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20.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21.xml" ContentType="application/vnd.ms-excel.controlproperties+xml"/>
  <Override PartName="/xl/drawings/drawing7.xml" ContentType="application/vnd.openxmlformats-officedocument.drawing+xml"/>
  <Override PartName="/xl/ctrlProps/ctrlProp22.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23.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9.xml" ContentType="application/vnd.openxmlformats-officedocument.drawing+xml"/>
  <Override PartName="/xl/ctrlProps/ctrlProp24.xml" ContentType="application/vnd.ms-excel.controlproperties+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trlProps/ctrlProp25.xml" ContentType="application/vnd.ms-excel.controlproperties+xml"/>
  <Override PartName="/xl/comments6.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omments7.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omments8.xml" ContentType="application/vnd.openxmlformats-officedocument.spreadsheetml.comments+xml"/>
  <Override PartName="/xl/charts/chart12.xml" ContentType="application/vnd.openxmlformats-officedocument.drawingml.chart+xml"/>
  <Override PartName="/xl/drawings/drawing12.xml" ContentType="application/vnd.openxmlformats-officedocument.drawing+xml"/>
  <Override PartName="/xl/comments9.xml" ContentType="application/vnd.openxmlformats-officedocument.spreadsheetml.comments+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13.xml" ContentType="application/vnd.openxmlformats-officedocument.drawing+xml"/>
  <Override PartName="/xl/ctrlProps/ctrlProp27.xml" ContentType="application/vnd.ms-excel.controlproperties+xml"/>
  <Override PartName="/xl/comments10.xml" ContentType="application/vnd.openxmlformats-officedocument.spreadsheetml.comments+xml"/>
  <Override PartName="/xl/drawings/drawing14.xml" ContentType="application/vnd.openxmlformats-officedocument.drawing+xml"/>
  <Override PartName="/xl/ctrlProps/ctrlProp28.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trlProps/ctrlProp29.xml" ContentType="application/vnd.ms-excel.controlproperties+xml"/>
  <Override PartName="/xl/comments11.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7.xml" ContentType="application/vnd.ms-office.chartstyle+xml"/>
  <Override PartName="/xl/charts/colors7.xml" ContentType="application/vnd.ms-office.chartcolorstyle+xml"/>
  <Override PartName="/xl/charts/chart22.xml" ContentType="application/vnd.openxmlformats-officedocument.drawingml.chart+xml"/>
  <Override PartName="/xl/charts/chart23.xml" ContentType="application/vnd.openxmlformats-officedocument.drawingml.chart+xml"/>
  <Override PartName="/xl/charts/style8.xml" ContentType="application/vnd.ms-office.chartstyle+xml"/>
  <Override PartName="/xl/charts/colors8.xml" ContentType="application/vnd.ms-office.chartcolorstyle+xml"/>
  <Override PartName="/xl/charts/chart24.xml" ContentType="application/vnd.openxmlformats-officedocument.drawingml.chart+xml"/>
  <Override PartName="/xl/charts/style9.xml" ContentType="application/vnd.ms-office.chartstyle+xml"/>
  <Override PartName="/xl/charts/colors9.xml" ContentType="application/vnd.ms-office.chartcolorstyle+xml"/>
  <Override PartName="/xl/charts/chart25.xml" ContentType="application/vnd.openxmlformats-officedocument.drawingml.chart+xml"/>
  <Override PartName="/xl/charts/chart26.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27.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6.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Daniel\Desktop\"/>
    </mc:Choice>
  </mc:AlternateContent>
  <xr:revisionPtr revIDLastSave="0" documentId="13_ncr:1_{3E22F40B-7367-4E2E-9A01-8E3A75509CAB}" xr6:coauthVersionLast="47" xr6:coauthVersionMax="47" xr10:uidLastSave="{00000000-0000-0000-0000-000000000000}"/>
  <bookViews>
    <workbookView xWindow="-108" yWindow="-108" windowWidth="23256" windowHeight="12576" tabRatio="863" xr2:uid="{00000000-000D-0000-FFFF-FFFF00000000}"/>
  </bookViews>
  <sheets>
    <sheet name="Menu" sheetId="28" r:id="rId1"/>
    <sheet name="Estadisticas" sheetId="20" state="hidden" r:id="rId2"/>
    <sheet name="Presupuesto PUT" sheetId="27" state="hidden" r:id="rId3"/>
    <sheet name="Incidentes_PUT" sheetId="4" r:id="rId4"/>
    <sheet name="Info PUT" sheetId="6" state="hidden" r:id="rId5"/>
    <sheet name="Info VMM" sheetId="31" state="hidden" r:id="rId6"/>
    <sheet name="Incidentes_VMM" sheetId="1" r:id="rId7"/>
    <sheet name="Monitoreos PUT" sheetId="8" r:id="rId8"/>
    <sheet name="Presupuesto VMM" sheetId="29" state="hidden" r:id="rId9"/>
    <sheet name="Monitoreos VMM" sheetId="30" r:id="rId10"/>
    <sheet name="BBLS" sheetId="2" state="hidden" r:id="rId11"/>
    <sheet name="ICAS" sheetId="15" state="hidden" r:id="rId12"/>
    <sheet name="CUMP LEGAL" sheetId="13" state="hidden" r:id="rId13"/>
    <sheet name="Historico Monitoreos AGUA" sheetId="7" state="hidden" r:id="rId14"/>
    <sheet name="Monitoreos 2020" sheetId="18" r:id="rId15"/>
    <sheet name="Incidentes GTE" sheetId="17" r:id="rId16"/>
    <sheet name="BBL" sheetId="33" r:id="rId17"/>
  </sheets>
  <externalReferences>
    <externalReference r:id="rId18"/>
    <externalReference r:id="rId19"/>
    <externalReference r:id="rId20"/>
    <externalReference r:id="rId21"/>
    <externalReference r:id="rId22"/>
  </externalReferences>
  <definedNames>
    <definedName name="_xlchart.v1.0" hidden="1">'Incidentes GTE'!$G$31:$G$34</definedName>
    <definedName name="_xlchart.v1.1" hidden="1">'Incidentes GTE'!$H$30</definedName>
    <definedName name="_xlchart.v1.2" hidden="1">'Incidentes GTE'!$H$31:$H$34</definedName>
    <definedName name="Agua_Subterranea">'Monitoreos VMM'!$B$7:$AD$30</definedName>
    <definedName name="en" localSheetId="16">#REF!</definedName>
    <definedName name="en" localSheetId="1">#REF!</definedName>
    <definedName name="en" localSheetId="13">#REF!</definedName>
    <definedName name="en" localSheetId="11">#REF!</definedName>
    <definedName name="en" localSheetId="3">#REF!</definedName>
    <definedName name="en" localSheetId="6">#REF!</definedName>
    <definedName name="en" localSheetId="4">#REF!</definedName>
    <definedName name="en" localSheetId="5">#REF!</definedName>
    <definedName name="en" localSheetId="7">#REF!</definedName>
    <definedName name="en" localSheetId="9">#REF!</definedName>
    <definedName name="en">#REF!</definedName>
    <definedName name="fe" localSheetId="16">#REF!</definedName>
    <definedName name="fe" localSheetId="1">#REF!</definedName>
    <definedName name="fe" localSheetId="13">#REF!</definedName>
    <definedName name="fe" localSheetId="11">#REF!</definedName>
    <definedName name="fe" localSheetId="3">#REF!</definedName>
    <definedName name="fe" localSheetId="6">#REF!</definedName>
    <definedName name="fe" localSheetId="4">#REF!</definedName>
    <definedName name="fe" localSheetId="5">#REF!</definedName>
    <definedName name="fe" localSheetId="7">#REF!</definedName>
    <definedName name="fe" localSheetId="9">#REF!</definedName>
    <definedName name="fe">#REF!</definedName>
    <definedName name="ma" localSheetId="16">#REF!</definedName>
    <definedName name="ma" localSheetId="1">#REF!</definedName>
    <definedName name="ma" localSheetId="13">#REF!</definedName>
    <definedName name="ma" localSheetId="11">#REF!</definedName>
    <definedName name="ma" localSheetId="3">#REF!</definedName>
    <definedName name="ma" localSheetId="6">#REF!</definedName>
    <definedName name="ma" localSheetId="4">#REF!</definedName>
    <definedName name="ma" localSheetId="5">#REF!</definedName>
    <definedName name="ma" localSheetId="7">#REF!</definedName>
    <definedName name="ma" localSheetId="9">#REF!</definedName>
    <definedName name="ma">#REF!</definedName>
    <definedName name="_xlnm.Print_Area" localSheetId="16">BBL!$B$88:$AG$105</definedName>
    <definedName name="_xlnm.Print_Area" localSheetId="10">BBLS!$B$89:$AP$106</definedName>
    <definedName name="_xlnm.Print_Area" localSheetId="1">Estadisticas!$A$1:$U$45</definedName>
    <definedName name="_xlnm.Print_Area" localSheetId="7">'Monitoreos PUT'!$A$1:$AH$220</definedName>
    <definedName name="_xlnm.Print_Area" localSheetId="9">'Monitoreos VMM'!$A$1:$AE$207</definedName>
    <definedName name="produccion">BBL!$AH$4:$AN$18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 i="4" l="1"/>
  <c r="D19" i="4"/>
  <c r="D24" i="4"/>
  <c r="D25" i="4"/>
  <c r="G24" i="4"/>
  <c r="D17" i="4"/>
  <c r="C59" i="1"/>
  <c r="C52" i="1"/>
  <c r="AI8" i="33"/>
  <c r="AJ7" i="33"/>
  <c r="AM7" i="33"/>
  <c r="AG9" i="33"/>
  <c r="D18" i="1" l="1"/>
  <c r="AD35" i="33" l="1"/>
  <c r="AI7" i="33"/>
  <c r="D58" i="4"/>
  <c r="D60" i="4"/>
  <c r="D36" i="20" l="1"/>
  <c r="F42" i="20"/>
  <c r="G192" i="30"/>
  <c r="G195" i="30" s="1"/>
  <c r="C8" i="18"/>
  <c r="C9" i="18"/>
  <c r="G9" i="18"/>
  <c r="G16" i="18"/>
  <c r="G17" i="18"/>
  <c r="G15" i="18"/>
  <c r="G18" i="18" s="1"/>
  <c r="J7" i="18"/>
  <c r="K7" i="18"/>
  <c r="L7" i="18"/>
  <c r="L8" i="18" s="1"/>
  <c r="M7" i="18"/>
  <c r="K6" i="18"/>
  <c r="K8" i="18" s="1"/>
  <c r="L6" i="18"/>
  <c r="M6" i="18"/>
  <c r="J6" i="18"/>
  <c r="M8" i="18"/>
  <c r="G12" i="18"/>
  <c r="G8" i="18"/>
  <c r="G7" i="18"/>
  <c r="G6" i="18"/>
  <c r="C10" i="18"/>
  <c r="C11" i="18"/>
  <c r="C12" i="18"/>
  <c r="C13" i="18"/>
  <c r="C6" i="18"/>
  <c r="O181" i="30"/>
  <c r="O182" i="30"/>
  <c r="L182" i="30"/>
  <c r="M182" i="30"/>
  <c r="N182" i="30"/>
  <c r="K182" i="30"/>
  <c r="L181" i="30"/>
  <c r="M181" i="30"/>
  <c r="N181" i="30"/>
  <c r="K180" i="30"/>
  <c r="K181" i="30"/>
  <c r="L180" i="30"/>
  <c r="M180" i="30"/>
  <c r="N180" i="30"/>
  <c r="C184" i="30"/>
  <c r="C183" i="30"/>
  <c r="C182" i="30"/>
  <c r="C181" i="30"/>
  <c r="C180" i="30"/>
  <c r="C185" i="30" s="1"/>
  <c r="G194" i="30"/>
  <c r="G193" i="30"/>
  <c r="G186" i="30"/>
  <c r="G180" i="30"/>
  <c r="G183" i="30"/>
  <c r="G182" i="30"/>
  <c r="G181" i="30"/>
  <c r="G196" i="8"/>
  <c r="G200" i="8"/>
  <c r="G205" i="8"/>
  <c r="G204" i="8"/>
  <c r="G203" i="8"/>
  <c r="K197" i="8"/>
  <c r="O197" i="8"/>
  <c r="K196" i="8"/>
  <c r="K195" i="8"/>
  <c r="C195" i="8"/>
  <c r="C200" i="8" s="1"/>
  <c r="D195" i="8" s="1"/>
  <c r="C196" i="8"/>
  <c r="G198" i="8"/>
  <c r="G197" i="8"/>
  <c r="H59" i="17"/>
  <c r="H60" i="17"/>
  <c r="H61" i="17"/>
  <c r="H58" i="17"/>
  <c r="E62" i="17"/>
  <c r="E59" i="17"/>
  <c r="E60" i="17"/>
  <c r="E61" i="17"/>
  <c r="E58" i="17"/>
  <c r="F27" i="17"/>
  <c r="C19" i="4"/>
  <c r="C20" i="4"/>
  <c r="C20" i="1"/>
  <c r="C36" i="17"/>
  <c r="D12" i="17"/>
  <c r="R197" i="8"/>
  <c r="C7" i="18" l="1"/>
  <c r="C14" i="18" s="1"/>
  <c r="D13" i="18" s="1"/>
  <c r="J8" i="18"/>
  <c r="G206" i="8"/>
  <c r="H31" i="17" l="1"/>
  <c r="G34" i="17"/>
  <c r="G33" i="17"/>
  <c r="G32" i="17"/>
  <c r="G31" i="17"/>
  <c r="H34" i="17"/>
  <c r="C21" i="1"/>
  <c r="C13" i="17"/>
  <c r="X8" i="15" l="1"/>
  <c r="G195" i="8"/>
  <c r="C199" i="8"/>
  <c r="C198" i="8"/>
  <c r="C197" i="8"/>
  <c r="P65" i="30" l="1"/>
  <c r="R16" i="30"/>
  <c r="C17" i="1"/>
  <c r="O58" i="17"/>
  <c r="X25" i="15"/>
  <c r="X24" i="15"/>
  <c r="D27" i="4"/>
  <c r="D26" i="4"/>
  <c r="D20" i="4"/>
  <c r="D42" i="4" l="1"/>
  <c r="D41" i="4"/>
  <c r="AJ6" i="33"/>
  <c r="L37" i="4"/>
  <c r="L36" i="4"/>
  <c r="K36" i="4"/>
  <c r="AN7" i="33"/>
  <c r="AI6" i="33"/>
  <c r="C10" i="17"/>
  <c r="R200" i="8"/>
  <c r="R199" i="8"/>
  <c r="R198" i="8"/>
  <c r="O195" i="8"/>
  <c r="F24" i="17" l="1"/>
  <c r="D199" i="8"/>
  <c r="D196" i="8"/>
  <c r="D198" i="8"/>
  <c r="D197" i="8"/>
  <c r="D12" i="30" l="1"/>
  <c r="L20" i="4" l="1"/>
  <c r="L78" i="8"/>
  <c r="L74" i="8"/>
  <c r="L72" i="8"/>
  <c r="G53" i="8"/>
  <c r="F53" i="8"/>
  <c r="G52" i="8"/>
  <c r="F52" i="8"/>
  <c r="F45" i="8"/>
  <c r="F66" i="8"/>
  <c r="F21" i="8"/>
  <c r="D19" i="8"/>
  <c r="C38" i="20"/>
  <c r="F36" i="20"/>
  <c r="E16" i="20"/>
  <c r="D16" i="20"/>
  <c r="C16" i="20"/>
  <c r="W50" i="6"/>
  <c r="W49" i="6"/>
  <c r="W48" i="6"/>
  <c r="J51" i="6"/>
  <c r="J50" i="6"/>
  <c r="J49" i="6"/>
  <c r="J48" i="6"/>
  <c r="D39" i="20" l="1"/>
  <c r="E31" i="20" l="1"/>
  <c r="D31" i="20"/>
  <c r="C31" i="20"/>
  <c r="O90" i="8" l="1"/>
  <c r="N90" i="8"/>
  <c r="M90" i="8"/>
  <c r="L90" i="8"/>
  <c r="J90" i="8"/>
  <c r="I90" i="8"/>
  <c r="N196" i="8" s="1"/>
  <c r="H90" i="8"/>
  <c r="M196" i="8" s="1"/>
  <c r="G90" i="8"/>
  <c r="L196" i="8" s="1"/>
  <c r="F90" i="8"/>
  <c r="D90" i="8"/>
  <c r="P89" i="8"/>
  <c r="P88" i="8"/>
  <c r="P87" i="8"/>
  <c r="P86" i="8"/>
  <c r="P85" i="8"/>
  <c r="P84" i="8"/>
  <c r="P83" i="8"/>
  <c r="P82" i="8"/>
  <c r="P81" i="8"/>
  <c r="P80" i="8"/>
  <c r="P79" i="8"/>
  <c r="P78" i="8"/>
  <c r="P77" i="8"/>
  <c r="P76" i="8"/>
  <c r="P75" i="8"/>
  <c r="P74" i="8"/>
  <c r="P73" i="8"/>
  <c r="P72" i="8"/>
  <c r="P71" i="8"/>
  <c r="Q66" i="8"/>
  <c r="P66" i="8"/>
  <c r="O66" i="8"/>
  <c r="N66" i="8"/>
  <c r="M66" i="8"/>
  <c r="L66" i="8"/>
  <c r="K66" i="8"/>
  <c r="J66" i="8"/>
  <c r="I66" i="8"/>
  <c r="H66" i="8"/>
  <c r="G66" i="8"/>
  <c r="D66" i="8"/>
  <c r="U65" i="8"/>
  <c r="T65" i="8"/>
  <c r="S65" i="8"/>
  <c r="R65" i="8"/>
  <c r="U64" i="8"/>
  <c r="T64" i="8"/>
  <c r="S64" i="8"/>
  <c r="R64" i="8"/>
  <c r="U63" i="8"/>
  <c r="T63" i="8"/>
  <c r="S63" i="8"/>
  <c r="R63" i="8"/>
  <c r="U56" i="8"/>
  <c r="T56" i="8"/>
  <c r="S56" i="8"/>
  <c r="R56" i="8"/>
  <c r="U55" i="8"/>
  <c r="T55" i="8"/>
  <c r="S55" i="8"/>
  <c r="R55" i="8"/>
  <c r="U52" i="8"/>
  <c r="T52" i="8"/>
  <c r="S52" i="8"/>
  <c r="R52" i="8"/>
  <c r="U50" i="8"/>
  <c r="T50" i="8"/>
  <c r="S50" i="8"/>
  <c r="R50" i="8"/>
  <c r="U49" i="8"/>
  <c r="T49" i="8"/>
  <c r="S49" i="8"/>
  <c r="R49" i="8"/>
  <c r="U48" i="8"/>
  <c r="T48" i="8"/>
  <c r="S48" i="8"/>
  <c r="R48" i="8"/>
  <c r="R47" i="8"/>
  <c r="R46" i="8"/>
  <c r="U45" i="8"/>
  <c r="T45" i="8"/>
  <c r="S45" i="8"/>
  <c r="R45" i="8"/>
  <c r="U44" i="8"/>
  <c r="T44" i="8"/>
  <c r="S44" i="8"/>
  <c r="R44" i="8"/>
  <c r="U42" i="8"/>
  <c r="T42" i="8"/>
  <c r="S42" i="8"/>
  <c r="R42" i="8"/>
  <c r="U41" i="8"/>
  <c r="T41" i="8"/>
  <c r="S41" i="8"/>
  <c r="R41" i="8"/>
  <c r="Q34" i="8"/>
  <c r="P34" i="8"/>
  <c r="O34" i="8"/>
  <c r="N34" i="8"/>
  <c r="M34" i="8"/>
  <c r="L34" i="8"/>
  <c r="K34" i="8"/>
  <c r="J34" i="8"/>
  <c r="I34" i="8"/>
  <c r="H34" i="8"/>
  <c r="G34" i="8"/>
  <c r="F34" i="8"/>
  <c r="D34" i="8"/>
  <c r="U33" i="8"/>
  <c r="T33" i="8"/>
  <c r="S33" i="8"/>
  <c r="R33" i="8"/>
  <c r="U32" i="8"/>
  <c r="T32" i="8"/>
  <c r="S32" i="8"/>
  <c r="R32" i="8"/>
  <c r="U31" i="8"/>
  <c r="T31" i="8"/>
  <c r="S31" i="8"/>
  <c r="R31" i="8"/>
  <c r="U27" i="8"/>
  <c r="T27" i="8"/>
  <c r="S27" i="8"/>
  <c r="R27" i="8"/>
  <c r="U26" i="8"/>
  <c r="T26" i="8"/>
  <c r="S26" i="8"/>
  <c r="R26" i="8"/>
  <c r="U25" i="8"/>
  <c r="T25" i="8"/>
  <c r="S25" i="8"/>
  <c r="R25" i="8"/>
  <c r="U24" i="8"/>
  <c r="T24" i="8"/>
  <c r="S24" i="8"/>
  <c r="R24" i="8"/>
  <c r="U23" i="8"/>
  <c r="T23" i="8"/>
  <c r="S23" i="8"/>
  <c r="R23" i="8"/>
  <c r="U20" i="8"/>
  <c r="T20" i="8"/>
  <c r="S20" i="8"/>
  <c r="R20" i="8"/>
  <c r="U19" i="8"/>
  <c r="T19" i="8"/>
  <c r="S19" i="8"/>
  <c r="R19" i="8"/>
  <c r="U18" i="8"/>
  <c r="T18" i="8"/>
  <c r="S18" i="8"/>
  <c r="R18" i="8"/>
  <c r="U17" i="8"/>
  <c r="T17" i="8"/>
  <c r="S17" i="8"/>
  <c r="R17" i="8"/>
  <c r="U16" i="8"/>
  <c r="T16" i="8"/>
  <c r="S16" i="8"/>
  <c r="R16" i="8"/>
  <c r="U15" i="8"/>
  <c r="T15" i="8"/>
  <c r="S15" i="8"/>
  <c r="R15" i="8"/>
  <c r="U14" i="8"/>
  <c r="T14" i="8"/>
  <c r="S14" i="8"/>
  <c r="R14" i="8"/>
  <c r="U12" i="8"/>
  <c r="T12" i="8"/>
  <c r="S12" i="8"/>
  <c r="R12" i="8"/>
  <c r="P61" i="30"/>
  <c r="Q56" i="30"/>
  <c r="P56" i="30"/>
  <c r="O56" i="30"/>
  <c r="N56" i="30"/>
  <c r="M56" i="30"/>
  <c r="L56" i="30"/>
  <c r="K56" i="30"/>
  <c r="J56" i="30"/>
  <c r="I56" i="30"/>
  <c r="H56" i="30"/>
  <c r="G56" i="30"/>
  <c r="F56" i="30"/>
  <c r="D56" i="30"/>
  <c r="U55" i="30"/>
  <c r="T55" i="30"/>
  <c r="S55" i="30"/>
  <c r="R55" i="30"/>
  <c r="U54" i="30"/>
  <c r="T54" i="30"/>
  <c r="S54" i="30"/>
  <c r="R54" i="30"/>
  <c r="U53" i="30"/>
  <c r="T53" i="30"/>
  <c r="S53" i="30"/>
  <c r="R53" i="30"/>
  <c r="U52" i="30"/>
  <c r="T52" i="30"/>
  <c r="S52" i="30"/>
  <c r="R52" i="30"/>
  <c r="U51" i="30"/>
  <c r="T51" i="30"/>
  <c r="S51" i="30"/>
  <c r="R51" i="30"/>
  <c r="U50" i="30"/>
  <c r="T50" i="30"/>
  <c r="S50" i="30"/>
  <c r="R50" i="30"/>
  <c r="U49" i="30"/>
  <c r="T49" i="30"/>
  <c r="S49" i="30"/>
  <c r="R49" i="30"/>
  <c r="U48" i="30"/>
  <c r="T48" i="30"/>
  <c r="S48" i="30"/>
  <c r="R48" i="30"/>
  <c r="U47" i="30"/>
  <c r="T47" i="30"/>
  <c r="S47" i="30"/>
  <c r="R47" i="30"/>
  <c r="U46" i="30"/>
  <c r="T46" i="30"/>
  <c r="S46" i="30"/>
  <c r="R46" i="30"/>
  <c r="U45" i="30"/>
  <c r="T45" i="30"/>
  <c r="S45" i="30"/>
  <c r="R45" i="30"/>
  <c r="U44" i="30"/>
  <c r="T44" i="30"/>
  <c r="S44" i="30"/>
  <c r="R44" i="30"/>
  <c r="U43" i="30"/>
  <c r="T43" i="30"/>
  <c r="S43" i="30"/>
  <c r="R43" i="30"/>
  <c r="U42" i="30"/>
  <c r="T42" i="30"/>
  <c r="S42" i="30"/>
  <c r="R42" i="30"/>
  <c r="U41" i="30"/>
  <c r="T41" i="30"/>
  <c r="S41" i="30"/>
  <c r="R41" i="30"/>
  <c r="U40" i="30"/>
  <c r="T40" i="30"/>
  <c r="S40" i="30"/>
  <c r="R40" i="30"/>
  <c r="U39" i="30"/>
  <c r="T39" i="30"/>
  <c r="S39" i="30"/>
  <c r="R39" i="30"/>
  <c r="U38" i="30"/>
  <c r="T38" i="30"/>
  <c r="S38" i="30"/>
  <c r="R38" i="30"/>
  <c r="U37" i="30"/>
  <c r="U56" i="30" s="1"/>
  <c r="T37" i="30"/>
  <c r="S37" i="30"/>
  <c r="S56" i="30" s="1"/>
  <c r="R37" i="30"/>
  <c r="U13" i="30"/>
  <c r="U14" i="30"/>
  <c r="U15" i="30"/>
  <c r="U16" i="30"/>
  <c r="U17" i="30"/>
  <c r="U18" i="30"/>
  <c r="U19" i="30"/>
  <c r="U20" i="30"/>
  <c r="U21" i="30"/>
  <c r="U22" i="30"/>
  <c r="U23" i="30"/>
  <c r="U24" i="30"/>
  <c r="U25" i="30"/>
  <c r="U26" i="30"/>
  <c r="U27" i="30"/>
  <c r="U28" i="30"/>
  <c r="U29" i="30"/>
  <c r="U12" i="30"/>
  <c r="T13" i="30"/>
  <c r="T14" i="30"/>
  <c r="T15" i="30"/>
  <c r="T16" i="30"/>
  <c r="T17" i="30"/>
  <c r="T18" i="30"/>
  <c r="T19" i="30"/>
  <c r="T20" i="30"/>
  <c r="T21" i="30"/>
  <c r="T22" i="30"/>
  <c r="T23" i="30"/>
  <c r="T24" i="30"/>
  <c r="T25" i="30"/>
  <c r="T26" i="30"/>
  <c r="T27" i="30"/>
  <c r="T28" i="30"/>
  <c r="T29" i="30"/>
  <c r="T12" i="30"/>
  <c r="S13" i="30"/>
  <c r="S14" i="30"/>
  <c r="S15" i="30"/>
  <c r="S16" i="30"/>
  <c r="S17" i="30"/>
  <c r="S18" i="30"/>
  <c r="S19" i="30"/>
  <c r="S20" i="30"/>
  <c r="S21" i="30"/>
  <c r="S22" i="30"/>
  <c r="S23" i="30"/>
  <c r="S24" i="30"/>
  <c r="S25" i="30"/>
  <c r="S26" i="30"/>
  <c r="S27" i="30"/>
  <c r="S28" i="30"/>
  <c r="S29" i="30"/>
  <c r="S12" i="30"/>
  <c r="R13" i="30"/>
  <c r="V13" i="30" s="1"/>
  <c r="R14" i="30"/>
  <c r="R15" i="30"/>
  <c r="R17" i="30"/>
  <c r="R18" i="30"/>
  <c r="V18" i="30" s="1"/>
  <c r="R19" i="30"/>
  <c r="R20" i="30"/>
  <c r="R21" i="30"/>
  <c r="V21" i="30" s="1"/>
  <c r="R22" i="30"/>
  <c r="R23" i="30"/>
  <c r="R24" i="30"/>
  <c r="R25" i="30"/>
  <c r="R26" i="30"/>
  <c r="V26" i="30" s="1"/>
  <c r="R27" i="30"/>
  <c r="R28" i="30"/>
  <c r="R29" i="30"/>
  <c r="V29" i="30" s="1"/>
  <c r="R12" i="30"/>
  <c r="F30" i="30"/>
  <c r="L30" i="30"/>
  <c r="J30" i="30"/>
  <c r="H30" i="30"/>
  <c r="N30" i="30"/>
  <c r="O30" i="30"/>
  <c r="P30" i="30"/>
  <c r="Q30" i="30"/>
  <c r="U66" i="8" l="1"/>
  <c r="S66" i="8"/>
  <c r="V24" i="30"/>
  <c r="V12" i="30"/>
  <c r="V22" i="30"/>
  <c r="V14" i="30"/>
  <c r="V53" i="30"/>
  <c r="V55" i="30"/>
  <c r="V20" i="30"/>
  <c r="V28" i="30"/>
  <c r="V25" i="30"/>
  <c r="V17" i="30"/>
  <c r="T66" i="8"/>
  <c r="V27" i="30"/>
  <c r="V23" i="30"/>
  <c r="V19" i="30"/>
  <c r="V15" i="30"/>
  <c r="V16" i="30"/>
  <c r="S30" i="30"/>
  <c r="O196" i="8"/>
  <c r="P90" i="8"/>
  <c r="V42" i="8"/>
  <c r="V44" i="8"/>
  <c r="V45" i="8"/>
  <c r="V50" i="8"/>
  <c r="V52" i="8"/>
  <c r="V55" i="8"/>
  <c r="V56" i="8"/>
  <c r="V63" i="8"/>
  <c r="V64" i="8"/>
  <c r="V65" i="8"/>
  <c r="R66" i="8"/>
  <c r="V49" i="8"/>
  <c r="V48" i="8"/>
  <c r="V41" i="8"/>
  <c r="V32" i="8"/>
  <c r="V31" i="8"/>
  <c r="V33" i="8"/>
  <c r="S34" i="8"/>
  <c r="T34" i="8"/>
  <c r="U34" i="8"/>
  <c r="R34" i="8"/>
  <c r="V14" i="8"/>
  <c r="V15" i="8"/>
  <c r="V16" i="8"/>
  <c r="V17" i="8"/>
  <c r="V18" i="8"/>
  <c r="V19" i="8"/>
  <c r="V20" i="8"/>
  <c r="V23" i="8"/>
  <c r="V24" i="8"/>
  <c r="V25" i="8"/>
  <c r="V26" i="8"/>
  <c r="V27" i="8"/>
  <c r="V12" i="8"/>
  <c r="V54" i="30"/>
  <c r="T56" i="30"/>
  <c r="R56" i="30"/>
  <c r="V38" i="30"/>
  <c r="V39" i="30"/>
  <c r="V40" i="30"/>
  <c r="V41" i="30"/>
  <c r="V42" i="30"/>
  <c r="V43" i="30"/>
  <c r="V44" i="30"/>
  <c r="V45" i="30"/>
  <c r="V46" i="30"/>
  <c r="V47" i="30"/>
  <c r="V48" i="30"/>
  <c r="V49" i="30"/>
  <c r="V50" i="30"/>
  <c r="V51" i="30"/>
  <c r="V52" i="30"/>
  <c r="V37" i="30"/>
  <c r="U30" i="30"/>
  <c r="T30" i="30"/>
  <c r="R30" i="30"/>
  <c r="V30" i="30" l="1"/>
  <c r="N195" i="8"/>
  <c r="L195" i="8"/>
  <c r="M195" i="8"/>
  <c r="O180" i="30"/>
  <c r="V56" i="30"/>
  <c r="V66" i="8"/>
  <c r="V34" i="8"/>
  <c r="G17" i="4" l="1"/>
  <c r="H17" i="4"/>
  <c r="I17" i="4"/>
  <c r="J17" i="4"/>
  <c r="G18" i="4"/>
  <c r="H18" i="4"/>
  <c r="I18" i="4"/>
  <c r="J18" i="4"/>
  <c r="G19" i="4"/>
  <c r="H19" i="4"/>
  <c r="I19" i="4"/>
  <c r="J19" i="4"/>
  <c r="G20" i="4"/>
  <c r="H20" i="4"/>
  <c r="I20" i="4"/>
  <c r="J20" i="4"/>
  <c r="G55" i="4"/>
  <c r="H55" i="4"/>
  <c r="I55" i="4"/>
  <c r="J55" i="4"/>
  <c r="O28" i="17"/>
  <c r="W25" i="15"/>
  <c r="W24" i="15"/>
  <c r="W26" i="15" s="1"/>
  <c r="J31" i="15" s="1"/>
  <c r="C37" i="20" l="1"/>
  <c r="D37" i="20"/>
  <c r="E37" i="20"/>
  <c r="F37" i="20"/>
  <c r="G37" i="20"/>
  <c r="H37" i="20"/>
  <c r="I37" i="20"/>
  <c r="J37" i="20" s="1"/>
  <c r="K37" i="20"/>
  <c r="L37" i="20"/>
  <c r="M37" i="20"/>
  <c r="N37" i="20"/>
  <c r="O37" i="20"/>
  <c r="P37" i="20"/>
  <c r="Q37" i="20"/>
  <c r="R37" i="20"/>
  <c r="R24" i="20"/>
  <c r="N24" i="20"/>
  <c r="J24" i="20"/>
  <c r="F24" i="20"/>
  <c r="S24" i="20" s="1"/>
  <c r="R11" i="20"/>
  <c r="N11" i="20"/>
  <c r="J11" i="20"/>
  <c r="F11" i="20"/>
  <c r="R25" i="20"/>
  <c r="AA15" i="15" s="1"/>
  <c r="R26" i="20"/>
  <c r="AA16" i="15" s="1"/>
  <c r="AA17" i="15" s="1"/>
  <c r="R27" i="20"/>
  <c r="R28" i="20"/>
  <c r="R29" i="20"/>
  <c r="R30" i="20"/>
  <c r="N25" i="20"/>
  <c r="Z15" i="15" s="1"/>
  <c r="Z17" i="15" s="1"/>
  <c r="N26" i="20"/>
  <c r="Z16" i="15" s="1"/>
  <c r="N27" i="20"/>
  <c r="N28" i="20"/>
  <c r="N29" i="20"/>
  <c r="N30" i="20"/>
  <c r="J25" i="20"/>
  <c r="Y15" i="15" s="1"/>
  <c r="J26" i="20"/>
  <c r="Y16" i="15" s="1"/>
  <c r="J27" i="20"/>
  <c r="J28" i="20"/>
  <c r="J29" i="20"/>
  <c r="J30" i="20"/>
  <c r="J23" i="20"/>
  <c r="F25" i="20"/>
  <c r="X15" i="15" s="1"/>
  <c r="F26" i="20"/>
  <c r="X16" i="15" s="1"/>
  <c r="F27" i="20"/>
  <c r="F28" i="20"/>
  <c r="F29" i="20"/>
  <c r="F30" i="20"/>
  <c r="F23" i="20"/>
  <c r="R12" i="20"/>
  <c r="AA8" i="15" s="1"/>
  <c r="R13" i="20"/>
  <c r="AA9" i="15" s="1"/>
  <c r="AA25" i="15" s="1"/>
  <c r="R14" i="20"/>
  <c r="R15" i="20"/>
  <c r="R16" i="20"/>
  <c r="R17" i="20"/>
  <c r="N12" i="20"/>
  <c r="Z8" i="15" s="1"/>
  <c r="N13" i="20"/>
  <c r="N14" i="20"/>
  <c r="N15" i="20"/>
  <c r="N16" i="20"/>
  <c r="N17" i="20"/>
  <c r="J12" i="20"/>
  <c r="Y8" i="15" s="1"/>
  <c r="J13" i="20"/>
  <c r="J14" i="20"/>
  <c r="J15" i="20"/>
  <c r="J16" i="20"/>
  <c r="J17" i="20"/>
  <c r="F12" i="20"/>
  <c r="F13" i="20"/>
  <c r="X9" i="15" s="1"/>
  <c r="F14" i="20"/>
  <c r="S14" i="20" s="1"/>
  <c r="F15" i="20"/>
  <c r="F16" i="20"/>
  <c r="F17" i="20"/>
  <c r="S11" i="20" l="1"/>
  <c r="Y24" i="15"/>
  <c r="Y17" i="15"/>
  <c r="X10" i="15"/>
  <c r="S37" i="20"/>
  <c r="Z9" i="15"/>
  <c r="Z25" i="15" s="1"/>
  <c r="Y9" i="15"/>
  <c r="Y25" i="15" s="1"/>
  <c r="AA24" i="15"/>
  <c r="AA26" i="15" s="1"/>
  <c r="AA10" i="15"/>
  <c r="Z24" i="15"/>
  <c r="S15" i="20"/>
  <c r="S29" i="20"/>
  <c r="X17" i="15"/>
  <c r="S13" i="20"/>
  <c r="S27" i="20"/>
  <c r="S12" i="20"/>
  <c r="S17" i="20"/>
  <c r="S28" i="20"/>
  <c r="S26" i="20"/>
  <c r="S25" i="20"/>
  <c r="S16" i="20"/>
  <c r="S30" i="20"/>
  <c r="X24" i="7"/>
  <c r="X25" i="7"/>
  <c r="X26" i="7"/>
  <c r="X27" i="7"/>
  <c r="X28" i="7"/>
  <c r="X29" i="7"/>
  <c r="X30" i="7"/>
  <c r="X31" i="7"/>
  <c r="X32" i="7"/>
  <c r="X33" i="7"/>
  <c r="X34" i="7"/>
  <c r="X35" i="7"/>
  <c r="X36" i="7"/>
  <c r="X37" i="7"/>
  <c r="X38" i="7"/>
  <c r="X39" i="7"/>
  <c r="W40" i="7"/>
  <c r="V40" i="7"/>
  <c r="U40" i="7"/>
  <c r="X23" i="7"/>
  <c r="T26" i="7"/>
  <c r="T31" i="7"/>
  <c r="T33" i="7"/>
  <c r="X21" i="7"/>
  <c r="X22" i="7"/>
  <c r="X19" i="7"/>
  <c r="X20" i="7"/>
  <c r="X11" i="7"/>
  <c r="X12" i="7"/>
  <c r="X13" i="7"/>
  <c r="X14" i="7"/>
  <c r="X15" i="7"/>
  <c r="X16" i="7"/>
  <c r="X17" i="7"/>
  <c r="X18" i="7"/>
  <c r="X10" i="7"/>
  <c r="Z26" i="15" l="1"/>
  <c r="Z10" i="15"/>
  <c r="Y26" i="15"/>
  <c r="Y10" i="15"/>
  <c r="X26" i="15"/>
  <c r="AB26" i="15" s="1"/>
  <c r="J33" i="15" s="1"/>
  <c r="X40" i="7"/>
  <c r="O36" i="20"/>
  <c r="I192" i="8"/>
  <c r="U200" i="8" s="1"/>
  <c r="H192" i="8"/>
  <c r="T200" i="8" s="1"/>
  <c r="G192" i="8"/>
  <c r="S200" i="8" s="1"/>
  <c r="F192" i="8"/>
  <c r="D192" i="8"/>
  <c r="J191" i="8"/>
  <c r="J190" i="8"/>
  <c r="J189" i="8"/>
  <c r="J188" i="8"/>
  <c r="J187" i="8"/>
  <c r="J186" i="8"/>
  <c r="J185" i="8"/>
  <c r="J184" i="8"/>
  <c r="J183" i="8"/>
  <c r="J182" i="8"/>
  <c r="J181" i="8"/>
  <c r="J180" i="8"/>
  <c r="J179" i="8"/>
  <c r="J178" i="8"/>
  <c r="J177" i="8"/>
  <c r="J176" i="8"/>
  <c r="J175" i="8"/>
  <c r="J174" i="8"/>
  <c r="J173" i="8"/>
  <c r="I168" i="8"/>
  <c r="U199" i="8" s="1"/>
  <c r="H168" i="8"/>
  <c r="T199" i="8" s="1"/>
  <c r="G168" i="8"/>
  <c r="S199" i="8" s="1"/>
  <c r="F168" i="8"/>
  <c r="D168" i="8"/>
  <c r="J167" i="8"/>
  <c r="J166" i="8"/>
  <c r="J165" i="8"/>
  <c r="J164" i="8"/>
  <c r="J163" i="8"/>
  <c r="J162" i="8"/>
  <c r="J161" i="8"/>
  <c r="J160" i="8"/>
  <c r="J159" i="8"/>
  <c r="J158" i="8"/>
  <c r="J157" i="8"/>
  <c r="J156" i="8"/>
  <c r="J155" i="8"/>
  <c r="J154" i="8"/>
  <c r="J153" i="8"/>
  <c r="J152" i="8"/>
  <c r="J151" i="8"/>
  <c r="J150" i="8"/>
  <c r="J149" i="8"/>
  <c r="I144" i="8"/>
  <c r="U198" i="8" s="1"/>
  <c r="H144" i="8"/>
  <c r="T198" i="8" s="1"/>
  <c r="G144" i="8"/>
  <c r="S198" i="8" s="1"/>
  <c r="F144" i="8"/>
  <c r="D144" i="8"/>
  <c r="J143" i="8"/>
  <c r="J142" i="8"/>
  <c r="J141" i="8"/>
  <c r="J139" i="8"/>
  <c r="J137" i="8"/>
  <c r="J136" i="8"/>
  <c r="J135" i="8"/>
  <c r="J134" i="8"/>
  <c r="J133" i="8"/>
  <c r="J132" i="8"/>
  <c r="J131" i="8"/>
  <c r="J130" i="8"/>
  <c r="J129" i="8"/>
  <c r="J128" i="8"/>
  <c r="J127" i="8"/>
  <c r="J126" i="8"/>
  <c r="J125" i="8"/>
  <c r="J124" i="8"/>
  <c r="J123" i="8"/>
  <c r="I118" i="8"/>
  <c r="U197" i="8" s="1"/>
  <c r="H118" i="8"/>
  <c r="T197" i="8" s="1"/>
  <c r="G118" i="8"/>
  <c r="S197" i="8" s="1"/>
  <c r="F118" i="8"/>
  <c r="D118" i="8"/>
  <c r="J117" i="8"/>
  <c r="J116" i="8"/>
  <c r="J115" i="8"/>
  <c r="J111" i="8"/>
  <c r="J110" i="8"/>
  <c r="J109" i="8"/>
  <c r="J108" i="8"/>
  <c r="J107" i="8"/>
  <c r="J105" i="8"/>
  <c r="J104" i="8"/>
  <c r="J103" i="8"/>
  <c r="J102" i="8"/>
  <c r="J101" i="8"/>
  <c r="J100" i="8"/>
  <c r="J99" i="8"/>
  <c r="J98" i="8"/>
  <c r="J97" i="8"/>
  <c r="J96" i="8"/>
  <c r="M18" i="20"/>
  <c r="L18" i="20"/>
  <c r="K18" i="20"/>
  <c r="I18" i="20"/>
  <c r="H18" i="20"/>
  <c r="G18" i="20"/>
  <c r="D18" i="20"/>
  <c r="C18" i="20"/>
  <c r="E18" i="20"/>
  <c r="R10" i="20"/>
  <c r="N10" i="20"/>
  <c r="J10" i="20"/>
  <c r="J18" i="20" s="1"/>
  <c r="F10" i="20"/>
  <c r="J32" i="15" l="1"/>
  <c r="V198" i="8"/>
  <c r="V197" i="8"/>
  <c r="V199" i="8"/>
  <c r="V200" i="8"/>
  <c r="F18" i="20"/>
  <c r="N18" i="20"/>
  <c r="J118" i="8"/>
  <c r="J144" i="8"/>
  <c r="J168" i="8"/>
  <c r="J192" i="8"/>
  <c r="R18" i="20"/>
  <c r="S10" i="20"/>
  <c r="S18" i="20" l="1"/>
  <c r="D200" i="8" l="1"/>
  <c r="Y62" i="17" l="1"/>
  <c r="W62" i="17"/>
  <c r="S59" i="17" l="1"/>
  <c r="S60" i="17"/>
  <c r="S61" i="17"/>
  <c r="S58" i="17"/>
  <c r="U62" i="17"/>
  <c r="AG108" i="33"/>
  <c r="AF108" i="33"/>
  <c r="AE108" i="33"/>
  <c r="AD108" i="33"/>
  <c r="AC108" i="33"/>
  <c r="AB108" i="33"/>
  <c r="Y108" i="33"/>
  <c r="X108" i="33"/>
  <c r="W108" i="33"/>
  <c r="V108" i="33"/>
  <c r="U108" i="33"/>
  <c r="P108" i="33"/>
  <c r="O108" i="33"/>
  <c r="N108" i="33"/>
  <c r="M108" i="33"/>
  <c r="L108" i="33"/>
  <c r="K108" i="33"/>
  <c r="J108" i="33"/>
  <c r="I108" i="33"/>
  <c r="H108" i="33"/>
  <c r="G108" i="33"/>
  <c r="F108" i="33"/>
  <c r="E108" i="33"/>
  <c r="D108" i="33"/>
  <c r="C108" i="33"/>
  <c r="AA91" i="33"/>
  <c r="AA108" i="33" s="1"/>
  <c r="Z91" i="33"/>
  <c r="Z108" i="33" s="1"/>
  <c r="AA72" i="33"/>
  <c r="Z72" i="33"/>
  <c r="AG69" i="33"/>
  <c r="AA55" i="33"/>
  <c r="Z55" i="33"/>
  <c r="AF50" i="33"/>
  <c r="AF84" i="33" s="1"/>
  <c r="AF103" i="33" s="1"/>
  <c r="AE50" i="33"/>
  <c r="AE84" i="33" s="1"/>
  <c r="AE103" i="33" s="1"/>
  <c r="AD50" i="33"/>
  <c r="AD84" i="33" s="1"/>
  <c r="AD103" i="33" s="1"/>
  <c r="AA50" i="33"/>
  <c r="AA84" i="33" s="1"/>
  <c r="AA103" i="33" s="1"/>
  <c r="Z50" i="33"/>
  <c r="Z84" i="33" s="1"/>
  <c r="Y50" i="33"/>
  <c r="Y84" i="33" s="1"/>
  <c r="Y103" i="33" s="1"/>
  <c r="X50" i="33"/>
  <c r="X84" i="33" s="1"/>
  <c r="X103" i="33" s="1"/>
  <c r="W50" i="33"/>
  <c r="W84" i="33" s="1"/>
  <c r="W103" i="33" s="1"/>
  <c r="V50" i="33"/>
  <c r="V84" i="33" s="1"/>
  <c r="V103" i="33" s="1"/>
  <c r="U50" i="33"/>
  <c r="U84" i="33" s="1"/>
  <c r="T50" i="33"/>
  <c r="T84" i="33" s="1"/>
  <c r="T103" i="33" s="1"/>
  <c r="S50" i="33"/>
  <c r="S84" i="33" s="1"/>
  <c r="S103" i="33" s="1"/>
  <c r="Q50" i="33"/>
  <c r="Q84" i="33" s="1"/>
  <c r="Q103" i="33" s="1"/>
  <c r="P50" i="33"/>
  <c r="P84" i="33" s="1"/>
  <c r="P103" i="33" s="1"/>
  <c r="O50" i="33"/>
  <c r="O84" i="33" s="1"/>
  <c r="O103" i="33" s="1"/>
  <c r="N50" i="33"/>
  <c r="N84" i="33" s="1"/>
  <c r="N103" i="33" s="1"/>
  <c r="M50" i="33"/>
  <c r="M84" i="33" s="1"/>
  <c r="K50" i="33"/>
  <c r="K84" i="33" s="1"/>
  <c r="K103" i="33" s="1"/>
  <c r="J50" i="33"/>
  <c r="J84" i="33" s="1"/>
  <c r="J103" i="33" s="1"/>
  <c r="I50" i="33"/>
  <c r="I84" i="33" s="1"/>
  <c r="I103" i="33" s="1"/>
  <c r="H50" i="33"/>
  <c r="H84" i="33" s="1"/>
  <c r="H103" i="33" s="1"/>
  <c r="G50" i="33"/>
  <c r="G84" i="33" s="1"/>
  <c r="G103" i="33" s="1"/>
  <c r="E50" i="33"/>
  <c r="E84" i="33" s="1"/>
  <c r="E103" i="33" s="1"/>
  <c r="D50" i="33"/>
  <c r="D84" i="33" s="1"/>
  <c r="D103" i="33" s="1"/>
  <c r="C50" i="33"/>
  <c r="AF49" i="33"/>
  <c r="AF83" i="33" s="1"/>
  <c r="AF102" i="33" s="1"/>
  <c r="AE49" i="33"/>
  <c r="AE83" i="33" s="1"/>
  <c r="AE102" i="33" s="1"/>
  <c r="AD49" i="33"/>
  <c r="AD83" i="33" s="1"/>
  <c r="AD102" i="33" s="1"/>
  <c r="AC49" i="33"/>
  <c r="AC83" i="33" s="1"/>
  <c r="AC102" i="33" s="1"/>
  <c r="AB49" i="33"/>
  <c r="AB83" i="33" s="1"/>
  <c r="AA49" i="33"/>
  <c r="AA83" i="33" s="1"/>
  <c r="Z49" i="33"/>
  <c r="Z83" i="33" s="1"/>
  <c r="Y49" i="33"/>
  <c r="Y83" i="33" s="1"/>
  <c r="Y102" i="33" s="1"/>
  <c r="X49" i="33"/>
  <c r="X83" i="33" s="1"/>
  <c r="X102" i="33" s="1"/>
  <c r="W49" i="33"/>
  <c r="W83" i="33" s="1"/>
  <c r="W102" i="33" s="1"/>
  <c r="V49" i="33"/>
  <c r="V83" i="33" s="1"/>
  <c r="V102" i="33" s="1"/>
  <c r="U49" i="33"/>
  <c r="U83" i="33" s="1"/>
  <c r="T49" i="33"/>
  <c r="T83" i="33" s="1"/>
  <c r="T102" i="33" s="1"/>
  <c r="S49" i="33"/>
  <c r="S83" i="33" s="1"/>
  <c r="S102" i="33" s="1"/>
  <c r="R49" i="33"/>
  <c r="R83" i="33" s="1"/>
  <c r="R102" i="33" s="1"/>
  <c r="Q49" i="33"/>
  <c r="Q83" i="33" s="1"/>
  <c r="Q102" i="33" s="1"/>
  <c r="P49" i="33"/>
  <c r="P83" i="33" s="1"/>
  <c r="P102" i="33" s="1"/>
  <c r="O49" i="33"/>
  <c r="O83" i="33" s="1"/>
  <c r="O102" i="33" s="1"/>
  <c r="N49" i="33"/>
  <c r="N83" i="33" s="1"/>
  <c r="N102" i="33" s="1"/>
  <c r="M49" i="33"/>
  <c r="M83" i="33" s="1"/>
  <c r="K49" i="33"/>
  <c r="K83" i="33" s="1"/>
  <c r="J49" i="33"/>
  <c r="J83" i="33" s="1"/>
  <c r="J102" i="33" s="1"/>
  <c r="I49" i="33"/>
  <c r="I83" i="33" s="1"/>
  <c r="I102" i="33" s="1"/>
  <c r="H49" i="33"/>
  <c r="H83" i="33" s="1"/>
  <c r="H102" i="33" s="1"/>
  <c r="G49" i="33"/>
  <c r="G83" i="33" s="1"/>
  <c r="G102" i="33" s="1"/>
  <c r="E49" i="33"/>
  <c r="E83" i="33" s="1"/>
  <c r="E102" i="33" s="1"/>
  <c r="D49" i="33"/>
  <c r="D83" i="33" s="1"/>
  <c r="D102" i="33" s="1"/>
  <c r="C49" i="33"/>
  <c r="C83" i="33" s="1"/>
  <c r="AF48" i="33"/>
  <c r="AF82" i="33" s="1"/>
  <c r="AF101" i="33" s="1"/>
  <c r="AE48" i="33"/>
  <c r="AE82" i="33" s="1"/>
  <c r="AE101" i="33" s="1"/>
  <c r="AD48" i="33"/>
  <c r="AD82" i="33" s="1"/>
  <c r="AD101" i="33" s="1"/>
  <c r="AC48" i="33"/>
  <c r="AC82" i="33" s="1"/>
  <c r="AC101" i="33" s="1"/>
  <c r="AA48" i="33"/>
  <c r="AA82" i="33" s="1"/>
  <c r="Z48" i="33"/>
  <c r="Z82" i="33" s="1"/>
  <c r="Y48" i="33"/>
  <c r="Y82" i="33" s="1"/>
  <c r="Y101" i="33" s="1"/>
  <c r="X48" i="33"/>
  <c r="X82" i="33" s="1"/>
  <c r="X101" i="33" s="1"/>
  <c r="W48" i="33"/>
  <c r="W82" i="33" s="1"/>
  <c r="W101" i="33" s="1"/>
  <c r="V48" i="33"/>
  <c r="V82" i="33" s="1"/>
  <c r="V101" i="33" s="1"/>
  <c r="U48" i="33"/>
  <c r="U82" i="33" s="1"/>
  <c r="T48" i="33"/>
  <c r="T82" i="33" s="1"/>
  <c r="T101" i="33" s="1"/>
  <c r="S48" i="33"/>
  <c r="S82" i="33" s="1"/>
  <c r="S101" i="33" s="1"/>
  <c r="R48" i="33"/>
  <c r="R82" i="33" s="1"/>
  <c r="R101" i="33" s="1"/>
  <c r="Q48" i="33"/>
  <c r="Q82" i="33" s="1"/>
  <c r="Q101" i="33" s="1"/>
  <c r="P48" i="33"/>
  <c r="P82" i="33" s="1"/>
  <c r="P101" i="33" s="1"/>
  <c r="O48" i="33"/>
  <c r="O82" i="33" s="1"/>
  <c r="O101" i="33" s="1"/>
  <c r="N48" i="33"/>
  <c r="N82" i="33" s="1"/>
  <c r="N101" i="33" s="1"/>
  <c r="M48" i="33"/>
  <c r="M82" i="33" s="1"/>
  <c r="K48" i="33"/>
  <c r="K82" i="33" s="1"/>
  <c r="K101" i="33" s="1"/>
  <c r="J48" i="33"/>
  <c r="J82" i="33" s="1"/>
  <c r="J101" i="33" s="1"/>
  <c r="I48" i="33"/>
  <c r="I82" i="33" s="1"/>
  <c r="I101" i="33" s="1"/>
  <c r="H48" i="33"/>
  <c r="H82" i="33" s="1"/>
  <c r="H101" i="33" s="1"/>
  <c r="G48" i="33"/>
  <c r="G82" i="33" s="1"/>
  <c r="G101" i="33" s="1"/>
  <c r="F48" i="33"/>
  <c r="F82" i="33" s="1"/>
  <c r="F101" i="33" s="1"/>
  <c r="E48" i="33"/>
  <c r="E82" i="33" s="1"/>
  <c r="E101" i="33" s="1"/>
  <c r="D48" i="33"/>
  <c r="D82" i="33" s="1"/>
  <c r="D101" i="33" s="1"/>
  <c r="C48" i="33"/>
  <c r="C82" i="33" s="1"/>
  <c r="AF47" i="33"/>
  <c r="AF81" i="33" s="1"/>
  <c r="AF100" i="33" s="1"/>
  <c r="AE47" i="33"/>
  <c r="AE81" i="33" s="1"/>
  <c r="AE100" i="33" s="1"/>
  <c r="AD47" i="33"/>
  <c r="AD81" i="33" s="1"/>
  <c r="AD100" i="33" s="1"/>
  <c r="AC47" i="33"/>
  <c r="AC81" i="33" s="1"/>
  <c r="AC100" i="33" s="1"/>
  <c r="AB47" i="33"/>
  <c r="AB81" i="33" s="1"/>
  <c r="AA47" i="33"/>
  <c r="AA81" i="33" s="1"/>
  <c r="Z47" i="33"/>
  <c r="Z81" i="33" s="1"/>
  <c r="Y47" i="33"/>
  <c r="Y81" i="33" s="1"/>
  <c r="Y100" i="33" s="1"/>
  <c r="X47" i="33"/>
  <c r="X81" i="33" s="1"/>
  <c r="X100" i="33" s="1"/>
  <c r="W47" i="33"/>
  <c r="W81" i="33" s="1"/>
  <c r="W100" i="33" s="1"/>
  <c r="V47" i="33"/>
  <c r="V81" i="33" s="1"/>
  <c r="V100" i="33" s="1"/>
  <c r="U47" i="33"/>
  <c r="U81" i="33" s="1"/>
  <c r="T47" i="33"/>
  <c r="T81" i="33" s="1"/>
  <c r="T100" i="33" s="1"/>
  <c r="S47" i="33"/>
  <c r="S81" i="33" s="1"/>
  <c r="S100" i="33" s="1"/>
  <c r="R47" i="33"/>
  <c r="R81" i="33" s="1"/>
  <c r="R100" i="33" s="1"/>
  <c r="Q47" i="33"/>
  <c r="Q81" i="33" s="1"/>
  <c r="Q100" i="33" s="1"/>
  <c r="P47" i="33"/>
  <c r="P81" i="33" s="1"/>
  <c r="P100" i="33" s="1"/>
  <c r="O47" i="33"/>
  <c r="O81" i="33" s="1"/>
  <c r="O100" i="33" s="1"/>
  <c r="N47" i="33"/>
  <c r="N81" i="33" s="1"/>
  <c r="N100" i="33" s="1"/>
  <c r="M47" i="33"/>
  <c r="M81" i="33" s="1"/>
  <c r="L47" i="33"/>
  <c r="L81" i="33" s="1"/>
  <c r="L100" i="33" s="1"/>
  <c r="K47" i="33"/>
  <c r="K81" i="33" s="1"/>
  <c r="K100" i="33" s="1"/>
  <c r="J47" i="33"/>
  <c r="J81" i="33" s="1"/>
  <c r="J100" i="33" s="1"/>
  <c r="I47" i="33"/>
  <c r="I81" i="33" s="1"/>
  <c r="I100" i="33" s="1"/>
  <c r="H47" i="33"/>
  <c r="H81" i="33" s="1"/>
  <c r="H100" i="33" s="1"/>
  <c r="G47" i="33"/>
  <c r="G81" i="33" s="1"/>
  <c r="G100" i="33" s="1"/>
  <c r="F47" i="33"/>
  <c r="F81" i="33" s="1"/>
  <c r="F100" i="33" s="1"/>
  <c r="E47" i="33"/>
  <c r="E81" i="33" s="1"/>
  <c r="E100" i="33" s="1"/>
  <c r="D47" i="33"/>
  <c r="D81" i="33" s="1"/>
  <c r="D100" i="33" s="1"/>
  <c r="C47" i="33"/>
  <c r="C81" i="33" s="1"/>
  <c r="AF46" i="33"/>
  <c r="AF80" i="33" s="1"/>
  <c r="AF99" i="33" s="1"/>
  <c r="AE46" i="33"/>
  <c r="AE80" i="33" s="1"/>
  <c r="AE99" i="33" s="1"/>
  <c r="AD46" i="33"/>
  <c r="AD80" i="33" s="1"/>
  <c r="AD99" i="33" s="1"/>
  <c r="AC46" i="33"/>
  <c r="AC80" i="33" s="1"/>
  <c r="AC99" i="33" s="1"/>
  <c r="AA46" i="33"/>
  <c r="AA80" i="33" s="1"/>
  <c r="Z46" i="33"/>
  <c r="Z80" i="33" s="1"/>
  <c r="Y46" i="33"/>
  <c r="Y80" i="33" s="1"/>
  <c r="Y99" i="33" s="1"/>
  <c r="X46" i="33"/>
  <c r="X80" i="33" s="1"/>
  <c r="X99" i="33" s="1"/>
  <c r="W46" i="33"/>
  <c r="W80" i="33" s="1"/>
  <c r="W99" i="33" s="1"/>
  <c r="V46" i="33"/>
  <c r="V80" i="33" s="1"/>
  <c r="V99" i="33" s="1"/>
  <c r="U46" i="33"/>
  <c r="U80" i="33" s="1"/>
  <c r="T46" i="33"/>
  <c r="T80" i="33" s="1"/>
  <c r="T99" i="33" s="1"/>
  <c r="S46" i="33"/>
  <c r="S80" i="33" s="1"/>
  <c r="S99" i="33" s="1"/>
  <c r="R46" i="33"/>
  <c r="R80" i="33" s="1"/>
  <c r="R99" i="33" s="1"/>
  <c r="Q46" i="33"/>
  <c r="Q80" i="33" s="1"/>
  <c r="Q99" i="33" s="1"/>
  <c r="P46" i="33"/>
  <c r="P80" i="33" s="1"/>
  <c r="P99" i="33" s="1"/>
  <c r="O46" i="33"/>
  <c r="O80" i="33" s="1"/>
  <c r="O99" i="33" s="1"/>
  <c r="N46" i="33"/>
  <c r="N80" i="33" s="1"/>
  <c r="N99" i="33" s="1"/>
  <c r="M46" i="33"/>
  <c r="M80" i="33" s="1"/>
  <c r="L46" i="33"/>
  <c r="L80" i="33" s="1"/>
  <c r="L99" i="33" s="1"/>
  <c r="K46" i="33"/>
  <c r="K80" i="33" s="1"/>
  <c r="K99" i="33" s="1"/>
  <c r="J46" i="33"/>
  <c r="J80" i="33" s="1"/>
  <c r="J99" i="33" s="1"/>
  <c r="I46" i="33"/>
  <c r="I80" i="33" s="1"/>
  <c r="I99" i="33" s="1"/>
  <c r="H46" i="33"/>
  <c r="H80" i="33" s="1"/>
  <c r="H99" i="33" s="1"/>
  <c r="G46" i="33"/>
  <c r="G80" i="33" s="1"/>
  <c r="G99" i="33" s="1"/>
  <c r="F46" i="33"/>
  <c r="F80" i="33" s="1"/>
  <c r="F99" i="33" s="1"/>
  <c r="E46" i="33"/>
  <c r="E80" i="33" s="1"/>
  <c r="E99" i="33" s="1"/>
  <c r="D46" i="33"/>
  <c r="D80" i="33" s="1"/>
  <c r="D99" i="33" s="1"/>
  <c r="D111" i="33" s="1"/>
  <c r="C46" i="33"/>
  <c r="C80" i="33" s="1"/>
  <c r="AF45" i="33"/>
  <c r="AF79" i="33" s="1"/>
  <c r="AF98" i="33" s="1"/>
  <c r="AE45" i="33"/>
  <c r="AE79" i="33" s="1"/>
  <c r="AE98" i="33" s="1"/>
  <c r="AD45" i="33"/>
  <c r="AD79" i="33" s="1"/>
  <c r="AD98" i="33" s="1"/>
  <c r="AC45" i="33"/>
  <c r="AC79" i="33" s="1"/>
  <c r="AC98" i="33" s="1"/>
  <c r="AB45" i="33"/>
  <c r="AB79" i="33" s="1"/>
  <c r="AA45" i="33"/>
  <c r="AA79" i="33" s="1"/>
  <c r="Z45" i="33"/>
  <c r="Z79" i="33" s="1"/>
  <c r="Y45" i="33"/>
  <c r="Y79" i="33" s="1"/>
  <c r="Y98" i="33" s="1"/>
  <c r="X45" i="33"/>
  <c r="X79" i="33" s="1"/>
  <c r="X98" i="33" s="1"/>
  <c r="W45" i="33"/>
  <c r="W79" i="33" s="1"/>
  <c r="W98" i="33" s="1"/>
  <c r="V45" i="33"/>
  <c r="V79" i="33" s="1"/>
  <c r="V98" i="33" s="1"/>
  <c r="U45" i="33"/>
  <c r="U79" i="33" s="1"/>
  <c r="T45" i="33"/>
  <c r="T79" i="33" s="1"/>
  <c r="T98" i="33" s="1"/>
  <c r="S45" i="33"/>
  <c r="S79" i="33" s="1"/>
  <c r="S98" i="33" s="1"/>
  <c r="R45" i="33"/>
  <c r="R79" i="33" s="1"/>
  <c r="R98" i="33" s="1"/>
  <c r="Q45" i="33"/>
  <c r="Q79" i="33" s="1"/>
  <c r="Q98" i="33" s="1"/>
  <c r="P45" i="33"/>
  <c r="P79" i="33" s="1"/>
  <c r="P98" i="33" s="1"/>
  <c r="O45" i="33"/>
  <c r="O79" i="33" s="1"/>
  <c r="O98" i="33" s="1"/>
  <c r="N45" i="33"/>
  <c r="N79" i="33" s="1"/>
  <c r="N98" i="33" s="1"/>
  <c r="M45" i="33"/>
  <c r="M79" i="33" s="1"/>
  <c r="L45" i="33"/>
  <c r="L79" i="33" s="1"/>
  <c r="L98" i="33" s="1"/>
  <c r="K45" i="33"/>
  <c r="K79" i="33" s="1"/>
  <c r="K98" i="33" s="1"/>
  <c r="J45" i="33"/>
  <c r="J79" i="33" s="1"/>
  <c r="J98" i="33" s="1"/>
  <c r="I45" i="33"/>
  <c r="I79" i="33" s="1"/>
  <c r="I98" i="33" s="1"/>
  <c r="H45" i="33"/>
  <c r="H79" i="33" s="1"/>
  <c r="H98" i="33" s="1"/>
  <c r="G45" i="33"/>
  <c r="G79" i="33" s="1"/>
  <c r="G98" i="33" s="1"/>
  <c r="F45" i="33"/>
  <c r="F79" i="33" s="1"/>
  <c r="F98" i="33" s="1"/>
  <c r="E45" i="33"/>
  <c r="E79" i="33" s="1"/>
  <c r="E98" i="33" s="1"/>
  <c r="D45" i="33"/>
  <c r="D79" i="33" s="1"/>
  <c r="D98" i="33" s="1"/>
  <c r="C45" i="33"/>
  <c r="C79" i="33" s="1"/>
  <c r="AF44" i="33"/>
  <c r="AF78" i="33" s="1"/>
  <c r="AF97" i="33" s="1"/>
  <c r="AE44" i="33"/>
  <c r="AE78" i="33" s="1"/>
  <c r="AE97" i="33" s="1"/>
  <c r="AD44" i="33"/>
  <c r="AD78" i="33" s="1"/>
  <c r="AD97" i="33" s="1"/>
  <c r="AC44" i="33"/>
  <c r="AC78" i="33" s="1"/>
  <c r="AC97" i="33" s="1"/>
  <c r="AB44" i="33"/>
  <c r="AB78" i="33" s="1"/>
  <c r="AA44" i="33"/>
  <c r="AA78" i="33" s="1"/>
  <c r="Z44" i="33"/>
  <c r="Z78" i="33" s="1"/>
  <c r="Y44" i="33"/>
  <c r="Y78" i="33" s="1"/>
  <c r="Y97" i="33" s="1"/>
  <c r="X44" i="33"/>
  <c r="X78" i="33" s="1"/>
  <c r="X97" i="33" s="1"/>
  <c r="W44" i="33"/>
  <c r="W78" i="33" s="1"/>
  <c r="W97" i="33" s="1"/>
  <c r="V44" i="33"/>
  <c r="V78" i="33" s="1"/>
  <c r="V97" i="33" s="1"/>
  <c r="U44" i="33"/>
  <c r="U78" i="33" s="1"/>
  <c r="T44" i="33"/>
  <c r="T78" i="33" s="1"/>
  <c r="T97" i="33" s="1"/>
  <c r="S44" i="33"/>
  <c r="S78" i="33" s="1"/>
  <c r="S97" i="33" s="1"/>
  <c r="R44" i="33"/>
  <c r="R78" i="33" s="1"/>
  <c r="R97" i="33" s="1"/>
  <c r="Q44" i="33"/>
  <c r="Q78" i="33" s="1"/>
  <c r="Q97" i="33" s="1"/>
  <c r="P44" i="33"/>
  <c r="P78" i="33" s="1"/>
  <c r="P97" i="33" s="1"/>
  <c r="O44" i="33"/>
  <c r="O78" i="33" s="1"/>
  <c r="O97" i="33" s="1"/>
  <c r="N44" i="33"/>
  <c r="N78" i="33" s="1"/>
  <c r="N97" i="33" s="1"/>
  <c r="M44" i="33"/>
  <c r="M78" i="33" s="1"/>
  <c r="L44" i="33"/>
  <c r="L78" i="33" s="1"/>
  <c r="L97" i="33" s="1"/>
  <c r="K44" i="33"/>
  <c r="K78" i="33" s="1"/>
  <c r="K97" i="33" s="1"/>
  <c r="J44" i="33"/>
  <c r="J78" i="33" s="1"/>
  <c r="J97" i="33" s="1"/>
  <c r="I44" i="33"/>
  <c r="I78" i="33" s="1"/>
  <c r="I97" i="33" s="1"/>
  <c r="H44" i="33"/>
  <c r="H78" i="33" s="1"/>
  <c r="H97" i="33" s="1"/>
  <c r="G44" i="33"/>
  <c r="G78" i="33" s="1"/>
  <c r="G97" i="33" s="1"/>
  <c r="F44" i="33"/>
  <c r="F78" i="33" s="1"/>
  <c r="F97" i="33" s="1"/>
  <c r="E44" i="33"/>
  <c r="E78" i="33" s="1"/>
  <c r="E97" i="33" s="1"/>
  <c r="D44" i="33"/>
  <c r="D78" i="33" s="1"/>
  <c r="D97" i="33" s="1"/>
  <c r="C44" i="33"/>
  <c r="C78" i="33" s="1"/>
  <c r="AF43" i="33"/>
  <c r="AF77" i="33" s="1"/>
  <c r="AF96" i="33" s="1"/>
  <c r="AE43" i="33"/>
  <c r="AE77" i="33" s="1"/>
  <c r="AE96" i="33" s="1"/>
  <c r="AD43" i="33"/>
  <c r="AD77" i="33" s="1"/>
  <c r="AD96" i="33" s="1"/>
  <c r="AC43" i="33"/>
  <c r="AC77" i="33" s="1"/>
  <c r="AC96" i="33" s="1"/>
  <c r="AB43" i="33"/>
  <c r="AB77" i="33" s="1"/>
  <c r="AA43" i="33"/>
  <c r="AA77" i="33" s="1"/>
  <c r="Z43" i="33"/>
  <c r="Z77" i="33" s="1"/>
  <c r="Y43" i="33"/>
  <c r="Y77" i="33" s="1"/>
  <c r="Y96" i="33" s="1"/>
  <c r="X43" i="33"/>
  <c r="X77" i="33" s="1"/>
  <c r="X96" i="33" s="1"/>
  <c r="W43" i="33"/>
  <c r="W77" i="33" s="1"/>
  <c r="W96" i="33" s="1"/>
  <c r="V43" i="33"/>
  <c r="V77" i="33" s="1"/>
  <c r="V96" i="33" s="1"/>
  <c r="U43" i="33"/>
  <c r="U77" i="33" s="1"/>
  <c r="T43" i="33"/>
  <c r="T77" i="33" s="1"/>
  <c r="T96" i="33" s="1"/>
  <c r="S43" i="33"/>
  <c r="S77" i="33" s="1"/>
  <c r="S96" i="33" s="1"/>
  <c r="R43" i="33"/>
  <c r="R77" i="33" s="1"/>
  <c r="R96" i="33" s="1"/>
  <c r="Q43" i="33"/>
  <c r="Q77" i="33" s="1"/>
  <c r="Q96" i="33" s="1"/>
  <c r="P43" i="33"/>
  <c r="P77" i="33" s="1"/>
  <c r="P96" i="33" s="1"/>
  <c r="O43" i="33"/>
  <c r="O77" i="33" s="1"/>
  <c r="O96" i="33" s="1"/>
  <c r="N43" i="33"/>
  <c r="N77" i="33" s="1"/>
  <c r="N96" i="33" s="1"/>
  <c r="M43" i="33"/>
  <c r="M77" i="33" s="1"/>
  <c r="L43" i="33"/>
  <c r="L77" i="33" s="1"/>
  <c r="L96" i="33" s="1"/>
  <c r="K43" i="33"/>
  <c r="K77" i="33" s="1"/>
  <c r="K96" i="33" s="1"/>
  <c r="J43" i="33"/>
  <c r="J77" i="33" s="1"/>
  <c r="J96" i="33" s="1"/>
  <c r="I43" i="33"/>
  <c r="I77" i="33" s="1"/>
  <c r="I96" i="33" s="1"/>
  <c r="H43" i="33"/>
  <c r="H77" i="33" s="1"/>
  <c r="H96" i="33" s="1"/>
  <c r="G43" i="33"/>
  <c r="G77" i="33" s="1"/>
  <c r="G96" i="33" s="1"/>
  <c r="F43" i="33"/>
  <c r="F77" i="33" s="1"/>
  <c r="F96" i="33" s="1"/>
  <c r="E43" i="33"/>
  <c r="E77" i="33" s="1"/>
  <c r="E96" i="33" s="1"/>
  <c r="D43" i="33"/>
  <c r="D77" i="33" s="1"/>
  <c r="D96" i="33" s="1"/>
  <c r="C43" i="33"/>
  <c r="C77" i="33" s="1"/>
  <c r="AF42" i="33"/>
  <c r="AF76" i="33" s="1"/>
  <c r="AF95" i="33" s="1"/>
  <c r="AE42" i="33"/>
  <c r="AE76" i="33" s="1"/>
  <c r="AE95" i="33" s="1"/>
  <c r="AD42" i="33"/>
  <c r="AD76" i="33" s="1"/>
  <c r="AD95" i="33" s="1"/>
  <c r="AC42" i="33"/>
  <c r="AC76" i="33" s="1"/>
  <c r="AC95" i="33" s="1"/>
  <c r="AB42" i="33"/>
  <c r="AB76" i="33" s="1"/>
  <c r="AA42" i="33"/>
  <c r="AA76" i="33" s="1"/>
  <c r="Z42" i="33"/>
  <c r="Z76" i="33" s="1"/>
  <c r="Y42" i="33"/>
  <c r="Y76" i="33" s="1"/>
  <c r="Y95" i="33" s="1"/>
  <c r="X42" i="33"/>
  <c r="X76" i="33" s="1"/>
  <c r="X95" i="33" s="1"/>
  <c r="W42" i="33"/>
  <c r="W76" i="33" s="1"/>
  <c r="W95" i="33" s="1"/>
  <c r="V42" i="33"/>
  <c r="V76" i="33" s="1"/>
  <c r="V95" i="33" s="1"/>
  <c r="U42" i="33"/>
  <c r="U76" i="33" s="1"/>
  <c r="T42" i="33"/>
  <c r="T76" i="33" s="1"/>
  <c r="T95" i="33" s="1"/>
  <c r="S42" i="33"/>
  <c r="S76" i="33" s="1"/>
  <c r="S95" i="33" s="1"/>
  <c r="R42" i="33"/>
  <c r="R76" i="33" s="1"/>
  <c r="R95" i="33" s="1"/>
  <c r="Q42" i="33"/>
  <c r="Q76" i="33" s="1"/>
  <c r="Q95" i="33" s="1"/>
  <c r="P42" i="33"/>
  <c r="P76" i="33" s="1"/>
  <c r="P95" i="33" s="1"/>
  <c r="O42" i="33"/>
  <c r="O76" i="33" s="1"/>
  <c r="O95" i="33" s="1"/>
  <c r="N42" i="33"/>
  <c r="N76" i="33" s="1"/>
  <c r="N95" i="33" s="1"/>
  <c r="M42" i="33"/>
  <c r="M76" i="33" s="1"/>
  <c r="L42" i="33"/>
  <c r="L76" i="33" s="1"/>
  <c r="L95" i="33" s="1"/>
  <c r="K42" i="33"/>
  <c r="K76" i="33" s="1"/>
  <c r="K95" i="33" s="1"/>
  <c r="J42" i="33"/>
  <c r="J76" i="33" s="1"/>
  <c r="J95" i="33" s="1"/>
  <c r="I42" i="33"/>
  <c r="I76" i="33" s="1"/>
  <c r="I95" i="33" s="1"/>
  <c r="H42" i="33"/>
  <c r="H76" i="33" s="1"/>
  <c r="H95" i="33" s="1"/>
  <c r="G42" i="33"/>
  <c r="G76" i="33" s="1"/>
  <c r="G95" i="33" s="1"/>
  <c r="F42" i="33"/>
  <c r="F76" i="33" s="1"/>
  <c r="F95" i="33" s="1"/>
  <c r="E42" i="33"/>
  <c r="E76" i="33" s="1"/>
  <c r="E95" i="33" s="1"/>
  <c r="D42" i="33"/>
  <c r="D76" i="33" s="1"/>
  <c r="D95" i="33" s="1"/>
  <c r="C42" i="33"/>
  <c r="C76" i="33" s="1"/>
  <c r="AF41" i="33"/>
  <c r="AF75" i="33" s="1"/>
  <c r="AF94" i="33" s="1"/>
  <c r="AE41" i="33"/>
  <c r="AE75" i="33" s="1"/>
  <c r="AE94" i="33" s="1"/>
  <c r="AD41" i="33"/>
  <c r="AD75" i="33" s="1"/>
  <c r="AD94" i="33" s="1"/>
  <c r="AC41" i="33"/>
  <c r="AC75" i="33" s="1"/>
  <c r="AC94" i="33" s="1"/>
  <c r="AB41" i="33"/>
  <c r="AB75" i="33" s="1"/>
  <c r="AA41" i="33"/>
  <c r="AA75" i="33" s="1"/>
  <c r="Z41" i="33"/>
  <c r="Z75" i="33" s="1"/>
  <c r="Y41" i="33"/>
  <c r="Y75" i="33" s="1"/>
  <c r="Y94" i="33" s="1"/>
  <c r="X41" i="33"/>
  <c r="X75" i="33" s="1"/>
  <c r="X94" i="33" s="1"/>
  <c r="W41" i="33"/>
  <c r="W75" i="33" s="1"/>
  <c r="W94" i="33" s="1"/>
  <c r="V41" i="33"/>
  <c r="V75" i="33" s="1"/>
  <c r="V94" i="33" s="1"/>
  <c r="U41" i="33"/>
  <c r="U75" i="33" s="1"/>
  <c r="T41" i="33"/>
  <c r="T75" i="33" s="1"/>
  <c r="T94" i="33" s="1"/>
  <c r="S41" i="33"/>
  <c r="S75" i="33" s="1"/>
  <c r="S94" i="33" s="1"/>
  <c r="R41" i="33"/>
  <c r="R75" i="33" s="1"/>
  <c r="R94" i="33" s="1"/>
  <c r="Q41" i="33"/>
  <c r="Q75" i="33" s="1"/>
  <c r="Q94" i="33" s="1"/>
  <c r="P41" i="33"/>
  <c r="P75" i="33" s="1"/>
  <c r="P94" i="33" s="1"/>
  <c r="O41" i="33"/>
  <c r="O75" i="33" s="1"/>
  <c r="O94" i="33" s="1"/>
  <c r="N41" i="33"/>
  <c r="N75" i="33" s="1"/>
  <c r="N94" i="33" s="1"/>
  <c r="M41" i="33"/>
  <c r="M75" i="33" s="1"/>
  <c r="L41" i="33"/>
  <c r="L75" i="33" s="1"/>
  <c r="L94" i="33" s="1"/>
  <c r="K41" i="33"/>
  <c r="K75" i="33" s="1"/>
  <c r="K94" i="33" s="1"/>
  <c r="J41" i="33"/>
  <c r="J75" i="33" s="1"/>
  <c r="J94" i="33" s="1"/>
  <c r="I41" i="33"/>
  <c r="I75" i="33" s="1"/>
  <c r="I94" i="33" s="1"/>
  <c r="H41" i="33"/>
  <c r="H75" i="33" s="1"/>
  <c r="H94" i="33" s="1"/>
  <c r="G41" i="33"/>
  <c r="G75" i="33" s="1"/>
  <c r="G94" i="33" s="1"/>
  <c r="F41" i="33"/>
  <c r="F75" i="33" s="1"/>
  <c r="F94" i="33" s="1"/>
  <c r="E41" i="33"/>
  <c r="E75" i="33" s="1"/>
  <c r="E94" i="33" s="1"/>
  <c r="D41" i="33"/>
  <c r="D75" i="33" s="1"/>
  <c r="D94" i="33" s="1"/>
  <c r="C41" i="33"/>
  <c r="C75" i="33" s="1"/>
  <c r="AF40" i="33"/>
  <c r="AE40" i="33"/>
  <c r="AE74" i="33" s="1"/>
  <c r="AE93" i="33" s="1"/>
  <c r="AD40" i="33"/>
  <c r="AD74" i="33" s="1"/>
  <c r="AC40" i="33"/>
  <c r="AC74" i="33" s="1"/>
  <c r="AB40" i="33"/>
  <c r="AB74" i="33" s="1"/>
  <c r="AA40" i="33"/>
  <c r="AA74" i="33" s="1"/>
  <c r="Z40" i="33"/>
  <c r="Z74" i="33" s="1"/>
  <c r="Y40" i="33"/>
  <c r="X40" i="33"/>
  <c r="X74" i="33" s="1"/>
  <c r="W40" i="33"/>
  <c r="V40" i="33"/>
  <c r="V74" i="33" s="1"/>
  <c r="U40" i="33"/>
  <c r="U74" i="33" s="1"/>
  <c r="T40" i="33"/>
  <c r="T74" i="33" s="1"/>
  <c r="T93" i="33" s="1"/>
  <c r="S40" i="33"/>
  <c r="S74" i="33" s="1"/>
  <c r="S93" i="33" s="1"/>
  <c r="R40" i="33"/>
  <c r="R74" i="33" s="1"/>
  <c r="R93" i="33" s="1"/>
  <c r="Q40" i="33"/>
  <c r="P40" i="33"/>
  <c r="P74" i="33" s="1"/>
  <c r="O40" i="33"/>
  <c r="O74" i="33" s="1"/>
  <c r="O93" i="33" s="1"/>
  <c r="N40" i="33"/>
  <c r="N74" i="33" s="1"/>
  <c r="N93" i="33" s="1"/>
  <c r="M40" i="33"/>
  <c r="M74" i="33" s="1"/>
  <c r="L40" i="33"/>
  <c r="K40" i="33"/>
  <c r="K74" i="33" s="1"/>
  <c r="J40" i="33"/>
  <c r="I40" i="33"/>
  <c r="I74" i="33" s="1"/>
  <c r="H40" i="33"/>
  <c r="H74" i="33" s="1"/>
  <c r="G40" i="33"/>
  <c r="F40" i="33"/>
  <c r="F74" i="33" s="1"/>
  <c r="E40" i="33"/>
  <c r="E74" i="33" s="1"/>
  <c r="D40" i="33"/>
  <c r="D74" i="33" s="1"/>
  <c r="C40" i="33"/>
  <c r="AA38" i="33"/>
  <c r="Z38" i="33"/>
  <c r="M37" i="33"/>
  <c r="K37" i="33"/>
  <c r="L37" i="33" s="1"/>
  <c r="AF51" i="33"/>
  <c r="AF85" i="33" s="1"/>
  <c r="AF104" i="33" s="1"/>
  <c r="AE51" i="33"/>
  <c r="AE85" i="33" s="1"/>
  <c r="AE104" i="33" s="1"/>
  <c r="AD51" i="33"/>
  <c r="AD85" i="33" s="1"/>
  <c r="AD104" i="33" s="1"/>
  <c r="AC51" i="33"/>
  <c r="AC85" i="33" s="1"/>
  <c r="AC104" i="33" s="1"/>
  <c r="AB51" i="33"/>
  <c r="AB85" i="33" s="1"/>
  <c r="AA51" i="33"/>
  <c r="AA85" i="33" s="1"/>
  <c r="Z51" i="33"/>
  <c r="Z85" i="33" s="1"/>
  <c r="Y51" i="33"/>
  <c r="Y85" i="33" s="1"/>
  <c r="Y104" i="33" s="1"/>
  <c r="X51" i="33"/>
  <c r="X85" i="33" s="1"/>
  <c r="X104" i="33" s="1"/>
  <c r="W51" i="33"/>
  <c r="W85" i="33" s="1"/>
  <c r="W104" i="33" s="1"/>
  <c r="V51" i="33"/>
  <c r="V85" i="33" s="1"/>
  <c r="V104" i="33" s="1"/>
  <c r="U35" i="33"/>
  <c r="T51" i="33"/>
  <c r="T85" i="33" s="1"/>
  <c r="T104" i="33" s="1"/>
  <c r="S51" i="33"/>
  <c r="S85" i="33" s="1"/>
  <c r="S104" i="33" s="1"/>
  <c r="R51" i="33"/>
  <c r="R85" i="33" s="1"/>
  <c r="R104" i="33" s="1"/>
  <c r="Q35" i="33"/>
  <c r="P51" i="33"/>
  <c r="P85" i="33" s="1"/>
  <c r="P104" i="33" s="1"/>
  <c r="O51" i="33"/>
  <c r="O85" i="33" s="1"/>
  <c r="O104" i="33" s="1"/>
  <c r="N51" i="33"/>
  <c r="N85" i="33" s="1"/>
  <c r="N104" i="33" s="1"/>
  <c r="M51" i="33"/>
  <c r="M85" i="33" s="1"/>
  <c r="L51" i="33"/>
  <c r="L85" i="33" s="1"/>
  <c r="L104" i="33" s="1"/>
  <c r="K51" i="33"/>
  <c r="K85" i="33" s="1"/>
  <c r="K104" i="33" s="1"/>
  <c r="J51" i="33"/>
  <c r="J85" i="33" s="1"/>
  <c r="J104" i="33" s="1"/>
  <c r="I51" i="33"/>
  <c r="I85" i="33" s="1"/>
  <c r="I104" i="33" s="1"/>
  <c r="H51" i="33"/>
  <c r="H85" i="33" s="1"/>
  <c r="H104" i="33" s="1"/>
  <c r="G51" i="33"/>
  <c r="G85" i="33" s="1"/>
  <c r="G104" i="33" s="1"/>
  <c r="F51" i="33"/>
  <c r="F85" i="33" s="1"/>
  <c r="F104" i="33" s="1"/>
  <c r="E35" i="33"/>
  <c r="D51" i="33"/>
  <c r="D85" i="33" s="1"/>
  <c r="D104" i="33" s="1"/>
  <c r="C51" i="33"/>
  <c r="AC50" i="33"/>
  <c r="AC84" i="33" s="1"/>
  <c r="AC103" i="33" s="1"/>
  <c r="AB50" i="33"/>
  <c r="AB84" i="33" s="1"/>
  <c r="R50" i="33"/>
  <c r="R84" i="33" s="1"/>
  <c r="R103" i="33" s="1"/>
  <c r="L50" i="33"/>
  <c r="L84" i="33" s="1"/>
  <c r="L103" i="33" s="1"/>
  <c r="L49" i="33"/>
  <c r="L83" i="33" s="1"/>
  <c r="L102" i="33" s="1"/>
  <c r="F49" i="33"/>
  <c r="F83" i="33" s="1"/>
  <c r="F102" i="33" s="1"/>
  <c r="L48" i="33"/>
  <c r="L82" i="33" s="1"/>
  <c r="L101" i="33" s="1"/>
  <c r="AG30" i="33"/>
  <c r="AB46" i="33"/>
  <c r="AB80" i="33" s="1"/>
  <c r="AG28" i="33"/>
  <c r="AG27" i="33"/>
  <c r="AG26" i="33"/>
  <c r="AG25" i="33"/>
  <c r="AG24" i="33"/>
  <c r="AG23" i="33"/>
  <c r="AA21" i="33"/>
  <c r="Z21" i="33"/>
  <c r="AD19" i="33"/>
  <c r="AC19" i="33"/>
  <c r="AF18" i="33"/>
  <c r="AD18" i="33"/>
  <c r="AC18" i="33"/>
  <c r="AB18" i="33"/>
  <c r="AA18" i="33"/>
  <c r="Z18" i="33"/>
  <c r="Y18" i="33"/>
  <c r="X18" i="33"/>
  <c r="W18" i="33"/>
  <c r="V18" i="33"/>
  <c r="U18" i="33"/>
  <c r="R18" i="33"/>
  <c r="P18" i="33"/>
  <c r="O18" i="33"/>
  <c r="N18" i="33"/>
  <c r="M18" i="33"/>
  <c r="L18" i="33"/>
  <c r="K18" i="33"/>
  <c r="J18" i="33"/>
  <c r="I18" i="33"/>
  <c r="G18" i="33"/>
  <c r="F18" i="33"/>
  <c r="D18" i="33"/>
  <c r="C18" i="33"/>
  <c r="AG17" i="33"/>
  <c r="AG16" i="33"/>
  <c r="AG15" i="33"/>
  <c r="AG14" i="33"/>
  <c r="AG13" i="33"/>
  <c r="AG12" i="33"/>
  <c r="AG11" i="33"/>
  <c r="AG10" i="33"/>
  <c r="AN8" i="33"/>
  <c r="AM8" i="33"/>
  <c r="AL8" i="33"/>
  <c r="AK8" i="33"/>
  <c r="AJ8" i="33"/>
  <c r="C41" i="4"/>
  <c r="AG8" i="33"/>
  <c r="AL7" i="33"/>
  <c r="AK7" i="33"/>
  <c r="AG7" i="33"/>
  <c r="AN6" i="33"/>
  <c r="AM6" i="33"/>
  <c r="AL6" i="33"/>
  <c r="AK6" i="33"/>
  <c r="AG6" i="33"/>
  <c r="AK75" i="33" l="1"/>
  <c r="AG18" i="33"/>
  <c r="F111" i="33"/>
  <c r="T111" i="33"/>
  <c r="D110" i="33"/>
  <c r="N111" i="33"/>
  <c r="S62" i="17"/>
  <c r="C61" i="4"/>
  <c r="AF110" i="33"/>
  <c r="AE111" i="33"/>
  <c r="I110" i="33"/>
  <c r="G111" i="33"/>
  <c r="P111" i="33"/>
  <c r="C94" i="1"/>
  <c r="P110" i="33"/>
  <c r="C44" i="1"/>
  <c r="Y110" i="33"/>
  <c r="W111" i="33"/>
  <c r="H111" i="33"/>
  <c r="L110" i="33"/>
  <c r="H110" i="33"/>
  <c r="X110" i="33"/>
  <c r="Q110" i="33"/>
  <c r="O111" i="33"/>
  <c r="C74" i="1"/>
  <c r="AN18" i="33"/>
  <c r="E110" i="33"/>
  <c r="AC110" i="33"/>
  <c r="K111" i="33"/>
  <c r="J35" i="33"/>
  <c r="V35" i="33"/>
  <c r="AF111" i="33"/>
  <c r="C41" i="1"/>
  <c r="C91" i="1"/>
  <c r="C60" i="4"/>
  <c r="X111" i="33"/>
  <c r="C42" i="1"/>
  <c r="C92" i="1"/>
  <c r="AI18" i="33"/>
  <c r="AG31" i="33"/>
  <c r="K110" i="33"/>
  <c r="C43" i="1"/>
  <c r="C93" i="1"/>
  <c r="W35" i="33"/>
  <c r="T110" i="33"/>
  <c r="J111" i="33"/>
  <c r="C43" i="4"/>
  <c r="S111" i="33"/>
  <c r="C108" i="1"/>
  <c r="C42" i="4"/>
  <c r="AK18" i="33"/>
  <c r="AL18" i="33"/>
  <c r="AG32" i="33"/>
  <c r="C75" i="1"/>
  <c r="C109" i="1"/>
  <c r="C44" i="4"/>
  <c r="AJ18" i="33"/>
  <c r="AM18" i="33"/>
  <c r="F35" i="33"/>
  <c r="AI75" i="33"/>
  <c r="G110" i="33"/>
  <c r="C76" i="1"/>
  <c r="C110" i="1"/>
  <c r="C58" i="4"/>
  <c r="C24" i="4" s="1"/>
  <c r="C77" i="1"/>
  <c r="C111" i="1"/>
  <c r="C59" i="4"/>
  <c r="I93" i="33"/>
  <c r="I86" i="33"/>
  <c r="U93" i="33"/>
  <c r="AA104" i="33"/>
  <c r="AL85" i="33"/>
  <c r="L112" i="33"/>
  <c r="K93" i="33"/>
  <c r="K86" i="33"/>
  <c r="O109" i="33"/>
  <c r="O105" i="33"/>
  <c r="O113" i="33" s="1"/>
  <c r="S105" i="33"/>
  <c r="S113" i="33" s="1"/>
  <c r="S109" i="33"/>
  <c r="AA93" i="33"/>
  <c r="AA86" i="33"/>
  <c r="AL74" i="33"/>
  <c r="AE105" i="33"/>
  <c r="AE113" i="33" s="1"/>
  <c r="AE109" i="33"/>
  <c r="C95" i="33"/>
  <c r="AI76" i="33"/>
  <c r="AG76" i="33"/>
  <c r="AA95" i="33"/>
  <c r="AL76" i="33"/>
  <c r="E93" i="33"/>
  <c r="M93" i="33"/>
  <c r="AC93" i="33"/>
  <c r="AC86" i="33"/>
  <c r="U95" i="33"/>
  <c r="AN76" i="33"/>
  <c r="AB99" i="33"/>
  <c r="AK80" i="33"/>
  <c r="C85" i="33"/>
  <c r="AB94" i="33"/>
  <c r="AK84" i="33"/>
  <c r="AB103" i="33"/>
  <c r="M104" i="33"/>
  <c r="Z94" i="33"/>
  <c r="AM75" i="33"/>
  <c r="M95" i="33"/>
  <c r="AJ76" i="33"/>
  <c r="AG33" i="33"/>
  <c r="Z104" i="33"/>
  <c r="AM85" i="33"/>
  <c r="C35" i="33"/>
  <c r="G35" i="33"/>
  <c r="K35" i="33"/>
  <c r="R35" i="33"/>
  <c r="X35" i="33"/>
  <c r="C52" i="33"/>
  <c r="G52" i="33"/>
  <c r="W52" i="33"/>
  <c r="AG42" i="33"/>
  <c r="F110" i="33"/>
  <c r="J110" i="33"/>
  <c r="N110" i="33"/>
  <c r="R110" i="33"/>
  <c r="V110" i="33"/>
  <c r="Z96" i="33"/>
  <c r="AM77" i="33"/>
  <c r="AD110" i="33"/>
  <c r="C97" i="33"/>
  <c r="AG78" i="33"/>
  <c r="AI78" i="33"/>
  <c r="AA97" i="33"/>
  <c r="AL78" i="33"/>
  <c r="AB98" i="33"/>
  <c r="AK79" i="33"/>
  <c r="E111" i="33"/>
  <c r="I111" i="33"/>
  <c r="M99" i="33"/>
  <c r="AJ80" i="33"/>
  <c r="Q111" i="33"/>
  <c r="U99" i="33"/>
  <c r="AN80" i="33"/>
  <c r="Y111" i="33"/>
  <c r="AC111" i="33"/>
  <c r="AG46" i="33"/>
  <c r="Z100" i="33"/>
  <c r="AM81" i="33"/>
  <c r="C101" i="33"/>
  <c r="AI82" i="33"/>
  <c r="AA101" i="33"/>
  <c r="AL82" i="33"/>
  <c r="D112" i="33"/>
  <c r="H112" i="33"/>
  <c r="P112" i="33"/>
  <c r="T112" i="33"/>
  <c r="X112" i="33"/>
  <c r="AB102" i="33"/>
  <c r="AK83" i="33"/>
  <c r="M103" i="33"/>
  <c r="AJ84" i="33"/>
  <c r="U103" i="33"/>
  <c r="AN84" i="33"/>
  <c r="E51" i="33"/>
  <c r="E85" i="33" s="1"/>
  <c r="E104" i="33" s="1"/>
  <c r="E112" i="33" s="1"/>
  <c r="U51" i="33"/>
  <c r="U85" i="33" s="1"/>
  <c r="U86" i="33" s="1"/>
  <c r="R52" i="33"/>
  <c r="AD52" i="33"/>
  <c r="D35" i="33"/>
  <c r="H35" i="33"/>
  <c r="L35" i="33"/>
  <c r="Y35" i="33"/>
  <c r="AF35" i="33"/>
  <c r="D86" i="33"/>
  <c r="D93" i="33"/>
  <c r="H86" i="33"/>
  <c r="H93" i="33"/>
  <c r="L74" i="33"/>
  <c r="L52" i="33"/>
  <c r="P86" i="33"/>
  <c r="P93" i="33"/>
  <c r="T109" i="33"/>
  <c r="T105" i="33"/>
  <c r="T113" i="33" s="1"/>
  <c r="X93" i="33"/>
  <c r="X86" i="33"/>
  <c r="AK74" i="33"/>
  <c r="AB93" i="33"/>
  <c r="AF74" i="33"/>
  <c r="AF52" i="33"/>
  <c r="AJ75" i="33"/>
  <c r="M94" i="33"/>
  <c r="U94" i="33"/>
  <c r="AN75" i="33"/>
  <c r="AG41" i="33"/>
  <c r="Z95" i="33"/>
  <c r="AM76" i="33"/>
  <c r="C96" i="33"/>
  <c r="AI77" i="33"/>
  <c r="AG77" i="33"/>
  <c r="O110" i="33"/>
  <c r="S110" i="33"/>
  <c r="W110" i="33"/>
  <c r="AA96" i="33"/>
  <c r="AL77" i="33"/>
  <c r="AE110" i="33"/>
  <c r="AB97" i="33"/>
  <c r="AK78" i="33"/>
  <c r="M98" i="33"/>
  <c r="AJ79" i="33"/>
  <c r="U98" i="33"/>
  <c r="AN79" i="33"/>
  <c r="AG45" i="33"/>
  <c r="R111" i="33"/>
  <c r="V111" i="33"/>
  <c r="Z99" i="33"/>
  <c r="AM80" i="33"/>
  <c r="AD111" i="33"/>
  <c r="C100" i="33"/>
  <c r="AI81" i="33"/>
  <c r="AG81" i="33"/>
  <c r="AA100" i="33"/>
  <c r="AL81" i="33"/>
  <c r="AB48" i="33"/>
  <c r="AB82" i="33" s="1"/>
  <c r="I112" i="33"/>
  <c r="M102" i="33"/>
  <c r="AJ83" i="33"/>
  <c r="U102" i="33"/>
  <c r="AN83" i="33"/>
  <c r="Y112" i="33"/>
  <c r="AC112" i="33"/>
  <c r="AG49" i="33"/>
  <c r="F50" i="33"/>
  <c r="F84" i="33" s="1"/>
  <c r="F103" i="33" s="1"/>
  <c r="F112" i="33" s="1"/>
  <c r="Z103" i="33"/>
  <c r="AM84" i="33"/>
  <c r="I52" i="33"/>
  <c r="V52" i="33"/>
  <c r="G74" i="33"/>
  <c r="W74" i="33"/>
  <c r="AB104" i="33"/>
  <c r="AK85" i="33"/>
  <c r="I35" i="33"/>
  <c r="P35" i="33"/>
  <c r="AB35" i="33"/>
  <c r="Y52" i="33"/>
  <c r="AC52" i="33"/>
  <c r="AG40" i="33"/>
  <c r="AK77" i="33"/>
  <c r="AB96" i="33"/>
  <c r="AJ78" i="33"/>
  <c r="M97" i="33"/>
  <c r="U97" i="33"/>
  <c r="AN78" i="33"/>
  <c r="AG44" i="33"/>
  <c r="Z98" i="33"/>
  <c r="AM79" i="33"/>
  <c r="C99" i="33"/>
  <c r="AI80" i="33"/>
  <c r="AG80" i="33"/>
  <c r="AA99" i="33"/>
  <c r="AL80" i="33"/>
  <c r="AB100" i="33"/>
  <c r="AK81" i="33"/>
  <c r="M101" i="33"/>
  <c r="AJ82" i="33"/>
  <c r="U101" i="33"/>
  <c r="AN82" i="33"/>
  <c r="J112" i="33"/>
  <c r="N112" i="33"/>
  <c r="R112" i="33"/>
  <c r="V112" i="33"/>
  <c r="Z102" i="33"/>
  <c r="AM83" i="33"/>
  <c r="AD112" i="33"/>
  <c r="C84" i="33"/>
  <c r="Q51" i="33"/>
  <c r="Q85" i="33" s="1"/>
  <c r="Q104" i="33" s="1"/>
  <c r="Q112" i="33" s="1"/>
  <c r="K52" i="33"/>
  <c r="X52" i="33"/>
  <c r="Q74" i="33"/>
  <c r="AJ74" i="33" s="1"/>
  <c r="Y74" i="33"/>
  <c r="AG29" i="33"/>
  <c r="AG34" i="33"/>
  <c r="AC35" i="33"/>
  <c r="F93" i="33"/>
  <c r="J74" i="33"/>
  <c r="J93" i="33" s="1"/>
  <c r="J52" i="33"/>
  <c r="N105" i="33"/>
  <c r="N113" i="33" s="1"/>
  <c r="N109" i="33"/>
  <c r="R105" i="33"/>
  <c r="R113" i="33" s="1"/>
  <c r="R109" i="33"/>
  <c r="V93" i="33"/>
  <c r="V86" i="33"/>
  <c r="Z93" i="33"/>
  <c r="AM74" i="33"/>
  <c r="AD86" i="33"/>
  <c r="AD93" i="33"/>
  <c r="C94" i="33"/>
  <c r="AG75" i="33"/>
  <c r="AA94" i="33"/>
  <c r="AL75" i="33"/>
  <c r="AB95" i="33"/>
  <c r="AK76" i="33"/>
  <c r="M96" i="33"/>
  <c r="AJ77" i="33"/>
  <c r="U96" i="33"/>
  <c r="AN77" i="33"/>
  <c r="AG43" i="33"/>
  <c r="Z97" i="33"/>
  <c r="AM78" i="33"/>
  <c r="C98" i="33"/>
  <c r="AI79" i="33"/>
  <c r="AG79" i="33"/>
  <c r="AA98" i="33"/>
  <c r="AL79" i="33"/>
  <c r="L111" i="33"/>
  <c r="AJ81" i="33"/>
  <c r="M100" i="33"/>
  <c r="U100" i="33"/>
  <c r="AN81" i="33"/>
  <c r="AG47" i="33"/>
  <c r="AM82" i="33"/>
  <c r="Z101" i="33"/>
  <c r="C102" i="33"/>
  <c r="AG83" i="33"/>
  <c r="AI83" i="33"/>
  <c r="G112" i="33"/>
  <c r="O112" i="33"/>
  <c r="S112" i="33"/>
  <c r="W112" i="33"/>
  <c r="AL83" i="33"/>
  <c r="AA102" i="33"/>
  <c r="AE112" i="33"/>
  <c r="D52" i="33"/>
  <c r="P52" i="33"/>
  <c r="C74" i="33"/>
  <c r="K112" i="33"/>
  <c r="AL84" i="33"/>
  <c r="AF112" i="33"/>
  <c r="C60" i="1" l="1"/>
  <c r="AG50" i="33"/>
  <c r="AB110" i="33"/>
  <c r="C24" i="1"/>
  <c r="E24" i="1" s="1"/>
  <c r="U110" i="33"/>
  <c r="C25" i="4"/>
  <c r="U52" i="33"/>
  <c r="E52" i="33"/>
  <c r="AJ20" i="33"/>
  <c r="Z112" i="33"/>
  <c r="AB52" i="33"/>
  <c r="AJ21" i="33"/>
  <c r="M110" i="33"/>
  <c r="C58" i="1"/>
  <c r="AG94" i="33"/>
  <c r="C61" i="1"/>
  <c r="AA111" i="33"/>
  <c r="M112" i="33"/>
  <c r="AA112" i="33"/>
  <c r="F86" i="33"/>
  <c r="AG48" i="33"/>
  <c r="AN74" i="33"/>
  <c r="AG35" i="33"/>
  <c r="AG98" i="33"/>
  <c r="AJ22" i="33"/>
  <c r="C93" i="33"/>
  <c r="C86" i="33"/>
  <c r="AI74" i="33"/>
  <c r="AG74" i="33"/>
  <c r="AD105" i="33"/>
  <c r="AD113" i="33" s="1"/>
  <c r="AD109" i="33"/>
  <c r="F105" i="33"/>
  <c r="F113" i="33" s="1"/>
  <c r="F109" i="33"/>
  <c r="Q52" i="33"/>
  <c r="G93" i="33"/>
  <c r="G86" i="33"/>
  <c r="AB101" i="33"/>
  <c r="AB105" i="33" s="1"/>
  <c r="AB113" i="33" s="1"/>
  <c r="AK82" i="33"/>
  <c r="AK86" i="33" s="1"/>
  <c r="Z111" i="33"/>
  <c r="AA110" i="33"/>
  <c r="AB109" i="33"/>
  <c r="X109" i="33"/>
  <c r="X105" i="33"/>
  <c r="X113" i="33" s="1"/>
  <c r="AG51" i="33"/>
  <c r="AG95" i="33"/>
  <c r="AG102" i="33"/>
  <c r="V105" i="33"/>
  <c r="V113" i="33" s="1"/>
  <c r="V109" i="33"/>
  <c r="Y93" i="33"/>
  <c r="Y86" i="33"/>
  <c r="AG100" i="33"/>
  <c r="D109" i="33"/>
  <c r="D105" i="33"/>
  <c r="D113" i="33" s="1"/>
  <c r="C104" i="33"/>
  <c r="AI85" i="33"/>
  <c r="AG85" i="33"/>
  <c r="M109" i="33"/>
  <c r="M105" i="33"/>
  <c r="M113" i="33" s="1"/>
  <c r="AA105" i="33"/>
  <c r="AA113" i="33" s="1"/>
  <c r="AA109" i="33"/>
  <c r="I109" i="33"/>
  <c r="I105" i="33"/>
  <c r="I113" i="33" s="1"/>
  <c r="AM86" i="33"/>
  <c r="Q93" i="33"/>
  <c r="Q86" i="33"/>
  <c r="C111" i="33"/>
  <c r="AG99" i="33"/>
  <c r="C110" i="33"/>
  <c r="AG96" i="33"/>
  <c r="AB86" i="33"/>
  <c r="L86" i="33"/>
  <c r="L93" i="33"/>
  <c r="F52" i="33"/>
  <c r="AB112" i="33"/>
  <c r="AG82" i="33"/>
  <c r="M111" i="33"/>
  <c r="Z110" i="33"/>
  <c r="E86" i="33"/>
  <c r="Z105" i="33"/>
  <c r="Z113" i="33" s="1"/>
  <c r="Z109" i="33"/>
  <c r="J105" i="33"/>
  <c r="J113" i="33" s="1"/>
  <c r="J109" i="33"/>
  <c r="C103" i="33"/>
  <c r="AG103" i="33" s="1"/>
  <c r="AG84" i="33"/>
  <c r="AI84" i="33"/>
  <c r="W93" i="33"/>
  <c r="W86" i="33"/>
  <c r="AF93" i="33"/>
  <c r="AF86" i="33"/>
  <c r="P109" i="33"/>
  <c r="P105" i="33"/>
  <c r="P113" i="33" s="1"/>
  <c r="H109" i="33"/>
  <c r="H105" i="33"/>
  <c r="H113" i="33" s="1"/>
  <c r="AN85" i="33"/>
  <c r="AN86" i="33" s="1"/>
  <c r="U104" i="33"/>
  <c r="U112" i="33" s="1"/>
  <c r="U111" i="33"/>
  <c r="AG97" i="33"/>
  <c r="AJ85" i="33"/>
  <c r="AJ86" i="33" s="1"/>
  <c r="AC109" i="33"/>
  <c r="AC105" i="33"/>
  <c r="AC113" i="33" s="1"/>
  <c r="E109" i="33"/>
  <c r="E105" i="33"/>
  <c r="E113" i="33" s="1"/>
  <c r="AL86" i="33"/>
  <c r="K109" i="33"/>
  <c r="K105" i="33"/>
  <c r="K113" i="33" s="1"/>
  <c r="U109" i="33"/>
  <c r="AJ89" i="33" l="1"/>
  <c r="AG86" i="33"/>
  <c r="G25" i="4"/>
  <c r="E25" i="4"/>
  <c r="AG52" i="33"/>
  <c r="AB111" i="33"/>
  <c r="AG101" i="33"/>
  <c r="AG111" i="33" s="1"/>
  <c r="AG110" i="33"/>
  <c r="AH98" i="33"/>
  <c r="AG104" i="33"/>
  <c r="AH104" i="33" s="1"/>
  <c r="U105" i="33"/>
  <c r="U113" i="33" s="1"/>
  <c r="AF109" i="33"/>
  <c r="AF105" i="33"/>
  <c r="AF113" i="33" s="1"/>
  <c r="L109" i="33"/>
  <c r="L105" i="33"/>
  <c r="L113" i="33" s="1"/>
  <c r="C109" i="33"/>
  <c r="C105" i="33"/>
  <c r="C113" i="33" s="1"/>
  <c r="AG93" i="33"/>
  <c r="Q109" i="33"/>
  <c r="Q105" i="33"/>
  <c r="Q113" i="33" s="1"/>
  <c r="Y109" i="33"/>
  <c r="Y105" i="33"/>
  <c r="Y113" i="33" s="1"/>
  <c r="C112" i="33"/>
  <c r="W105" i="33"/>
  <c r="W113" i="33" s="1"/>
  <c r="W109" i="33"/>
  <c r="G109" i="33"/>
  <c r="G105" i="33"/>
  <c r="G113" i="33" s="1"/>
  <c r="AI86" i="33"/>
  <c r="AJ90" i="33" s="1"/>
  <c r="AH101" i="33" l="1"/>
  <c r="AG112" i="33"/>
  <c r="AJ88" i="33"/>
  <c r="AG109" i="33"/>
  <c r="AG105" i="33"/>
  <c r="AG113" i="33" s="1"/>
  <c r="AH95" i="33"/>
  <c r="H9" i="27" l="1"/>
  <c r="H8" i="27"/>
  <c r="G61" i="4"/>
  <c r="C62" i="4"/>
  <c r="G60" i="4"/>
  <c r="R59" i="4"/>
  <c r="G59" i="4"/>
  <c r="E58" i="4"/>
  <c r="G58" i="4"/>
  <c r="F55" i="4"/>
  <c r="E55" i="4"/>
  <c r="D55" i="4"/>
  <c r="C55" i="4"/>
  <c r="L54" i="4"/>
  <c r="K54" i="4"/>
  <c r="K53" i="4"/>
  <c r="L53" i="4"/>
  <c r="L52" i="4"/>
  <c r="K52" i="4"/>
  <c r="L51" i="4"/>
  <c r="K51" i="4"/>
  <c r="G44" i="4"/>
  <c r="C45" i="4"/>
  <c r="G43" i="4"/>
  <c r="G42" i="4"/>
  <c r="G41" i="4"/>
  <c r="J38" i="4"/>
  <c r="I38" i="4"/>
  <c r="G38" i="4"/>
  <c r="E38" i="4"/>
  <c r="D38" i="4"/>
  <c r="C38" i="4"/>
  <c r="K37" i="4"/>
  <c r="H38" i="4"/>
  <c r="F38" i="4"/>
  <c r="L35" i="4"/>
  <c r="K35" i="4"/>
  <c r="L34" i="4"/>
  <c r="K34" i="4"/>
  <c r="C27" i="4"/>
  <c r="C28" i="4" s="1"/>
  <c r="C26" i="4"/>
  <c r="E20" i="4"/>
  <c r="F19" i="4"/>
  <c r="E19" i="4"/>
  <c r="F18" i="4"/>
  <c r="E18" i="4"/>
  <c r="D18" i="4"/>
  <c r="C18" i="4"/>
  <c r="G21" i="4"/>
  <c r="F17" i="4"/>
  <c r="E17" i="4"/>
  <c r="C17" i="4"/>
  <c r="E41" i="4" l="1"/>
  <c r="L19" i="4"/>
  <c r="K18" i="4"/>
  <c r="I21" i="4"/>
  <c r="K17" i="4"/>
  <c r="G28" i="4" s="1"/>
  <c r="K20" i="4"/>
  <c r="L18" i="4"/>
  <c r="K19" i="4"/>
  <c r="C21" i="4"/>
  <c r="G45" i="4"/>
  <c r="G62" i="4"/>
  <c r="G27" i="4"/>
  <c r="E42" i="4"/>
  <c r="D43" i="4"/>
  <c r="D21" i="4"/>
  <c r="G26" i="4"/>
  <c r="F20" i="4"/>
  <c r="E21" i="4"/>
  <c r="D59" i="4"/>
  <c r="L17" i="4"/>
  <c r="H21" i="4"/>
  <c r="J21" i="4"/>
  <c r="F21" i="4" l="1"/>
  <c r="E24" i="4"/>
  <c r="E59" i="4"/>
  <c r="E43" i="4"/>
  <c r="D44" i="4"/>
  <c r="E27" i="4" l="1"/>
  <c r="D28" i="4"/>
  <c r="E28" i="4" s="1"/>
  <c r="E44" i="4"/>
  <c r="D45" i="4"/>
  <c r="E45" i="4" s="1"/>
  <c r="E60" i="4"/>
  <c r="D61" i="4"/>
  <c r="E61" i="4" l="1"/>
  <c r="D62" i="4"/>
  <c r="E62" i="4" s="1"/>
  <c r="G111" i="1" l="1"/>
  <c r="C112" i="1"/>
  <c r="G110" i="1"/>
  <c r="G109" i="1"/>
  <c r="G108" i="1"/>
  <c r="D108" i="1"/>
  <c r="E108" i="1" s="1"/>
  <c r="J105" i="1"/>
  <c r="I105" i="1"/>
  <c r="H105" i="1"/>
  <c r="G105" i="1"/>
  <c r="F105" i="1"/>
  <c r="E105" i="1"/>
  <c r="D105" i="1"/>
  <c r="C105" i="1"/>
  <c r="L104" i="1"/>
  <c r="K104" i="1"/>
  <c r="L103" i="1"/>
  <c r="K103" i="1"/>
  <c r="L102" i="1"/>
  <c r="K102" i="1"/>
  <c r="L101" i="1"/>
  <c r="K101" i="1"/>
  <c r="G94" i="1"/>
  <c r="C95" i="1"/>
  <c r="G93" i="1"/>
  <c r="G92" i="1"/>
  <c r="G91" i="1"/>
  <c r="D91" i="1"/>
  <c r="D92" i="1" s="1"/>
  <c r="J88" i="1"/>
  <c r="I88" i="1"/>
  <c r="H88" i="1"/>
  <c r="G88" i="1"/>
  <c r="F88" i="1"/>
  <c r="E88" i="1"/>
  <c r="D88" i="1"/>
  <c r="C88" i="1"/>
  <c r="L87" i="1"/>
  <c r="K87" i="1"/>
  <c r="L86" i="1"/>
  <c r="K86" i="1"/>
  <c r="L85" i="1"/>
  <c r="K85" i="1"/>
  <c r="L84" i="1"/>
  <c r="K84" i="1"/>
  <c r="G77" i="1"/>
  <c r="C78" i="1"/>
  <c r="G76" i="1"/>
  <c r="G75" i="1"/>
  <c r="G74" i="1"/>
  <c r="D74" i="1"/>
  <c r="E74" i="1" s="1"/>
  <c r="J71" i="1"/>
  <c r="I71" i="1"/>
  <c r="H71" i="1"/>
  <c r="G71" i="1"/>
  <c r="F71" i="1"/>
  <c r="E71" i="1"/>
  <c r="D71" i="1"/>
  <c r="C71" i="1"/>
  <c r="L70" i="1"/>
  <c r="K70" i="1"/>
  <c r="L69" i="1"/>
  <c r="K69" i="1"/>
  <c r="L68" i="1"/>
  <c r="K68" i="1"/>
  <c r="L67" i="1"/>
  <c r="K67" i="1"/>
  <c r="C62" i="1"/>
  <c r="J54" i="1"/>
  <c r="I54" i="1"/>
  <c r="H54" i="1"/>
  <c r="G54" i="1"/>
  <c r="F54" i="1"/>
  <c r="E54" i="1"/>
  <c r="C54" i="1"/>
  <c r="J53" i="1"/>
  <c r="I53" i="1"/>
  <c r="H53" i="1"/>
  <c r="G53" i="1"/>
  <c r="F53" i="1"/>
  <c r="E53" i="1"/>
  <c r="D53" i="1"/>
  <c r="C53" i="1"/>
  <c r="J52" i="1"/>
  <c r="I52" i="1"/>
  <c r="H52" i="1"/>
  <c r="G52" i="1"/>
  <c r="F52" i="1"/>
  <c r="E52" i="1"/>
  <c r="D52" i="1"/>
  <c r="D58" i="1" s="1"/>
  <c r="E58" i="1" s="1"/>
  <c r="J51" i="1"/>
  <c r="I51" i="1"/>
  <c r="H51" i="1"/>
  <c r="G51" i="1"/>
  <c r="F51" i="1"/>
  <c r="E51" i="1"/>
  <c r="D51" i="1"/>
  <c r="D55" i="1" s="1"/>
  <c r="C51" i="1"/>
  <c r="G44" i="1"/>
  <c r="C45" i="1"/>
  <c r="G43" i="1"/>
  <c r="G42" i="1"/>
  <c r="G41" i="1"/>
  <c r="D41" i="1"/>
  <c r="E41" i="1" s="1"/>
  <c r="J38" i="1"/>
  <c r="I38" i="1"/>
  <c r="H38" i="1"/>
  <c r="G38" i="1"/>
  <c r="F38" i="1"/>
  <c r="E38" i="1"/>
  <c r="D38" i="1"/>
  <c r="C38" i="1"/>
  <c r="L37" i="1"/>
  <c r="K37" i="1"/>
  <c r="L36" i="1"/>
  <c r="K36" i="1"/>
  <c r="L35" i="1"/>
  <c r="K35" i="1"/>
  <c r="L34" i="1"/>
  <c r="K34" i="1"/>
  <c r="C27" i="1"/>
  <c r="C26" i="1"/>
  <c r="C25" i="1"/>
  <c r="J20" i="1"/>
  <c r="I20" i="1"/>
  <c r="H20" i="1"/>
  <c r="G20" i="1"/>
  <c r="F20" i="1"/>
  <c r="E20" i="1"/>
  <c r="D20" i="1"/>
  <c r="J19" i="1"/>
  <c r="I19" i="1"/>
  <c r="H19" i="1"/>
  <c r="G19" i="1"/>
  <c r="F19" i="1"/>
  <c r="E19" i="1"/>
  <c r="D19" i="1"/>
  <c r="C19" i="1"/>
  <c r="J18" i="1"/>
  <c r="I18" i="1"/>
  <c r="H18" i="1"/>
  <c r="G18" i="1"/>
  <c r="F18" i="1"/>
  <c r="E18" i="1"/>
  <c r="C18" i="1"/>
  <c r="J17" i="1"/>
  <c r="I17" i="1"/>
  <c r="H17" i="1"/>
  <c r="G17" i="1"/>
  <c r="F17" i="1"/>
  <c r="E17" i="1"/>
  <c r="D17" i="1"/>
  <c r="I176" i="30"/>
  <c r="H176" i="30"/>
  <c r="G176" i="30"/>
  <c r="F176" i="30"/>
  <c r="D176" i="30"/>
  <c r="J175" i="30"/>
  <c r="J174" i="30"/>
  <c r="J173" i="30"/>
  <c r="J172" i="30"/>
  <c r="J171" i="30"/>
  <c r="J170" i="30"/>
  <c r="J169" i="30"/>
  <c r="J168" i="30"/>
  <c r="J167" i="30"/>
  <c r="J166" i="30"/>
  <c r="J165" i="30"/>
  <c r="J164" i="30"/>
  <c r="J163" i="30"/>
  <c r="J162" i="30"/>
  <c r="J161" i="30"/>
  <c r="J160" i="30"/>
  <c r="J159" i="30"/>
  <c r="J158" i="30"/>
  <c r="J157" i="30"/>
  <c r="I152" i="30"/>
  <c r="H152" i="30"/>
  <c r="G152" i="30"/>
  <c r="F152" i="30"/>
  <c r="D152" i="30"/>
  <c r="J151" i="30"/>
  <c r="J150" i="30"/>
  <c r="J149" i="30"/>
  <c r="J148" i="30"/>
  <c r="J147" i="30"/>
  <c r="J146" i="30"/>
  <c r="J145" i="30"/>
  <c r="J144" i="30"/>
  <c r="J143" i="30"/>
  <c r="J142" i="30"/>
  <c r="J141" i="30"/>
  <c r="J140" i="30"/>
  <c r="J139" i="30"/>
  <c r="J138" i="30"/>
  <c r="J137" i="30"/>
  <c r="J136" i="30"/>
  <c r="J135" i="30"/>
  <c r="J134" i="30"/>
  <c r="J133" i="30"/>
  <c r="I128" i="30"/>
  <c r="H128" i="30"/>
  <c r="G128" i="30"/>
  <c r="F128" i="30"/>
  <c r="D128" i="30"/>
  <c r="J127" i="30"/>
  <c r="J126" i="30"/>
  <c r="J125" i="30"/>
  <c r="J124" i="30"/>
  <c r="J123" i="30"/>
  <c r="J122" i="30"/>
  <c r="J121" i="30"/>
  <c r="J120" i="30"/>
  <c r="J119" i="30"/>
  <c r="J118" i="30"/>
  <c r="J117" i="30"/>
  <c r="J116" i="30"/>
  <c r="J115" i="30"/>
  <c r="J114" i="30"/>
  <c r="J113" i="30"/>
  <c r="J112" i="30"/>
  <c r="J111" i="30"/>
  <c r="J110" i="30"/>
  <c r="J109" i="30"/>
  <c r="I104" i="30"/>
  <c r="H104" i="30"/>
  <c r="G104" i="30"/>
  <c r="F104" i="30"/>
  <c r="D104" i="30"/>
  <c r="J103" i="30"/>
  <c r="J102" i="30"/>
  <c r="J101" i="30"/>
  <c r="J100" i="30"/>
  <c r="J99" i="30"/>
  <c r="J98" i="30"/>
  <c r="J97" i="30"/>
  <c r="J96" i="30"/>
  <c r="J95" i="30"/>
  <c r="J94" i="30"/>
  <c r="J93" i="30"/>
  <c r="J92" i="30"/>
  <c r="J91" i="30"/>
  <c r="J90" i="30"/>
  <c r="J89" i="30"/>
  <c r="J88" i="30"/>
  <c r="J87" i="30"/>
  <c r="J86" i="30"/>
  <c r="J85" i="30"/>
  <c r="O80" i="30"/>
  <c r="N80" i="30"/>
  <c r="M80" i="30"/>
  <c r="L80" i="30"/>
  <c r="J80" i="30"/>
  <c r="I80" i="30"/>
  <c r="H80" i="30"/>
  <c r="G80" i="30"/>
  <c r="F80" i="30"/>
  <c r="D80" i="30"/>
  <c r="P79" i="30"/>
  <c r="P78" i="30"/>
  <c r="P77" i="30"/>
  <c r="P76" i="30"/>
  <c r="P75" i="30"/>
  <c r="P74" i="30"/>
  <c r="P73" i="30"/>
  <c r="P72" i="30"/>
  <c r="P71" i="30"/>
  <c r="P70" i="30"/>
  <c r="P69" i="30"/>
  <c r="P68" i="30"/>
  <c r="P67" i="30"/>
  <c r="P66" i="30"/>
  <c r="P64" i="30"/>
  <c r="P63" i="30"/>
  <c r="P62" i="30"/>
  <c r="M30" i="30"/>
  <c r="K30" i="30"/>
  <c r="I30" i="30"/>
  <c r="G30" i="30"/>
  <c r="D30" i="30"/>
  <c r="M31" i="20"/>
  <c r="L31" i="20"/>
  <c r="K31" i="20"/>
  <c r="I31" i="20"/>
  <c r="H31" i="20"/>
  <c r="G31" i="20"/>
  <c r="R23" i="20"/>
  <c r="N23" i="20"/>
  <c r="I8" i="29"/>
  <c r="I7" i="29"/>
  <c r="I55" i="1" l="1"/>
  <c r="E55" i="1"/>
  <c r="G95" i="1"/>
  <c r="E21" i="1"/>
  <c r="H55" i="1"/>
  <c r="J55" i="1"/>
  <c r="C55" i="1"/>
  <c r="D21" i="1"/>
  <c r="J21" i="1"/>
  <c r="G55" i="1"/>
  <c r="K105" i="1"/>
  <c r="L88" i="1"/>
  <c r="F55" i="1"/>
  <c r="G78" i="1"/>
  <c r="K53" i="1"/>
  <c r="K54" i="1"/>
  <c r="L53" i="1"/>
  <c r="K52" i="1"/>
  <c r="G62" i="1" s="1"/>
  <c r="I21" i="1"/>
  <c r="L18" i="1"/>
  <c r="L19" i="1"/>
  <c r="L20" i="1"/>
  <c r="G21" i="1"/>
  <c r="S23" i="20"/>
  <c r="S31" i="20" s="1"/>
  <c r="J31" i="20"/>
  <c r="J104" i="30"/>
  <c r="J128" i="30"/>
  <c r="J152" i="30"/>
  <c r="J176" i="30"/>
  <c r="K18" i="1"/>
  <c r="K19" i="1"/>
  <c r="K20" i="1"/>
  <c r="G24" i="1"/>
  <c r="G45" i="1"/>
  <c r="G25" i="1"/>
  <c r="G26" i="1"/>
  <c r="G58" i="1"/>
  <c r="L54" i="1"/>
  <c r="G59" i="1"/>
  <c r="L105" i="1"/>
  <c r="F31" i="20"/>
  <c r="P80" i="30"/>
  <c r="G60" i="1"/>
  <c r="K88" i="1"/>
  <c r="R31" i="20"/>
  <c r="D59" i="1"/>
  <c r="E59" i="1" s="1"/>
  <c r="N31" i="20"/>
  <c r="G112" i="1"/>
  <c r="C28" i="1"/>
  <c r="C20" i="17"/>
  <c r="D93" i="1"/>
  <c r="E92" i="1"/>
  <c r="F21" i="1"/>
  <c r="D24" i="1"/>
  <c r="L52" i="1"/>
  <c r="K17" i="1"/>
  <c r="K51" i="1"/>
  <c r="E91" i="1"/>
  <c r="L17" i="1"/>
  <c r="G27" i="1"/>
  <c r="D42" i="1"/>
  <c r="D43" i="1" s="1"/>
  <c r="D75" i="1"/>
  <c r="D109" i="1"/>
  <c r="H21" i="1"/>
  <c r="L51" i="1"/>
  <c r="G61" i="1"/>
  <c r="D184" i="30" l="1"/>
  <c r="C21" i="17"/>
  <c r="E21" i="17" s="1"/>
  <c r="D60" i="1"/>
  <c r="E60" i="1" s="1"/>
  <c r="D25" i="1"/>
  <c r="E25" i="1" s="1"/>
  <c r="E75" i="1"/>
  <c r="D76" i="1"/>
  <c r="E42" i="1"/>
  <c r="G28" i="1"/>
  <c r="D94" i="1"/>
  <c r="E93" i="1"/>
  <c r="E109" i="1"/>
  <c r="D110" i="1"/>
  <c r="D61" i="1" l="1"/>
  <c r="E61" i="1" s="1"/>
  <c r="D62" i="1"/>
  <c r="E62" i="1" s="1"/>
  <c r="D26" i="1"/>
  <c r="E26" i="1" s="1"/>
  <c r="D180" i="30"/>
  <c r="E43" i="1"/>
  <c r="D44" i="1"/>
  <c r="D95" i="1"/>
  <c r="E95" i="1" s="1"/>
  <c r="E94" i="1"/>
  <c r="E110" i="1"/>
  <c r="D111" i="1"/>
  <c r="D27" i="1"/>
  <c r="E76" i="1"/>
  <c r="D77" i="1"/>
  <c r="D182" i="30" l="1"/>
  <c r="D181" i="30"/>
  <c r="D183" i="30"/>
  <c r="D28" i="1"/>
  <c r="E28" i="1" s="1"/>
  <c r="E27" i="1"/>
  <c r="E77" i="1"/>
  <c r="D78" i="1"/>
  <c r="E78" i="1" s="1"/>
  <c r="E111" i="1"/>
  <c r="D112" i="1"/>
  <c r="E112" i="1" s="1"/>
  <c r="E44" i="1"/>
  <c r="D45" i="1"/>
  <c r="E45" i="1" s="1"/>
  <c r="D185" i="30" l="1"/>
  <c r="N6" i="18"/>
  <c r="N7" i="18"/>
  <c r="O59" i="17" l="1"/>
  <c r="O60" i="17"/>
  <c r="O61" i="17"/>
  <c r="Q62" i="17"/>
  <c r="O62" i="17" l="1"/>
  <c r="M39" i="20"/>
  <c r="O38" i="20" l="1"/>
  <c r="P38" i="20"/>
  <c r="Q38" i="20"/>
  <c r="O39" i="20"/>
  <c r="P39" i="20"/>
  <c r="Q39" i="20"/>
  <c r="O40" i="20"/>
  <c r="P40" i="20"/>
  <c r="Q40" i="20"/>
  <c r="O41" i="20"/>
  <c r="P41" i="20"/>
  <c r="Q41" i="20"/>
  <c r="O42" i="20"/>
  <c r="P42" i="20"/>
  <c r="Q42" i="20"/>
  <c r="O43" i="20"/>
  <c r="P43" i="20"/>
  <c r="Q43" i="20"/>
  <c r="P36" i="20"/>
  <c r="Q36" i="20"/>
  <c r="K38" i="20"/>
  <c r="L38" i="20"/>
  <c r="M38" i="20"/>
  <c r="K39" i="20"/>
  <c r="L39" i="20"/>
  <c r="K40" i="20"/>
  <c r="L40" i="20"/>
  <c r="M40" i="20"/>
  <c r="K41" i="20"/>
  <c r="L41" i="20"/>
  <c r="M41" i="20"/>
  <c r="K42" i="20"/>
  <c r="L42" i="20"/>
  <c r="M42" i="20"/>
  <c r="K43" i="20"/>
  <c r="L43" i="20"/>
  <c r="M43" i="20"/>
  <c r="L36" i="20"/>
  <c r="N36" i="20" s="1"/>
  <c r="M36" i="20"/>
  <c r="K36" i="20"/>
  <c r="H36" i="20"/>
  <c r="I36" i="20"/>
  <c r="H38" i="20"/>
  <c r="I38" i="20"/>
  <c r="H39" i="20"/>
  <c r="I39" i="20"/>
  <c r="H40" i="20"/>
  <c r="I40" i="20"/>
  <c r="H41" i="20"/>
  <c r="I41" i="20"/>
  <c r="H42" i="20"/>
  <c r="I42" i="20"/>
  <c r="H43" i="20"/>
  <c r="I43" i="20"/>
  <c r="G38" i="20"/>
  <c r="G39" i="20"/>
  <c r="G40" i="20"/>
  <c r="G41" i="20"/>
  <c r="G42" i="20"/>
  <c r="G43" i="20"/>
  <c r="G36" i="20"/>
  <c r="J36" i="20" s="1"/>
  <c r="C43" i="20"/>
  <c r="E36" i="20"/>
  <c r="D38" i="20"/>
  <c r="E39" i="20"/>
  <c r="D40" i="20"/>
  <c r="E40" i="20"/>
  <c r="D41" i="20"/>
  <c r="E41" i="20"/>
  <c r="D42" i="20"/>
  <c r="E42" i="20"/>
  <c r="D43" i="20"/>
  <c r="E43" i="20"/>
  <c r="C39" i="20"/>
  <c r="C40" i="20"/>
  <c r="C41" i="20"/>
  <c r="C42" i="20"/>
  <c r="C36" i="20"/>
  <c r="Q25" i="15"/>
  <c r="Q24" i="15"/>
  <c r="Q26" i="15" s="1"/>
  <c r="I31" i="15" s="1"/>
  <c r="N25" i="15"/>
  <c r="O24" i="15"/>
  <c r="N24" i="15"/>
  <c r="N26" i="15" s="1"/>
  <c r="H31" i="15" s="1"/>
  <c r="K25" i="15"/>
  <c r="K26" i="15" s="1"/>
  <c r="G31" i="15" s="1"/>
  <c r="L25" i="15"/>
  <c r="L24" i="15"/>
  <c r="K24" i="15"/>
  <c r="H25" i="15"/>
  <c r="I25" i="15"/>
  <c r="I24" i="15"/>
  <c r="H24" i="15"/>
  <c r="H26" i="15" s="1"/>
  <c r="F31" i="15" s="1"/>
  <c r="F24" i="15"/>
  <c r="F25" i="15"/>
  <c r="E24" i="15"/>
  <c r="E25" i="15"/>
  <c r="D25" i="15"/>
  <c r="G25" i="15" s="1"/>
  <c r="D24" i="15"/>
  <c r="R10" i="15"/>
  <c r="E38" i="20"/>
  <c r="P28" i="17"/>
  <c r="L28" i="17"/>
  <c r="K28" i="17"/>
  <c r="H28" i="17"/>
  <c r="G28" i="17"/>
  <c r="D28" i="17"/>
  <c r="C28" i="17"/>
  <c r="T39" i="7"/>
  <c r="T38" i="7"/>
  <c r="T37" i="7"/>
  <c r="T35" i="7"/>
  <c r="T34" i="7"/>
  <c r="T32" i="7"/>
  <c r="T30" i="7"/>
  <c r="T29" i="7"/>
  <c r="T25" i="7"/>
  <c r="T23" i="7"/>
  <c r="T22" i="7"/>
  <c r="R22" i="7"/>
  <c r="R40" i="7" s="1"/>
  <c r="T21" i="7"/>
  <c r="T20" i="7"/>
  <c r="T19" i="7"/>
  <c r="T16" i="7"/>
  <c r="P15" i="7"/>
  <c r="T15" i="7" s="1"/>
  <c r="T14" i="7"/>
  <c r="T12" i="7"/>
  <c r="T11" i="7"/>
  <c r="P10" i="7"/>
  <c r="T10" i="7" s="1"/>
  <c r="E65" i="13"/>
  <c r="E64" i="13"/>
  <c r="E63" i="13"/>
  <c r="D60" i="13"/>
  <c r="E38" i="13"/>
  <c r="D38" i="13"/>
  <c r="C38" i="13"/>
  <c r="M29" i="13"/>
  <c r="L29" i="13"/>
  <c r="K29" i="13"/>
  <c r="J29" i="13"/>
  <c r="I29" i="13"/>
  <c r="H29" i="13"/>
  <c r="V28" i="13"/>
  <c r="U28" i="13"/>
  <c r="T28" i="13"/>
  <c r="S28" i="13"/>
  <c r="R28" i="13"/>
  <c r="N28" i="13"/>
  <c r="V27" i="13"/>
  <c r="U27" i="13"/>
  <c r="T27" i="13"/>
  <c r="S27" i="13"/>
  <c r="R27" i="13"/>
  <c r="N27" i="13"/>
  <c r="D22" i="13"/>
  <c r="D21" i="13"/>
  <c r="D20" i="13"/>
  <c r="P19" i="13"/>
  <c r="O19" i="13"/>
  <c r="N19" i="13"/>
  <c r="M19" i="13"/>
  <c r="L19" i="13"/>
  <c r="K19" i="13"/>
  <c r="J19" i="13"/>
  <c r="I19" i="13"/>
  <c r="H19" i="13"/>
  <c r="G19" i="13"/>
  <c r="F19" i="13"/>
  <c r="E19" i="13"/>
  <c r="D19" i="13"/>
  <c r="U6" i="13"/>
  <c r="T6" i="13"/>
  <c r="V5" i="13"/>
  <c r="V4" i="13"/>
  <c r="Q17" i="15"/>
  <c r="O17" i="15"/>
  <c r="N17" i="15"/>
  <c r="L17" i="15"/>
  <c r="K17" i="15"/>
  <c r="I17" i="15"/>
  <c r="H17" i="15"/>
  <c r="F17" i="15"/>
  <c r="E17" i="15"/>
  <c r="D17" i="15"/>
  <c r="J16" i="15"/>
  <c r="M16" i="15" s="1"/>
  <c r="P16" i="15" s="1"/>
  <c r="G16" i="15"/>
  <c r="J15" i="15"/>
  <c r="M15" i="15" s="1"/>
  <c r="P15" i="15" s="1"/>
  <c r="G15" i="15"/>
  <c r="Q10" i="15"/>
  <c r="N10" i="15"/>
  <c r="L10" i="15"/>
  <c r="K10" i="15"/>
  <c r="I10" i="15"/>
  <c r="H10" i="15"/>
  <c r="F10" i="15"/>
  <c r="E10" i="15"/>
  <c r="D10" i="15"/>
  <c r="O9" i="15"/>
  <c r="O25" i="15" s="1"/>
  <c r="G9" i="15"/>
  <c r="J9" i="15" s="1"/>
  <c r="M9" i="15" s="1"/>
  <c r="G8" i="15"/>
  <c r="J8" i="15" s="1"/>
  <c r="M8" i="15" s="1"/>
  <c r="P8" i="15" s="1"/>
  <c r="AP192" i="2"/>
  <c r="T174" i="2"/>
  <c r="P174" i="2"/>
  <c r="M174" i="2"/>
  <c r="L174" i="2"/>
  <c r="K174" i="2"/>
  <c r="I174" i="2"/>
  <c r="G173" i="2"/>
  <c r="F173" i="2"/>
  <c r="D173" i="2"/>
  <c r="C173" i="2"/>
  <c r="G172" i="2"/>
  <c r="F172" i="2"/>
  <c r="D172" i="2"/>
  <c r="C172" i="2"/>
  <c r="G171" i="2"/>
  <c r="F171" i="2"/>
  <c r="D171" i="2"/>
  <c r="C171" i="2"/>
  <c r="G170" i="2"/>
  <c r="F170" i="2"/>
  <c r="D170" i="2"/>
  <c r="C170" i="2"/>
  <c r="G169" i="2"/>
  <c r="F169" i="2"/>
  <c r="D169" i="2"/>
  <c r="C169" i="2"/>
  <c r="G168" i="2"/>
  <c r="F168" i="2"/>
  <c r="D168" i="2"/>
  <c r="C168" i="2"/>
  <c r="G167" i="2"/>
  <c r="F167" i="2"/>
  <c r="D167" i="2"/>
  <c r="C167" i="2"/>
  <c r="G166" i="2"/>
  <c r="F166" i="2"/>
  <c r="D166" i="2"/>
  <c r="C166" i="2"/>
  <c r="G165" i="2"/>
  <c r="F165" i="2"/>
  <c r="D165" i="2"/>
  <c r="C165" i="2"/>
  <c r="G164" i="2"/>
  <c r="F164" i="2"/>
  <c r="D164" i="2"/>
  <c r="C164" i="2"/>
  <c r="G163" i="2"/>
  <c r="F163" i="2"/>
  <c r="D163" i="2"/>
  <c r="C163" i="2"/>
  <c r="G162" i="2"/>
  <c r="F162" i="2"/>
  <c r="D162" i="2"/>
  <c r="C162" i="2"/>
  <c r="P157" i="2"/>
  <c r="M157" i="2"/>
  <c r="L157" i="2"/>
  <c r="K157" i="2"/>
  <c r="I157" i="2"/>
  <c r="D157" i="2"/>
  <c r="C157" i="2"/>
  <c r="T156" i="2"/>
  <c r="G156" i="2"/>
  <c r="F156" i="2"/>
  <c r="T155" i="2"/>
  <c r="G155" i="2"/>
  <c r="F155" i="2"/>
  <c r="T154" i="2"/>
  <c r="G154" i="2"/>
  <c r="F154" i="2"/>
  <c r="T153" i="2"/>
  <c r="G153" i="2"/>
  <c r="F153" i="2"/>
  <c r="T152" i="2"/>
  <c r="G152" i="2"/>
  <c r="F152" i="2"/>
  <c r="T151" i="2"/>
  <c r="G151" i="2"/>
  <c r="F151" i="2"/>
  <c r="T150" i="2"/>
  <c r="G150" i="2"/>
  <c r="F150" i="2"/>
  <c r="T149" i="2"/>
  <c r="G149" i="2"/>
  <c r="F149" i="2"/>
  <c r="T148" i="2"/>
  <c r="G148" i="2"/>
  <c r="F148" i="2"/>
  <c r="T147" i="2"/>
  <c r="G147" i="2"/>
  <c r="F147" i="2"/>
  <c r="T146" i="2"/>
  <c r="G146" i="2"/>
  <c r="F146" i="2"/>
  <c r="T145" i="2"/>
  <c r="G145" i="2"/>
  <c r="G157" i="2" s="1"/>
  <c r="F145" i="2"/>
  <c r="F157" i="2" s="1"/>
  <c r="T122" i="2"/>
  <c r="P122" i="2"/>
  <c r="G122" i="2"/>
  <c r="F122" i="2"/>
  <c r="T121" i="2"/>
  <c r="P121" i="2"/>
  <c r="G121" i="2"/>
  <c r="F121" i="2"/>
  <c r="T120" i="2"/>
  <c r="P120" i="2"/>
  <c r="G120" i="2"/>
  <c r="F120" i="2"/>
  <c r="T119" i="2"/>
  <c r="P119" i="2"/>
  <c r="G119" i="2"/>
  <c r="F119" i="2"/>
  <c r="T118" i="2"/>
  <c r="P118" i="2"/>
  <c r="G118" i="2"/>
  <c r="F118" i="2"/>
  <c r="T117" i="2"/>
  <c r="P117" i="2"/>
  <c r="G117" i="2"/>
  <c r="F117" i="2"/>
  <c r="T116" i="2"/>
  <c r="P116" i="2"/>
  <c r="G116" i="2"/>
  <c r="F116" i="2"/>
  <c r="T115" i="2"/>
  <c r="P115" i="2"/>
  <c r="G115" i="2"/>
  <c r="F115" i="2"/>
  <c r="T114" i="2"/>
  <c r="P114" i="2"/>
  <c r="G114" i="2"/>
  <c r="F114" i="2"/>
  <c r="T113" i="2"/>
  <c r="P113" i="2"/>
  <c r="P130" i="2" s="1"/>
  <c r="P181" i="2" s="1"/>
  <c r="G113" i="2"/>
  <c r="F113" i="2"/>
  <c r="T112" i="2"/>
  <c r="P112" i="2"/>
  <c r="P129" i="2" s="1"/>
  <c r="P180" i="2" s="1"/>
  <c r="G112" i="2"/>
  <c r="F112" i="2"/>
  <c r="T111" i="2"/>
  <c r="P111" i="2"/>
  <c r="P128" i="2" s="1"/>
  <c r="P179" i="2" s="1"/>
  <c r="AR80" i="2"/>
  <c r="AQ80" i="2"/>
  <c r="AR79" i="2"/>
  <c r="AQ79" i="2"/>
  <c r="AR78" i="2"/>
  <c r="AQ78" i="2"/>
  <c r="AR77" i="2"/>
  <c r="AQ77" i="2"/>
  <c r="AR76" i="2"/>
  <c r="AQ76" i="2"/>
  <c r="AR75" i="2"/>
  <c r="AQ75" i="2"/>
  <c r="AO69" i="2"/>
  <c r="AN69" i="2"/>
  <c r="AM69" i="2"/>
  <c r="AL69" i="2"/>
  <c r="AK69" i="2"/>
  <c r="AJ69" i="2"/>
  <c r="AI69" i="2"/>
  <c r="AH69" i="2"/>
  <c r="AG69" i="2"/>
  <c r="AF69" i="2"/>
  <c r="AE69" i="2"/>
  <c r="AD69" i="2"/>
  <c r="AC69" i="2"/>
  <c r="AB69" i="2"/>
  <c r="AA69" i="2"/>
  <c r="Z69" i="2"/>
  <c r="X69" i="2"/>
  <c r="W69" i="2"/>
  <c r="V69" i="2"/>
  <c r="U69" i="2"/>
  <c r="T69" i="2"/>
  <c r="S69" i="2"/>
  <c r="R69" i="2"/>
  <c r="Q69" i="2"/>
  <c r="P69" i="2"/>
  <c r="O69" i="2"/>
  <c r="M69" i="2"/>
  <c r="L69" i="2"/>
  <c r="K69" i="2"/>
  <c r="J69" i="2"/>
  <c r="I69" i="2"/>
  <c r="H69" i="2"/>
  <c r="G69" i="2"/>
  <c r="F69" i="2"/>
  <c r="E69" i="2"/>
  <c r="D69" i="2"/>
  <c r="C69" i="2"/>
  <c r="AO68" i="2"/>
  <c r="AN68" i="2"/>
  <c r="AM68" i="2"/>
  <c r="AL68" i="2"/>
  <c r="AK68" i="2"/>
  <c r="AJ68" i="2"/>
  <c r="AI68" i="2"/>
  <c r="AH68" i="2"/>
  <c r="AG68" i="2"/>
  <c r="AF68" i="2"/>
  <c r="AE68" i="2"/>
  <c r="AD68" i="2"/>
  <c r="AC68" i="2"/>
  <c r="AB68" i="2"/>
  <c r="AA68" i="2"/>
  <c r="Z68" i="2"/>
  <c r="X68" i="2"/>
  <c r="W68" i="2"/>
  <c r="V68" i="2"/>
  <c r="U68" i="2"/>
  <c r="T68" i="2"/>
  <c r="S68" i="2"/>
  <c r="R68" i="2"/>
  <c r="Q68" i="2"/>
  <c r="P68" i="2"/>
  <c r="O68" i="2"/>
  <c r="M68" i="2"/>
  <c r="L68" i="2"/>
  <c r="K68" i="2"/>
  <c r="J68" i="2"/>
  <c r="I68" i="2"/>
  <c r="H68" i="2"/>
  <c r="G68" i="2"/>
  <c r="F68" i="2"/>
  <c r="E68" i="2"/>
  <c r="D68" i="2"/>
  <c r="C68" i="2"/>
  <c r="AO67" i="2"/>
  <c r="AN67" i="2"/>
  <c r="AM67" i="2"/>
  <c r="AL67" i="2"/>
  <c r="AK67" i="2"/>
  <c r="AJ67" i="2"/>
  <c r="AI67" i="2"/>
  <c r="AH67" i="2"/>
  <c r="AG67" i="2"/>
  <c r="AF67" i="2"/>
  <c r="AE67" i="2"/>
  <c r="AD67" i="2"/>
  <c r="AC67" i="2"/>
  <c r="AB67" i="2"/>
  <c r="AA67" i="2"/>
  <c r="Z67" i="2"/>
  <c r="X67" i="2"/>
  <c r="W67" i="2"/>
  <c r="V67" i="2"/>
  <c r="U67" i="2"/>
  <c r="T67" i="2"/>
  <c r="S67" i="2"/>
  <c r="R67" i="2"/>
  <c r="Q67" i="2"/>
  <c r="P67" i="2"/>
  <c r="O67" i="2"/>
  <c r="M67" i="2"/>
  <c r="L67" i="2"/>
  <c r="K67" i="2"/>
  <c r="J67" i="2"/>
  <c r="I67" i="2"/>
  <c r="H67" i="2"/>
  <c r="G67" i="2"/>
  <c r="F67" i="2"/>
  <c r="E67" i="2"/>
  <c r="D67" i="2"/>
  <c r="C67" i="2"/>
  <c r="AO66" i="2"/>
  <c r="AN66" i="2"/>
  <c r="AM66" i="2"/>
  <c r="AL66" i="2"/>
  <c r="AK66" i="2"/>
  <c r="AJ66" i="2"/>
  <c r="AI66" i="2"/>
  <c r="AH66" i="2"/>
  <c r="AG66" i="2"/>
  <c r="AF66" i="2"/>
  <c r="AE66" i="2"/>
  <c r="AD66" i="2"/>
  <c r="AC66" i="2"/>
  <c r="AB66" i="2"/>
  <c r="AA66" i="2"/>
  <c r="Z66" i="2"/>
  <c r="X66" i="2"/>
  <c r="W66" i="2"/>
  <c r="V66" i="2"/>
  <c r="U66" i="2"/>
  <c r="T66" i="2"/>
  <c r="S66" i="2"/>
  <c r="R66" i="2"/>
  <c r="Q66" i="2"/>
  <c r="P66" i="2"/>
  <c r="O66" i="2"/>
  <c r="M66" i="2"/>
  <c r="L66" i="2"/>
  <c r="K66" i="2"/>
  <c r="J66" i="2"/>
  <c r="I66" i="2"/>
  <c r="H66" i="2"/>
  <c r="G66" i="2"/>
  <c r="F66" i="2"/>
  <c r="E66" i="2"/>
  <c r="D66" i="2"/>
  <c r="C66" i="2"/>
  <c r="AO65" i="2"/>
  <c r="AN65" i="2"/>
  <c r="AM65" i="2"/>
  <c r="AL65" i="2"/>
  <c r="AK65" i="2"/>
  <c r="AJ65" i="2"/>
  <c r="AI65" i="2"/>
  <c r="AH65" i="2"/>
  <c r="AG65" i="2"/>
  <c r="AF65" i="2"/>
  <c r="AE65" i="2"/>
  <c r="AD65" i="2"/>
  <c r="AC65" i="2"/>
  <c r="AB65" i="2"/>
  <c r="AA65" i="2"/>
  <c r="Z65" i="2"/>
  <c r="X65" i="2"/>
  <c r="W65" i="2"/>
  <c r="V65" i="2"/>
  <c r="U65" i="2"/>
  <c r="T65" i="2"/>
  <c r="S65" i="2"/>
  <c r="R65" i="2"/>
  <c r="Q65" i="2"/>
  <c r="P65" i="2"/>
  <c r="O65" i="2"/>
  <c r="M65" i="2"/>
  <c r="L65" i="2"/>
  <c r="K65" i="2"/>
  <c r="J65" i="2"/>
  <c r="I65" i="2"/>
  <c r="H65" i="2"/>
  <c r="G65" i="2"/>
  <c r="F65" i="2"/>
  <c r="E65" i="2"/>
  <c r="D65" i="2"/>
  <c r="C65" i="2"/>
  <c r="AO64" i="2"/>
  <c r="AN64" i="2"/>
  <c r="AM64" i="2"/>
  <c r="AL64" i="2"/>
  <c r="AK64" i="2"/>
  <c r="AJ64" i="2"/>
  <c r="AI64" i="2"/>
  <c r="AH64" i="2"/>
  <c r="AG64" i="2"/>
  <c r="AF64" i="2"/>
  <c r="AE64" i="2"/>
  <c r="AD64" i="2"/>
  <c r="AC64" i="2"/>
  <c r="AB64" i="2"/>
  <c r="AA64" i="2"/>
  <c r="Z64" i="2"/>
  <c r="X64" i="2"/>
  <c r="W64" i="2"/>
  <c r="V64" i="2"/>
  <c r="U64" i="2"/>
  <c r="T64" i="2"/>
  <c r="S64" i="2"/>
  <c r="R64" i="2"/>
  <c r="Q64" i="2"/>
  <c r="P64" i="2"/>
  <c r="O64" i="2"/>
  <c r="M64" i="2"/>
  <c r="L64" i="2"/>
  <c r="K64" i="2"/>
  <c r="J64" i="2"/>
  <c r="I64" i="2"/>
  <c r="H64" i="2"/>
  <c r="G64" i="2"/>
  <c r="F64" i="2"/>
  <c r="E64" i="2"/>
  <c r="D64" i="2"/>
  <c r="C64" i="2"/>
  <c r="Y51" i="2"/>
  <c r="Y86" i="2" s="1"/>
  <c r="Y105" i="2" s="1"/>
  <c r="W51" i="2"/>
  <c r="V51" i="2"/>
  <c r="R51" i="2"/>
  <c r="Q51" i="2"/>
  <c r="P51" i="2"/>
  <c r="Y50" i="2"/>
  <c r="Y85" i="2" s="1"/>
  <c r="Y104" i="2" s="1"/>
  <c r="W50" i="2"/>
  <c r="V50" i="2"/>
  <c r="R50" i="2"/>
  <c r="Q50" i="2"/>
  <c r="P50" i="2"/>
  <c r="Y49" i="2"/>
  <c r="Y84" i="2" s="1"/>
  <c r="Y103" i="2" s="1"/>
  <c r="W49" i="2"/>
  <c r="V49" i="2"/>
  <c r="V84" i="2" s="1"/>
  <c r="V103" i="2" s="1"/>
  <c r="R49" i="2"/>
  <c r="Q49" i="2"/>
  <c r="Q84" i="2" s="1"/>
  <c r="Q103" i="2" s="1"/>
  <c r="P49" i="2"/>
  <c r="Y48" i="2"/>
  <c r="Y83" i="2" s="1"/>
  <c r="Y102" i="2" s="1"/>
  <c r="W48" i="2"/>
  <c r="V48" i="2"/>
  <c r="R48" i="2"/>
  <c r="Q48" i="2"/>
  <c r="P48" i="2"/>
  <c r="Y47" i="2"/>
  <c r="Y82" i="2" s="1"/>
  <c r="Y101" i="2" s="1"/>
  <c r="W47" i="2"/>
  <c r="V47" i="2"/>
  <c r="R47" i="2"/>
  <c r="Q47" i="2"/>
  <c r="P47" i="2"/>
  <c r="Y46" i="2"/>
  <c r="Y81" i="2" s="1"/>
  <c r="Y100" i="2" s="1"/>
  <c r="W46" i="2"/>
  <c r="V46" i="2"/>
  <c r="R46" i="2"/>
  <c r="Q46" i="2"/>
  <c r="P46" i="2"/>
  <c r="AO45" i="2"/>
  <c r="AO80" i="2" s="1"/>
  <c r="AO99" i="2" s="1"/>
  <c r="AN45" i="2"/>
  <c r="AN80" i="2" s="1"/>
  <c r="AN99" i="2" s="1"/>
  <c r="AM45" i="2"/>
  <c r="AM80" i="2" s="1"/>
  <c r="AM99" i="2" s="1"/>
  <c r="AL45" i="2"/>
  <c r="AL80" i="2" s="1"/>
  <c r="AL99" i="2" s="1"/>
  <c r="AK45" i="2"/>
  <c r="AK80" i="2" s="1"/>
  <c r="AK99" i="2" s="1"/>
  <c r="AJ45" i="2"/>
  <c r="AJ80" i="2" s="1"/>
  <c r="AJ99" i="2" s="1"/>
  <c r="AI45" i="2"/>
  <c r="AI80" i="2" s="1"/>
  <c r="AI99" i="2" s="1"/>
  <c r="AH45" i="2"/>
  <c r="AH80" i="2" s="1"/>
  <c r="AH99" i="2" s="1"/>
  <c r="AG45" i="2"/>
  <c r="AG80" i="2" s="1"/>
  <c r="AG99" i="2" s="1"/>
  <c r="AF45" i="2"/>
  <c r="AF80" i="2" s="1"/>
  <c r="AF99" i="2" s="1"/>
  <c r="AE45" i="2"/>
  <c r="AE80" i="2" s="1"/>
  <c r="AE99" i="2" s="1"/>
  <c r="AD45" i="2"/>
  <c r="AD80" i="2" s="1"/>
  <c r="AD99" i="2" s="1"/>
  <c r="AC45" i="2"/>
  <c r="AC80" i="2" s="1"/>
  <c r="AC99" i="2" s="1"/>
  <c r="AB45" i="2"/>
  <c r="AB80" i="2" s="1"/>
  <c r="AB99" i="2" s="1"/>
  <c r="AA45" i="2"/>
  <c r="AA80" i="2" s="1"/>
  <c r="AA99" i="2" s="1"/>
  <c r="Z45" i="2"/>
  <c r="Z80" i="2" s="1"/>
  <c r="Z99" i="2" s="1"/>
  <c r="Y45" i="2"/>
  <c r="Y80" i="2" s="1"/>
  <c r="Y99" i="2" s="1"/>
  <c r="X45" i="2"/>
  <c r="X80" i="2" s="1"/>
  <c r="X99" i="2" s="1"/>
  <c r="W45" i="2"/>
  <c r="W80" i="2" s="1"/>
  <c r="W99" i="2" s="1"/>
  <c r="V45" i="2"/>
  <c r="V80" i="2" s="1"/>
  <c r="V99" i="2" s="1"/>
  <c r="U45" i="2"/>
  <c r="U80" i="2" s="1"/>
  <c r="U99" i="2" s="1"/>
  <c r="T45" i="2"/>
  <c r="T80" i="2" s="1"/>
  <c r="T99" i="2" s="1"/>
  <c r="S45" i="2"/>
  <c r="S80" i="2" s="1"/>
  <c r="S99" i="2" s="1"/>
  <c r="R45" i="2"/>
  <c r="R80" i="2" s="1"/>
  <c r="R99" i="2" s="1"/>
  <c r="Q45" i="2"/>
  <c r="Q80" i="2" s="1"/>
  <c r="Q99" i="2" s="1"/>
  <c r="P45" i="2"/>
  <c r="P80" i="2" s="1"/>
  <c r="P99" i="2" s="1"/>
  <c r="O45" i="2"/>
  <c r="O80" i="2" s="1"/>
  <c r="N45" i="2"/>
  <c r="N80" i="2" s="1"/>
  <c r="M45" i="2"/>
  <c r="M80" i="2" s="1"/>
  <c r="L45" i="2"/>
  <c r="L80" i="2" s="1"/>
  <c r="K45" i="2"/>
  <c r="K80" i="2" s="1"/>
  <c r="J45" i="2"/>
  <c r="J80" i="2" s="1"/>
  <c r="I45" i="2"/>
  <c r="I80" i="2" s="1"/>
  <c r="H45" i="2"/>
  <c r="H80" i="2" s="1"/>
  <c r="G45" i="2"/>
  <c r="G80" i="2" s="1"/>
  <c r="F45" i="2"/>
  <c r="F80" i="2" s="1"/>
  <c r="E45" i="2"/>
  <c r="E80" i="2" s="1"/>
  <c r="D45" i="2"/>
  <c r="D80" i="2" s="1"/>
  <c r="C45" i="2"/>
  <c r="AO44" i="2"/>
  <c r="AO79" i="2" s="1"/>
  <c r="AO98" i="2" s="1"/>
  <c r="AN44" i="2"/>
  <c r="AN79" i="2" s="1"/>
  <c r="AN98" i="2" s="1"/>
  <c r="AM44" i="2"/>
  <c r="AM79" i="2" s="1"/>
  <c r="AM98" i="2" s="1"/>
  <c r="AL44" i="2"/>
  <c r="AL79" i="2" s="1"/>
  <c r="AL98" i="2" s="1"/>
  <c r="AK44" i="2"/>
  <c r="AK79" i="2" s="1"/>
  <c r="AK98" i="2" s="1"/>
  <c r="AJ44" i="2"/>
  <c r="AJ79" i="2" s="1"/>
  <c r="AJ98" i="2" s="1"/>
  <c r="AI44" i="2"/>
  <c r="AI79" i="2" s="1"/>
  <c r="AI98" i="2" s="1"/>
  <c r="AH44" i="2"/>
  <c r="AH79" i="2" s="1"/>
  <c r="AH98" i="2" s="1"/>
  <c r="AG44" i="2"/>
  <c r="AG79" i="2" s="1"/>
  <c r="AG98" i="2" s="1"/>
  <c r="AF44" i="2"/>
  <c r="AF79" i="2" s="1"/>
  <c r="AF98" i="2" s="1"/>
  <c r="AE44" i="2"/>
  <c r="AE79" i="2" s="1"/>
  <c r="AE98" i="2" s="1"/>
  <c r="AD44" i="2"/>
  <c r="AD79" i="2" s="1"/>
  <c r="AD98" i="2" s="1"/>
  <c r="AC44" i="2"/>
  <c r="AC79" i="2" s="1"/>
  <c r="AC98" i="2" s="1"/>
  <c r="AB44" i="2"/>
  <c r="AB79" i="2" s="1"/>
  <c r="AB98" i="2" s="1"/>
  <c r="AA44" i="2"/>
  <c r="AA79" i="2" s="1"/>
  <c r="AA98" i="2" s="1"/>
  <c r="Z44" i="2"/>
  <c r="Z79" i="2" s="1"/>
  <c r="Z98" i="2" s="1"/>
  <c r="Y44" i="2"/>
  <c r="Y79" i="2" s="1"/>
  <c r="Y98" i="2" s="1"/>
  <c r="X44" i="2"/>
  <c r="X79" i="2" s="1"/>
  <c r="X98" i="2" s="1"/>
  <c r="W44" i="2"/>
  <c r="W79" i="2" s="1"/>
  <c r="W98" i="2" s="1"/>
  <c r="V44" i="2"/>
  <c r="V79" i="2" s="1"/>
  <c r="V98" i="2" s="1"/>
  <c r="U44" i="2"/>
  <c r="U79" i="2" s="1"/>
  <c r="U98" i="2" s="1"/>
  <c r="T44" i="2"/>
  <c r="T79" i="2" s="1"/>
  <c r="T98" i="2" s="1"/>
  <c r="S44" i="2"/>
  <c r="S79" i="2" s="1"/>
  <c r="S98" i="2" s="1"/>
  <c r="R44" i="2"/>
  <c r="R79" i="2" s="1"/>
  <c r="R98" i="2" s="1"/>
  <c r="Q44" i="2"/>
  <c r="Q79" i="2" s="1"/>
  <c r="Q98" i="2" s="1"/>
  <c r="P44" i="2"/>
  <c r="P79" i="2" s="1"/>
  <c r="P98" i="2" s="1"/>
  <c r="O44" i="2"/>
  <c r="O79" i="2" s="1"/>
  <c r="N44" i="2"/>
  <c r="N79" i="2" s="1"/>
  <c r="M44" i="2"/>
  <c r="M79" i="2" s="1"/>
  <c r="L44" i="2"/>
  <c r="L79" i="2" s="1"/>
  <c r="K44" i="2"/>
  <c r="K79" i="2" s="1"/>
  <c r="J44" i="2"/>
  <c r="J79" i="2" s="1"/>
  <c r="I44" i="2"/>
  <c r="I79" i="2" s="1"/>
  <c r="H44" i="2"/>
  <c r="H79" i="2" s="1"/>
  <c r="G44" i="2"/>
  <c r="G79" i="2" s="1"/>
  <c r="F44" i="2"/>
  <c r="F79" i="2" s="1"/>
  <c r="E44" i="2"/>
  <c r="E79" i="2" s="1"/>
  <c r="D44" i="2"/>
  <c r="D79" i="2" s="1"/>
  <c r="C44" i="2"/>
  <c r="AO43" i="2"/>
  <c r="AO78" i="2" s="1"/>
  <c r="AO97" i="2" s="1"/>
  <c r="AN43" i="2"/>
  <c r="AN78" i="2" s="1"/>
  <c r="AN97" i="2" s="1"/>
  <c r="AM43" i="2"/>
  <c r="AM78" i="2" s="1"/>
  <c r="AM97" i="2" s="1"/>
  <c r="AL43" i="2"/>
  <c r="AL78" i="2" s="1"/>
  <c r="AL97" i="2" s="1"/>
  <c r="AK43" i="2"/>
  <c r="AK78" i="2" s="1"/>
  <c r="AK97" i="2" s="1"/>
  <c r="AJ43" i="2"/>
  <c r="AJ78" i="2" s="1"/>
  <c r="AJ97" i="2" s="1"/>
  <c r="AI43" i="2"/>
  <c r="AI78" i="2" s="1"/>
  <c r="AI97" i="2" s="1"/>
  <c r="AH43" i="2"/>
  <c r="AH78" i="2" s="1"/>
  <c r="AH97" i="2" s="1"/>
  <c r="AG43" i="2"/>
  <c r="AG78" i="2" s="1"/>
  <c r="AG97" i="2" s="1"/>
  <c r="AF43" i="2"/>
  <c r="AF78" i="2" s="1"/>
  <c r="AF97" i="2" s="1"/>
  <c r="AE43" i="2"/>
  <c r="AE78" i="2" s="1"/>
  <c r="AE97" i="2" s="1"/>
  <c r="AD43" i="2"/>
  <c r="AD78" i="2" s="1"/>
  <c r="AD97" i="2" s="1"/>
  <c r="AC43" i="2"/>
  <c r="AC78" i="2" s="1"/>
  <c r="AC97" i="2" s="1"/>
  <c r="AB43" i="2"/>
  <c r="AB78" i="2" s="1"/>
  <c r="AB97" i="2" s="1"/>
  <c r="AA43" i="2"/>
  <c r="AA78" i="2" s="1"/>
  <c r="AA97" i="2" s="1"/>
  <c r="Z43" i="2"/>
  <c r="Z78" i="2" s="1"/>
  <c r="Z97" i="2" s="1"/>
  <c r="Y43" i="2"/>
  <c r="Y78" i="2" s="1"/>
  <c r="Y97" i="2" s="1"/>
  <c r="X43" i="2"/>
  <c r="X78" i="2" s="1"/>
  <c r="X97" i="2" s="1"/>
  <c r="W43" i="2"/>
  <c r="W78" i="2" s="1"/>
  <c r="W97" i="2" s="1"/>
  <c r="V43" i="2"/>
  <c r="V78" i="2" s="1"/>
  <c r="V97" i="2" s="1"/>
  <c r="U43" i="2"/>
  <c r="U78" i="2" s="1"/>
  <c r="U97" i="2" s="1"/>
  <c r="T43" i="2"/>
  <c r="T78" i="2" s="1"/>
  <c r="T97" i="2" s="1"/>
  <c r="S43" i="2"/>
  <c r="S78" i="2" s="1"/>
  <c r="S97" i="2" s="1"/>
  <c r="R43" i="2"/>
  <c r="R78" i="2" s="1"/>
  <c r="R97" i="2" s="1"/>
  <c r="Q43" i="2"/>
  <c r="Q78" i="2" s="1"/>
  <c r="Q97" i="2" s="1"/>
  <c r="P43" i="2"/>
  <c r="P78" i="2" s="1"/>
  <c r="P97" i="2" s="1"/>
  <c r="O43" i="2"/>
  <c r="O78" i="2" s="1"/>
  <c r="N43" i="2"/>
  <c r="N78" i="2" s="1"/>
  <c r="M43" i="2"/>
  <c r="M78" i="2" s="1"/>
  <c r="L43" i="2"/>
  <c r="L78" i="2" s="1"/>
  <c r="K43" i="2"/>
  <c r="K78" i="2" s="1"/>
  <c r="J43" i="2"/>
  <c r="J78" i="2" s="1"/>
  <c r="I43" i="2"/>
  <c r="I78" i="2" s="1"/>
  <c r="H43" i="2"/>
  <c r="H78" i="2" s="1"/>
  <c r="G43" i="2"/>
  <c r="G78" i="2" s="1"/>
  <c r="F43" i="2"/>
  <c r="F78" i="2" s="1"/>
  <c r="E43" i="2"/>
  <c r="E78" i="2" s="1"/>
  <c r="D43" i="2"/>
  <c r="D78" i="2" s="1"/>
  <c r="C43" i="2"/>
  <c r="AO42" i="2"/>
  <c r="AO195" i="2" s="1"/>
  <c r="AN42" i="2"/>
  <c r="AN195" i="2" s="1"/>
  <c r="AM42" i="2"/>
  <c r="AM77" i="2" s="1"/>
  <c r="AM96" i="2" s="1"/>
  <c r="AL42" i="2"/>
  <c r="AL195" i="2" s="1"/>
  <c r="AK42" i="2"/>
  <c r="AJ42" i="2"/>
  <c r="AI42" i="2"/>
  <c r="AH42" i="2"/>
  <c r="AH195" i="2" s="1"/>
  <c r="AG42" i="2"/>
  <c r="AG195" i="2" s="1"/>
  <c r="AF42" i="2"/>
  <c r="AF195" i="2" s="1"/>
  <c r="AE42" i="2"/>
  <c r="AE77" i="2" s="1"/>
  <c r="AE96" i="2" s="1"/>
  <c r="AD42" i="2"/>
  <c r="AD195" i="2" s="1"/>
  <c r="AC42" i="2"/>
  <c r="AB42" i="2"/>
  <c r="AA42" i="2"/>
  <c r="Z42" i="2"/>
  <c r="Z195" i="2" s="1"/>
  <c r="Y42" i="2"/>
  <c r="Y195" i="2" s="1"/>
  <c r="X42" i="2"/>
  <c r="X195" i="2" s="1"/>
  <c r="W42" i="2"/>
  <c r="W77" i="2" s="1"/>
  <c r="W96" i="2" s="1"/>
  <c r="V42" i="2"/>
  <c r="V77" i="2" s="1"/>
  <c r="V96" i="2" s="1"/>
  <c r="U42" i="2"/>
  <c r="T42" i="2"/>
  <c r="S42" i="2"/>
  <c r="R42" i="2"/>
  <c r="R77" i="2" s="1"/>
  <c r="Q42" i="2"/>
  <c r="Q77" i="2" s="1"/>
  <c r="P42" i="2"/>
  <c r="P195" i="2" s="1"/>
  <c r="O42" i="2"/>
  <c r="O195" i="2" s="1"/>
  <c r="N42" i="2"/>
  <c r="N77" i="2" s="1"/>
  <c r="M42" i="2"/>
  <c r="L42" i="2"/>
  <c r="K42" i="2"/>
  <c r="J42" i="2"/>
  <c r="J195" i="2" s="1"/>
  <c r="I42" i="2"/>
  <c r="I195" i="2" s="1"/>
  <c r="H42" i="2"/>
  <c r="H195" i="2" s="1"/>
  <c r="G42" i="2"/>
  <c r="G195" i="2" s="1"/>
  <c r="F42" i="2"/>
  <c r="F195" i="2" s="1"/>
  <c r="E42" i="2"/>
  <c r="D42" i="2"/>
  <c r="C42" i="2"/>
  <c r="AO41" i="2"/>
  <c r="AO53" i="2" s="1"/>
  <c r="AN41" i="2"/>
  <c r="AN53" i="2" s="1"/>
  <c r="AM41" i="2"/>
  <c r="AM53" i="2" s="1"/>
  <c r="AL41" i="2"/>
  <c r="AL76" i="2" s="1"/>
  <c r="AL95" i="2" s="1"/>
  <c r="AK41" i="2"/>
  <c r="AK76" i="2" s="1"/>
  <c r="AK95" i="2" s="1"/>
  <c r="AJ41" i="2"/>
  <c r="AJ76" i="2" s="1"/>
  <c r="AJ95" i="2" s="1"/>
  <c r="AI41" i="2"/>
  <c r="AI76" i="2" s="1"/>
  <c r="AI95" i="2" s="1"/>
  <c r="AH41" i="2"/>
  <c r="AH53" i="2" s="1"/>
  <c r="AG41" i="2"/>
  <c r="AG53" i="2" s="1"/>
  <c r="AF41" i="2"/>
  <c r="AF53" i="2" s="1"/>
  <c r="AE41" i="2"/>
  <c r="AE53" i="2" s="1"/>
  <c r="AD41" i="2"/>
  <c r="AD76" i="2" s="1"/>
  <c r="AD95" i="2" s="1"/>
  <c r="AC41" i="2"/>
  <c r="AC76" i="2" s="1"/>
  <c r="AC95" i="2" s="1"/>
  <c r="AB41" i="2"/>
  <c r="AB53" i="2" s="1"/>
  <c r="AA41" i="2"/>
  <c r="AA76" i="2" s="1"/>
  <c r="AA95" i="2" s="1"/>
  <c r="Z41" i="2"/>
  <c r="Z53" i="2" s="1"/>
  <c r="Y41" i="2"/>
  <c r="Y53" i="2" s="1"/>
  <c r="X41" i="2"/>
  <c r="X53" i="2" s="1"/>
  <c r="W41" i="2"/>
  <c r="W76" i="2" s="1"/>
  <c r="W95" i="2" s="1"/>
  <c r="V41" i="2"/>
  <c r="V76" i="2" s="1"/>
  <c r="V95" i="2" s="1"/>
  <c r="U41" i="2"/>
  <c r="U53" i="2" s="1"/>
  <c r="T41" i="2"/>
  <c r="T53" i="2" s="1"/>
  <c r="S41" i="2"/>
  <c r="S76" i="2" s="1"/>
  <c r="S95" i="2" s="1"/>
  <c r="R41" i="2"/>
  <c r="R76" i="2" s="1"/>
  <c r="Q41" i="2"/>
  <c r="Q76" i="2" s="1"/>
  <c r="P41" i="2"/>
  <c r="P76" i="2" s="1"/>
  <c r="O41" i="2"/>
  <c r="O76" i="2" s="1"/>
  <c r="N41" i="2"/>
  <c r="N76" i="2" s="1"/>
  <c r="M41" i="2"/>
  <c r="L41" i="2"/>
  <c r="L53" i="2" s="1"/>
  <c r="K41" i="2"/>
  <c r="J41" i="2"/>
  <c r="J53" i="2" s="1"/>
  <c r="I41" i="2"/>
  <c r="I76" i="2" s="1"/>
  <c r="H41" i="2"/>
  <c r="H76" i="2" s="1"/>
  <c r="G41" i="2"/>
  <c r="G76" i="2" s="1"/>
  <c r="F41" i="2"/>
  <c r="F76" i="2" s="1"/>
  <c r="E41" i="2"/>
  <c r="D41" i="2"/>
  <c r="D53" i="2" s="1"/>
  <c r="C41" i="2"/>
  <c r="AO40" i="2"/>
  <c r="AO75" i="2" s="1"/>
  <c r="AO94" i="2" s="1"/>
  <c r="AN40" i="2"/>
  <c r="AN75" i="2" s="1"/>
  <c r="AN94" i="2" s="1"/>
  <c r="AM40" i="2"/>
  <c r="AM75" i="2" s="1"/>
  <c r="AM94" i="2" s="1"/>
  <c r="AL40" i="2"/>
  <c r="AL75" i="2" s="1"/>
  <c r="AL94" i="2" s="1"/>
  <c r="AK40" i="2"/>
  <c r="AK75" i="2" s="1"/>
  <c r="AK94" i="2" s="1"/>
  <c r="AJ40" i="2"/>
  <c r="AJ75" i="2" s="1"/>
  <c r="AJ94" i="2" s="1"/>
  <c r="AI40" i="2"/>
  <c r="AI75" i="2" s="1"/>
  <c r="AI94" i="2" s="1"/>
  <c r="AH40" i="2"/>
  <c r="AH75" i="2" s="1"/>
  <c r="AH94" i="2" s="1"/>
  <c r="AG40" i="2"/>
  <c r="AG75" i="2" s="1"/>
  <c r="AG94" i="2" s="1"/>
  <c r="AF40" i="2"/>
  <c r="AF75" i="2" s="1"/>
  <c r="AF94" i="2" s="1"/>
  <c r="AE40" i="2"/>
  <c r="AE75" i="2" s="1"/>
  <c r="AE94" i="2" s="1"/>
  <c r="AD40" i="2"/>
  <c r="AD75" i="2" s="1"/>
  <c r="AD94" i="2" s="1"/>
  <c r="AC40" i="2"/>
  <c r="AC75" i="2" s="1"/>
  <c r="AC94" i="2" s="1"/>
  <c r="AB40" i="2"/>
  <c r="AB75" i="2" s="1"/>
  <c r="AB94" i="2" s="1"/>
  <c r="AA40" i="2"/>
  <c r="AA75" i="2" s="1"/>
  <c r="AA94" i="2" s="1"/>
  <c r="Z40" i="2"/>
  <c r="Z75" i="2" s="1"/>
  <c r="Z94" i="2" s="1"/>
  <c r="Y40" i="2"/>
  <c r="Y75" i="2" s="1"/>
  <c r="Y94" i="2" s="1"/>
  <c r="X40" i="2"/>
  <c r="X75" i="2" s="1"/>
  <c r="X94" i="2" s="1"/>
  <c r="W40" i="2"/>
  <c r="W75" i="2" s="1"/>
  <c r="W94" i="2" s="1"/>
  <c r="V40" i="2"/>
  <c r="V75" i="2" s="1"/>
  <c r="V94" i="2" s="1"/>
  <c r="U40" i="2"/>
  <c r="U75" i="2" s="1"/>
  <c r="U94" i="2" s="1"/>
  <c r="T40" i="2"/>
  <c r="T75" i="2" s="1"/>
  <c r="T94" i="2" s="1"/>
  <c r="S40" i="2"/>
  <c r="S75" i="2" s="1"/>
  <c r="S94" i="2" s="1"/>
  <c r="R40" i="2"/>
  <c r="R75" i="2" s="1"/>
  <c r="Q40" i="2"/>
  <c r="Q75" i="2" s="1"/>
  <c r="P40" i="2"/>
  <c r="P75" i="2" s="1"/>
  <c r="O40" i="2"/>
  <c r="O75" i="2" s="1"/>
  <c r="N40" i="2"/>
  <c r="N75" i="2" s="1"/>
  <c r="M40" i="2"/>
  <c r="M75" i="2" s="1"/>
  <c r="L40" i="2"/>
  <c r="L75" i="2" s="1"/>
  <c r="K40" i="2"/>
  <c r="K75" i="2" s="1"/>
  <c r="J40" i="2"/>
  <c r="J75" i="2" s="1"/>
  <c r="I40" i="2"/>
  <c r="I75" i="2" s="1"/>
  <c r="H40" i="2"/>
  <c r="H75" i="2" s="1"/>
  <c r="G40" i="2"/>
  <c r="G75" i="2" s="1"/>
  <c r="F40" i="2"/>
  <c r="F75" i="2" s="1"/>
  <c r="E40" i="2"/>
  <c r="E75" i="2" s="1"/>
  <c r="D40" i="2"/>
  <c r="D75" i="2" s="1"/>
  <c r="C40" i="2"/>
  <c r="L37" i="2"/>
  <c r="M37" i="2" s="1"/>
  <c r="P35" i="2"/>
  <c r="BN34" i="2"/>
  <c r="BA34" i="2"/>
  <c r="AO34" i="2"/>
  <c r="AO51" i="2" s="1"/>
  <c r="AN34" i="2"/>
  <c r="AN51" i="2" s="1"/>
  <c r="AM34" i="2"/>
  <c r="AM51" i="2" s="1"/>
  <c r="AM86" i="2" s="1"/>
  <c r="AM105" i="2" s="1"/>
  <c r="AL34" i="2"/>
  <c r="AL51" i="2" s="1"/>
  <c r="AL86" i="2" s="1"/>
  <c r="AL105" i="2" s="1"/>
  <c r="AK34" i="2"/>
  <c r="AK51" i="2" s="1"/>
  <c r="AJ34" i="2"/>
  <c r="AJ51" i="2" s="1"/>
  <c r="AI34" i="2"/>
  <c r="AI51" i="2" s="1"/>
  <c r="AI86" i="2" s="1"/>
  <c r="AI105" i="2" s="1"/>
  <c r="AH34" i="2"/>
  <c r="AH51" i="2" s="1"/>
  <c r="AG34" i="2"/>
  <c r="AG51" i="2" s="1"/>
  <c r="AF34" i="2"/>
  <c r="AF51" i="2" s="1"/>
  <c r="AE34" i="2"/>
  <c r="AE51" i="2" s="1"/>
  <c r="AE86" i="2" s="1"/>
  <c r="AE105" i="2" s="1"/>
  <c r="AD34" i="2"/>
  <c r="AD51" i="2" s="1"/>
  <c r="AD86" i="2" s="1"/>
  <c r="AD105" i="2" s="1"/>
  <c r="AC34" i="2"/>
  <c r="AC51" i="2" s="1"/>
  <c r="AB34" i="2"/>
  <c r="AB51" i="2" s="1"/>
  <c r="AA34" i="2"/>
  <c r="AA51" i="2" s="1"/>
  <c r="AA86" i="2" s="1"/>
  <c r="AA105" i="2" s="1"/>
  <c r="Z34" i="2"/>
  <c r="Z51" i="2" s="1"/>
  <c r="X34" i="2"/>
  <c r="X51" i="2" s="1"/>
  <c r="U34" i="2"/>
  <c r="U51" i="2" s="1"/>
  <c r="T34" i="2"/>
  <c r="T51" i="2" s="1"/>
  <c r="S34" i="2"/>
  <c r="S51" i="2" s="1"/>
  <c r="O34" i="2"/>
  <c r="O51" i="2" s="1"/>
  <c r="O86" i="2" s="1"/>
  <c r="O105" i="2" s="1"/>
  <c r="M34" i="2"/>
  <c r="M51" i="2" s="1"/>
  <c r="L34" i="2"/>
  <c r="L51" i="2" s="1"/>
  <c r="K34" i="2"/>
  <c r="K51" i="2" s="1"/>
  <c r="J34" i="2"/>
  <c r="J51" i="2" s="1"/>
  <c r="I34" i="2"/>
  <c r="H34" i="2"/>
  <c r="H51" i="2" s="1"/>
  <c r="G34" i="2"/>
  <c r="G51" i="2" s="1"/>
  <c r="F34" i="2"/>
  <c r="F51" i="2" s="1"/>
  <c r="F86" i="2" s="1"/>
  <c r="F105" i="2" s="1"/>
  <c r="F139" i="2" s="1"/>
  <c r="F190" i="2" s="1"/>
  <c r="E34" i="2"/>
  <c r="E51" i="2" s="1"/>
  <c r="D34" i="2"/>
  <c r="D51" i="2" s="1"/>
  <c r="C34" i="2"/>
  <c r="C51" i="2" s="1"/>
  <c r="BN33" i="2"/>
  <c r="BA33" i="2"/>
  <c r="AO33" i="2"/>
  <c r="AO50" i="2" s="1"/>
  <c r="AN33" i="2"/>
  <c r="AN50" i="2" s="1"/>
  <c r="AM33" i="2"/>
  <c r="AM50" i="2" s="1"/>
  <c r="AL33" i="2"/>
  <c r="AL50" i="2" s="1"/>
  <c r="AK33" i="2"/>
  <c r="AK50" i="2" s="1"/>
  <c r="AK85" i="2" s="1"/>
  <c r="AK104" i="2" s="1"/>
  <c r="AJ33" i="2"/>
  <c r="AJ50" i="2" s="1"/>
  <c r="AI33" i="2"/>
  <c r="AI50" i="2" s="1"/>
  <c r="AH33" i="2"/>
  <c r="AH50" i="2" s="1"/>
  <c r="AG33" i="2"/>
  <c r="AG50" i="2" s="1"/>
  <c r="AF33" i="2"/>
  <c r="AF50" i="2" s="1"/>
  <c r="AE33" i="2"/>
  <c r="AE50" i="2" s="1"/>
  <c r="AD33" i="2"/>
  <c r="AD50" i="2" s="1"/>
  <c r="AC33" i="2"/>
  <c r="AC50" i="2" s="1"/>
  <c r="AC85" i="2" s="1"/>
  <c r="AC104" i="2" s="1"/>
  <c r="AB33" i="2"/>
  <c r="AB50" i="2" s="1"/>
  <c r="AA33" i="2"/>
  <c r="AA50" i="2" s="1"/>
  <c r="Z33" i="2"/>
  <c r="Z50" i="2" s="1"/>
  <c r="X33" i="2"/>
  <c r="X50" i="2" s="1"/>
  <c r="U33" i="2"/>
  <c r="U50" i="2" s="1"/>
  <c r="T33" i="2"/>
  <c r="T50" i="2" s="1"/>
  <c r="T85" i="2" s="1"/>
  <c r="T104" i="2" s="1"/>
  <c r="S33" i="2"/>
  <c r="S50" i="2" s="1"/>
  <c r="O33" i="2"/>
  <c r="O50" i="2" s="1"/>
  <c r="O85" i="2" s="1"/>
  <c r="O104" i="2" s="1"/>
  <c r="M33" i="2"/>
  <c r="M50" i="2" s="1"/>
  <c r="L33" i="2"/>
  <c r="L50" i="2" s="1"/>
  <c r="K33" i="2"/>
  <c r="K50" i="2" s="1"/>
  <c r="K85" i="2" s="1"/>
  <c r="K104" i="2" s="1"/>
  <c r="J33" i="2"/>
  <c r="J50" i="2" s="1"/>
  <c r="J85" i="2" s="1"/>
  <c r="J104" i="2" s="1"/>
  <c r="I33" i="2"/>
  <c r="I50" i="2" s="1"/>
  <c r="H33" i="2"/>
  <c r="H50" i="2" s="1"/>
  <c r="H85" i="2" s="1"/>
  <c r="H104" i="2" s="1"/>
  <c r="G33" i="2"/>
  <c r="G50" i="2" s="1"/>
  <c r="G85" i="2" s="1"/>
  <c r="G104" i="2" s="1"/>
  <c r="F33" i="2"/>
  <c r="F50" i="2" s="1"/>
  <c r="E33" i="2"/>
  <c r="E50" i="2" s="1"/>
  <c r="D33" i="2"/>
  <c r="D50" i="2" s="1"/>
  <c r="C33" i="2"/>
  <c r="C50" i="2" s="1"/>
  <c r="C85" i="2" s="1"/>
  <c r="BN32" i="2"/>
  <c r="BA32" i="2"/>
  <c r="AO32" i="2"/>
  <c r="AO49" i="2" s="1"/>
  <c r="AN32" i="2"/>
  <c r="AN49" i="2" s="1"/>
  <c r="AM32" i="2"/>
  <c r="AM49" i="2" s="1"/>
  <c r="AL32" i="2"/>
  <c r="AL49" i="2" s="1"/>
  <c r="AK32" i="2"/>
  <c r="AK49" i="2" s="1"/>
  <c r="AJ32" i="2"/>
  <c r="AJ49" i="2" s="1"/>
  <c r="AI32" i="2"/>
  <c r="AI49" i="2" s="1"/>
  <c r="AH32" i="2"/>
  <c r="AH49" i="2" s="1"/>
  <c r="AH84" i="2" s="1"/>
  <c r="AH103" i="2" s="1"/>
  <c r="AG32" i="2"/>
  <c r="AG49" i="2" s="1"/>
  <c r="AF32" i="2"/>
  <c r="AF49" i="2" s="1"/>
  <c r="AE32" i="2"/>
  <c r="AE49" i="2" s="1"/>
  <c r="AD32" i="2"/>
  <c r="AD49" i="2" s="1"/>
  <c r="AC32" i="2"/>
  <c r="AC49" i="2" s="1"/>
  <c r="AB32" i="2"/>
  <c r="AB49" i="2" s="1"/>
  <c r="AA32" i="2"/>
  <c r="AA49" i="2" s="1"/>
  <c r="Z32" i="2"/>
  <c r="Z49" i="2" s="1"/>
  <c r="Z84" i="2" s="1"/>
  <c r="Z103" i="2" s="1"/>
  <c r="X32" i="2"/>
  <c r="X49" i="2" s="1"/>
  <c r="U32" i="2"/>
  <c r="U49" i="2" s="1"/>
  <c r="T32" i="2"/>
  <c r="T49" i="2" s="1"/>
  <c r="T84" i="2" s="1"/>
  <c r="T103" i="2" s="1"/>
  <c r="S32" i="2"/>
  <c r="S49" i="2" s="1"/>
  <c r="O32" i="2"/>
  <c r="O49" i="2" s="1"/>
  <c r="M32" i="2"/>
  <c r="M49" i="2" s="1"/>
  <c r="L32" i="2"/>
  <c r="L49" i="2" s="1"/>
  <c r="K32" i="2"/>
  <c r="K49" i="2" s="1"/>
  <c r="J32" i="2"/>
  <c r="J49" i="2" s="1"/>
  <c r="I32" i="2"/>
  <c r="I49" i="2" s="1"/>
  <c r="H32" i="2"/>
  <c r="H49" i="2" s="1"/>
  <c r="H84" i="2" s="1"/>
  <c r="H103" i="2" s="1"/>
  <c r="G32" i="2"/>
  <c r="G49" i="2" s="1"/>
  <c r="F32" i="2"/>
  <c r="F49" i="2" s="1"/>
  <c r="E32" i="2"/>
  <c r="E49" i="2" s="1"/>
  <c r="D32" i="2"/>
  <c r="D49" i="2" s="1"/>
  <c r="C32" i="2"/>
  <c r="C49" i="2" s="1"/>
  <c r="BN31" i="2"/>
  <c r="BA31" i="2"/>
  <c r="AO31" i="2"/>
  <c r="AO48" i="2" s="1"/>
  <c r="AN31" i="2"/>
  <c r="AN48" i="2" s="1"/>
  <c r="AN83" i="2" s="1"/>
  <c r="AN102" i="2" s="1"/>
  <c r="AM31" i="2"/>
  <c r="AM48" i="2" s="1"/>
  <c r="AM83" i="2" s="1"/>
  <c r="AM102" i="2" s="1"/>
  <c r="AL31" i="2"/>
  <c r="AL48" i="2" s="1"/>
  <c r="AK31" i="2"/>
  <c r="AK48" i="2" s="1"/>
  <c r="AJ31" i="2"/>
  <c r="AR34" i="2" s="1"/>
  <c r="AI31" i="2"/>
  <c r="AI48" i="2" s="1"/>
  <c r="AH31" i="2"/>
  <c r="AH48" i="2" s="1"/>
  <c r="AH83" i="2" s="1"/>
  <c r="AH102" i="2" s="1"/>
  <c r="AG31" i="2"/>
  <c r="AG48" i="2" s="1"/>
  <c r="AF31" i="2"/>
  <c r="AF48" i="2" s="1"/>
  <c r="AF83" i="2" s="1"/>
  <c r="AF102" i="2" s="1"/>
  <c r="AE31" i="2"/>
  <c r="AE48" i="2" s="1"/>
  <c r="AE83" i="2" s="1"/>
  <c r="AE102" i="2" s="1"/>
  <c r="AD31" i="2"/>
  <c r="AD48" i="2" s="1"/>
  <c r="AC31" i="2"/>
  <c r="AC48" i="2" s="1"/>
  <c r="AB31" i="2"/>
  <c r="AB48" i="2" s="1"/>
  <c r="AA31" i="2"/>
  <c r="AA48" i="2" s="1"/>
  <c r="Z31" i="2"/>
  <c r="Z48" i="2" s="1"/>
  <c r="Z83" i="2" s="1"/>
  <c r="Z102" i="2" s="1"/>
  <c r="X31" i="2"/>
  <c r="X48" i="2" s="1"/>
  <c r="U31" i="2"/>
  <c r="U48" i="2" s="1"/>
  <c r="T31" i="2"/>
  <c r="T48" i="2" s="1"/>
  <c r="S31" i="2"/>
  <c r="S48" i="2" s="1"/>
  <c r="O31" i="2"/>
  <c r="M31" i="2"/>
  <c r="M48" i="2" s="1"/>
  <c r="M83" i="2" s="1"/>
  <c r="M102" i="2" s="1"/>
  <c r="L31" i="2"/>
  <c r="L48" i="2" s="1"/>
  <c r="K31" i="2"/>
  <c r="K48" i="2" s="1"/>
  <c r="J31" i="2"/>
  <c r="J48" i="2" s="1"/>
  <c r="I31" i="2"/>
  <c r="I48" i="2" s="1"/>
  <c r="H31" i="2"/>
  <c r="H48" i="2" s="1"/>
  <c r="G31" i="2"/>
  <c r="G48" i="2" s="1"/>
  <c r="F31" i="2"/>
  <c r="F48" i="2" s="1"/>
  <c r="E31" i="2"/>
  <c r="E48" i="2" s="1"/>
  <c r="D31" i="2"/>
  <c r="D48" i="2" s="1"/>
  <c r="C31" i="2"/>
  <c r="C48" i="2" s="1"/>
  <c r="BN30" i="2"/>
  <c r="BA30" i="2"/>
  <c r="AO30" i="2"/>
  <c r="AO47" i="2" s="1"/>
  <c r="AN30" i="2"/>
  <c r="AN47" i="2" s="1"/>
  <c r="AM30" i="2"/>
  <c r="AM47" i="2" s="1"/>
  <c r="AL30" i="2"/>
  <c r="AL47" i="2" s="1"/>
  <c r="AK30" i="2"/>
  <c r="AK47" i="2" s="1"/>
  <c r="AJ30" i="2"/>
  <c r="AJ47" i="2" s="1"/>
  <c r="AJ82" i="2" s="1"/>
  <c r="AJ101" i="2" s="1"/>
  <c r="AI30" i="2"/>
  <c r="AI47" i="2" s="1"/>
  <c r="AH30" i="2"/>
  <c r="AH47" i="2" s="1"/>
  <c r="AG30" i="2"/>
  <c r="AG47" i="2" s="1"/>
  <c r="AF30" i="2"/>
  <c r="AF47" i="2" s="1"/>
  <c r="AE30" i="2"/>
  <c r="AE47" i="2" s="1"/>
  <c r="AD30" i="2"/>
  <c r="AD47" i="2" s="1"/>
  <c r="AC30" i="2"/>
  <c r="AC47" i="2" s="1"/>
  <c r="AB30" i="2"/>
  <c r="AB47" i="2" s="1"/>
  <c r="AB82" i="2" s="1"/>
  <c r="AB101" i="2" s="1"/>
  <c r="AA30" i="2"/>
  <c r="AA47" i="2" s="1"/>
  <c r="Z30" i="2"/>
  <c r="Z47" i="2" s="1"/>
  <c r="X30" i="2"/>
  <c r="X47" i="2" s="1"/>
  <c r="U30" i="2"/>
  <c r="U47" i="2" s="1"/>
  <c r="T30" i="2"/>
  <c r="T47" i="2" s="1"/>
  <c r="S30" i="2"/>
  <c r="O30" i="2"/>
  <c r="O47" i="2" s="1"/>
  <c r="M30" i="2"/>
  <c r="M47" i="2" s="1"/>
  <c r="L30" i="2"/>
  <c r="L47" i="2" s="1"/>
  <c r="K30" i="2"/>
  <c r="K47" i="2" s="1"/>
  <c r="K82" i="2" s="1"/>
  <c r="K101" i="2" s="1"/>
  <c r="J30" i="2"/>
  <c r="J47" i="2" s="1"/>
  <c r="I30" i="2"/>
  <c r="I47" i="2" s="1"/>
  <c r="H30" i="2"/>
  <c r="H47" i="2" s="1"/>
  <c r="G30" i="2"/>
  <c r="G47" i="2" s="1"/>
  <c r="F30" i="2"/>
  <c r="F47" i="2" s="1"/>
  <c r="E30" i="2"/>
  <c r="E47" i="2" s="1"/>
  <c r="E82" i="2" s="1"/>
  <c r="E101" i="2" s="1"/>
  <c r="D30" i="2"/>
  <c r="D47" i="2" s="1"/>
  <c r="C30" i="2"/>
  <c r="C47" i="2" s="1"/>
  <c r="BN29" i="2"/>
  <c r="BA29" i="2"/>
  <c r="AO29" i="2"/>
  <c r="AO46" i="2" s="1"/>
  <c r="AN29" i="2"/>
  <c r="AN46" i="2" s="1"/>
  <c r="AM29" i="2"/>
  <c r="AM46" i="2" s="1"/>
  <c r="AL29" i="2"/>
  <c r="AL46" i="2" s="1"/>
  <c r="AK29" i="2"/>
  <c r="AK46" i="2" s="1"/>
  <c r="AJ29" i="2"/>
  <c r="AJ46" i="2" s="1"/>
  <c r="AI29" i="2"/>
  <c r="AI46" i="2" s="1"/>
  <c r="AH29" i="2"/>
  <c r="AH46" i="2" s="1"/>
  <c r="AG29" i="2"/>
  <c r="AG46" i="2" s="1"/>
  <c r="AF29" i="2"/>
  <c r="AF46" i="2" s="1"/>
  <c r="AE29" i="2"/>
  <c r="AE46" i="2" s="1"/>
  <c r="AD29" i="2"/>
  <c r="AC29" i="2"/>
  <c r="AB29" i="2"/>
  <c r="AB46" i="2" s="1"/>
  <c r="AA29" i="2"/>
  <c r="AA46" i="2" s="1"/>
  <c r="Z29" i="2"/>
  <c r="Z46" i="2" s="1"/>
  <c r="X29" i="2"/>
  <c r="X46" i="2" s="1"/>
  <c r="X81" i="2" s="1"/>
  <c r="X100" i="2" s="1"/>
  <c r="U29" i="2"/>
  <c r="U46" i="2" s="1"/>
  <c r="T29" i="2"/>
  <c r="T46" i="2" s="1"/>
  <c r="S29" i="2"/>
  <c r="S46" i="2" s="1"/>
  <c r="S81" i="2" s="1"/>
  <c r="S100" i="2" s="1"/>
  <c r="O29" i="2"/>
  <c r="O46" i="2" s="1"/>
  <c r="M29" i="2"/>
  <c r="M46" i="2" s="1"/>
  <c r="L29" i="2"/>
  <c r="L46" i="2" s="1"/>
  <c r="K29" i="2"/>
  <c r="K46" i="2" s="1"/>
  <c r="J29" i="2"/>
  <c r="J46" i="2" s="1"/>
  <c r="I29" i="2"/>
  <c r="I46" i="2" s="1"/>
  <c r="H29" i="2"/>
  <c r="H46" i="2" s="1"/>
  <c r="G29" i="2"/>
  <c r="G46" i="2" s="1"/>
  <c r="F29" i="2"/>
  <c r="F46" i="2" s="1"/>
  <c r="E29" i="2"/>
  <c r="E46" i="2" s="1"/>
  <c r="D29" i="2"/>
  <c r="D46" i="2" s="1"/>
  <c r="C29" i="2"/>
  <c r="C46" i="2" s="1"/>
  <c r="BN28" i="2"/>
  <c r="BA28" i="2"/>
  <c r="AP28" i="2"/>
  <c r="BN27" i="2"/>
  <c r="BA27" i="2"/>
  <c r="AP27" i="2"/>
  <c r="BN26" i="2"/>
  <c r="BA26" i="2"/>
  <c r="AP26" i="2"/>
  <c r="BN25" i="2"/>
  <c r="BA25" i="2"/>
  <c r="AP25" i="2"/>
  <c r="BN24" i="2"/>
  <c r="BA24" i="2"/>
  <c r="AP24" i="2"/>
  <c r="BN23" i="2"/>
  <c r="BA23" i="2"/>
  <c r="AP23" i="2"/>
  <c r="AM18" i="2"/>
  <c r="AK18" i="2"/>
  <c r="AJ18" i="2"/>
  <c r="AI18" i="2"/>
  <c r="AE18" i="2"/>
  <c r="AD18" i="2"/>
  <c r="AB18" i="2"/>
  <c r="AA18" i="2"/>
  <c r="Z18" i="2"/>
  <c r="T18" i="2"/>
  <c r="P18" i="2"/>
  <c r="O18" i="2"/>
  <c r="M18" i="2"/>
  <c r="L18" i="2"/>
  <c r="J18" i="2"/>
  <c r="I18" i="2"/>
  <c r="G18" i="2"/>
  <c r="F18" i="2"/>
  <c r="D18" i="2"/>
  <c r="C18" i="2"/>
  <c r="BU17" i="2"/>
  <c r="BT17" i="2"/>
  <c r="BJ17" i="2"/>
  <c r="BF17" i="2"/>
  <c r="BB17" i="2"/>
  <c r="AV17" i="2"/>
  <c r="AW17" i="2" s="1"/>
  <c r="AT17" i="2"/>
  <c r="AQ17" i="2"/>
  <c r="AP17" i="2"/>
  <c r="BT16" i="2"/>
  <c r="BU16" i="2" s="1"/>
  <c r="BJ16" i="2"/>
  <c r="BF16" i="2"/>
  <c r="BB16" i="2"/>
  <c r="AV16" i="2"/>
  <c r="AW16" i="2" s="1"/>
  <c r="AT16" i="2"/>
  <c r="AU16" i="2" s="1"/>
  <c r="AP16" i="2"/>
  <c r="AQ16" i="2" s="1"/>
  <c r="BT15" i="2"/>
  <c r="BU15" i="2" s="1"/>
  <c r="BJ15" i="2"/>
  <c r="BF15" i="2"/>
  <c r="BB15" i="2"/>
  <c r="AV15" i="2"/>
  <c r="AX15" i="2" s="1"/>
  <c r="AY15" i="2" s="1"/>
  <c r="AU15" i="2"/>
  <c r="AT15" i="2"/>
  <c r="AP15" i="2"/>
  <c r="AQ15" i="2" s="1"/>
  <c r="AS15" i="2" s="1"/>
  <c r="BT14" i="2"/>
  <c r="BU14" i="2" s="1"/>
  <c r="BJ14" i="2"/>
  <c r="BF14" i="2"/>
  <c r="BB14" i="2"/>
  <c r="AV14" i="2"/>
  <c r="AW14" i="2" s="1"/>
  <c r="AT14" i="2"/>
  <c r="AP14" i="2"/>
  <c r="AQ14" i="2" s="1"/>
  <c r="AS14" i="2" s="1"/>
  <c r="BT13" i="2"/>
  <c r="BU13" i="2" s="1"/>
  <c r="BJ13" i="2"/>
  <c r="BF13" i="2"/>
  <c r="BB13" i="2"/>
  <c r="AV13" i="2"/>
  <c r="AW13" i="2" s="1"/>
  <c r="AT13" i="2"/>
  <c r="AP13" i="2"/>
  <c r="AQ13" i="2" s="1"/>
  <c r="AS13" i="2" s="1"/>
  <c r="BT12" i="2"/>
  <c r="BU12" i="2" s="1"/>
  <c r="BJ12" i="2"/>
  <c r="BF12" i="2"/>
  <c r="BB12" i="2"/>
  <c r="AV12" i="2"/>
  <c r="AW12" i="2" s="1"/>
  <c r="AT12" i="2"/>
  <c r="AX12" i="2" s="1"/>
  <c r="AY12" i="2" s="1"/>
  <c r="AQ12" i="2"/>
  <c r="AS12" i="2" s="1"/>
  <c r="AP12" i="2"/>
  <c r="BT11" i="2"/>
  <c r="BU11" i="2" s="1"/>
  <c r="BJ11" i="2"/>
  <c r="BF11" i="2"/>
  <c r="BB11" i="2"/>
  <c r="AV11" i="2"/>
  <c r="AT11" i="2"/>
  <c r="AU11" i="2" s="1"/>
  <c r="AP11" i="2"/>
  <c r="AQ11" i="2" s="1"/>
  <c r="AS11" i="2" s="1"/>
  <c r="BT10" i="2"/>
  <c r="BU10" i="2" s="1"/>
  <c r="BJ10" i="2"/>
  <c r="BF10" i="2"/>
  <c r="BB10" i="2"/>
  <c r="AV10" i="2"/>
  <c r="AW10" i="2" s="1"/>
  <c r="AT10" i="2"/>
  <c r="AP10" i="2"/>
  <c r="AQ10" i="2" s="1"/>
  <c r="AS10" i="2" s="1"/>
  <c r="BT9" i="2"/>
  <c r="BU9" i="2" s="1"/>
  <c r="BJ9" i="2"/>
  <c r="BF9" i="2"/>
  <c r="BB9" i="2"/>
  <c r="AV9" i="2"/>
  <c r="AW9" i="2" s="1"/>
  <c r="AT9" i="2"/>
  <c r="AP9" i="2"/>
  <c r="AQ9" i="2" s="1"/>
  <c r="AS9" i="2" s="1"/>
  <c r="BT8" i="2"/>
  <c r="BU8" i="2" s="1"/>
  <c r="BJ8" i="2"/>
  <c r="BF8" i="2"/>
  <c r="BB8" i="2"/>
  <c r="AV8" i="2"/>
  <c r="AW8" i="2" s="1"/>
  <c r="AT8" i="2"/>
  <c r="AX8" i="2" s="1"/>
  <c r="AY8" i="2" s="1"/>
  <c r="AP8" i="2"/>
  <c r="AQ8" i="2" s="1"/>
  <c r="AS8" i="2" s="1"/>
  <c r="BT7" i="2"/>
  <c r="BU7" i="2" s="1"/>
  <c r="BJ7" i="2"/>
  <c r="BF7" i="2"/>
  <c r="BB7" i="2"/>
  <c r="AV7" i="2"/>
  <c r="AT7" i="2"/>
  <c r="AU7" i="2" s="1"/>
  <c r="AP7" i="2"/>
  <c r="AQ7" i="2" s="1"/>
  <c r="AS7" i="2" s="1"/>
  <c r="BT6" i="2"/>
  <c r="BU6" i="2" s="1"/>
  <c r="BJ6" i="2"/>
  <c r="BF6" i="2"/>
  <c r="BB6" i="2"/>
  <c r="AV6" i="2"/>
  <c r="AW6" i="2" s="1"/>
  <c r="AT6" i="2"/>
  <c r="AX6" i="2" s="1"/>
  <c r="AY6" i="2" s="1"/>
  <c r="AP6" i="2"/>
  <c r="AQ6" i="2" s="1"/>
  <c r="AS6" i="2" s="1"/>
  <c r="H13" i="17"/>
  <c r="G13" i="17"/>
  <c r="N27" i="17" s="1"/>
  <c r="H12" i="17"/>
  <c r="G12" i="17"/>
  <c r="N26" i="17" s="1"/>
  <c r="H11" i="17"/>
  <c r="G11" i="17"/>
  <c r="N25" i="17" s="1"/>
  <c r="J13" i="17"/>
  <c r="D13" i="17"/>
  <c r="J12" i="17"/>
  <c r="I12" i="17"/>
  <c r="J11" i="17"/>
  <c r="I11" i="17"/>
  <c r="D11" i="17"/>
  <c r="J10" i="17"/>
  <c r="I10" i="17"/>
  <c r="D10" i="17"/>
  <c r="T17" i="15"/>
  <c r="R17" i="15"/>
  <c r="R40" i="20"/>
  <c r="AE119" i="2"/>
  <c r="O10" i="15"/>
  <c r="L26" i="15"/>
  <c r="G32" i="15" s="1"/>
  <c r="J40" i="20"/>
  <c r="J41" i="20"/>
  <c r="S17" i="15"/>
  <c r="E11" i="17"/>
  <c r="J25" i="17" s="1"/>
  <c r="F10" i="17"/>
  <c r="F11" i="17"/>
  <c r="F13" i="17"/>
  <c r="E12" i="17"/>
  <c r="J26" i="17" s="1"/>
  <c r="F12" i="17"/>
  <c r="E13" i="17"/>
  <c r="J27" i="17" s="1"/>
  <c r="C104" i="2"/>
  <c r="C121" i="2" s="1"/>
  <c r="O82" i="2" l="1"/>
  <c r="O101" i="2" s="1"/>
  <c r="AI83" i="2"/>
  <c r="AI102" i="2" s="1"/>
  <c r="F82" i="2"/>
  <c r="F101" i="2" s="1"/>
  <c r="F135" i="2" s="1"/>
  <c r="AK81" i="2"/>
  <c r="AK100" i="2" s="1"/>
  <c r="L12" i="17"/>
  <c r="D17" i="17"/>
  <c r="L13" i="17"/>
  <c r="D83" i="2"/>
  <c r="D102" i="2" s="1"/>
  <c r="X84" i="2"/>
  <c r="X103" i="2" s="1"/>
  <c r="AG84" i="2"/>
  <c r="AG103" i="2" s="1"/>
  <c r="AO84" i="2"/>
  <c r="AO103" i="2" s="1"/>
  <c r="AC83" i="2"/>
  <c r="AC102" i="2" s="1"/>
  <c r="F40" i="20"/>
  <c r="F38" i="20"/>
  <c r="D81" i="2"/>
  <c r="D100" i="2" s="1"/>
  <c r="D117" i="2" s="1"/>
  <c r="D134" i="2" s="1"/>
  <c r="D185" i="2" s="1"/>
  <c r="L81" i="2"/>
  <c r="L100" i="2" s="1"/>
  <c r="L134" i="2" s="1"/>
  <c r="L185" i="2" s="1"/>
  <c r="AO82" i="2"/>
  <c r="AO101" i="2" s="1"/>
  <c r="Q85" i="2"/>
  <c r="Q104" i="2" s="1"/>
  <c r="L85" i="2"/>
  <c r="L104" i="2" s="1"/>
  <c r="L121" i="2" s="1"/>
  <c r="F174" i="2"/>
  <c r="E81" i="2"/>
  <c r="E100" i="2" s="1"/>
  <c r="Z82" i="2"/>
  <c r="Z101" i="2" s="1"/>
  <c r="U83" i="2"/>
  <c r="U102" i="2" s="1"/>
  <c r="G84" i="2"/>
  <c r="G103" i="2" s="1"/>
  <c r="G137" i="2" s="1"/>
  <c r="G188" i="2" s="1"/>
  <c r="AB85" i="2"/>
  <c r="AB104" i="2" s="1"/>
  <c r="AJ85" i="2"/>
  <c r="AJ104" i="2" s="1"/>
  <c r="G174" i="2"/>
  <c r="O81" i="2"/>
  <c r="O100" i="2" s="1"/>
  <c r="AA82" i="2"/>
  <c r="AA101" i="2" s="1"/>
  <c r="AI82" i="2"/>
  <c r="AI101" i="2" s="1"/>
  <c r="J83" i="2"/>
  <c r="J102" i="2" s="1"/>
  <c r="AE84" i="2"/>
  <c r="AE103" i="2" s="1"/>
  <c r="AE120" i="2" s="1"/>
  <c r="D86" i="2"/>
  <c r="D105" i="2" s="1"/>
  <c r="D122" i="2" s="1"/>
  <c r="F81" i="2"/>
  <c r="F100" i="2" s="1"/>
  <c r="F134" i="2" s="1"/>
  <c r="F185" i="2" s="1"/>
  <c r="S85" i="2"/>
  <c r="S104" i="2" s="1"/>
  <c r="E86" i="2"/>
  <c r="E105" i="2" s="1"/>
  <c r="M86" i="2"/>
  <c r="M105" i="2" s="1"/>
  <c r="V6" i="13"/>
  <c r="J24" i="15"/>
  <c r="AX9" i="2"/>
  <c r="AY9" i="2" s="1"/>
  <c r="AX10" i="2"/>
  <c r="AY10" i="2" s="1"/>
  <c r="AX11" i="2"/>
  <c r="AY11" i="2" s="1"/>
  <c r="AU12" i="2"/>
  <c r="AX17" i="2"/>
  <c r="AY17" i="2" s="1"/>
  <c r="G24" i="15"/>
  <c r="H81" i="2"/>
  <c r="H100" i="2" s="1"/>
  <c r="H192" i="2" s="1"/>
  <c r="F186" i="2"/>
  <c r="W28" i="13"/>
  <c r="U85" i="2"/>
  <c r="U104" i="2" s="1"/>
  <c r="W27" i="13"/>
  <c r="E26" i="15"/>
  <c r="E31" i="15" s="1"/>
  <c r="AH81" i="2"/>
  <c r="AH100" i="2" s="1"/>
  <c r="P9" i="15"/>
  <c r="X85" i="2"/>
  <c r="X104" i="2" s="1"/>
  <c r="J86" i="2"/>
  <c r="J105" i="2" s="1"/>
  <c r="D174" i="2"/>
  <c r="AK84" i="2"/>
  <c r="AK103" i="2" s="1"/>
  <c r="C174" i="2"/>
  <c r="F41" i="20"/>
  <c r="R25" i="17"/>
  <c r="R24" i="17"/>
  <c r="R26" i="17"/>
  <c r="D26" i="15"/>
  <c r="J17" i="15"/>
  <c r="M17" i="15" s="1"/>
  <c r="J25" i="15"/>
  <c r="J26" i="15" s="1"/>
  <c r="F33" i="15" s="1"/>
  <c r="I26" i="15"/>
  <c r="F32" i="15" s="1"/>
  <c r="G17" i="15"/>
  <c r="F26" i="15"/>
  <c r="E32" i="15" s="1"/>
  <c r="G10" i="15"/>
  <c r="J10" i="15" s="1"/>
  <c r="M10" i="15" s="1"/>
  <c r="P10" i="15" s="1"/>
  <c r="P17" i="15"/>
  <c r="O26" i="15"/>
  <c r="H32" i="15" s="1"/>
  <c r="S86" i="2"/>
  <c r="S105" i="2" s="1"/>
  <c r="L84" i="2"/>
  <c r="L103" i="2" s="1"/>
  <c r="L120" i="2" s="1"/>
  <c r="L137" i="2" s="1"/>
  <c r="L188" i="2" s="1"/>
  <c r="AG85" i="2"/>
  <c r="AG104" i="2" s="1"/>
  <c r="AO85" i="2"/>
  <c r="AO104" i="2" s="1"/>
  <c r="AF82" i="2"/>
  <c r="AF101" i="2" s="1"/>
  <c r="P85" i="2"/>
  <c r="P104" i="2" s="1"/>
  <c r="P138" i="2" s="1"/>
  <c r="P189" i="2" s="1"/>
  <c r="Z35" i="2"/>
  <c r="AD84" i="2"/>
  <c r="AD103" i="2" s="1"/>
  <c r="AL84" i="2"/>
  <c r="AL103" i="2" s="1"/>
  <c r="V16" i="15"/>
  <c r="AB16" i="15" s="1"/>
  <c r="U24" i="15"/>
  <c r="N43" i="20"/>
  <c r="S24" i="15"/>
  <c r="R25" i="15"/>
  <c r="R24" i="15"/>
  <c r="R38" i="20"/>
  <c r="R39" i="20"/>
  <c r="R41" i="20"/>
  <c r="R42" i="20"/>
  <c r="N42" i="20"/>
  <c r="N39" i="20"/>
  <c r="J39" i="20"/>
  <c r="AI81" i="2"/>
  <c r="AI100" i="2" s="1"/>
  <c r="AN85" i="2"/>
  <c r="AN104" i="2" s="1"/>
  <c r="Q82" i="2"/>
  <c r="Q101" i="2" s="1"/>
  <c r="W85" i="2"/>
  <c r="W104" i="2" s="1"/>
  <c r="I81" i="2"/>
  <c r="I100" i="2" s="1"/>
  <c r="I117" i="2" s="1"/>
  <c r="I134" i="2" s="1"/>
  <c r="I185" i="2" s="1"/>
  <c r="AF85" i="2"/>
  <c r="AF104" i="2" s="1"/>
  <c r="Q83" i="2"/>
  <c r="Q102" i="2" s="1"/>
  <c r="J81" i="2"/>
  <c r="J100" i="2" s="1"/>
  <c r="AE82" i="2"/>
  <c r="AE101" i="2" s="1"/>
  <c r="AM82" i="2"/>
  <c r="AM101" i="2" s="1"/>
  <c r="P133" i="2"/>
  <c r="P184" i="2" s="1"/>
  <c r="AB84" i="2"/>
  <c r="AB103" i="2" s="1"/>
  <c r="H83" i="2"/>
  <c r="H102" i="2" s="1"/>
  <c r="H194" i="2" s="1"/>
  <c r="R86" i="2"/>
  <c r="R105" i="2" s="1"/>
  <c r="S84" i="2"/>
  <c r="S103" i="2" s="1"/>
  <c r="M85" i="2"/>
  <c r="M104" i="2" s="1"/>
  <c r="M121" i="2" s="1"/>
  <c r="M138" i="2" s="1"/>
  <c r="M189" i="2" s="1"/>
  <c r="Z86" i="2"/>
  <c r="Z105" i="2" s="1"/>
  <c r="AH86" i="2"/>
  <c r="AH105" i="2" s="1"/>
  <c r="V82" i="2"/>
  <c r="V101" i="2" s="1"/>
  <c r="AX16" i="2"/>
  <c r="AY16" i="2" s="1"/>
  <c r="W84" i="2"/>
  <c r="W103" i="2" s="1"/>
  <c r="AE76" i="2"/>
  <c r="AE95" i="2" s="1"/>
  <c r="Y77" i="2"/>
  <c r="Y96" i="2" s="1"/>
  <c r="N29" i="13"/>
  <c r="J43" i="20"/>
  <c r="N41" i="20"/>
  <c r="N38" i="20"/>
  <c r="M24" i="15"/>
  <c r="AX7" i="2"/>
  <c r="AY7" i="2" s="1"/>
  <c r="AU8" i="2"/>
  <c r="W81" i="2"/>
  <c r="W100" i="2" s="1"/>
  <c r="V86" i="2"/>
  <c r="V105" i="2" s="1"/>
  <c r="AN76" i="2"/>
  <c r="AN95" i="2" s="1"/>
  <c r="AF77" i="2"/>
  <c r="AF96" i="2" s="1"/>
  <c r="P81" i="2"/>
  <c r="P100" i="2" s="1"/>
  <c r="P134" i="2" s="1"/>
  <c r="P185" i="2" s="1"/>
  <c r="AH77" i="2"/>
  <c r="AH96" i="2" s="1"/>
  <c r="T128" i="2"/>
  <c r="T179" i="2" s="1"/>
  <c r="T132" i="2"/>
  <c r="T183" i="2" s="1"/>
  <c r="F53" i="2"/>
  <c r="AO77" i="2"/>
  <c r="AO96" i="2" s="1"/>
  <c r="R36" i="20"/>
  <c r="S25" i="15"/>
  <c r="H53" i="2"/>
  <c r="J76" i="2"/>
  <c r="G77" i="2"/>
  <c r="V62" i="17"/>
  <c r="AX13" i="2"/>
  <c r="AY13" i="2" s="1"/>
  <c r="AX14" i="2"/>
  <c r="AY14" i="2" s="1"/>
  <c r="O53" i="2"/>
  <c r="L76" i="2"/>
  <c r="U76" i="2"/>
  <c r="U95" i="2" s="1"/>
  <c r="P77" i="2"/>
  <c r="P82" i="2"/>
  <c r="P101" i="2" s="1"/>
  <c r="P135" i="2" s="1"/>
  <c r="P186" i="2" s="1"/>
  <c r="AB76" i="2"/>
  <c r="AB95" i="2" s="1"/>
  <c r="P40" i="7"/>
  <c r="S10" i="15"/>
  <c r="U10" i="15"/>
  <c r="J42" i="20"/>
  <c r="AB86" i="2"/>
  <c r="AB105" i="2" s="1"/>
  <c r="AC82" i="2"/>
  <c r="AC101" i="2" s="1"/>
  <c r="AJ70" i="2"/>
  <c r="Z85" i="2"/>
  <c r="Z104" i="2" s="1"/>
  <c r="P131" i="2"/>
  <c r="P182" i="2" s="1"/>
  <c r="Z61" i="17"/>
  <c r="AI84" i="2"/>
  <c r="AI103" i="2" s="1"/>
  <c r="AI120" i="2" s="1"/>
  <c r="AM84" i="2"/>
  <c r="AM103" i="2" s="1"/>
  <c r="C86" i="2"/>
  <c r="C105" i="2" s="1"/>
  <c r="R81" i="2"/>
  <c r="R100" i="2" s="1"/>
  <c r="P86" i="2"/>
  <c r="P105" i="2" s="1"/>
  <c r="P139" i="2" s="1"/>
  <c r="P190" i="2" s="1"/>
  <c r="W86" i="2"/>
  <c r="W105" i="2" s="1"/>
  <c r="AB70" i="2"/>
  <c r="Z70" i="2"/>
  <c r="X83" i="2"/>
  <c r="X102" i="2" s="1"/>
  <c r="O70" i="2"/>
  <c r="AJ84" i="2"/>
  <c r="AJ103" i="2" s="1"/>
  <c r="AN84" i="2"/>
  <c r="AN103" i="2" s="1"/>
  <c r="X86" i="2"/>
  <c r="X105" i="2" s="1"/>
  <c r="AK86" i="2"/>
  <c r="AK105" i="2" s="1"/>
  <c r="G35" i="2"/>
  <c r="X82" i="2"/>
  <c r="X101" i="2" s="1"/>
  <c r="F83" i="2"/>
  <c r="F102" i="2" s="1"/>
  <c r="F136" i="2" s="1"/>
  <c r="F187" i="2" s="1"/>
  <c r="E84" i="2"/>
  <c r="E103" i="2" s="1"/>
  <c r="I84" i="2"/>
  <c r="I103" i="2" s="1"/>
  <c r="I120" i="2" s="1"/>
  <c r="I137" i="2" s="1"/>
  <c r="I188" i="2" s="1"/>
  <c r="AD85" i="2"/>
  <c r="AD104" i="2" s="1"/>
  <c r="AH85" i="2"/>
  <c r="AH104" i="2" s="1"/>
  <c r="G86" i="2"/>
  <c r="G105" i="2" s="1"/>
  <c r="G139" i="2" s="1"/>
  <c r="G190" i="2" s="1"/>
  <c r="K86" i="2"/>
  <c r="K105" i="2" s="1"/>
  <c r="K122" i="2" s="1"/>
  <c r="AF86" i="2"/>
  <c r="AF105" i="2" s="1"/>
  <c r="AJ86" i="2"/>
  <c r="AJ105" i="2" s="1"/>
  <c r="AN86" i="2"/>
  <c r="AN105" i="2" s="1"/>
  <c r="C70" i="2"/>
  <c r="G81" i="2"/>
  <c r="G100" i="2" s="1"/>
  <c r="G134" i="2" s="1"/>
  <c r="G185" i="2" s="1"/>
  <c r="K70" i="2"/>
  <c r="T70" i="2"/>
  <c r="T123" i="2"/>
  <c r="AJ48" i="2"/>
  <c r="AJ83" i="2" s="1"/>
  <c r="AJ102" i="2" s="1"/>
  <c r="D82" i="2"/>
  <c r="D101" i="2" s="1"/>
  <c r="D118" i="2" s="1"/>
  <c r="D135" i="2" s="1"/>
  <c r="D186" i="2" s="1"/>
  <c r="H82" i="2"/>
  <c r="S35" i="2"/>
  <c r="AG82" i="2"/>
  <c r="AG101" i="2" s="1"/>
  <c r="AK82" i="2"/>
  <c r="AK101" i="2" s="1"/>
  <c r="AB83" i="2"/>
  <c r="AB102" i="2" s="1"/>
  <c r="M84" i="2"/>
  <c r="M103" i="2" s="1"/>
  <c r="M120" i="2" s="1"/>
  <c r="M137" i="2" s="1"/>
  <c r="M188" i="2" s="1"/>
  <c r="AA84" i="2"/>
  <c r="AA103" i="2" s="1"/>
  <c r="D85" i="2"/>
  <c r="D104" i="2" s="1"/>
  <c r="D121" i="2" s="1"/>
  <c r="D138" i="2" s="1"/>
  <c r="D189" i="2" s="1"/>
  <c r="AL85" i="2"/>
  <c r="AL104" i="2" s="1"/>
  <c r="T86" i="2"/>
  <c r="T105" i="2" s="1"/>
  <c r="T139" i="2" s="1"/>
  <c r="T190" i="2" s="1"/>
  <c r="T131" i="2"/>
  <c r="T182" i="2" s="1"/>
  <c r="W83" i="2"/>
  <c r="W102" i="2" s="1"/>
  <c r="R84" i="2"/>
  <c r="R103" i="2" s="1"/>
  <c r="F43" i="20"/>
  <c r="F39" i="20"/>
  <c r="J38" i="20"/>
  <c r="U17" i="15"/>
  <c r="T81" i="2"/>
  <c r="T100" i="2" s="1"/>
  <c r="T134" i="2" s="1"/>
  <c r="T185" i="2" s="1"/>
  <c r="S47" i="2"/>
  <c r="S82" i="2" s="1"/>
  <c r="S101" i="2" s="1"/>
  <c r="T83" i="2"/>
  <c r="T102" i="2" s="1"/>
  <c r="T136" i="2" s="1"/>
  <c r="T187" i="2" s="1"/>
  <c r="AG83" i="2"/>
  <c r="AG102" i="2" s="1"/>
  <c r="AO83" i="2"/>
  <c r="AO102" i="2" s="1"/>
  <c r="O84" i="2"/>
  <c r="O103" i="2" s="1"/>
  <c r="E85" i="2"/>
  <c r="E104" i="2" s="1"/>
  <c r="T138" i="2"/>
  <c r="T189" i="2" s="1"/>
  <c r="T157" i="2"/>
  <c r="AF84" i="2"/>
  <c r="AF103" i="2" s="1"/>
  <c r="I85" i="2"/>
  <c r="I104" i="2" s="1"/>
  <c r="I121" i="2" s="1"/>
  <c r="I138" i="2" s="1"/>
  <c r="I189" i="2" s="1"/>
  <c r="L35" i="2"/>
  <c r="AF81" i="2"/>
  <c r="AF100" i="2" s="1"/>
  <c r="AI35" i="2"/>
  <c r="M82" i="2"/>
  <c r="M101" i="2" s="1"/>
  <c r="M118" i="2" s="1"/>
  <c r="M135" i="2" s="1"/>
  <c r="M186" i="2" s="1"/>
  <c r="AD82" i="2"/>
  <c r="AD101" i="2" s="1"/>
  <c r="AH82" i="2"/>
  <c r="AH101" i="2" s="1"/>
  <c r="C83" i="2"/>
  <c r="C102" i="2" s="1"/>
  <c r="C119" i="2" s="1"/>
  <c r="C136" i="2" s="1"/>
  <c r="C187" i="2" s="1"/>
  <c r="O35" i="2"/>
  <c r="F84" i="2"/>
  <c r="F103" i="2" s="1"/>
  <c r="F137" i="2" s="1"/>
  <c r="F188" i="2" s="1"/>
  <c r="P83" i="2"/>
  <c r="P102" i="2" s="1"/>
  <c r="P136" i="2" s="1"/>
  <c r="P187" i="2" s="1"/>
  <c r="AP66" i="2"/>
  <c r="P70" i="2"/>
  <c r="AC86" i="2"/>
  <c r="AC105" i="2" s="1"/>
  <c r="F35" i="2"/>
  <c r="K81" i="2"/>
  <c r="K100" i="2" s="1"/>
  <c r="K117" i="2" s="1"/>
  <c r="K134" i="2" s="1"/>
  <c r="K185" i="2" s="1"/>
  <c r="AC35" i="2"/>
  <c r="AJ81" i="2"/>
  <c r="AJ100" i="2" s="1"/>
  <c r="U82" i="2"/>
  <c r="U101" i="2" s="1"/>
  <c r="AL82" i="2"/>
  <c r="AL101" i="2" s="1"/>
  <c r="K83" i="2"/>
  <c r="K102" i="2" s="1"/>
  <c r="K119" i="2" s="1"/>
  <c r="K136" i="2" s="1"/>
  <c r="K187" i="2" s="1"/>
  <c r="J84" i="2"/>
  <c r="J103" i="2" s="1"/>
  <c r="I35" i="2"/>
  <c r="U86" i="2"/>
  <c r="U105" i="2" s="1"/>
  <c r="M70" i="2"/>
  <c r="AN35" i="2"/>
  <c r="O48" i="2"/>
  <c r="O83" i="2" s="1"/>
  <c r="O102" i="2" s="1"/>
  <c r="I51" i="2"/>
  <c r="I86" i="2" s="1"/>
  <c r="I105" i="2" s="1"/>
  <c r="I122" i="2" s="1"/>
  <c r="I139" i="2" s="1"/>
  <c r="I190" i="2" s="1"/>
  <c r="AI52" i="2"/>
  <c r="AN70" i="2"/>
  <c r="AE35" i="2"/>
  <c r="AG81" i="2"/>
  <c r="AG100" i="2" s="1"/>
  <c r="AA85" i="2"/>
  <c r="AA104" i="2" s="1"/>
  <c r="G123" i="2"/>
  <c r="AE52" i="2"/>
  <c r="C35" i="2"/>
  <c r="AO81" i="2"/>
  <c r="AO100" i="2" s="1"/>
  <c r="L86" i="2"/>
  <c r="L105" i="2" s="1"/>
  <c r="L122" i="2" s="1"/>
  <c r="AA35" i="2"/>
  <c r="AD83" i="2"/>
  <c r="AD102" i="2" s="1"/>
  <c r="R82" i="2"/>
  <c r="R101" i="2" s="1"/>
  <c r="AE85" i="2"/>
  <c r="AE104" i="2" s="1"/>
  <c r="AE121" i="2" s="1"/>
  <c r="AE138" i="2" s="1"/>
  <c r="AM70" i="2"/>
  <c r="AP69" i="2"/>
  <c r="AG86" i="2"/>
  <c r="AG105" i="2" s="1"/>
  <c r="AO86" i="2"/>
  <c r="AO105" i="2" s="1"/>
  <c r="F123" i="2"/>
  <c r="L83" i="2"/>
  <c r="L102" i="2" s="1"/>
  <c r="L119" i="2" s="1"/>
  <c r="L136" i="2" s="1"/>
  <c r="L187" i="2" s="1"/>
  <c r="AL83" i="2"/>
  <c r="AL102" i="2" s="1"/>
  <c r="T137" i="2"/>
  <c r="T188" i="2" s="1"/>
  <c r="AI85" i="2"/>
  <c r="AI104" i="2" s="1"/>
  <c r="AI121" i="2" s="1"/>
  <c r="AI138" i="2" s="1"/>
  <c r="Q81" i="2"/>
  <c r="Q100" i="2" s="1"/>
  <c r="AP64" i="2"/>
  <c r="AD70" i="2"/>
  <c r="AL81" i="2"/>
  <c r="AL100" i="2" s="1"/>
  <c r="AP65" i="2"/>
  <c r="AN82" i="2"/>
  <c r="AN101" i="2" s="1"/>
  <c r="I70" i="2"/>
  <c r="AA70" i="2"/>
  <c r="AI70" i="2"/>
  <c r="AP67" i="2"/>
  <c r="L70" i="2"/>
  <c r="U84" i="2"/>
  <c r="U103" i="2" s="1"/>
  <c r="AC84" i="2"/>
  <c r="AC103" i="2" s="1"/>
  <c r="AK70" i="2"/>
  <c r="AP68" i="2"/>
  <c r="AD35" i="2"/>
  <c r="J82" i="2"/>
  <c r="J101" i="2" s="1"/>
  <c r="T133" i="2"/>
  <c r="T184" i="2" s="1"/>
  <c r="P84" i="2"/>
  <c r="P103" i="2" s="1"/>
  <c r="P137" i="2" s="1"/>
  <c r="P188" i="2" s="1"/>
  <c r="R85" i="2"/>
  <c r="R104" i="2" s="1"/>
  <c r="L11" i="17"/>
  <c r="Z59" i="17" s="1"/>
  <c r="H10" i="17"/>
  <c r="L10" i="17" s="1"/>
  <c r="T25" i="15"/>
  <c r="S83" i="2"/>
  <c r="S102" i="2" s="1"/>
  <c r="AN81" i="2"/>
  <c r="AN100" i="2" s="1"/>
  <c r="AN52" i="2"/>
  <c r="L52" i="2"/>
  <c r="L82" i="2"/>
  <c r="L101" i="2" s="1"/>
  <c r="AI119" i="2"/>
  <c r="AI136" i="2" s="1"/>
  <c r="I82" i="2"/>
  <c r="I101" i="2" s="1"/>
  <c r="M122" i="2"/>
  <c r="M139" i="2" s="1"/>
  <c r="M190" i="2" s="1"/>
  <c r="H86" i="2"/>
  <c r="H105" i="2" s="1"/>
  <c r="AB81" i="2"/>
  <c r="AB100" i="2" s="1"/>
  <c r="AB52" i="2"/>
  <c r="C122" i="2"/>
  <c r="C139" i="2" s="1"/>
  <c r="C190" i="2" s="1"/>
  <c r="U81" i="2"/>
  <c r="U100" i="2" s="1"/>
  <c r="U52" i="2"/>
  <c r="T52" i="2"/>
  <c r="T82" i="2"/>
  <c r="T101" i="2" s="1"/>
  <c r="T135" i="2" s="1"/>
  <c r="T186" i="2" s="1"/>
  <c r="G52" i="2"/>
  <c r="G83" i="2"/>
  <c r="G102" i="2" s="1"/>
  <c r="G136" i="2" s="1"/>
  <c r="G187" i="2" s="1"/>
  <c r="H101" i="2"/>
  <c r="H193" i="2" s="1"/>
  <c r="AK83" i="2"/>
  <c r="AK102" i="2" s="1"/>
  <c r="AK52" i="2"/>
  <c r="C81" i="2"/>
  <c r="C100" i="2" s="1"/>
  <c r="C117" i="2" s="1"/>
  <c r="C134" i="2" s="1"/>
  <c r="C185" i="2" s="1"/>
  <c r="K121" i="2"/>
  <c r="K138" i="2" s="1"/>
  <c r="K189" i="2" s="1"/>
  <c r="AE81" i="2"/>
  <c r="AP29" i="2"/>
  <c r="G70" i="2"/>
  <c r="AP32" i="2"/>
  <c r="AC70" i="2"/>
  <c r="F70" i="2"/>
  <c r="G138" i="2"/>
  <c r="G189" i="2" s="1"/>
  <c r="I83" i="2"/>
  <c r="I102" i="2" s="1"/>
  <c r="W82" i="2"/>
  <c r="W101" i="2" s="1"/>
  <c r="M81" i="2"/>
  <c r="M100" i="2" s="1"/>
  <c r="AE70" i="2"/>
  <c r="G82" i="2"/>
  <c r="D84" i="2"/>
  <c r="D103" i="2" s="1"/>
  <c r="F85" i="2"/>
  <c r="F104" i="2" s="1"/>
  <c r="F138" i="2" s="1"/>
  <c r="F189" i="2" s="1"/>
  <c r="V81" i="2"/>
  <c r="V100" i="2" s="1"/>
  <c r="V85" i="2"/>
  <c r="V104" i="2" s="1"/>
  <c r="AP49" i="2"/>
  <c r="AD46" i="2"/>
  <c r="D35" i="2"/>
  <c r="AR29" i="2"/>
  <c r="AK35" i="2"/>
  <c r="AB35" i="2"/>
  <c r="AC46" i="2"/>
  <c r="D52" i="2"/>
  <c r="D70" i="2"/>
  <c r="F52" i="2"/>
  <c r="AM35" i="2"/>
  <c r="K35" i="2"/>
  <c r="U35" i="2"/>
  <c r="M35" i="2"/>
  <c r="AM85" i="2"/>
  <c r="AM104" i="2" s="1"/>
  <c r="AJ35" i="2"/>
  <c r="R83" i="2"/>
  <c r="R102" i="2" s="1"/>
  <c r="C138" i="2"/>
  <c r="C189" i="2" s="1"/>
  <c r="P123" i="2"/>
  <c r="AP31" i="2"/>
  <c r="AP33" i="2"/>
  <c r="J35" i="2"/>
  <c r="AP34" i="2"/>
  <c r="AR51" i="2" s="1"/>
  <c r="E35" i="2"/>
  <c r="H35" i="2"/>
  <c r="AA83" i="2"/>
  <c r="AA102" i="2" s="1"/>
  <c r="P132" i="2"/>
  <c r="P183" i="2" s="1"/>
  <c r="Q86" i="2"/>
  <c r="Q105" i="2" s="1"/>
  <c r="T35" i="2"/>
  <c r="AP30" i="2"/>
  <c r="J52" i="2"/>
  <c r="M119" i="2"/>
  <c r="M136" i="2" s="1"/>
  <c r="M187" i="2" s="1"/>
  <c r="K52" i="2"/>
  <c r="K84" i="2"/>
  <c r="K103" i="2" s="1"/>
  <c r="E52" i="2"/>
  <c r="E83" i="2"/>
  <c r="K118" i="2"/>
  <c r="K135" i="2" s="1"/>
  <c r="K186" i="2" s="1"/>
  <c r="C52" i="2"/>
  <c r="C84" i="2"/>
  <c r="AE122" i="2"/>
  <c r="AE139" i="2" s="1"/>
  <c r="AI122" i="2"/>
  <c r="M52" i="2"/>
  <c r="Z81" i="2"/>
  <c r="Z100" i="2" s="1"/>
  <c r="Z52" i="2"/>
  <c r="C82" i="2"/>
  <c r="AP50" i="2"/>
  <c r="AA81" i="2"/>
  <c r="AA100" i="2" s="1"/>
  <c r="AA52" i="2"/>
  <c r="AM81" i="2"/>
  <c r="AM100" i="2" s="1"/>
  <c r="AM52" i="2"/>
  <c r="AE136" i="2"/>
  <c r="D119" i="2"/>
  <c r="D136" i="2" s="1"/>
  <c r="D187" i="2" s="1"/>
  <c r="AP18" i="2"/>
  <c r="AP41" i="2"/>
  <c r="C53" i="2"/>
  <c r="K53" i="2"/>
  <c r="K76" i="2"/>
  <c r="AP40" i="2"/>
  <c r="C75" i="2"/>
  <c r="E195" i="2"/>
  <c r="E77" i="2"/>
  <c r="M195" i="2"/>
  <c r="M77" i="2"/>
  <c r="U195" i="2"/>
  <c r="U77" i="2"/>
  <c r="U96" i="2" s="1"/>
  <c r="AC195" i="2"/>
  <c r="AC77" i="2"/>
  <c r="AK195" i="2"/>
  <c r="AK77" i="2"/>
  <c r="C11" i="17"/>
  <c r="C12" i="17"/>
  <c r="AU6" i="2"/>
  <c r="AW7" i="2"/>
  <c r="AU10" i="2"/>
  <c r="AW11" i="2"/>
  <c r="AU14" i="2"/>
  <c r="AW15" i="2"/>
  <c r="AU17" i="2"/>
  <c r="E53" i="2"/>
  <c r="E76" i="2"/>
  <c r="M53" i="2"/>
  <c r="M76" i="2"/>
  <c r="V83" i="2"/>
  <c r="V102" i="2" s="1"/>
  <c r="S53" i="2"/>
  <c r="U25" i="15"/>
  <c r="AA53" i="2"/>
  <c r="AU9" i="2"/>
  <c r="AU13" i="2"/>
  <c r="AP45" i="2"/>
  <c r="AP80" i="2" s="1"/>
  <c r="C80" i="2"/>
  <c r="AC53" i="2"/>
  <c r="D139" i="2"/>
  <c r="D190" i="2" s="1"/>
  <c r="AP44" i="2"/>
  <c r="AP79" i="2" s="1"/>
  <c r="C79" i="2"/>
  <c r="AI53" i="2"/>
  <c r="AP43" i="2"/>
  <c r="AP78" i="2" s="1"/>
  <c r="C78" i="2"/>
  <c r="AK53" i="2"/>
  <c r="C76" i="2"/>
  <c r="I13" i="17"/>
  <c r="R27" i="17" s="1"/>
  <c r="Z60" i="17"/>
  <c r="C195" i="2"/>
  <c r="C77" i="2"/>
  <c r="AP42" i="2"/>
  <c r="K195" i="2"/>
  <c r="K77" i="2"/>
  <c r="S195" i="2"/>
  <c r="S77" i="2"/>
  <c r="AA195" i="2"/>
  <c r="AA77" i="2"/>
  <c r="AI195" i="2"/>
  <c r="AI77" i="2"/>
  <c r="AE195" i="2"/>
  <c r="D195" i="2"/>
  <c r="D77" i="2"/>
  <c r="L195" i="2"/>
  <c r="L77" i="2"/>
  <c r="T195" i="2"/>
  <c r="T77" i="2"/>
  <c r="T96" i="2" s="1"/>
  <c r="T130" i="2" s="1"/>
  <c r="T181" i="2" s="1"/>
  <c r="AB195" i="2"/>
  <c r="AB77" i="2"/>
  <c r="AJ195" i="2"/>
  <c r="AJ77" i="2"/>
  <c r="G53" i="2"/>
  <c r="P53" i="2"/>
  <c r="AJ53" i="2"/>
  <c r="T76" i="2"/>
  <c r="AM76" i="2"/>
  <c r="F77" i="2"/>
  <c r="O77" i="2"/>
  <c r="X77" i="2"/>
  <c r="X96" i="2" s="1"/>
  <c r="AG77" i="2"/>
  <c r="AG96" i="2" s="1"/>
  <c r="AM195" i="2"/>
  <c r="V15" i="15"/>
  <c r="AB15" i="15" s="1"/>
  <c r="I53" i="2"/>
  <c r="AD53" i="2"/>
  <c r="AL53" i="2"/>
  <c r="D76" i="2"/>
  <c r="AF76" i="2"/>
  <c r="AF95" i="2" s="1"/>
  <c r="AO76" i="2"/>
  <c r="AO95" i="2" s="1"/>
  <c r="H77" i="2"/>
  <c r="Z77" i="2"/>
  <c r="Z96" i="2" s="1"/>
  <c r="P52" i="2"/>
  <c r="X76" i="2"/>
  <c r="X95" i="2" s="1"/>
  <c r="AG76" i="2"/>
  <c r="AG95" i="2" s="1"/>
  <c r="I77" i="2"/>
  <c r="T40" i="7"/>
  <c r="Y76" i="2"/>
  <c r="Y95" i="2" s="1"/>
  <c r="Y106" i="2" s="1"/>
  <c r="AH76" i="2"/>
  <c r="J77" i="2"/>
  <c r="AL77" i="2"/>
  <c r="AL96" i="2" s="1"/>
  <c r="Z76" i="2"/>
  <c r="AD77" i="2"/>
  <c r="D23" i="13"/>
  <c r="AN77" i="2"/>
  <c r="E10" i="17"/>
  <c r="N40" i="20"/>
  <c r="S40" i="20" s="1"/>
  <c r="T10" i="15"/>
  <c r="V9" i="15"/>
  <c r="AB9" i="15" s="1"/>
  <c r="T24" i="15"/>
  <c r="V8" i="15"/>
  <c r="AB8" i="15" s="1"/>
  <c r="G10" i="17"/>
  <c r="N24" i="17" s="1"/>
  <c r="N28" i="17" s="1"/>
  <c r="AE137" i="2" l="1"/>
  <c r="L138" i="2"/>
  <c r="L189" i="2" s="1"/>
  <c r="AP47" i="2"/>
  <c r="D18" i="17"/>
  <c r="F25" i="17"/>
  <c r="K11" i="17"/>
  <c r="K13" i="17"/>
  <c r="X61" i="17" s="1"/>
  <c r="K10" i="17"/>
  <c r="G20" i="17"/>
  <c r="D19" i="17"/>
  <c r="F26" i="17"/>
  <c r="K12" i="17"/>
  <c r="X60" i="17" s="1"/>
  <c r="I192" i="2"/>
  <c r="AI137" i="2"/>
  <c r="M25" i="15"/>
  <c r="P25" i="15" s="1"/>
  <c r="S36" i="20"/>
  <c r="E14" i="17"/>
  <c r="J34" i="17" s="1"/>
  <c r="J24" i="17"/>
  <c r="J28" i="17" s="1"/>
  <c r="T62" i="17"/>
  <c r="R28" i="17"/>
  <c r="G26" i="15"/>
  <c r="E33" i="15" s="1"/>
  <c r="V17" i="15"/>
  <c r="AB17" i="15" s="1"/>
  <c r="R26" i="15"/>
  <c r="S26" i="15"/>
  <c r="D87" i="2"/>
  <c r="U26" i="15"/>
  <c r="S38" i="20"/>
  <c r="S39" i="20"/>
  <c r="S41" i="20"/>
  <c r="V10" i="15"/>
  <c r="AB10" i="15" s="1"/>
  <c r="S42" i="20"/>
  <c r="S52" i="2"/>
  <c r="AL106" i="2"/>
  <c r="M87" i="2"/>
  <c r="AP51" i="2"/>
  <c r="AF106" i="2"/>
  <c r="AI123" i="2"/>
  <c r="O87" i="2"/>
  <c r="I119" i="2"/>
  <c r="I136" i="2" s="1"/>
  <c r="I187" i="2" s="1"/>
  <c r="K139" i="2"/>
  <c r="K190" i="2" s="1"/>
  <c r="AJ52" i="2"/>
  <c r="I52" i="2"/>
  <c r="Z199" i="2"/>
  <c r="P106" i="2"/>
  <c r="P87" i="2"/>
  <c r="S43" i="20"/>
  <c r="Z58" i="17"/>
  <c r="Z62" i="17" s="1"/>
  <c r="M26" i="15"/>
  <c r="P24" i="15"/>
  <c r="V24" i="15" s="1"/>
  <c r="AB24" i="15" s="1"/>
  <c r="O52" i="2"/>
  <c r="I28" i="17"/>
  <c r="AP48" i="2"/>
  <c r="X106" i="2"/>
  <c r="P62" i="17"/>
  <c r="R62" i="17"/>
  <c r="AG106" i="2"/>
  <c r="F87" i="2"/>
  <c r="AP85" i="2"/>
  <c r="AP70" i="2"/>
  <c r="P191" i="2"/>
  <c r="L87" i="2"/>
  <c r="L139" i="2"/>
  <c r="L190" i="2" s="1"/>
  <c r="AP86" i="2"/>
  <c r="AP35" i="2"/>
  <c r="AO106" i="2"/>
  <c r="AP105" i="2"/>
  <c r="I87" i="2"/>
  <c r="C18" i="17"/>
  <c r="G18" i="17" s="1"/>
  <c r="P140" i="2"/>
  <c r="AC81" i="2"/>
  <c r="AC100" i="2" s="1"/>
  <c r="AC52" i="2"/>
  <c r="AP104" i="2"/>
  <c r="AE100" i="2"/>
  <c r="AE106" i="2" s="1"/>
  <c r="AE87" i="2"/>
  <c r="AE123" i="2"/>
  <c r="D120" i="2"/>
  <c r="D137" i="2" s="1"/>
  <c r="D188" i="2" s="1"/>
  <c r="AP46" i="2"/>
  <c r="G101" i="2"/>
  <c r="G135" i="2" s="1"/>
  <c r="G186" i="2" s="1"/>
  <c r="G87" i="2"/>
  <c r="I118" i="2"/>
  <c r="I135" i="2" s="1"/>
  <c r="I186" i="2" s="1"/>
  <c r="U106" i="2"/>
  <c r="L118" i="2"/>
  <c r="L135" i="2" s="1"/>
  <c r="L186" i="2" s="1"/>
  <c r="H87" i="2"/>
  <c r="AI139" i="2"/>
  <c r="AD52" i="2"/>
  <c r="AD81" i="2"/>
  <c r="AD100" i="2" s="1"/>
  <c r="M117" i="2"/>
  <c r="M134" i="2" s="1"/>
  <c r="M185" i="2" s="1"/>
  <c r="K87" i="2"/>
  <c r="AJ96" i="2"/>
  <c r="AJ106" i="2" s="1"/>
  <c r="AJ87" i="2"/>
  <c r="S96" i="2"/>
  <c r="S106" i="2" s="1"/>
  <c r="S87" i="2"/>
  <c r="Q28" i="17"/>
  <c r="C14" i="17"/>
  <c r="X59" i="17"/>
  <c r="AB96" i="2"/>
  <c r="AB106" i="2" s="1"/>
  <c r="AB87" i="2"/>
  <c r="C17" i="17"/>
  <c r="G17" i="17" s="1"/>
  <c r="AN96" i="2"/>
  <c r="AN106" i="2" s="1"/>
  <c r="AN87" i="2"/>
  <c r="AM95" i="2"/>
  <c r="AM106" i="2" s="1"/>
  <c r="AM87" i="2"/>
  <c r="I14" i="17"/>
  <c r="N34" i="17" s="1"/>
  <c r="AP84" i="2"/>
  <c r="C103" i="2"/>
  <c r="K120" i="2"/>
  <c r="K137" i="2" s="1"/>
  <c r="K188" i="2" s="1"/>
  <c r="AH95" i="2"/>
  <c r="AH106" i="2" s="1"/>
  <c r="AH87" i="2"/>
  <c r="AK96" i="2"/>
  <c r="AK106" i="2" s="1"/>
  <c r="AK87" i="2"/>
  <c r="AI96" i="2"/>
  <c r="AI106" i="2" s="1"/>
  <c r="AI87" i="2"/>
  <c r="AP195" i="2"/>
  <c r="AP77" i="2"/>
  <c r="E87" i="2"/>
  <c r="AC96" i="2"/>
  <c r="C87" i="2"/>
  <c r="T95" i="2"/>
  <c r="T87" i="2"/>
  <c r="AD96" i="2"/>
  <c r="AP75" i="2"/>
  <c r="AP53" i="2"/>
  <c r="AP76" i="2"/>
  <c r="V25" i="15"/>
  <c r="AB25" i="15" s="1"/>
  <c r="AE140" i="2"/>
  <c r="AA96" i="2"/>
  <c r="AA106" i="2" s="1"/>
  <c r="AA87" i="2"/>
  <c r="C101" i="2"/>
  <c r="AP82" i="2"/>
  <c r="AQ82" i="2" s="1"/>
  <c r="Z95" i="2"/>
  <c r="Z106" i="2" s="1"/>
  <c r="Z87" i="2"/>
  <c r="E102" i="2"/>
  <c r="AP102" i="2" s="1"/>
  <c r="AP83" i="2"/>
  <c r="AQ83" i="2" s="1"/>
  <c r="T26" i="15"/>
  <c r="X58" i="17"/>
  <c r="G14" i="17"/>
  <c r="L31" i="17" s="1"/>
  <c r="M28" i="17"/>
  <c r="H33" i="17" l="1"/>
  <c r="E17" i="17"/>
  <c r="F28" i="17"/>
  <c r="H32" i="17"/>
  <c r="AI140" i="2"/>
  <c r="I32" i="15"/>
  <c r="AP52" i="2"/>
  <c r="J32" i="17"/>
  <c r="J31" i="17"/>
  <c r="J35" i="17" s="1"/>
  <c r="J33" i="17"/>
  <c r="X62" i="17"/>
  <c r="M123" i="2"/>
  <c r="AC87" i="2"/>
  <c r="P26" i="15"/>
  <c r="H33" i="15" s="1"/>
  <c r="G33" i="15"/>
  <c r="AC106" i="2"/>
  <c r="AP100" i="2"/>
  <c r="C19" i="17"/>
  <c r="AD87" i="2"/>
  <c r="AD106" i="2"/>
  <c r="AP81" i="2"/>
  <c r="AQ81" i="2" s="1"/>
  <c r="AP103" i="2"/>
  <c r="C120" i="2"/>
  <c r="C137" i="2" s="1"/>
  <c r="C188" i="2" s="1"/>
  <c r="N32" i="17"/>
  <c r="N31" i="17"/>
  <c r="N33" i="17"/>
  <c r="E28" i="17"/>
  <c r="C118" i="2"/>
  <c r="C135" i="2" s="1"/>
  <c r="C186" i="2" s="1"/>
  <c r="AP101" i="2"/>
  <c r="T129" i="2"/>
  <c r="T106" i="2"/>
  <c r="D20" i="17"/>
  <c r="D21" i="17" s="1"/>
  <c r="L33" i="17"/>
  <c r="L34" i="17"/>
  <c r="L32" i="17"/>
  <c r="D6" i="18"/>
  <c r="G19" i="17" l="1"/>
  <c r="E19" i="17"/>
  <c r="H35" i="17"/>
  <c r="V26" i="15"/>
  <c r="N35" i="17"/>
  <c r="G21" i="17"/>
  <c r="E18" i="17"/>
  <c r="AP87" i="2"/>
  <c r="T180" i="2"/>
  <c r="T191" i="2" s="1"/>
  <c r="T140" i="2"/>
  <c r="E20" i="17"/>
  <c r="L35" i="17"/>
  <c r="D11" i="18"/>
  <c r="D10" i="18"/>
  <c r="D12" i="18"/>
  <c r="D14" i="18" l="1"/>
  <c r="I33" i="15"/>
  <c r="N197" i="8"/>
  <c r="Q18" i="20"/>
  <c r="I191" i="2"/>
  <c r="I179" i="2"/>
  <c r="AP106" i="2"/>
  <c r="AP94" i="2"/>
  <c r="K182" i="2"/>
  <c r="K131" i="2"/>
  <c r="C181" i="2"/>
  <c r="C130" i="2"/>
  <c r="M184" i="2"/>
  <c r="M133" i="2"/>
  <c r="M99" i="2"/>
  <c r="I180" i="2"/>
  <c r="I129" i="2"/>
  <c r="P31" i="20"/>
  <c r="C96" i="2"/>
  <c r="C113" i="2"/>
  <c r="L182" i="2"/>
  <c r="L131" i="2"/>
  <c r="I181" i="2"/>
  <c r="I130" i="2"/>
  <c r="M197" i="8"/>
  <c r="G180" i="2"/>
  <c r="G129" i="2"/>
  <c r="G95" i="2"/>
  <c r="M140" i="2"/>
  <c r="L99" i="2"/>
  <c r="L133" i="2"/>
  <c r="L184" i="2"/>
  <c r="L123" i="2"/>
  <c r="L112" i="2"/>
  <c r="D191" i="2"/>
  <c r="D179" i="2"/>
  <c r="K97" i="2"/>
  <c r="K114" i="2"/>
  <c r="M181" i="2"/>
  <c r="M130" i="2"/>
  <c r="M96" i="2"/>
  <c r="P18" i="20"/>
  <c r="O18" i="20"/>
  <c r="C183" i="2"/>
  <c r="C132" i="2"/>
  <c r="C180" i="2"/>
  <c r="C129" i="2"/>
  <c r="G96" i="2"/>
  <c r="G130" i="2"/>
  <c r="G181" i="2"/>
  <c r="K191" i="2"/>
  <c r="K179" i="2"/>
  <c r="C123" i="2"/>
  <c r="C95" i="2"/>
  <c r="C112" i="2"/>
  <c r="G183" i="2"/>
  <c r="G132" i="2"/>
  <c r="L192" i="2"/>
  <c r="L106" i="2"/>
  <c r="D183" i="2"/>
  <c r="D132" i="2"/>
  <c r="L183" i="2"/>
  <c r="L132" i="2"/>
  <c r="K180" i="2"/>
  <c r="K129" i="2"/>
  <c r="I96" i="2"/>
  <c r="I113" i="2"/>
  <c r="D114" i="2"/>
  <c r="C184" i="2"/>
  <c r="C133" i="2"/>
  <c r="D99" i="2"/>
  <c r="D133" i="2"/>
  <c r="D184" i="2"/>
  <c r="H106" i="2"/>
  <c r="H94" i="2"/>
  <c r="D113" i="2"/>
  <c r="K113" i="2"/>
  <c r="L113" i="2"/>
  <c r="K128" i="2"/>
  <c r="K140" i="2"/>
  <c r="C140" i="2"/>
  <c r="K183" i="2"/>
  <c r="K132" i="2"/>
  <c r="O31" i="20"/>
  <c r="K184" i="2"/>
  <c r="K133" i="2"/>
  <c r="D96" i="2"/>
  <c r="D130" i="2"/>
  <c r="D181" i="2"/>
  <c r="F182" i="2"/>
  <c r="F131" i="2"/>
  <c r="F97" i="2"/>
  <c r="M128" i="2"/>
  <c r="M179" i="2"/>
  <c r="M191" i="2"/>
  <c r="M183" i="2"/>
  <c r="M132" i="2"/>
  <c r="C106" i="2"/>
  <c r="I182" i="2"/>
  <c r="I131" i="2"/>
  <c r="G97" i="2"/>
  <c r="G131" i="2"/>
  <c r="G182" i="2"/>
  <c r="F191" i="2"/>
  <c r="F179" i="2"/>
  <c r="C99" i="2"/>
  <c r="C116" i="2"/>
  <c r="Q31" i="20"/>
  <c r="E106" i="2"/>
  <c r="E94" i="2"/>
  <c r="I116" i="2"/>
  <c r="K96" i="2"/>
  <c r="K130" i="2"/>
  <c r="K181" i="2"/>
  <c r="K94" i="2"/>
  <c r="K106" i="2"/>
  <c r="L96" i="2"/>
  <c r="L130" i="2"/>
  <c r="L181" i="2"/>
  <c r="C94" i="2"/>
  <c r="C128" i="2"/>
  <c r="C179" i="2"/>
  <c r="C191" i="2"/>
  <c r="L197" i="8"/>
  <c r="D97" i="2"/>
  <c r="D131" i="2"/>
  <c r="D182" i="2"/>
  <c r="L115" i="2"/>
  <c r="AQ96" i="2"/>
  <c r="AQ94" i="2"/>
  <c r="AQ97" i="2"/>
  <c r="AQ95" i="2"/>
  <c r="AQ98" i="2"/>
  <c r="AQ99" i="2"/>
  <c r="G191" i="2"/>
  <c r="G179" i="2"/>
  <c r="I106" i="2"/>
  <c r="J89" i="2"/>
  <c r="L180" i="2"/>
  <c r="L95" i="2"/>
  <c r="L129" i="2"/>
  <c r="D128" i="2"/>
  <c r="D140" i="2"/>
  <c r="F128" i="2"/>
  <c r="F140" i="2"/>
  <c r="I123" i="2"/>
  <c r="I95" i="2"/>
  <c r="I112" i="2"/>
  <c r="M180" i="2"/>
  <c r="M129" i="2"/>
  <c r="M95" i="2"/>
  <c r="F180" i="2"/>
  <c r="F129" i="2"/>
  <c r="F95" i="2"/>
  <c r="I99" i="2"/>
  <c r="I133" i="2"/>
  <c r="I184" i="2"/>
  <c r="F184" i="2"/>
  <c r="F133" i="2"/>
  <c r="F99" i="2"/>
  <c r="C114" i="2"/>
  <c r="D123" i="2"/>
  <c r="D112" i="2"/>
  <c r="M97" i="2"/>
  <c r="M131" i="2"/>
  <c r="M182" i="2"/>
  <c r="L140" i="2"/>
  <c r="M89" i="2"/>
  <c r="M98" i="2"/>
  <c r="M94" i="2"/>
  <c r="M106" i="2"/>
  <c r="I94" i="2"/>
  <c r="I128" i="2"/>
  <c r="I140" i="2"/>
  <c r="I97" i="2"/>
  <c r="I114" i="2"/>
  <c r="G106" i="2"/>
  <c r="K115" i="2"/>
  <c r="L97" i="2"/>
  <c r="L114" i="2"/>
  <c r="D115" i="2"/>
  <c r="N8" i="18"/>
  <c r="J106" i="2"/>
  <c r="J94" i="2"/>
  <c r="K89" i="2"/>
  <c r="I183" i="2"/>
  <c r="I132" i="2"/>
  <c r="J99" i="2"/>
  <c r="J95" i="2"/>
  <c r="J96" i="2"/>
  <c r="J98" i="2"/>
  <c r="J97" i="2"/>
  <c r="O95" i="2"/>
  <c r="O96" i="2"/>
  <c r="O99" i="2"/>
  <c r="O97" i="2"/>
  <c r="N94" i="2"/>
  <c r="N99" i="2"/>
  <c r="N95" i="2"/>
  <c r="N96" i="2"/>
  <c r="N98" i="2"/>
  <c r="N97" i="2"/>
  <c r="G94" i="2"/>
  <c r="G128" i="2"/>
  <c r="G140" i="2"/>
  <c r="I98" i="2"/>
  <c r="I115" i="2"/>
  <c r="L89" i="2"/>
  <c r="K99" i="2"/>
  <c r="K116" i="2"/>
  <c r="C115" i="2"/>
  <c r="AP97" i="2"/>
  <c r="AP96" i="2"/>
  <c r="AP99" i="2"/>
  <c r="AP98" i="2"/>
  <c r="AP95" i="2"/>
  <c r="D94" i="2"/>
  <c r="D106" i="2"/>
  <c r="O98" i="2"/>
  <c r="O94" i="2"/>
  <c r="O106" i="2"/>
  <c r="E99" i="2"/>
  <c r="E97" i="2"/>
  <c r="E95" i="2"/>
  <c r="E98" i="2"/>
  <c r="E96" i="2"/>
  <c r="H95" i="2"/>
  <c r="H99" i="2"/>
  <c r="H98" i="2"/>
  <c r="H97" i="2"/>
  <c r="H96" i="2"/>
  <c r="AR95" i="2"/>
  <c r="AR94" i="2"/>
  <c r="AR96" i="2"/>
  <c r="AR97" i="2"/>
  <c r="AR98" i="2"/>
  <c r="AR99" i="2"/>
  <c r="F94" i="2"/>
  <c r="F106" i="2"/>
  <c r="F132" i="2"/>
  <c r="F183" i="2"/>
  <c r="K98" i="2"/>
  <c r="K95" i="2"/>
  <c r="K112" i="2"/>
  <c r="K123" i="2"/>
  <c r="C98" i="2"/>
  <c r="C97" i="2"/>
  <c r="C131" i="2"/>
  <c r="C182" i="2"/>
  <c r="F98" i="2"/>
  <c r="F96" i="2"/>
  <c r="F130" i="2"/>
  <c r="F181" i="2"/>
  <c r="G98" i="2"/>
  <c r="G99" i="2"/>
  <c r="G133" i="2"/>
  <c r="G184" i="2"/>
  <c r="L98" i="2"/>
  <c r="L94" i="2"/>
  <c r="L128" i="2"/>
  <c r="L179" i="2"/>
  <c r="L191" i="2"/>
  <c r="D98" i="2"/>
  <c r="D95" i="2"/>
  <c r="D129" i="2"/>
  <c r="D18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Yirleza Yurani Delgado Ortiz</author>
  </authors>
  <commentList>
    <comment ref="E10" authorId="0" shapeId="0" xr:uid="{2F53D835-C2AD-4634-BFD8-0E44977B6306}">
      <text>
        <r>
          <rPr>
            <b/>
            <sz val="9"/>
            <color indexed="81"/>
            <rFont val="Tahoma"/>
            <family val="2"/>
          </rPr>
          <t>Yirleza Yurani Delgado Ortiz:</t>
        </r>
        <r>
          <rPr>
            <sz val="9"/>
            <color indexed="81"/>
            <rFont val="Tahoma"/>
            <family val="2"/>
          </rPr>
          <t xml:space="preserve">
1. Visita Corpoamazonia Burdine.
2. Visita Guiada Cumplidor
3. Visita Guiada CYC
4. Visita ANLA Plan Limpieza
5. Visita ANLA puntos Captación SO</t>
        </r>
      </text>
    </comment>
    <comment ref="D11" authorId="0" shapeId="0" xr:uid="{34DFF1FD-43AC-49E9-A9E1-24890D6E86EB}">
      <text>
        <r>
          <rPr>
            <b/>
            <sz val="9"/>
            <color indexed="81"/>
            <rFont val="Tahoma"/>
            <family val="2"/>
          </rPr>
          <t>Yirleza Yurani Delgado Ortiz:</t>
        </r>
        <r>
          <rPr>
            <sz val="9"/>
            <color indexed="81"/>
            <rFont val="Tahoma"/>
            <family val="2"/>
          </rPr>
          <t xml:space="preserve">
1. Oralidad Rumiyaco</t>
        </r>
      </text>
    </comment>
    <comment ref="D12" authorId="0" shapeId="0" xr:uid="{F3BA425B-4C4A-49ED-931C-FB8501D13326}">
      <text>
        <r>
          <rPr>
            <b/>
            <sz val="9"/>
            <color indexed="81"/>
            <rFont val="Tahoma"/>
            <family val="2"/>
          </rPr>
          <t>Yirleza Yurani Delgado Ortiz:</t>
        </r>
        <r>
          <rPr>
            <sz val="9"/>
            <color indexed="81"/>
            <rFont val="Tahoma"/>
            <family val="2"/>
          </rPr>
          <t xml:space="preserve">
1. Alea 1848A-II 2020
2. Suroriente-II 2020</t>
        </r>
      </text>
    </comment>
    <comment ref="E12" authorId="0" shapeId="0" xr:uid="{45195EC3-3049-4098-88AF-E03C11E5FAF3}">
      <text>
        <r>
          <rPr>
            <b/>
            <sz val="9"/>
            <color indexed="81"/>
            <rFont val="Tahoma"/>
            <family val="2"/>
          </rPr>
          <t>Yirleza Yurani Delgado Ortiz:</t>
        </r>
        <r>
          <rPr>
            <sz val="9"/>
            <color indexed="81"/>
            <rFont val="Tahoma"/>
            <family val="2"/>
          </rPr>
          <t xml:space="preserve">
1. Burdine-2020
2. S&amp;G</t>
        </r>
      </text>
    </comment>
    <comment ref="D13" authorId="0" shapeId="0" xr:uid="{B23AF738-FC5B-4B63-B9C3-1A5E3C8C13FC}">
      <text>
        <r>
          <rPr>
            <b/>
            <sz val="9"/>
            <color indexed="81"/>
            <rFont val="Tahoma"/>
            <family val="2"/>
          </rPr>
          <t>Yirleza Yurani Delgado Ortiz:</t>
        </r>
        <r>
          <rPr>
            <sz val="9"/>
            <color indexed="81"/>
            <rFont val="Tahoma"/>
            <family val="2"/>
          </rPr>
          <t xml:space="preserve">
1. Canelo Norte II-2020</t>
        </r>
      </text>
    </comment>
    <comment ref="E13" authorId="0" shapeId="0" xr:uid="{4CA99A2F-9C32-4DC3-BFDA-1B9BF1DD2F85}">
      <text>
        <r>
          <rPr>
            <b/>
            <sz val="9"/>
            <color indexed="81"/>
            <rFont val="Tahoma"/>
            <family val="2"/>
          </rPr>
          <t>Yirleza Yurani Delgado Ortiz:</t>
        </r>
        <r>
          <rPr>
            <sz val="9"/>
            <color indexed="81"/>
            <rFont val="Tahoma"/>
            <family val="2"/>
          </rPr>
          <t xml:space="preserve">
1. Rumiyaco-II 2020
2. Rio Mocoa-II 2020</t>
        </r>
      </text>
    </comment>
    <comment ref="C14" authorId="0" shapeId="0" xr:uid="{3BBD585F-4BD0-4B80-A092-0B066D785E7F}">
      <text>
        <r>
          <rPr>
            <b/>
            <sz val="9"/>
            <color indexed="81"/>
            <rFont val="Tahoma"/>
            <family val="2"/>
          </rPr>
          <t>Yirleza Yurani Delgado Ortiz:</t>
        </r>
        <r>
          <rPr>
            <sz val="9"/>
            <color indexed="81"/>
            <rFont val="Tahoma"/>
            <family val="2"/>
          </rPr>
          <t xml:space="preserve">
2. Reportes de Indicadores Mensuales HSE-ECP</t>
        </r>
      </text>
    </comment>
    <comment ref="D14" authorId="0" shapeId="0" xr:uid="{4E08E55E-26E4-4F3B-89B9-CC5AF738D471}">
      <text>
        <r>
          <rPr>
            <b/>
            <sz val="9"/>
            <color indexed="81"/>
            <rFont val="Tahoma"/>
            <family val="2"/>
          </rPr>
          <t>Yirleza Yurani Delgado Ortiz:</t>
        </r>
        <r>
          <rPr>
            <sz val="9"/>
            <color indexed="81"/>
            <rFont val="Tahoma"/>
            <family val="2"/>
          </rPr>
          <t xml:space="preserve">
13 Informes ITA ANH
1. Informe Avance plan limpieza (Tribunal Nariño, ANH, ANLA, CAZ, Alcaldía Pto Asís, Gobernacoión Ptyo y ECP).
2. Reportes de Indicadores Mensuales HSE-ECP</t>
        </r>
      </text>
    </comment>
    <comment ref="E14" authorId="0" shapeId="0" xr:uid="{01A0BBF7-035A-476B-8261-42A4C4CA534B}">
      <text>
        <r>
          <rPr>
            <b/>
            <sz val="9"/>
            <color indexed="81"/>
            <rFont val="Tahoma"/>
            <family val="2"/>
          </rPr>
          <t>Yirleza Yurani Delgado Ortiz:</t>
        </r>
        <r>
          <rPr>
            <sz val="9"/>
            <color indexed="81"/>
            <rFont val="Tahoma"/>
            <family val="2"/>
          </rPr>
          <t xml:space="preserve">
7. Reportes Actualizaciones Anuales de los planes de Explotación.
2. Reportes de Indicadores Mensuales HSE-ECP.
1. Presentación subcomité tecnico CA Guayuyaco.
1. Presentación comité gerencia conjunta Suroriente</t>
        </r>
      </text>
    </comment>
    <comment ref="D15" authorId="0" shapeId="0" xr:uid="{922FFB5C-4F4A-4C16-BC57-0C7A2A8CD1AF}">
      <text>
        <r>
          <rPr>
            <b/>
            <sz val="9"/>
            <color indexed="81"/>
            <rFont val="Tahoma"/>
            <family val="2"/>
          </rPr>
          <t>Yirleza Yurani Delgado Ortiz:</t>
        </r>
        <r>
          <rPr>
            <sz val="9"/>
            <color indexed="81"/>
            <rFont val="Tahoma"/>
            <family val="2"/>
          </rPr>
          <t xml:space="preserve">
1. Auto 10746 Canelo Norte</t>
        </r>
      </text>
    </comment>
    <comment ref="E15" authorId="0" shapeId="0" xr:uid="{D12471D5-C951-466B-9DD7-58E31D2DB2FF}">
      <text>
        <r>
          <rPr>
            <b/>
            <sz val="9"/>
            <color indexed="81"/>
            <rFont val="Tahoma"/>
            <family val="2"/>
          </rPr>
          <t>Yirleza Yurani Delgado Ortiz:</t>
        </r>
        <r>
          <rPr>
            <sz val="9"/>
            <color indexed="81"/>
            <rFont val="Tahoma"/>
            <family val="2"/>
          </rPr>
          <t xml:space="preserve">
1. Ata 522 Oralidad Burdine
2. Auto Rumiyaco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Marcela Vargas</author>
  </authors>
  <commentList>
    <comment ref="B36" authorId="0" shapeId="0" xr:uid="{00000000-0006-0000-0400-000001000000}">
      <text>
        <r>
          <rPr>
            <sz val="9"/>
            <color indexed="81"/>
            <rFont val="Tahoma"/>
            <family val="2"/>
          </rPr>
          <t>Incidente en el que un producto diferente de hidrocarburo/químicos (como: agua de producción, agua residual, lodos, etc.) supera los controles de contención y da como resultado un derrame o liberación al medio ambiente circundante afectando el suelo o el agua.</t>
        </r>
      </text>
    </comment>
    <comment ref="B53" authorId="0" shapeId="0" xr:uid="{00000000-0006-0000-0400-000002000000}">
      <text>
        <r>
          <rPr>
            <sz val="9"/>
            <color indexed="81"/>
            <rFont val="Tahoma"/>
            <family val="2"/>
          </rPr>
          <t>Incidente en el que un producto diferente de hidrocarburo/químicos (como: agua de producción, agua residual, lodos, etc.) supera los controles de contención y da como resultado un derrame o liberación al medio ambiente circundante afectando el suelo o el agua.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Yirleza Yurani Delgado Ortiz</author>
  </authors>
  <commentList>
    <comment ref="C19" authorId="0" shapeId="0" xr:uid="{76B1FEAC-8BD2-494F-8847-469310C87C2B}">
      <text>
        <r>
          <rPr>
            <b/>
            <sz val="9"/>
            <color indexed="81"/>
            <rFont val="Tahoma"/>
            <family val="2"/>
          </rPr>
          <t>Yirleza Yurani Delgado Ortiz:</t>
        </r>
        <r>
          <rPr>
            <sz val="9"/>
            <color indexed="81"/>
            <rFont val="Tahoma"/>
            <family val="2"/>
          </rPr>
          <t xml:space="preserve">
1. Pago FONAM Seg Doc Pozo Mecaya 1.
2. Pago Seg 2021 Permiso Vertimiento TYC Corpoamazonia.
3. Pago Seg 2021 Permiso Emi Juanambú.</t>
        </r>
      </text>
    </comment>
    <comment ref="P24" authorId="0" shapeId="0" xr:uid="{74151B2D-7C2A-4E13-9126-3F08B7A9B710}">
      <text>
        <r>
          <rPr>
            <b/>
            <sz val="9"/>
            <color indexed="81"/>
            <rFont val="Tahoma"/>
            <family val="2"/>
          </rPr>
          <t>Yirleza Yurani Delgado Ortiz:</t>
        </r>
        <r>
          <rPr>
            <sz val="9"/>
            <color indexed="81"/>
            <rFont val="Tahoma"/>
            <family val="2"/>
          </rPr>
          <t xml:space="preserve">
1. Pago Seg Integral Rumiyaco
2. Pago Seg Doc Espacial Suroriente
3. Pago Seguimiento Corpoamazonia Burdine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Marcela Vargas</author>
  </authors>
  <commentList>
    <comment ref="B53" authorId="0" shapeId="0" xr:uid="{00000000-0006-0000-0800-000001000000}">
      <text>
        <r>
          <rPr>
            <sz val="9"/>
            <color indexed="81"/>
            <rFont val="Tahoma"/>
            <family val="2"/>
          </rPr>
          <t>Incidente en el que un producto diferente de hidrocarburo/químicos (como: agua de producción, agua residual, lodos, etc.) supera los controles de contención y da como resultado un derrame o liberación al medio ambiente circundante afectando el suelo o el agua.</t>
        </r>
      </text>
    </comment>
    <comment ref="B69" authorId="0" shapeId="0" xr:uid="{00000000-0006-0000-0800-000002000000}">
      <text>
        <r>
          <rPr>
            <sz val="9"/>
            <color indexed="81"/>
            <rFont val="Tahoma"/>
            <family val="2"/>
          </rPr>
          <t>Incidente en el que un producto diferente de hidrocarburo/químicos (como: agua de producción, agua residual, lodos, etc.) supera los controles de contención y da como resultado un derrame o liberación al medio ambiente circundante afectando el suelo o el agua.</t>
        </r>
      </text>
    </comment>
    <comment ref="B86" authorId="0" shapeId="0" xr:uid="{00000000-0006-0000-0800-000003000000}">
      <text>
        <r>
          <rPr>
            <sz val="9"/>
            <color indexed="81"/>
            <rFont val="Tahoma"/>
            <family val="2"/>
          </rPr>
          <t>Incidente en el que un producto diferente de hidrocarburo/químicos (como: agua de producción, agua residual, lodos, etc.) supera los controles de contención y da como resultado un derrame o liberación al medio ambiente circundante afectando el suelo o el agua.</t>
        </r>
      </text>
    </comment>
    <comment ref="B103" authorId="0" shapeId="0" xr:uid="{00000000-0006-0000-0800-000004000000}">
      <text>
        <r>
          <rPr>
            <sz val="9"/>
            <color indexed="81"/>
            <rFont val="Tahoma"/>
            <family val="2"/>
          </rPr>
          <t>Incidente en el que un producto diferente de hidrocarburo/químicos (como: agua de producción, agua residual, lodos, etc.) supera los controles de contención y da como resultado un derrame o liberación al medio ambiente circundante afectando el suelo o el agua.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Sara Castellanos</author>
    <author>Marcela Vargas</author>
    <author>Karla Polanco</author>
    <author>Yirleza Yurani Delgado Ortiz</author>
  </authors>
  <commentList>
    <comment ref="R9" authorId="0" shapeId="0" xr:uid="{00000000-0006-0000-0300-000001000000}">
      <text>
        <r>
          <rPr>
            <b/>
            <sz val="9"/>
            <color indexed="81"/>
            <rFont val="Tahoma"/>
            <family val="2"/>
          </rPr>
          <t>Suma de puntos obligatorios + otros puntos de monitoreo</t>
        </r>
      </text>
    </comment>
    <comment ref="S9" authorId="0" shapeId="0" xr:uid="{00000000-0006-0000-0300-000002000000}">
      <text>
        <r>
          <rPr>
            <b/>
            <sz val="9"/>
            <color indexed="81"/>
            <rFont val="Tahoma"/>
            <family val="2"/>
          </rPr>
          <t>Suma de puntos obligatorios + otros puntos de monitoreo</t>
        </r>
      </text>
    </comment>
    <comment ref="T9" authorId="0" shapeId="0" xr:uid="{00000000-0006-0000-0300-000003000000}">
      <text>
        <r>
          <rPr>
            <b/>
            <sz val="9"/>
            <color indexed="81"/>
            <rFont val="Tahoma"/>
            <family val="2"/>
          </rPr>
          <t>Suma de puntos obligatorios + otros puntos de monitoreo</t>
        </r>
      </text>
    </comment>
    <comment ref="U9" authorId="0" shapeId="0" xr:uid="{00000000-0006-0000-0300-000004000000}">
      <text>
        <r>
          <rPr>
            <b/>
            <sz val="9"/>
            <color indexed="81"/>
            <rFont val="Tahoma"/>
            <family val="2"/>
          </rPr>
          <t>Suma de puntos obligatorios + otros puntos de monitoreo</t>
        </r>
      </text>
    </comment>
    <comment ref="D10" authorId="1" shapeId="0" xr:uid="{00000000-0006-0000-0300-000005000000}">
      <text>
        <r>
          <rPr>
            <b/>
            <sz val="9"/>
            <color indexed="81"/>
            <rFont val="Tahoma"/>
            <family val="2"/>
          </rPr>
          <t>Aquellos derivados de las obligaciones establecidas en LA/PMA/Permisos
Equivale a los PLANEADOS</t>
        </r>
      </text>
    </comment>
    <comment ref="E10" authorId="0" shapeId="0" xr:uid="{00000000-0006-0000-0300-000006000000}">
      <text>
        <r>
          <rPr>
            <b/>
            <sz val="9"/>
            <color indexed="81"/>
            <rFont val="Tahoma"/>
            <family val="2"/>
          </rPr>
          <t>Frecuencia de monitoreo
(PLANEADA)</t>
        </r>
      </text>
    </comment>
    <comment ref="F10" authorId="0" shapeId="0" xr:uid="{00000000-0006-0000-0300-000007000000}">
      <text>
        <r>
          <rPr>
            <b/>
            <sz val="9"/>
            <color indexed="81"/>
            <rFont val="Tahoma"/>
            <family val="2"/>
          </rPr>
          <t>Número de puntos obligatorios que se deben ejecutar PLANEADOS</t>
        </r>
      </text>
    </comment>
    <comment ref="G10" authorId="0" shapeId="0" xr:uid="{00000000-0006-0000-0300-000008000000}">
      <text>
        <r>
          <rPr>
            <b/>
            <sz val="9"/>
            <color indexed="81"/>
            <rFont val="Tahoma"/>
            <family val="2"/>
          </rPr>
          <t>Número de puntos obligatorios realmente MONITOREADOS
DIFERENTE AL PLANEADO</t>
        </r>
      </text>
    </comment>
    <comment ref="H10" authorId="0" shapeId="0" xr:uid="{00000000-0006-0000-0300-000009000000}">
      <text>
        <r>
          <rPr>
            <b/>
            <sz val="9"/>
            <color indexed="81"/>
            <rFont val="Tahoma"/>
            <family val="2"/>
          </rPr>
          <t>Número de puntos obligatorios que se deben ejecutar PLANEADOS</t>
        </r>
      </text>
    </comment>
    <comment ref="I10" authorId="0" shapeId="0" xr:uid="{00000000-0006-0000-0300-00000A000000}">
      <text>
        <r>
          <rPr>
            <b/>
            <sz val="9"/>
            <color indexed="81"/>
            <rFont val="Tahoma"/>
            <family val="2"/>
          </rPr>
          <t>Número de puntos obligatorios realmente MONITOREADOS
DIFERENTE AL PLANEADO</t>
        </r>
      </text>
    </comment>
    <comment ref="J10" authorId="0" shapeId="0" xr:uid="{00000000-0006-0000-0300-00000B000000}">
      <text>
        <r>
          <rPr>
            <b/>
            <sz val="9"/>
            <color indexed="81"/>
            <rFont val="Tahoma"/>
            <family val="2"/>
          </rPr>
          <t>Número de puntos obligatorios que se deben ejecutar PLANEADOS</t>
        </r>
      </text>
    </comment>
    <comment ref="K10" authorId="0" shapeId="0" xr:uid="{00000000-0006-0000-0300-00000C000000}">
      <text>
        <r>
          <rPr>
            <b/>
            <sz val="9"/>
            <color indexed="81"/>
            <rFont val="Tahoma"/>
            <family val="2"/>
          </rPr>
          <t>Número de puntos obligatorios realmente MONITOREADOS
DIFERENTE AL PLANEADO</t>
        </r>
      </text>
    </comment>
    <comment ref="L10" authorId="0" shapeId="0" xr:uid="{00000000-0006-0000-0300-00000D000000}">
      <text>
        <r>
          <rPr>
            <b/>
            <sz val="9"/>
            <color indexed="81"/>
            <rFont val="Tahoma"/>
            <family val="2"/>
          </rPr>
          <t>Número de puntos obligatorios que se deben ejecutar PLANEADOS</t>
        </r>
      </text>
    </comment>
    <comment ref="M10" authorId="0" shapeId="0" xr:uid="{00000000-0006-0000-0300-00000E000000}">
      <text>
        <r>
          <rPr>
            <b/>
            <sz val="9"/>
            <color indexed="81"/>
            <rFont val="Tahoma"/>
            <family val="2"/>
          </rPr>
          <t>Número de puntos obligatorios realmente MONITOREADOS
DIFERENTE AL PLANEADO</t>
        </r>
      </text>
    </comment>
    <comment ref="N10" authorId="0" shapeId="0" xr:uid="{00000000-0006-0000-0300-00000F000000}">
      <text>
        <r>
          <rPr>
            <b/>
            <sz val="9"/>
            <color indexed="81"/>
            <rFont val="Tahoma"/>
            <family val="2"/>
          </rPr>
          <t>Número de otros puntos realmente MONITOREADOS
Contingencias, PQR, Sancionatorios, de control, etc</t>
        </r>
      </text>
    </comment>
    <comment ref="O10" authorId="0" shapeId="0" xr:uid="{00000000-0006-0000-0300-000010000000}">
      <text>
        <r>
          <rPr>
            <b/>
            <sz val="9"/>
            <color indexed="81"/>
            <rFont val="Tahoma"/>
            <family val="2"/>
          </rPr>
          <t>Número de otros puntos realmente MONITOREADOS
Contingencias, PQR, Sancionatorios, de control, etc</t>
        </r>
      </text>
    </comment>
    <comment ref="P10" authorId="0" shapeId="0" xr:uid="{00000000-0006-0000-0300-000011000000}">
      <text>
        <r>
          <rPr>
            <b/>
            <sz val="9"/>
            <color indexed="81"/>
            <rFont val="Tahoma"/>
            <family val="2"/>
          </rPr>
          <t>Número de otros puntos realmente MONITOREADOS
Contingencias, PQR, Sancionatorios, de control, etc</t>
        </r>
      </text>
    </comment>
    <comment ref="Q10" authorId="0" shapeId="0" xr:uid="{00000000-0006-0000-0300-000012000000}">
      <text>
        <r>
          <rPr>
            <b/>
            <sz val="9"/>
            <color indexed="81"/>
            <rFont val="Tahoma"/>
            <family val="2"/>
          </rPr>
          <t>Número de otros puntos realmente MONITOREADOS
Contingencias, PQR, Sancionatorios, de control, etc</t>
        </r>
      </text>
    </comment>
    <comment ref="D12" authorId="2" shapeId="0" xr:uid="{F41165FE-667C-4E7A-A7BA-CD5653DEDC9E}">
      <text>
        <r>
          <rPr>
            <b/>
            <sz val="9"/>
            <color indexed="81"/>
            <rFont val="Tahoma"/>
            <family val="2"/>
          </rPr>
          <t>Karla Polanco:</t>
        </r>
        <r>
          <rPr>
            <sz val="9"/>
            <color indexed="81"/>
            <rFont val="Tahoma"/>
            <family val="2"/>
          </rPr>
          <t xml:space="preserve">
17 piezometros
2 aljibes</t>
        </r>
      </text>
    </comment>
    <comment ref="D13" authorId="2" shapeId="0" xr:uid="{FF703764-CE96-4E80-816E-DDCA511D73A1}">
      <text>
        <r>
          <rPr>
            <b/>
            <sz val="9"/>
            <color indexed="81"/>
            <rFont val="Tahoma"/>
            <family val="2"/>
          </rPr>
          <t>Karla Polanco:</t>
        </r>
        <r>
          <rPr>
            <sz val="9"/>
            <color indexed="81"/>
            <rFont val="Tahoma"/>
            <family val="2"/>
          </rPr>
          <t xml:space="preserve">
5 piezometros</t>
        </r>
      </text>
    </comment>
    <comment ref="D14" authorId="2" shapeId="0" xr:uid="{B15D5FD9-AB12-41C7-9E50-8AF31F5F6A25}">
      <text>
        <r>
          <rPr>
            <b/>
            <sz val="9"/>
            <color indexed="81"/>
            <rFont val="Tahoma"/>
            <family val="2"/>
          </rPr>
          <t>Karla Polanco:</t>
        </r>
        <r>
          <rPr>
            <sz val="9"/>
            <color indexed="81"/>
            <rFont val="Tahoma"/>
            <family val="2"/>
          </rPr>
          <t xml:space="preserve">
8 piezometros
</t>
        </r>
      </text>
    </comment>
    <comment ref="D15" authorId="2" shapeId="0" xr:uid="{0724CD58-80BE-44A4-9DC7-591D04B342DA}">
      <text>
        <r>
          <rPr>
            <b/>
            <sz val="9"/>
            <color indexed="81"/>
            <rFont val="Tahoma"/>
            <family val="2"/>
          </rPr>
          <t>Karla Polanco:</t>
        </r>
        <r>
          <rPr>
            <sz val="9"/>
            <color indexed="81"/>
            <rFont val="Tahoma"/>
            <family val="2"/>
          </rPr>
          <t xml:space="preserve">
8 piezometros</t>
        </r>
      </text>
    </comment>
    <comment ref="D16" authorId="2" shapeId="0" xr:uid="{5CEF264B-2B39-40DB-9055-FFE72A8B359C}">
      <text>
        <r>
          <rPr>
            <b/>
            <sz val="9"/>
            <color indexed="81"/>
            <rFont val="Tahoma"/>
            <family val="2"/>
          </rPr>
          <t>Karla Polanco:</t>
        </r>
        <r>
          <rPr>
            <sz val="9"/>
            <color indexed="81"/>
            <rFont val="Tahoma"/>
            <family val="2"/>
          </rPr>
          <t xml:space="preserve">
13 piezometros</t>
        </r>
      </text>
    </comment>
    <comment ref="D18" authorId="3" shapeId="0" xr:uid="{D7E2B206-598D-413D-86CA-0DC496841B40}">
      <text>
        <r>
          <rPr>
            <b/>
            <sz val="9"/>
            <color indexed="81"/>
            <rFont val="Tahoma"/>
            <family val="2"/>
          </rPr>
          <t>Yirleza Yurani Delgado Ortiz:</t>
        </r>
        <r>
          <rPr>
            <sz val="9"/>
            <color indexed="81"/>
            <rFont val="Tahoma"/>
            <family val="2"/>
          </rPr>
          <t xml:space="preserve">
8 aljibes</t>
        </r>
      </text>
    </comment>
    <comment ref="E19" authorId="2" shapeId="0" xr:uid="{C00B4AAF-17D8-403F-977B-48D4982CC48F}">
      <text>
        <r>
          <rPr>
            <b/>
            <sz val="9"/>
            <color indexed="81"/>
            <rFont val="Tahoma"/>
            <family val="2"/>
          </rPr>
          <t>Karla Polanco:</t>
        </r>
        <r>
          <rPr>
            <sz val="9"/>
            <color indexed="81"/>
            <rFont val="Tahoma"/>
            <family val="2"/>
          </rPr>
          <t xml:space="preserve">
inlcuye 9 piezometros y 5 aljibes</t>
        </r>
      </text>
    </comment>
    <comment ref="E20" authorId="2" shapeId="0" xr:uid="{EB098009-6A92-435F-A9D8-2E245E8BEE56}">
      <text>
        <r>
          <rPr>
            <b/>
            <sz val="9"/>
            <color indexed="81"/>
            <rFont val="Tahoma"/>
            <family val="2"/>
          </rPr>
          <t>Karla Polanco:</t>
        </r>
        <r>
          <rPr>
            <sz val="9"/>
            <color indexed="81"/>
            <rFont val="Tahoma"/>
            <family val="2"/>
          </rPr>
          <t xml:space="preserve">
Piezometros</t>
        </r>
      </text>
    </comment>
    <comment ref="F20" authorId="2" shapeId="0" xr:uid="{9840F600-7810-47E5-959F-7BEDC48F3CDD}">
      <text>
        <r>
          <rPr>
            <b/>
            <sz val="9"/>
            <color indexed="81"/>
            <rFont val="Tahoma"/>
            <family val="2"/>
          </rPr>
          <t>Karla Polanco:</t>
        </r>
        <r>
          <rPr>
            <sz val="9"/>
            <color indexed="81"/>
            <rFont val="Tahoma"/>
            <family val="2"/>
          </rPr>
          <t xml:space="preserve">
este monitoreo se tenia programado en diciembre pero no se alcanzo a monitorear porque se presentaron demoras en el contrato de monitoreo y finalmente se ejecutaron en enero del 2021</t>
        </r>
      </text>
    </comment>
    <comment ref="G20" authorId="2" shapeId="0" xr:uid="{45D7E02E-1D8A-4B3D-AD95-BD9628B4C1B4}">
      <text>
        <r>
          <rPr>
            <b/>
            <sz val="9"/>
            <color indexed="81"/>
            <rFont val="Tahoma"/>
            <family val="2"/>
          </rPr>
          <t>Karla Polanco:</t>
        </r>
        <r>
          <rPr>
            <sz val="9"/>
            <color indexed="81"/>
            <rFont val="Tahoma"/>
            <family val="2"/>
          </rPr>
          <t xml:space="preserve">
hubo 2 piezometros donde no se pudo tomar la muestra</t>
        </r>
      </text>
    </comment>
    <comment ref="E21" authorId="2" shapeId="0" xr:uid="{2C76AD89-275D-44F8-8396-38814C5C1B09}">
      <text>
        <r>
          <rPr>
            <b/>
            <sz val="9"/>
            <color indexed="81"/>
            <rFont val="Tahoma"/>
            <family val="2"/>
          </rPr>
          <t>Karla Polanco:</t>
        </r>
        <r>
          <rPr>
            <sz val="9"/>
            <color indexed="81"/>
            <rFont val="Tahoma"/>
            <family val="2"/>
          </rPr>
          <t xml:space="preserve">
Aljibes ubicados en un radio de 1 km al pozo Inyector Cohembi 6</t>
        </r>
      </text>
    </comment>
    <comment ref="E22" authorId="2" shapeId="0" xr:uid="{DD7B169F-C378-4D4D-B47A-877F56BF245A}">
      <text>
        <r>
          <rPr>
            <b/>
            <sz val="9"/>
            <color indexed="81"/>
            <rFont val="Tahoma"/>
            <family val="2"/>
          </rPr>
          <t>Karla Polanco:</t>
        </r>
        <r>
          <rPr>
            <sz val="9"/>
            <color indexed="81"/>
            <rFont val="Tahoma"/>
            <family val="2"/>
          </rPr>
          <t xml:space="preserve">
incluye 19 aljibes. </t>
        </r>
      </text>
    </comment>
    <comment ref="F22" authorId="2" shapeId="0" xr:uid="{8A99E17C-719F-4CBE-98A6-DDFB20CE028F}">
      <text>
        <r>
          <rPr>
            <b/>
            <sz val="9"/>
            <color indexed="81"/>
            <rFont val="Tahoma"/>
            <family val="2"/>
          </rPr>
          <t>Karla Polanco:</t>
        </r>
        <r>
          <rPr>
            <sz val="9"/>
            <color indexed="81"/>
            <rFont val="Tahoma"/>
            <family val="2"/>
          </rPr>
          <t xml:space="preserve">
este monitoreo se tenia programado en diciembre pero no se alcanzo a monitorear porque se presentaron demoras en el contrato de monitoreo y finalmente se ejecutaron en enero del 2021</t>
        </r>
      </text>
    </comment>
    <comment ref="G22" authorId="2" shapeId="0" xr:uid="{AF1A0AC2-5CD0-4C6B-B53B-4F4B5BB376D7}">
      <text>
        <r>
          <rPr>
            <b/>
            <sz val="9"/>
            <color indexed="81"/>
            <rFont val="Tahoma"/>
            <family val="2"/>
          </rPr>
          <t>Karla Polanco:</t>
        </r>
        <r>
          <rPr>
            <sz val="9"/>
            <color indexed="81"/>
            <rFont val="Tahoma"/>
            <family val="2"/>
          </rPr>
          <t xml:space="preserve">
1 aljibe no se monitoreo porque por que el propietario hizo obras en la finca y lo tapo.</t>
        </r>
      </text>
    </comment>
    <comment ref="C24" authorId="3" shapeId="0" xr:uid="{C60A68B1-FED2-450C-80D0-CE59DB03CE0C}">
      <text>
        <r>
          <rPr>
            <b/>
            <sz val="9"/>
            <color indexed="81"/>
            <rFont val="Tahoma"/>
            <family val="2"/>
          </rPr>
          <t>Yirleza Yurani Delgado Ortiz:</t>
        </r>
        <r>
          <rPr>
            <sz val="9"/>
            <color indexed="81"/>
            <rFont val="Tahoma"/>
            <family val="2"/>
          </rPr>
          <t xml:space="preserve">
Se podría quitar de la data, ya que los proyectos ya terminaron</t>
        </r>
      </text>
    </comment>
    <comment ref="R38" authorId="0" shapeId="0" xr:uid="{00000000-0006-0000-0300-000013000000}">
      <text>
        <r>
          <rPr>
            <b/>
            <sz val="9"/>
            <color indexed="81"/>
            <rFont val="Tahoma"/>
            <family val="2"/>
          </rPr>
          <t>Suma de puntos obligatorios + otros puntos de monitoreo</t>
        </r>
      </text>
    </comment>
    <comment ref="S38" authorId="0" shapeId="0" xr:uid="{00000000-0006-0000-0300-000014000000}">
      <text>
        <r>
          <rPr>
            <b/>
            <sz val="9"/>
            <color indexed="81"/>
            <rFont val="Tahoma"/>
            <family val="2"/>
          </rPr>
          <t>Suma de puntos obligatorios + otros puntos de monitoreo</t>
        </r>
      </text>
    </comment>
    <comment ref="T38" authorId="0" shapeId="0" xr:uid="{00000000-0006-0000-0300-000015000000}">
      <text>
        <r>
          <rPr>
            <b/>
            <sz val="9"/>
            <color indexed="81"/>
            <rFont val="Tahoma"/>
            <family val="2"/>
          </rPr>
          <t>Suma de puntos obligatorios + otros puntos de monitoreo</t>
        </r>
      </text>
    </comment>
    <comment ref="U38" authorId="0" shapeId="0" xr:uid="{00000000-0006-0000-0300-000016000000}">
      <text>
        <r>
          <rPr>
            <b/>
            <sz val="9"/>
            <color indexed="81"/>
            <rFont val="Tahoma"/>
            <family val="2"/>
          </rPr>
          <t>Suma de puntos obligatorios + otros puntos de monitoreo</t>
        </r>
      </text>
    </comment>
    <comment ref="D39" authorId="1" shapeId="0" xr:uid="{00000000-0006-0000-0300-000017000000}">
      <text>
        <r>
          <rPr>
            <b/>
            <sz val="9"/>
            <color indexed="81"/>
            <rFont val="Tahoma"/>
            <family val="2"/>
          </rPr>
          <t>Aquellos derivados de las obligaciones establecidas en LA/PMA/Permisos
Equivale a los PLANEADOS</t>
        </r>
      </text>
    </comment>
    <comment ref="E39" authorId="0" shapeId="0" xr:uid="{00000000-0006-0000-0300-000018000000}">
      <text>
        <r>
          <rPr>
            <b/>
            <sz val="9"/>
            <color indexed="81"/>
            <rFont val="Tahoma"/>
            <family val="2"/>
          </rPr>
          <t>Frecuencia de monitoreo
(PLANEADA)</t>
        </r>
      </text>
    </comment>
    <comment ref="F39" authorId="0" shapeId="0" xr:uid="{00000000-0006-0000-0300-000019000000}">
      <text>
        <r>
          <rPr>
            <b/>
            <sz val="9"/>
            <color indexed="81"/>
            <rFont val="Tahoma"/>
            <family val="2"/>
          </rPr>
          <t>Número de puntos obligatorios que se deben ejecutar PLANEADOS</t>
        </r>
      </text>
    </comment>
    <comment ref="G39" authorId="0" shapeId="0" xr:uid="{00000000-0006-0000-0300-00001A000000}">
      <text>
        <r>
          <rPr>
            <b/>
            <sz val="9"/>
            <color indexed="81"/>
            <rFont val="Tahoma"/>
            <family val="2"/>
          </rPr>
          <t>Número de puntos obligatorios realmente MONITOREADOS
DIFERENTE AL PLANEADO</t>
        </r>
      </text>
    </comment>
    <comment ref="H39" authorId="0" shapeId="0" xr:uid="{00000000-0006-0000-0300-00001B000000}">
      <text>
        <r>
          <rPr>
            <b/>
            <sz val="9"/>
            <color indexed="81"/>
            <rFont val="Tahoma"/>
            <family val="2"/>
          </rPr>
          <t>Número de puntos obligatorios que se deben ejecutar PLANEADOS</t>
        </r>
      </text>
    </comment>
    <comment ref="I39" authorId="0" shapeId="0" xr:uid="{00000000-0006-0000-0300-00001C000000}">
      <text>
        <r>
          <rPr>
            <b/>
            <sz val="9"/>
            <color indexed="81"/>
            <rFont val="Tahoma"/>
            <family val="2"/>
          </rPr>
          <t>Número de puntos obligatorios realmente MONITOREADOS
DIFERENTE AL PLANEADO</t>
        </r>
      </text>
    </comment>
    <comment ref="J39" authorId="0" shapeId="0" xr:uid="{00000000-0006-0000-0300-00001D000000}">
      <text>
        <r>
          <rPr>
            <b/>
            <sz val="9"/>
            <color indexed="81"/>
            <rFont val="Tahoma"/>
            <family val="2"/>
          </rPr>
          <t>Número de puntos obligatorios que se deben ejecutar PLANEADOS</t>
        </r>
      </text>
    </comment>
    <comment ref="K39" authorId="0" shapeId="0" xr:uid="{00000000-0006-0000-0300-00001E000000}">
      <text>
        <r>
          <rPr>
            <b/>
            <sz val="9"/>
            <color indexed="81"/>
            <rFont val="Tahoma"/>
            <family val="2"/>
          </rPr>
          <t>Número de puntos obligatorios realmente MONITOREADOS
DIFERENTE AL PLANEADO</t>
        </r>
      </text>
    </comment>
    <comment ref="L39" authorId="0" shapeId="0" xr:uid="{00000000-0006-0000-0300-00001F000000}">
      <text>
        <r>
          <rPr>
            <b/>
            <sz val="9"/>
            <color indexed="81"/>
            <rFont val="Tahoma"/>
            <family val="2"/>
          </rPr>
          <t>Número de puntos obligatorios que se deben ejecutar PLANEADOS</t>
        </r>
      </text>
    </comment>
    <comment ref="M39" authorId="0" shapeId="0" xr:uid="{00000000-0006-0000-0300-000020000000}">
      <text>
        <r>
          <rPr>
            <b/>
            <sz val="9"/>
            <color indexed="81"/>
            <rFont val="Tahoma"/>
            <family val="2"/>
          </rPr>
          <t>Número de puntos obligatorios realmente MONITOREADOS
DIFERENTE AL PLANEADO</t>
        </r>
      </text>
    </comment>
    <comment ref="N39" authorId="0" shapeId="0" xr:uid="{00000000-0006-0000-0300-000021000000}">
      <text>
        <r>
          <rPr>
            <b/>
            <sz val="9"/>
            <color indexed="81"/>
            <rFont val="Tahoma"/>
            <family val="2"/>
          </rPr>
          <t>Número de otros puntos realmente MONITOREADOS
Contingencias, PQR, Sancionatorios, de control, etc</t>
        </r>
      </text>
    </comment>
    <comment ref="O39" authorId="0" shapeId="0" xr:uid="{00000000-0006-0000-0300-000022000000}">
      <text>
        <r>
          <rPr>
            <b/>
            <sz val="9"/>
            <color indexed="81"/>
            <rFont val="Tahoma"/>
            <family val="2"/>
          </rPr>
          <t>Número de otros puntos realmente MONITOREADOS
Contingencias, PQR, Sancionatorios, de control, etc</t>
        </r>
      </text>
    </comment>
    <comment ref="P39" authorId="0" shapeId="0" xr:uid="{00000000-0006-0000-0300-000023000000}">
      <text>
        <r>
          <rPr>
            <b/>
            <sz val="9"/>
            <color indexed="81"/>
            <rFont val="Tahoma"/>
            <family val="2"/>
          </rPr>
          <t>Número de otros puntos realmente MONITOREADOS
Contingencias, PQR, Sancionatorios, de control, etc</t>
        </r>
      </text>
    </comment>
    <comment ref="Q39" authorId="0" shapeId="0" xr:uid="{00000000-0006-0000-0300-000024000000}">
      <text>
        <r>
          <rPr>
            <b/>
            <sz val="9"/>
            <color indexed="81"/>
            <rFont val="Tahoma"/>
            <family val="2"/>
          </rPr>
          <t>Número de otros puntos realmente MONITOREADOS
Contingencias, PQR, Sancionatorios, de control, etc</t>
        </r>
      </text>
    </comment>
    <comment ref="E43" authorId="2" shapeId="0" xr:uid="{329BD3A9-9986-42C4-8913-F90FAD7C2361}">
      <text>
        <r>
          <rPr>
            <b/>
            <sz val="9"/>
            <color indexed="81"/>
            <rFont val="Tahoma"/>
            <family val="2"/>
          </rPr>
          <t>Karla Polanco:</t>
        </r>
        <r>
          <rPr>
            <sz val="9"/>
            <color indexed="81"/>
            <rFont val="Tahoma"/>
            <family val="2"/>
          </rPr>
          <t xml:space="preserve">
2 nacedros o manantiales</t>
        </r>
      </text>
    </comment>
    <comment ref="E44" authorId="2" shapeId="0" xr:uid="{00700830-FC70-4D3F-A8DA-29812FD757EE}">
      <text>
        <r>
          <rPr>
            <b/>
            <sz val="9"/>
            <color indexed="81"/>
            <rFont val="Tahoma"/>
            <family val="2"/>
          </rPr>
          <t>Karla Polanco:</t>
        </r>
        <r>
          <rPr>
            <sz val="9"/>
            <color indexed="81"/>
            <rFont val="Tahoma"/>
            <family val="2"/>
          </rPr>
          <t xml:space="preserve">
monitoreo de fuente receptora de vertimientos</t>
        </r>
      </text>
    </comment>
    <comment ref="E45" authorId="2" shapeId="0" xr:uid="{96F79295-5A7E-4197-AB43-3D93BDF7B8BB}">
      <text>
        <r>
          <rPr>
            <b/>
            <sz val="9"/>
            <color indexed="81"/>
            <rFont val="Tahoma"/>
            <family val="2"/>
          </rPr>
          <t>Karla Polanco:</t>
        </r>
        <r>
          <rPr>
            <sz val="9"/>
            <color indexed="81"/>
            <rFont val="Tahoma"/>
            <family val="2"/>
          </rPr>
          <t xml:space="preserve">
fuente receptora vertimiento ARI</t>
        </r>
      </text>
    </comment>
    <comment ref="E46" authorId="2" shapeId="0" xr:uid="{A3F5B1E9-156E-4538-AF32-78028848EAAE}">
      <text>
        <r>
          <rPr>
            <b/>
            <sz val="9"/>
            <color indexed="81"/>
            <rFont val="Tahoma"/>
            <family val="2"/>
          </rPr>
          <t>Karla Polanco:</t>
        </r>
        <r>
          <rPr>
            <sz val="9"/>
            <color indexed="81"/>
            <rFont val="Tahoma"/>
            <family val="2"/>
          </rPr>
          <t xml:space="preserve">
Fuente receptra vertimiento de la ARD</t>
        </r>
      </text>
    </comment>
    <comment ref="E47" authorId="2" shapeId="0" xr:uid="{FA58C161-375C-4437-B5B7-FB202875FD2D}">
      <text>
        <r>
          <rPr>
            <b/>
            <sz val="9"/>
            <color indexed="81"/>
            <rFont val="Tahoma"/>
            <family val="2"/>
          </rPr>
          <t>Karla Polanco:</t>
        </r>
        <r>
          <rPr>
            <sz val="9"/>
            <color indexed="81"/>
            <rFont val="Tahoma"/>
            <family val="2"/>
          </rPr>
          <t xml:space="preserve">
fuente de la captación</t>
        </r>
      </text>
    </comment>
    <comment ref="E50" authorId="2" shapeId="0" xr:uid="{B67CC012-267C-4EC2-AA58-82F4D9C51978}">
      <text>
        <r>
          <rPr>
            <b/>
            <sz val="9"/>
            <color indexed="81"/>
            <rFont val="Tahoma"/>
            <family val="2"/>
          </rPr>
          <t>Karla Polanco:</t>
        </r>
        <r>
          <rPr>
            <sz val="9"/>
            <color indexed="81"/>
            <rFont val="Tahoma"/>
            <family val="2"/>
          </rPr>
          <t xml:space="preserve">
3 ptos por Manuela, 3 por Campo Alegre, 3 por la Soledad, 1 cananguchal, 1 Q NN. </t>
        </r>
      </text>
    </comment>
    <comment ref="E51" authorId="2" shapeId="0" xr:uid="{65390F1C-2D6B-42DE-BCA7-A93639637AA1}">
      <text>
        <r>
          <rPr>
            <b/>
            <sz val="9"/>
            <color indexed="81"/>
            <rFont val="Tahoma"/>
            <family val="2"/>
          </rPr>
          <t>Karla Polanco:</t>
        </r>
        <r>
          <rPr>
            <sz val="9"/>
            <color indexed="81"/>
            <rFont val="Tahoma"/>
            <family val="2"/>
          </rPr>
          <t xml:space="preserve">
Nacedero</t>
        </r>
      </text>
    </comment>
    <comment ref="E52" authorId="2" shapeId="0" xr:uid="{43BCF6EB-363A-4A46-9BD0-BD10FE6EEF58}">
      <text>
        <r>
          <rPr>
            <b/>
            <sz val="9"/>
            <color indexed="81"/>
            <rFont val="Tahoma"/>
            <family val="2"/>
          </rPr>
          <t>Karla Polanco:</t>
        </r>
        <r>
          <rPr>
            <sz val="9"/>
            <color indexed="81"/>
            <rFont val="Tahoma"/>
            <family val="2"/>
          </rPr>
          <t xml:space="preserve">
Aforos ptos captación</t>
        </r>
      </text>
    </comment>
    <comment ref="E53" authorId="2" shapeId="0" xr:uid="{03197A5E-7AE1-404B-AB5B-EDF135CE22E0}">
      <text>
        <r>
          <rPr>
            <b/>
            <sz val="9"/>
            <color indexed="81"/>
            <rFont val="Tahoma"/>
            <family val="2"/>
          </rPr>
          <t>Karla Polanco:</t>
        </r>
        <r>
          <rPr>
            <sz val="9"/>
            <color indexed="81"/>
            <rFont val="Tahoma"/>
            <family val="2"/>
          </rPr>
          <t xml:space="preserve">
fisicoquimicos ptos captación (3 fuentes y 6 ptos)</t>
        </r>
      </text>
    </comment>
    <comment ref="E54" authorId="2" shapeId="0" xr:uid="{8F78F685-1891-4A74-8AB3-DBDE3EA26B54}">
      <text>
        <r>
          <rPr>
            <b/>
            <sz val="9"/>
            <color indexed="81"/>
            <rFont val="Tahoma"/>
            <family val="2"/>
          </rPr>
          <t>Karla Polanco:</t>
        </r>
        <r>
          <rPr>
            <sz val="9"/>
            <color indexed="81"/>
            <rFont val="Tahoma"/>
            <family val="2"/>
          </rPr>
          <t xml:space="preserve">
AID+AII</t>
        </r>
      </text>
    </comment>
    <comment ref="F54" authorId="2" shapeId="0" xr:uid="{EEF957D6-1C64-4811-890F-9FB5C9D029DE}">
      <text>
        <r>
          <rPr>
            <b/>
            <sz val="9"/>
            <color indexed="81"/>
            <rFont val="Tahoma"/>
            <family val="2"/>
          </rPr>
          <t>Karla Polanco:</t>
        </r>
        <r>
          <rPr>
            <sz val="9"/>
            <color indexed="81"/>
            <rFont val="Tahoma"/>
            <family val="2"/>
          </rPr>
          <t xml:space="preserve">
este monitoreo se tenia programado en diciembre 2020 pero no se alcanzaron a monitorear y se ejecutaron en enero del 2021</t>
        </r>
      </text>
    </comment>
    <comment ref="G54" authorId="2" shapeId="0" xr:uid="{F8F2C571-FD92-4779-ABDF-7E34832F973C}">
      <text>
        <r>
          <rPr>
            <b/>
            <sz val="9"/>
            <color indexed="81"/>
            <rFont val="Tahoma"/>
            <family val="2"/>
          </rPr>
          <t>Karla Polanco:</t>
        </r>
        <r>
          <rPr>
            <sz val="9"/>
            <color indexed="81"/>
            <rFont val="Tahoma"/>
            <family val="2"/>
          </rPr>
          <t xml:space="preserve">
este monitoreo se tenia programado en diciembre 2020 pero no se alcanzaron a monitorear y se ejecutaron en enero del 2021</t>
        </r>
      </text>
    </comment>
    <comment ref="D70" authorId="1" shapeId="0" xr:uid="{00000000-0006-0000-0300-000025000000}">
      <text>
        <r>
          <rPr>
            <b/>
            <sz val="9"/>
            <color indexed="81"/>
            <rFont val="Tahoma"/>
            <family val="2"/>
          </rPr>
          <t>Aquellos derivados de las obligaciones establecidas en LA/PMA/Permisos</t>
        </r>
      </text>
    </comment>
    <comment ref="J70" authorId="1" shapeId="0" xr:uid="{00000000-0006-0000-0300-000026000000}">
      <text>
        <r>
          <rPr>
            <b/>
            <sz val="9"/>
            <color indexed="81"/>
            <rFont val="Tahoma"/>
            <family val="2"/>
          </rPr>
          <t>Aquellos derivados de las obligaciones establecidas en LA/PMA/Permisos</t>
        </r>
      </text>
    </comment>
    <comment ref="K71" authorId="2" shapeId="0" xr:uid="{001EDBEA-5D9E-4A50-BD6B-F120CB87B81D}">
      <text>
        <r>
          <rPr>
            <b/>
            <sz val="9"/>
            <color indexed="81"/>
            <rFont val="Tahoma"/>
            <family val="2"/>
          </rPr>
          <t>Karla Polanco:</t>
        </r>
        <r>
          <rPr>
            <sz val="9"/>
            <color indexed="81"/>
            <rFont val="Tahoma"/>
            <family val="2"/>
          </rPr>
          <t xml:space="preserve">
entrada y salida Planta de inyección</t>
        </r>
      </text>
    </comment>
    <comment ref="K72" authorId="2" shapeId="0" xr:uid="{243C326D-D99F-46D3-B995-E3F0F1A98487}">
      <text>
        <r>
          <rPr>
            <b/>
            <sz val="9"/>
            <color indexed="81"/>
            <rFont val="Tahoma"/>
            <family val="2"/>
          </rPr>
          <t>Karla Polanco:</t>
        </r>
        <r>
          <rPr>
            <sz val="9"/>
            <color indexed="81"/>
            <rFont val="Tahoma"/>
            <family val="2"/>
          </rPr>
          <t xml:space="preserve">
salida planta de inyeccion</t>
        </r>
      </text>
    </comment>
    <comment ref="K73" authorId="2" shapeId="0" xr:uid="{36EB35DC-1F15-42CE-9719-00B36B565E7F}">
      <text>
        <r>
          <rPr>
            <b/>
            <sz val="9"/>
            <color indexed="81"/>
            <rFont val="Tahoma"/>
            <family val="2"/>
          </rPr>
          <t>Karla Polanco:</t>
        </r>
        <r>
          <rPr>
            <sz val="9"/>
            <color indexed="81"/>
            <rFont val="Tahoma"/>
            <family val="2"/>
          </rPr>
          <t xml:space="preserve">
Salida ATARI</t>
        </r>
      </text>
    </comment>
    <comment ref="K74" authorId="2" shapeId="0" xr:uid="{9F96F92B-6F76-4F5F-97B8-CBE637AA58A6}">
      <text>
        <r>
          <rPr>
            <b/>
            <sz val="9"/>
            <color indexed="81"/>
            <rFont val="Tahoma"/>
            <family val="2"/>
          </rPr>
          <t>Karla Polanco:</t>
        </r>
        <r>
          <rPr>
            <sz val="9"/>
            <color indexed="81"/>
            <rFont val="Tahoma"/>
            <family val="2"/>
          </rPr>
          <t xml:space="preserve">
Salida STARI</t>
        </r>
      </text>
    </comment>
    <comment ref="L78" authorId="2" shapeId="0" xr:uid="{B8BE928F-9849-4453-A8F4-4322EF8148C3}">
      <text>
        <r>
          <rPr>
            <b/>
            <sz val="9"/>
            <color indexed="81"/>
            <rFont val="Tahoma"/>
            <family val="2"/>
          </rPr>
          <t>Karla Polanco:</t>
        </r>
        <r>
          <rPr>
            <sz val="9"/>
            <color indexed="81"/>
            <rFont val="Tahoma"/>
            <family val="2"/>
          </rPr>
          <t xml:space="preserve">
en el mes de enero se monitoreo solo dos ptos en la estacion Cohemi, en Quillacinga no se monitoreo porque el sistema no esta en funcionamiento en ese momento</t>
        </r>
      </text>
    </comment>
    <comment ref="D95" authorId="1" shapeId="0" xr:uid="{00000000-0006-0000-0300-000027000000}">
      <text>
        <r>
          <rPr>
            <b/>
            <sz val="9"/>
            <color indexed="81"/>
            <rFont val="Tahoma"/>
            <family val="2"/>
          </rPr>
          <t>Aquellos derivados de las obligaciones establecidas en LA/PMA/Permisos</t>
        </r>
      </text>
    </comment>
    <comment ref="E106" authorId="2" shapeId="0" xr:uid="{060BEF59-55B9-496E-A6F5-03CB0739ACCB}">
      <text>
        <r>
          <rPr>
            <b/>
            <sz val="9"/>
            <color indexed="81"/>
            <rFont val="Tahoma"/>
            <family val="2"/>
          </rPr>
          <t>Karla Polanco:</t>
        </r>
        <r>
          <rPr>
            <sz val="9"/>
            <color indexed="81"/>
            <rFont val="Tahoma"/>
            <family val="2"/>
          </rPr>
          <t xml:space="preserve">
Esta frecuencia es requerimeinto de Acta de Oralidad durante un año</t>
        </r>
      </text>
    </comment>
    <comment ref="D122" authorId="1" shapeId="0" xr:uid="{00000000-0006-0000-0300-000028000000}">
      <text>
        <r>
          <rPr>
            <b/>
            <sz val="9"/>
            <color indexed="81"/>
            <rFont val="Tahoma"/>
            <family val="2"/>
          </rPr>
          <t>Aquellos derivados de las obligaciones establecidas en LA/PMA/Permisos</t>
        </r>
      </text>
    </comment>
    <comment ref="F132" authorId="2" shapeId="0" xr:uid="{4F97CA0E-304C-4475-B068-3CAC9F1DC06A}">
      <text>
        <r>
          <rPr>
            <b/>
            <sz val="9"/>
            <color indexed="81"/>
            <rFont val="Tahoma"/>
            <family val="2"/>
          </rPr>
          <t>Karla Polanco:</t>
        </r>
        <r>
          <rPr>
            <sz val="9"/>
            <color indexed="81"/>
            <rFont val="Tahoma"/>
            <family val="2"/>
          </rPr>
          <t xml:space="preserve">
Este monitoreo se tenia planeado en dic de 2020 pero por demoras en el contrato se logro ejecutar en enero del 2021</t>
        </r>
      </text>
    </comment>
    <comment ref="D148" authorId="1" shapeId="0" xr:uid="{00000000-0006-0000-0300-000029000000}">
      <text>
        <r>
          <rPr>
            <b/>
            <sz val="9"/>
            <color indexed="81"/>
            <rFont val="Tahoma"/>
            <family val="2"/>
          </rPr>
          <t>Aquellos derivados de las obligaciones establecidas en LA/PMA/Permisos</t>
        </r>
      </text>
    </comment>
    <comment ref="D152" authorId="2" shapeId="0" xr:uid="{FDB46C55-3D3E-4AFA-A67B-B1227199E146}">
      <text>
        <r>
          <rPr>
            <b/>
            <sz val="9"/>
            <color indexed="81"/>
            <rFont val="Tahoma"/>
            <family val="2"/>
          </rPr>
          <t>Karla Polanco:</t>
        </r>
        <r>
          <rPr>
            <sz val="9"/>
            <color indexed="81"/>
            <rFont val="Tahoma"/>
            <family val="2"/>
          </rPr>
          <t xml:space="preserve">
5 ptos monitoreos de sedimentos del cauce de la quebrada Mary</t>
        </r>
      </text>
    </comment>
    <comment ref="F155" authorId="2" shapeId="0" xr:uid="{A3615D78-AF36-4E5B-B5CA-3BA4DBDF4790}">
      <text>
        <r>
          <rPr>
            <b/>
            <sz val="9"/>
            <color indexed="81"/>
            <rFont val="Tahoma"/>
            <family val="2"/>
          </rPr>
          <t>Karla Polanco:</t>
        </r>
        <r>
          <rPr>
            <sz val="9"/>
            <color indexed="81"/>
            <rFont val="Tahoma"/>
            <family val="2"/>
          </rPr>
          <t xml:space="preserve">
monitoreo asociado al zodme para revisar cumplimiento de parametros-proceso sancionatorio</t>
        </r>
      </text>
    </comment>
    <comment ref="D172" authorId="1" shapeId="0" xr:uid="{00000000-0006-0000-0300-00002A000000}">
      <text>
        <r>
          <rPr>
            <b/>
            <sz val="9"/>
            <color indexed="81"/>
            <rFont val="Tahoma"/>
            <family val="2"/>
          </rPr>
          <t>Aquellos derivados de las obligaciones establecidas en LA/PMA/Permisos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Sara Castellanos</author>
    <author>Marcela Vargas</author>
    <author>Laura Arenas</author>
    <author>Daniel</author>
  </authors>
  <commentList>
    <comment ref="R9" authorId="0" shapeId="0" xr:uid="{00000000-0006-0000-0600-000001000000}">
      <text>
        <r>
          <rPr>
            <b/>
            <sz val="9"/>
            <color indexed="81"/>
            <rFont val="Tahoma"/>
            <family val="2"/>
          </rPr>
          <t>Suma de puntos obligatorios + otros puntos de monitoreo</t>
        </r>
      </text>
    </comment>
    <comment ref="S9" authorId="0" shapeId="0" xr:uid="{00000000-0006-0000-0600-000002000000}">
      <text>
        <r>
          <rPr>
            <b/>
            <sz val="9"/>
            <color indexed="81"/>
            <rFont val="Tahoma"/>
            <family val="2"/>
          </rPr>
          <t>Suma de puntos obligatorios + otros puntos de monitoreo</t>
        </r>
      </text>
    </comment>
    <comment ref="T9" authorId="0" shapeId="0" xr:uid="{00000000-0006-0000-0600-000003000000}">
      <text>
        <r>
          <rPr>
            <b/>
            <sz val="9"/>
            <color indexed="81"/>
            <rFont val="Tahoma"/>
            <family val="2"/>
          </rPr>
          <t>Suma de puntos obligatorios + otros puntos de monitoreo</t>
        </r>
      </text>
    </comment>
    <comment ref="U9" authorId="0" shapeId="0" xr:uid="{00000000-0006-0000-0600-000004000000}">
      <text>
        <r>
          <rPr>
            <b/>
            <sz val="9"/>
            <color indexed="81"/>
            <rFont val="Tahoma"/>
            <family val="2"/>
          </rPr>
          <t>Suma de puntos obligatorios + otros puntos de monitoreo</t>
        </r>
      </text>
    </comment>
    <comment ref="D10" authorId="1" shapeId="0" xr:uid="{00000000-0006-0000-0600-000005000000}">
      <text>
        <r>
          <rPr>
            <b/>
            <sz val="9"/>
            <color indexed="81"/>
            <rFont val="Tahoma"/>
            <family val="2"/>
          </rPr>
          <t>Aquellos derivados de las obligaciones establecidas en LA/PMA/Permisos
Equivale a los PLANEADOS</t>
        </r>
      </text>
    </comment>
    <comment ref="E10" authorId="0" shapeId="0" xr:uid="{00000000-0006-0000-0600-000006000000}">
      <text>
        <r>
          <rPr>
            <b/>
            <sz val="9"/>
            <color indexed="81"/>
            <rFont val="Tahoma"/>
            <family val="2"/>
          </rPr>
          <t>Frecuencia de monitoreo
(PLANEADA)</t>
        </r>
      </text>
    </comment>
    <comment ref="F10" authorId="0" shapeId="0" xr:uid="{00000000-0006-0000-0600-000007000000}">
      <text>
        <r>
          <rPr>
            <b/>
            <sz val="9"/>
            <color indexed="81"/>
            <rFont val="Tahoma"/>
            <family val="2"/>
          </rPr>
          <t>Número de puntos obligatorios que se deben ejecutar PLANEADOS</t>
        </r>
      </text>
    </comment>
    <comment ref="G10" authorId="0" shapeId="0" xr:uid="{00000000-0006-0000-0600-000008000000}">
      <text>
        <r>
          <rPr>
            <b/>
            <sz val="9"/>
            <color indexed="81"/>
            <rFont val="Tahoma"/>
            <family val="2"/>
          </rPr>
          <t>Número de puntos obligatorios realmente MONITOREADOS
DIFERENTE AL PLANEADO</t>
        </r>
      </text>
    </comment>
    <comment ref="H10" authorId="0" shapeId="0" xr:uid="{00000000-0006-0000-0600-000009000000}">
      <text>
        <r>
          <rPr>
            <b/>
            <sz val="9"/>
            <color indexed="81"/>
            <rFont val="Tahoma"/>
            <family val="2"/>
          </rPr>
          <t>Número de puntos obligatorios que se deben ejecutar PLANEADOS</t>
        </r>
      </text>
    </comment>
    <comment ref="I10" authorId="0" shapeId="0" xr:uid="{00000000-0006-0000-0600-00000A000000}">
      <text>
        <r>
          <rPr>
            <b/>
            <sz val="9"/>
            <color indexed="81"/>
            <rFont val="Tahoma"/>
            <family val="2"/>
          </rPr>
          <t>Número de puntos obligatorios realmente MONITOREADOS
DIFERENTE AL PLANEADO</t>
        </r>
      </text>
    </comment>
    <comment ref="J10" authorId="0" shapeId="0" xr:uid="{00000000-0006-0000-0600-00000B000000}">
      <text>
        <r>
          <rPr>
            <b/>
            <sz val="9"/>
            <color indexed="81"/>
            <rFont val="Tahoma"/>
            <family val="2"/>
          </rPr>
          <t>Número de puntos obligatorios que se deben ejecutar PLANEADOS</t>
        </r>
      </text>
    </comment>
    <comment ref="K10" authorId="0" shapeId="0" xr:uid="{00000000-0006-0000-0600-00000C000000}">
      <text>
        <r>
          <rPr>
            <b/>
            <sz val="9"/>
            <color indexed="81"/>
            <rFont val="Tahoma"/>
            <family val="2"/>
          </rPr>
          <t>Número de puntos obligatorios realmente MONITOREADOS
DIFERENTE AL PLANEADO</t>
        </r>
      </text>
    </comment>
    <comment ref="L10" authorId="0" shapeId="0" xr:uid="{00000000-0006-0000-0600-00000D000000}">
      <text>
        <r>
          <rPr>
            <b/>
            <sz val="9"/>
            <color indexed="81"/>
            <rFont val="Tahoma"/>
            <family val="2"/>
          </rPr>
          <t>Número de puntos obligatorios que se deben ejecutar PLANEADOS</t>
        </r>
      </text>
    </comment>
    <comment ref="M10" authorId="0" shapeId="0" xr:uid="{00000000-0006-0000-0600-00000E000000}">
      <text>
        <r>
          <rPr>
            <b/>
            <sz val="9"/>
            <color indexed="81"/>
            <rFont val="Tahoma"/>
            <family val="2"/>
          </rPr>
          <t>Número de puntos obligatorios realmente MONITOREADOS
DIFERENTE AL PLANEADO</t>
        </r>
      </text>
    </comment>
    <comment ref="N10" authorId="0" shapeId="0" xr:uid="{00000000-0006-0000-0600-00000F000000}">
      <text>
        <r>
          <rPr>
            <b/>
            <sz val="9"/>
            <color indexed="81"/>
            <rFont val="Tahoma"/>
            <family val="2"/>
          </rPr>
          <t>Número de otros puntos realmente MONITOREADOS
Contingencias, PQR, Sancionatorios, de control, etc</t>
        </r>
      </text>
    </comment>
    <comment ref="O10" authorId="0" shapeId="0" xr:uid="{00000000-0006-0000-0600-000010000000}">
      <text>
        <r>
          <rPr>
            <b/>
            <sz val="9"/>
            <color indexed="81"/>
            <rFont val="Tahoma"/>
            <family val="2"/>
          </rPr>
          <t>Número de otros puntos realmente MONITOREADOS
Contingencias, PQR, Sancionatorios, de control, etc</t>
        </r>
      </text>
    </comment>
    <comment ref="P10" authorId="0" shapeId="0" xr:uid="{00000000-0006-0000-0600-000011000000}">
      <text>
        <r>
          <rPr>
            <b/>
            <sz val="9"/>
            <color indexed="81"/>
            <rFont val="Tahoma"/>
            <family val="2"/>
          </rPr>
          <t>Número de otros puntos realmente MONITOREADOS
Contingencias, PQR, Sancionatorios, de control, etc</t>
        </r>
      </text>
    </comment>
    <comment ref="Q10" authorId="0" shapeId="0" xr:uid="{00000000-0006-0000-0600-000012000000}">
      <text>
        <r>
          <rPr>
            <b/>
            <sz val="9"/>
            <color indexed="81"/>
            <rFont val="Tahoma"/>
            <family val="2"/>
          </rPr>
          <t>Número de otros puntos realmente MONITOREADOS
Contingencias, PQR, Sancionatorios, de control, etc</t>
        </r>
      </text>
    </comment>
    <comment ref="X12" authorId="2" shapeId="0" xr:uid="{4AA4A5D4-7440-4A87-9211-DC7D0AC2ACAD}">
      <text>
        <r>
          <rPr>
            <b/>
            <sz val="9"/>
            <color indexed="81"/>
            <rFont val="Tahoma"/>
            <family val="2"/>
          </rPr>
          <t>Laura Arenas:</t>
        </r>
        <r>
          <rPr>
            <sz val="9"/>
            <color indexed="81"/>
            <rFont val="Tahoma"/>
            <family val="2"/>
          </rPr>
          <t xml:space="preserve">
2 monitoreos semestrales de c/u</t>
        </r>
      </text>
    </comment>
    <comment ref="R34" authorId="0" shapeId="0" xr:uid="{00000000-0006-0000-0600-000013000000}">
      <text>
        <r>
          <rPr>
            <b/>
            <sz val="9"/>
            <color indexed="81"/>
            <rFont val="Tahoma"/>
            <family val="2"/>
          </rPr>
          <t>Suma de puntos obligatorios + otros puntos de monitoreo</t>
        </r>
      </text>
    </comment>
    <comment ref="S34" authorId="0" shapeId="0" xr:uid="{00000000-0006-0000-0600-000014000000}">
      <text>
        <r>
          <rPr>
            <b/>
            <sz val="9"/>
            <color indexed="81"/>
            <rFont val="Tahoma"/>
            <family val="2"/>
          </rPr>
          <t>Suma de puntos obligatorios + otros puntos de monitoreo</t>
        </r>
      </text>
    </comment>
    <comment ref="T34" authorId="0" shapeId="0" xr:uid="{00000000-0006-0000-0600-000015000000}">
      <text>
        <r>
          <rPr>
            <b/>
            <sz val="9"/>
            <color indexed="81"/>
            <rFont val="Tahoma"/>
            <family val="2"/>
          </rPr>
          <t>Suma de puntos obligatorios + otros puntos de monitoreo</t>
        </r>
      </text>
    </comment>
    <comment ref="U34" authorId="0" shapeId="0" xr:uid="{00000000-0006-0000-0600-000016000000}">
      <text>
        <r>
          <rPr>
            <b/>
            <sz val="9"/>
            <color indexed="81"/>
            <rFont val="Tahoma"/>
            <family val="2"/>
          </rPr>
          <t>Suma de puntos obligatorios + otros puntos de monitoreo</t>
        </r>
      </text>
    </comment>
    <comment ref="D35" authorId="1" shapeId="0" xr:uid="{00000000-0006-0000-0600-000017000000}">
      <text>
        <r>
          <rPr>
            <b/>
            <sz val="9"/>
            <color indexed="81"/>
            <rFont val="Tahoma"/>
            <family val="2"/>
          </rPr>
          <t>Aquellos derivados de las obligaciones establecidas en LA/PMA/Permisos
Equivale a los PLANEADOS</t>
        </r>
      </text>
    </comment>
    <comment ref="E35" authorId="0" shapeId="0" xr:uid="{00000000-0006-0000-0600-000018000000}">
      <text>
        <r>
          <rPr>
            <b/>
            <sz val="9"/>
            <color indexed="81"/>
            <rFont val="Tahoma"/>
            <family val="2"/>
          </rPr>
          <t>Frecuencia de monitoreo
(PLANEADA)</t>
        </r>
      </text>
    </comment>
    <comment ref="F35" authorId="0" shapeId="0" xr:uid="{00000000-0006-0000-0600-000019000000}">
      <text>
        <r>
          <rPr>
            <b/>
            <sz val="9"/>
            <color indexed="81"/>
            <rFont val="Tahoma"/>
            <family val="2"/>
          </rPr>
          <t>Número de puntos obligatorios que se deben ejecutar PLANEADOS</t>
        </r>
      </text>
    </comment>
    <comment ref="G35" authorId="0" shapeId="0" xr:uid="{00000000-0006-0000-0600-00001A000000}">
      <text>
        <r>
          <rPr>
            <b/>
            <sz val="9"/>
            <color indexed="81"/>
            <rFont val="Tahoma"/>
            <family val="2"/>
          </rPr>
          <t>Número de puntos obligatorios realmente MONITOREADOS
DIFERENTE AL PLANEADO</t>
        </r>
      </text>
    </comment>
    <comment ref="H35" authorId="0" shapeId="0" xr:uid="{00000000-0006-0000-0600-00001B000000}">
      <text>
        <r>
          <rPr>
            <b/>
            <sz val="9"/>
            <color indexed="81"/>
            <rFont val="Tahoma"/>
            <family val="2"/>
          </rPr>
          <t>Número de puntos obligatorios que se deben ejecutar PLANEADOS</t>
        </r>
      </text>
    </comment>
    <comment ref="I35" authorId="0" shapeId="0" xr:uid="{00000000-0006-0000-0600-00001C000000}">
      <text>
        <r>
          <rPr>
            <b/>
            <sz val="9"/>
            <color indexed="81"/>
            <rFont val="Tahoma"/>
            <family val="2"/>
          </rPr>
          <t>Número de puntos obligatorios realmente MONITOREADOS
DIFERENTE AL PLANEADO</t>
        </r>
      </text>
    </comment>
    <comment ref="J35" authorId="0" shapeId="0" xr:uid="{00000000-0006-0000-0600-00001D000000}">
      <text>
        <r>
          <rPr>
            <b/>
            <sz val="9"/>
            <color indexed="81"/>
            <rFont val="Tahoma"/>
            <family val="2"/>
          </rPr>
          <t>Número de puntos obligatorios que se deben ejecutar PLANEADOS</t>
        </r>
      </text>
    </comment>
    <comment ref="K35" authorId="0" shapeId="0" xr:uid="{00000000-0006-0000-0600-00001E000000}">
      <text>
        <r>
          <rPr>
            <b/>
            <sz val="9"/>
            <color indexed="81"/>
            <rFont val="Tahoma"/>
            <family val="2"/>
          </rPr>
          <t>Número de puntos obligatorios realmente MONITOREADOS
DIFERENTE AL PLANEADO</t>
        </r>
      </text>
    </comment>
    <comment ref="L35" authorId="0" shapeId="0" xr:uid="{00000000-0006-0000-0600-00001F000000}">
      <text>
        <r>
          <rPr>
            <b/>
            <sz val="9"/>
            <color indexed="81"/>
            <rFont val="Tahoma"/>
            <family val="2"/>
          </rPr>
          <t>Número de puntos obligatorios que se deben ejecutar PLANEADOS</t>
        </r>
      </text>
    </comment>
    <comment ref="M35" authorId="0" shapeId="0" xr:uid="{00000000-0006-0000-0600-000020000000}">
      <text>
        <r>
          <rPr>
            <b/>
            <sz val="9"/>
            <color indexed="81"/>
            <rFont val="Tahoma"/>
            <family val="2"/>
          </rPr>
          <t>Número de puntos obligatorios realmente MONITOREADOS
DIFERENTE AL PLANEADO</t>
        </r>
      </text>
    </comment>
    <comment ref="N35" authorId="0" shapeId="0" xr:uid="{00000000-0006-0000-0600-000021000000}">
      <text>
        <r>
          <rPr>
            <b/>
            <sz val="9"/>
            <color indexed="81"/>
            <rFont val="Tahoma"/>
            <family val="2"/>
          </rPr>
          <t>Número de otros puntos realmente MONITOREADOS
Contingencias, PQR, Sancionatorios, de control, etc</t>
        </r>
      </text>
    </comment>
    <comment ref="O35" authorId="0" shapeId="0" xr:uid="{00000000-0006-0000-0600-000022000000}">
      <text>
        <r>
          <rPr>
            <b/>
            <sz val="9"/>
            <color indexed="81"/>
            <rFont val="Tahoma"/>
            <family val="2"/>
          </rPr>
          <t>Número de otros puntos realmente MONITOREADOS
Contingencias, PQR, Sancionatorios, de control, etc</t>
        </r>
      </text>
    </comment>
    <comment ref="P35" authorId="0" shapeId="0" xr:uid="{00000000-0006-0000-0600-000023000000}">
      <text>
        <r>
          <rPr>
            <b/>
            <sz val="9"/>
            <color indexed="81"/>
            <rFont val="Tahoma"/>
            <family val="2"/>
          </rPr>
          <t>Número de otros puntos realmente MONITOREADOS
Contingencias, PQR, Sancionatorios, de control, etc</t>
        </r>
      </text>
    </comment>
    <comment ref="Q35" authorId="0" shapeId="0" xr:uid="{00000000-0006-0000-0600-000024000000}">
      <text>
        <r>
          <rPr>
            <b/>
            <sz val="9"/>
            <color indexed="81"/>
            <rFont val="Tahoma"/>
            <family val="2"/>
          </rPr>
          <t>Número de otros puntos realmente MONITOREADOS
Contingencias, PQR, Sancionatorios, de control, etc</t>
        </r>
      </text>
    </comment>
    <comment ref="D60" authorId="1" shapeId="0" xr:uid="{00000000-0006-0000-0600-000025000000}">
      <text>
        <r>
          <rPr>
            <b/>
            <sz val="9"/>
            <color indexed="81"/>
            <rFont val="Tahoma"/>
            <family val="2"/>
          </rPr>
          <t>Aquellos derivados de las obligaciones establecidas en LA/PMA/Permisos</t>
        </r>
      </text>
    </comment>
    <comment ref="J60" authorId="1" shapeId="0" xr:uid="{00000000-0006-0000-0600-000026000000}">
      <text>
        <r>
          <rPr>
            <b/>
            <sz val="9"/>
            <color indexed="81"/>
            <rFont val="Tahoma"/>
            <family val="2"/>
          </rPr>
          <t>Aquellos derivados de las obligaciones establecidas en LA/PMA/Permisos</t>
        </r>
      </text>
    </comment>
    <comment ref="D61" authorId="2" shapeId="0" xr:uid="{418F74F3-EA92-4292-8242-9D13ED311E35}">
      <text>
        <r>
          <rPr>
            <b/>
            <sz val="9"/>
            <color indexed="81"/>
            <rFont val="Tahoma"/>
            <family val="2"/>
          </rPr>
          <t>Laura Arenas:</t>
        </r>
        <r>
          <rPr>
            <sz val="9"/>
            <color indexed="81"/>
            <rFont val="Tahoma"/>
            <family val="2"/>
          </rPr>
          <t xml:space="preserve">
PTARD CPF y Campamento</t>
        </r>
      </text>
    </comment>
    <comment ref="J61" authorId="2" shapeId="0" xr:uid="{910D44CC-CA74-4D8A-A609-9E1961CCDD33}">
      <text>
        <r>
          <rPr>
            <b/>
            <sz val="9"/>
            <color indexed="81"/>
            <rFont val="Tahoma"/>
            <family val="2"/>
          </rPr>
          <t>Laura Arenas:</t>
        </r>
        <r>
          <rPr>
            <sz val="9"/>
            <color indexed="81"/>
            <rFont val="Tahoma"/>
            <family val="2"/>
          </rPr>
          <t xml:space="preserve">
15 desarenadores + Planta Inyeccion</t>
        </r>
      </text>
    </comment>
    <comment ref="D84" authorId="1" shapeId="0" xr:uid="{00000000-0006-0000-0600-000027000000}">
      <text>
        <r>
          <rPr>
            <b/>
            <sz val="9"/>
            <color indexed="81"/>
            <rFont val="Tahoma"/>
            <family val="2"/>
          </rPr>
          <t>Aquellos derivados de las obligaciones establecidas en LA/PMA/Permisos</t>
        </r>
      </text>
    </comment>
    <comment ref="D108" authorId="1" shapeId="0" xr:uid="{00000000-0006-0000-0600-000028000000}">
      <text>
        <r>
          <rPr>
            <b/>
            <sz val="9"/>
            <color indexed="81"/>
            <rFont val="Tahoma"/>
            <family val="2"/>
          </rPr>
          <t>Aquellos derivados de las obligaciones establecidas en LA/PMA/Permisos</t>
        </r>
      </text>
    </comment>
    <comment ref="D132" authorId="1" shapeId="0" xr:uid="{00000000-0006-0000-0600-000029000000}">
      <text>
        <r>
          <rPr>
            <b/>
            <sz val="9"/>
            <color indexed="81"/>
            <rFont val="Tahoma"/>
            <family val="2"/>
          </rPr>
          <t>Aquellos derivados de las obligaciones establecidas en LA/PMA/Permisos</t>
        </r>
      </text>
    </comment>
    <comment ref="F133" authorId="2" shapeId="0" xr:uid="{D34CE862-CDC1-461A-AFD5-3F66CE844288}">
      <text>
        <r>
          <rPr>
            <b/>
            <sz val="9"/>
            <color indexed="81"/>
            <rFont val="Tahoma"/>
            <family val="2"/>
          </rPr>
          <t>Laura Arenas:</t>
        </r>
        <r>
          <rPr>
            <sz val="9"/>
            <color indexed="81"/>
            <rFont val="Tahoma"/>
            <family val="2"/>
          </rPr>
          <t xml:space="preserve">
Contingencia</t>
        </r>
      </text>
    </comment>
    <comment ref="D156" authorId="1" shapeId="0" xr:uid="{00000000-0006-0000-0600-00002B000000}">
      <text>
        <r>
          <rPr>
            <b/>
            <sz val="9"/>
            <color indexed="81"/>
            <rFont val="Tahoma"/>
            <family val="2"/>
          </rPr>
          <t>Aquellos derivados de las obligaciones establecidas en LA/PMA/Permisos</t>
        </r>
      </text>
    </comment>
    <comment ref="C179" authorId="3" shapeId="0" xr:uid="{25868874-BB4B-49EC-A5F3-1EE46CCFE9A4}">
      <text>
        <r>
          <rPr>
            <b/>
            <sz val="9"/>
            <color indexed="81"/>
            <rFont val="Tahoma"/>
            <family val="2"/>
          </rPr>
          <t xml:space="preserve">Daniel:CORRESPONDE AL NUMERO DE MONITOREOS NO CANTIDAD DE PUNTOS MONITOREADOS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Oskar Salazar</author>
  </authors>
  <commentList>
    <comment ref="X26" authorId="0" shapeId="0" xr:uid="{00000000-0006-0000-0A00-000001000000}">
      <text>
        <r>
          <rPr>
            <b/>
            <sz val="9"/>
            <color indexed="81"/>
            <rFont val="Tahoma"/>
            <family val="2"/>
          </rPr>
          <t>Oskar Salazar:</t>
        </r>
        <r>
          <rPr>
            <sz val="9"/>
            <color indexed="81"/>
            <rFont val="Tahoma"/>
            <family val="2"/>
          </rPr>
          <t xml:space="preserve">
Ajuste en Consumos de PMR desde el mes de Abril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Karla Polanco</author>
    <author>Yirleza Yurani Delgado Ortiz</author>
    <author>Sara Castellanos</author>
    <author>Marcela Vargas</author>
    <author>Laura Arenas</author>
  </authors>
  <commentList>
    <comment ref="E8" authorId="0" shapeId="0" xr:uid="{00000000-0006-0000-0B00-000001000000}">
      <text>
        <r>
          <rPr>
            <b/>
            <sz val="9"/>
            <color indexed="81"/>
            <rFont val="Tahoma"/>
            <family val="2"/>
          </rPr>
          <t>Karla Polanco:</t>
        </r>
        <r>
          <rPr>
            <sz val="9"/>
            <color indexed="81"/>
            <rFont val="Tahoma"/>
            <family val="2"/>
          </rPr>
          <t xml:space="preserve">
CYC
MTQ
SANTANA (2)</t>
        </r>
      </text>
    </comment>
    <comment ref="H8" authorId="0" shapeId="0" xr:uid="{00000000-0006-0000-0B00-000002000000}">
      <text>
        <r>
          <rPr>
            <b/>
            <sz val="9"/>
            <color indexed="81"/>
            <rFont val="Tahoma"/>
            <family val="2"/>
          </rPr>
          <t>Karla Polanco:</t>
        </r>
        <r>
          <rPr>
            <sz val="9"/>
            <color indexed="81"/>
            <rFont val="Tahoma"/>
            <family val="2"/>
          </rPr>
          <t xml:space="preserve">
Cumplidor
Nancy
CYC
MTQ
SANTANA (2)</t>
        </r>
      </text>
    </comment>
    <comment ref="I8" authorId="0" shapeId="0" xr:uid="{00000000-0006-0000-0B00-000003000000}">
      <text>
        <r>
          <rPr>
            <b/>
            <sz val="9"/>
            <color indexed="81"/>
            <rFont val="Tahoma"/>
            <family val="2"/>
          </rPr>
          <t>Karla Polanco:</t>
        </r>
        <r>
          <rPr>
            <sz val="9"/>
            <color indexed="81"/>
            <rFont val="Tahoma"/>
            <family val="2"/>
          </rPr>
          <t xml:space="preserve">
CYC 2016
SANTANA 2015</t>
        </r>
      </text>
    </comment>
    <comment ref="K8" authorId="0" shapeId="0" xr:uid="{00000000-0006-0000-0B00-000004000000}">
      <text>
        <r>
          <rPr>
            <b/>
            <sz val="9"/>
            <color indexed="81"/>
            <rFont val="Tahoma"/>
            <family val="2"/>
          </rPr>
          <t>Karla Polanco:</t>
        </r>
        <r>
          <rPr>
            <sz val="9"/>
            <color indexed="81"/>
            <rFont val="Tahoma"/>
            <family val="2"/>
          </rPr>
          <t xml:space="preserve">
Nancy
Burdine
Siriri
Cumplidor
Perforación Cumplidor 2
Pomorroso
CYC
MTQ
Santana-G
Chilanguita
2 perforaciones CYC
</t>
        </r>
      </text>
    </comment>
    <comment ref="L8" authorId="0" shapeId="0" xr:uid="{00000000-0006-0000-0B00-000005000000}">
      <text>
        <r>
          <rPr>
            <b/>
            <sz val="9"/>
            <color indexed="81"/>
            <rFont val="Tahoma"/>
            <family val="2"/>
          </rPr>
          <t>Karla Polanco:</t>
        </r>
        <r>
          <rPr>
            <sz val="9"/>
            <color indexed="81"/>
            <rFont val="Tahoma"/>
            <family val="2"/>
          </rPr>
          <t xml:space="preserve">
cyc 2017
santana 2016
MQT 2016
Cumplidor 2016-2017</t>
        </r>
      </text>
    </comment>
    <comment ref="N8" authorId="0" shapeId="0" xr:uid="{00000000-0006-0000-0B00-000006000000}">
      <text>
        <r>
          <rPr>
            <b/>
            <sz val="9"/>
            <color indexed="81"/>
            <rFont val="Tahoma"/>
            <family val="2"/>
          </rPr>
          <t>Karla Polanco:</t>
        </r>
        <r>
          <rPr>
            <sz val="9"/>
            <color indexed="81"/>
            <rFont val="Tahoma"/>
            <family val="2"/>
          </rPr>
          <t xml:space="preserve">
Nancy
Burdine
Cumplidor
Siriri
Pomorroso
CYC
MTQ
Santana-G (2)
Suroriente (2)
Chillanguita (2)
</t>
        </r>
      </text>
    </comment>
    <comment ref="O8" authorId="1" shapeId="0" xr:uid="{00000000-0006-0000-0B00-000007000000}">
      <text>
        <r>
          <rPr>
            <b/>
            <sz val="9"/>
            <color indexed="81"/>
            <rFont val="Tahoma"/>
            <family val="2"/>
          </rPr>
          <t>Yirleza Yurani Delgado Ortiz:</t>
        </r>
        <r>
          <rPr>
            <sz val="9"/>
            <color indexed="81"/>
            <rFont val="Tahoma"/>
            <family val="2"/>
          </rPr>
          <t xml:space="preserve">
Nancy
Burdine
Cumplidor
Siriri
Pomorroso
CYC
MTQ
Santana-G (2)
Suroriente (2)
Chillanguita (2)
+ los 13 ICA´s acumulados</t>
        </r>
      </text>
    </comment>
    <comment ref="Q8" authorId="0" shapeId="0" xr:uid="{00000000-0006-0000-0B00-000008000000}">
      <text>
        <r>
          <rPr>
            <b/>
            <sz val="9"/>
            <color indexed="81"/>
            <rFont val="Tahoma"/>
            <family val="2"/>
          </rPr>
          <t>Karla Polanco:</t>
        </r>
        <r>
          <rPr>
            <sz val="9"/>
            <color indexed="81"/>
            <rFont val="Tahoma"/>
            <family val="2"/>
          </rPr>
          <t xml:space="preserve">
Nancy
Burdine
Cumplidor
Siriri
Pomorroso
CYC
MTQ
Santana-G (2)
Suroriente (2)
Chillanguita (2)
Vonu Este</t>
        </r>
      </text>
    </comment>
    <comment ref="R8" authorId="0" shapeId="0" xr:uid="{00000000-0006-0000-0B00-000009000000}">
      <text>
        <r>
          <rPr>
            <b/>
            <sz val="9"/>
            <color indexed="81"/>
            <rFont val="Tahoma"/>
            <family val="2"/>
          </rPr>
          <t>Karla Polanco:</t>
        </r>
        <r>
          <rPr>
            <sz val="9"/>
            <color indexed="81"/>
            <rFont val="Tahoma"/>
            <family val="2"/>
          </rPr>
          <t xml:space="preserve">
Sur oriente II sem 2019
 ICA segundo semestre 2019 Santana-Guayuyaco
ICA segundo semestre 2019 Vonu Este</t>
        </r>
      </text>
    </comment>
    <comment ref="S8" authorId="2" shapeId="0" xr:uid="{00000000-0006-0000-0B00-00000A000000}">
      <text>
        <r>
          <rPr>
            <b/>
            <sz val="9"/>
            <color indexed="81"/>
            <rFont val="Tahoma"/>
            <family val="2"/>
          </rPr>
          <t>Sara Castellanos:</t>
        </r>
        <r>
          <rPr>
            <sz val="9"/>
            <color indexed="81"/>
            <rFont val="Tahoma"/>
            <family val="2"/>
          </rPr>
          <t xml:space="preserve">
ICA anual 2019 - CYC
ICA Sirirí 2019
ICA Cumplidor 2019
ICA Moqueta 2019
ICA Pomorroso 2019
ICA Nancy 2019</t>
        </r>
      </text>
    </comment>
    <comment ref="E9" authorId="0" shapeId="0" xr:uid="{00000000-0006-0000-0B00-00000B000000}">
      <text>
        <r>
          <rPr>
            <b/>
            <sz val="9"/>
            <color indexed="81"/>
            <rFont val="Tahoma"/>
            <family val="2"/>
          </rPr>
          <t>Karla Polanco:</t>
        </r>
        <r>
          <rPr>
            <sz val="9"/>
            <color indexed="81"/>
            <rFont val="Tahoma"/>
            <family val="2"/>
          </rPr>
          <t xml:space="preserve">
Rumiyaco (2)
Venado (2)
Rio Mocoa (2)
Cabaña
</t>
        </r>
      </text>
    </comment>
    <comment ref="H9" authorId="0" shapeId="0" xr:uid="{00000000-0006-0000-0B00-00000C000000}">
      <text>
        <r>
          <rPr>
            <b/>
            <sz val="9"/>
            <color indexed="81"/>
            <rFont val="Tahoma"/>
            <family val="2"/>
          </rPr>
          <t>Karla Polanco:</t>
        </r>
        <r>
          <rPr>
            <sz val="9"/>
            <color indexed="81"/>
            <rFont val="Tahoma"/>
            <family val="2"/>
          </rPr>
          <t xml:space="preserve">
Canelo Norte (2)
Rumiyaco (2)
Venado (2)
Rio Mocoa (2)
Cabaña</t>
        </r>
      </text>
    </comment>
    <comment ref="K9" authorId="0" shapeId="0" xr:uid="{00000000-0006-0000-0B00-00000D000000}">
      <text>
        <r>
          <rPr>
            <b/>
            <sz val="9"/>
            <color indexed="81"/>
            <rFont val="Tahoma"/>
            <family val="2"/>
          </rPr>
          <t>Karla Polanco:</t>
        </r>
        <r>
          <rPr>
            <sz val="9"/>
            <color indexed="81"/>
            <rFont val="Tahoma"/>
            <family val="2"/>
          </rPr>
          <t xml:space="preserve">
Canelo Norte (2)
Rumiyaco (2)
Venado (2)
Rio Mocoa (2)
Cabaña</t>
        </r>
      </text>
    </comment>
    <comment ref="N9" authorId="0" shapeId="0" xr:uid="{00000000-0006-0000-0B00-00000E000000}">
      <text>
        <r>
          <rPr>
            <b/>
            <sz val="9"/>
            <color indexed="81"/>
            <rFont val="Tahoma"/>
            <family val="2"/>
          </rPr>
          <t>Karla Polanco:</t>
        </r>
        <r>
          <rPr>
            <sz val="9"/>
            <color indexed="81"/>
            <rFont val="Tahoma"/>
            <family val="2"/>
          </rPr>
          <t xml:space="preserve">
Canelo Norte (2)
Rumiyaco (2)
Venado (2)
Rio Mocoa (2)
Cabaña
</t>
        </r>
      </text>
    </comment>
    <comment ref="O9" authorId="0" shapeId="0" xr:uid="{00000000-0006-0000-0B00-00000F000000}">
      <text>
        <r>
          <rPr>
            <b/>
            <sz val="9"/>
            <color indexed="81"/>
            <rFont val="Tahoma"/>
            <family val="2"/>
          </rPr>
          <t>Karla Polanco:</t>
        </r>
        <r>
          <rPr>
            <sz val="9"/>
            <color indexed="81"/>
            <rFont val="Tahoma"/>
            <family val="2"/>
          </rPr>
          <t xml:space="preserve">
ICAS semestrales: 
venado
rumiyaco
Rio Mocoa
Cabañas
</t>
        </r>
        <r>
          <rPr>
            <sz val="9"/>
            <color indexed="81"/>
            <rFont val="Tahoma"/>
            <family val="2"/>
          </rPr>
          <t xml:space="preserve">
</t>
        </r>
      </text>
    </comment>
    <comment ref="P9" authorId="3" shapeId="0" xr:uid="{00000000-0006-0000-0B00-000010000000}">
      <text>
        <r>
          <rPr>
            <sz val="11"/>
            <color indexed="81"/>
            <rFont val="Tahoma"/>
            <family val="2"/>
          </rPr>
          <t xml:space="preserve">Canelo Norte Periodos 2017 -2019 (semestrales). Ya estan elaborados. Pendiente información de Inversión 1% y Compensación. </t>
        </r>
      </text>
    </comment>
    <comment ref="Q9" authorId="0" shapeId="0" xr:uid="{00000000-0006-0000-0B00-000011000000}">
      <text>
        <r>
          <rPr>
            <b/>
            <sz val="9"/>
            <color indexed="81"/>
            <rFont val="Tahoma"/>
            <family val="2"/>
          </rPr>
          <t>Karla Polanco:</t>
        </r>
        <r>
          <rPr>
            <sz val="9"/>
            <color indexed="81"/>
            <rFont val="Tahoma"/>
            <family val="2"/>
          </rPr>
          <t xml:space="preserve">
Canelo Norte (2)
Rumiyaco (2)
Venado (2)
Rio Mocoa (2)
Cabaña</t>
        </r>
      </text>
    </comment>
    <comment ref="R9" authorId="1" shapeId="0" xr:uid="{00000000-0006-0000-0B00-000012000000}">
      <text>
        <r>
          <rPr>
            <b/>
            <sz val="9"/>
            <color indexed="81"/>
            <rFont val="Tahoma"/>
            <family val="2"/>
          </rPr>
          <t>Yirleza Yurani Delgado Ortiz:</t>
        </r>
        <r>
          <rPr>
            <sz val="9"/>
            <color indexed="81"/>
            <rFont val="Tahoma"/>
            <family val="2"/>
          </rPr>
          <t xml:space="preserve">
Cabañas 
Venado
Rumiyaco 
Canelo Norte
Rio Mocoa</t>
        </r>
      </text>
    </comment>
    <comment ref="C13" authorId="4" shapeId="0" xr:uid="{00000000-0006-0000-0B00-000013000000}">
      <text>
        <r>
          <rPr>
            <b/>
            <sz val="9"/>
            <color indexed="81"/>
            <rFont val="Tahoma"/>
            <family val="2"/>
          </rPr>
          <t>Laura Arenas:</t>
        </r>
        <r>
          <rPr>
            <sz val="9"/>
            <color indexed="81"/>
            <rFont val="Tahoma"/>
            <family val="2"/>
          </rPr>
          <t xml:space="preserve">
VMM no tiene Abandonos.
Relaciono los de Catguas y Valle Inferior del Magdalena</t>
        </r>
      </text>
    </comment>
    <comment ref="P15" authorId="4" shapeId="0" xr:uid="{00000000-0006-0000-0B00-000014000000}">
      <text>
        <r>
          <rPr>
            <b/>
            <sz val="9"/>
            <color indexed="81"/>
            <rFont val="Tahoma"/>
            <family val="2"/>
          </rPr>
          <t>Laura Arenas:</t>
        </r>
        <r>
          <rPr>
            <sz val="9"/>
            <color indexed="81"/>
            <rFont val="Tahoma"/>
            <family val="2"/>
          </rPr>
          <t xml:space="preserve">
ACR 2018
CH I-2019
JUGLAR 2018
MA II2018 - I 2019</t>
        </r>
      </text>
    </comment>
    <comment ref="Q15" authorId="4" shapeId="0" xr:uid="{00000000-0006-0000-0B00-000015000000}">
      <text>
        <r>
          <rPr>
            <b/>
            <sz val="9"/>
            <color indexed="81"/>
            <rFont val="Tahoma"/>
            <family val="2"/>
          </rPr>
          <t>Laura Arenas:</t>
        </r>
        <r>
          <rPr>
            <sz val="9"/>
            <color indexed="81"/>
            <rFont val="Tahoma"/>
            <family val="2"/>
          </rPr>
          <t xml:space="preserve">
ACR
CH (2)
JUG
APE MIDAS
APE LA PALOMA
CLN
ZOE
STL
LANG
MAR</t>
        </r>
      </text>
    </comment>
    <comment ref="S15" authorId="3" shapeId="0" xr:uid="{00000000-0006-0000-0B00-000016000000}">
      <text>
        <r>
          <rPr>
            <b/>
            <sz val="9"/>
            <color indexed="81"/>
            <rFont val="Tahoma"/>
            <family val="2"/>
          </rPr>
          <t xml:space="preserve">Colon
Zoe
Acordionero
Juglar
Monoaraña
Los Ángeles
Santa Lucia
</t>
        </r>
      </text>
    </comment>
    <comment ref="Q16" authorId="4" shapeId="0" xr:uid="{00000000-0006-0000-0B00-000017000000}">
      <text>
        <r>
          <rPr>
            <sz val="9"/>
            <color indexed="81"/>
            <rFont val="Tahoma"/>
            <family val="2"/>
          </rPr>
          <t>Versalles
San Angel
Brillante Sureste
La Pinta
APE El Porton
Gaviotas
Primavera
Guachiria
APE Jaraguay</t>
        </r>
      </text>
    </comment>
    <comment ref="S16" authorId="3" shapeId="0" xr:uid="{00000000-0006-0000-0B00-000018000000}">
      <text>
        <r>
          <rPr>
            <b/>
            <sz val="9"/>
            <color indexed="81"/>
            <rFont val="Tahoma"/>
            <family val="2"/>
          </rPr>
          <t>Gaviotas
Guachiria Norte
Primavera
Tonga
La Pinta</t>
        </r>
      </text>
    </comment>
    <comment ref="I31" authorId="3" shapeId="0" xr:uid="{00000000-0006-0000-0B00-000019000000}">
      <text>
        <r>
          <rPr>
            <sz val="9"/>
            <color indexed="81"/>
            <rFont val="Tahoma"/>
            <family val="2"/>
          </rPr>
          <t>PUT:
OPERACIÒN/SUSPENDIDOS (14): Nancy
Burdine, Cumplidor, Siriri, Pomorroso, CYC, MTQ, Santana-G (2), Suroriente (2), Chillanguita (2), Vonu Este.
ABANDONO (9): Canelo Norte (2), Rumiyaco (2), Venado (2), Rio Mocoa (2),Cabaña.
VMM: 
OPERACIÒN/SUSPENDIDOS (11): ACR, CHR (2), JGL, APE MIDAS, APE LA PALOMA, CLN, ZOE, STL, LAN, MAR.
CATGUAS:
ABANDONO (1): Versalles
VIM:
ABANDONO (8): San Angel, Brillante Sureste, La Pinta.
LLANOS:
ABANDONO (11): APE El Porton, Gaviotas, Primavera, Guachiria.
SINÙ:
ABANDONO (1): APE Jaraguay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Sara Castellanos</author>
    <author>Marcela Vargas</author>
  </authors>
  <commentList>
    <comment ref="S2" authorId="0" shapeId="0" xr:uid="{00000000-0006-0000-0C00-000001000000}">
      <text>
        <r>
          <rPr>
            <b/>
            <sz val="9"/>
            <color indexed="81"/>
            <rFont val="Tahoma"/>
            <family val="2"/>
          </rPr>
          <t>Sara Castellanos:</t>
        </r>
        <r>
          <rPr>
            <sz val="9"/>
            <color indexed="81"/>
            <rFont val="Tahoma"/>
            <family val="2"/>
          </rPr>
          <t xml:space="preserve">
Incluye solo AUTOS de seguimiento
</t>
        </r>
      </text>
    </comment>
    <comment ref="C4" authorId="0" shapeId="0" xr:uid="{00000000-0006-0000-0C00-000002000000}">
      <text>
        <r>
          <rPr>
            <b/>
            <sz val="9"/>
            <color indexed="81"/>
            <rFont val="Tahoma"/>
            <family val="2"/>
          </rPr>
          <t>Viejos de 
San Juan
Canelo Norte</t>
        </r>
        <r>
          <rPr>
            <sz val="9"/>
            <color indexed="81"/>
            <rFont val="Tahoma"/>
            <family val="2"/>
          </rPr>
          <t xml:space="preserve">
</t>
        </r>
      </text>
    </comment>
    <comment ref="S4" authorId="0" shapeId="0" xr:uid="{00000000-0006-0000-0C00-000003000000}">
      <text>
        <r>
          <rPr>
            <b/>
            <sz val="9"/>
            <color indexed="81"/>
            <rFont val="Tahoma"/>
            <family val="2"/>
          </rPr>
          <t>Sara Castellanos:</t>
        </r>
        <r>
          <rPr>
            <sz val="9"/>
            <color indexed="81"/>
            <rFont val="Tahoma"/>
            <family val="2"/>
          </rPr>
          <t xml:space="preserve">
Incluye:
Abierto
Abierto vencido
Abierto con plazo</t>
        </r>
      </text>
    </comment>
    <comment ref="S5" authorId="0" shapeId="0" xr:uid="{00000000-0006-0000-0C00-000004000000}">
      <text>
        <r>
          <rPr>
            <b/>
            <sz val="9"/>
            <color indexed="81"/>
            <rFont val="Tahoma"/>
            <family val="2"/>
          </rPr>
          <t>Sara Castellanos:</t>
        </r>
        <r>
          <rPr>
            <sz val="9"/>
            <color indexed="81"/>
            <rFont val="Tahoma"/>
            <family val="2"/>
          </rPr>
          <t xml:space="preserve">
Incluye:
Cerrado
Cerrado vencido
Cerrado a tiempo</t>
        </r>
      </text>
    </comment>
    <comment ref="B32" authorId="0" shapeId="0" xr:uid="{00000000-0006-0000-0C00-000005000000}">
      <text>
        <r>
          <rPr>
            <b/>
            <sz val="9"/>
            <color indexed="81"/>
            <rFont val="Tahoma"/>
            <family val="2"/>
          </rPr>
          <t>Sara Castellanos:</t>
        </r>
        <r>
          <rPr>
            <sz val="9"/>
            <color indexed="81"/>
            <rFont val="Tahoma"/>
            <family val="2"/>
          </rPr>
          <t xml:space="preserve">
En el formato de partner of choice aparecen solo 13
David Reporta 14 con corte mayo 5 de 2020</t>
        </r>
      </text>
    </comment>
    <comment ref="E33" authorId="0" shapeId="0" xr:uid="{00000000-0006-0000-0C00-000006000000}">
      <text>
        <r>
          <rPr>
            <b/>
            <sz val="9"/>
            <color indexed="81"/>
            <rFont val="Tahoma"/>
            <family val="2"/>
          </rPr>
          <t>Sara Castellanos:</t>
        </r>
        <r>
          <rPr>
            <sz val="9"/>
            <color indexed="81"/>
            <rFont val="Tahoma"/>
            <family val="2"/>
          </rPr>
          <t xml:space="preserve">
En proceso de pronunciamiento</t>
        </r>
      </text>
    </comment>
    <comment ref="E35" authorId="0" shapeId="0" xr:uid="{00000000-0006-0000-0C00-000007000000}">
      <text>
        <r>
          <rPr>
            <b/>
            <sz val="9"/>
            <color indexed="81"/>
            <rFont val="Tahoma"/>
            <family val="2"/>
          </rPr>
          <t>Sara Castellanos:</t>
        </r>
        <r>
          <rPr>
            <sz val="9"/>
            <color indexed="81"/>
            <rFont val="Tahoma"/>
            <family val="2"/>
          </rPr>
          <t xml:space="preserve">
Venado
Costayaco
Canangucho
2 Suroriente</t>
        </r>
      </text>
    </comment>
    <comment ref="L42" authorId="1" shapeId="0" xr:uid="{00000000-0006-0000-0C00-000008000000}">
      <text>
        <r>
          <rPr>
            <b/>
            <sz val="9"/>
            <color indexed="81"/>
            <rFont val="Tahoma"/>
            <family val="2"/>
          </rPr>
          <t>Marcela Vargas:</t>
        </r>
        <r>
          <rPr>
            <sz val="9"/>
            <color indexed="81"/>
            <rFont val="Tahoma"/>
            <family val="2"/>
          </rPr>
          <t xml:space="preserve">
Suspendido por ANLA</t>
        </r>
      </text>
    </comment>
    <comment ref="L43" authorId="1" shapeId="0" xr:uid="{00000000-0006-0000-0C00-000009000000}">
      <text>
        <r>
          <rPr>
            <sz val="9"/>
            <color indexed="81"/>
            <rFont val="Tahoma"/>
            <family val="2"/>
          </rPr>
          <t>Suspendido</t>
        </r>
      </text>
    </comment>
    <comment ref="D46" authorId="1" shapeId="0" xr:uid="{00000000-0006-0000-0C00-00000A000000}">
      <text>
        <r>
          <rPr>
            <b/>
            <sz val="9"/>
            <color indexed="81"/>
            <rFont val="Tahoma"/>
            <family val="2"/>
          </rPr>
          <t>Suspendido por ANLA</t>
        </r>
      </text>
    </comment>
    <comment ref="D47" authorId="1" shapeId="0" xr:uid="{00000000-0006-0000-0C00-00000B000000}">
      <text>
        <r>
          <rPr>
            <b/>
            <sz val="9"/>
            <color indexed="81"/>
            <rFont val="Tahoma"/>
            <family val="2"/>
          </rPr>
          <t>Suspendido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Marcela Vargas</author>
    <author>Monica Pazmino</author>
    <author>Karla Polanco</author>
  </authors>
  <commentList>
    <comment ref="P10" authorId="0" shapeId="0" xr:uid="{00000000-0006-0000-0D00-000001000000}">
      <text>
        <r>
          <rPr>
            <b/>
            <sz val="9"/>
            <color indexed="81"/>
            <rFont val="Tahoma"/>
            <family val="2"/>
          </rPr>
          <t>Marcela Vargas:</t>
        </r>
        <r>
          <rPr>
            <sz val="9"/>
            <color indexed="81"/>
            <rFont val="Tahoma"/>
            <family val="2"/>
          </rPr>
          <t xml:space="preserve">
10 deep water well
10 Piezometers</t>
        </r>
      </text>
    </comment>
    <comment ref="Q10" authorId="0" shapeId="0" xr:uid="{00000000-0006-0000-0D00-000002000000}">
      <text>
        <r>
          <rPr>
            <b/>
            <sz val="9"/>
            <color indexed="81"/>
            <rFont val="Tahoma"/>
            <family val="2"/>
          </rPr>
          <t>Marcela Vargas:</t>
        </r>
        <r>
          <rPr>
            <sz val="9"/>
            <color indexed="81"/>
            <rFont val="Tahoma"/>
            <family val="2"/>
          </rPr>
          <t xml:space="preserve">
Biannual</t>
        </r>
      </text>
    </comment>
    <comment ref="S10" authorId="0" shapeId="0" xr:uid="{00000000-0006-0000-0D00-000003000000}">
      <text>
        <r>
          <rPr>
            <b/>
            <sz val="9"/>
            <color indexed="81"/>
            <rFont val="Tahoma"/>
            <family val="2"/>
          </rPr>
          <t>Marcela Vargas:</t>
        </r>
        <r>
          <rPr>
            <sz val="9"/>
            <color indexed="81"/>
            <rFont val="Tahoma"/>
            <family val="2"/>
          </rPr>
          <t xml:space="preserve">
Bianuual
</t>
        </r>
      </text>
    </comment>
    <comment ref="P11" authorId="0" shapeId="0" xr:uid="{00000000-0006-0000-0D00-000004000000}">
      <text>
        <r>
          <rPr>
            <b/>
            <sz val="9"/>
            <color indexed="81"/>
            <rFont val="Tahoma"/>
            <family val="2"/>
          </rPr>
          <t>Marcela Vargas:</t>
        </r>
        <r>
          <rPr>
            <sz val="9"/>
            <color indexed="81"/>
            <rFont val="Tahoma"/>
            <family val="2"/>
          </rPr>
          <t xml:space="preserve">
1 deep water well</t>
        </r>
      </text>
    </comment>
    <comment ref="Q11" authorId="0" shapeId="0" xr:uid="{00000000-0006-0000-0D00-000005000000}">
      <text>
        <r>
          <rPr>
            <b/>
            <sz val="9"/>
            <color indexed="81"/>
            <rFont val="Tahoma"/>
            <family val="2"/>
          </rPr>
          <t>Marcela Vargas:</t>
        </r>
        <r>
          <rPr>
            <sz val="9"/>
            <color indexed="81"/>
            <rFont val="Tahoma"/>
            <family val="2"/>
          </rPr>
          <t xml:space="preserve">
Biannual</t>
        </r>
      </text>
    </comment>
    <comment ref="S11" authorId="0" shapeId="0" xr:uid="{00000000-0006-0000-0D00-000006000000}">
      <text>
        <r>
          <rPr>
            <b/>
            <sz val="9"/>
            <color indexed="81"/>
            <rFont val="Tahoma"/>
            <family val="2"/>
          </rPr>
          <t>Marcela Vargas:</t>
        </r>
        <r>
          <rPr>
            <sz val="9"/>
            <color indexed="81"/>
            <rFont val="Tahoma"/>
            <family val="2"/>
          </rPr>
          <t xml:space="preserve">
Biannual</t>
        </r>
      </text>
    </comment>
    <comment ref="P12" authorId="0" shapeId="0" xr:uid="{00000000-0006-0000-0D00-000007000000}">
      <text>
        <r>
          <rPr>
            <b/>
            <sz val="9"/>
            <color indexed="81"/>
            <rFont val="Tahoma"/>
            <family val="2"/>
          </rPr>
          <t>Marcela Vargas:</t>
        </r>
        <r>
          <rPr>
            <sz val="9"/>
            <color indexed="81"/>
            <rFont val="Tahoma"/>
            <family val="2"/>
          </rPr>
          <t xml:space="preserve">
1 deep water well</t>
        </r>
      </text>
    </comment>
    <comment ref="Q12" authorId="0" shapeId="0" xr:uid="{00000000-0006-0000-0D00-000008000000}">
      <text>
        <r>
          <rPr>
            <b/>
            <sz val="9"/>
            <color indexed="81"/>
            <rFont val="Tahoma"/>
            <family val="2"/>
          </rPr>
          <t>Marcela Vargas:</t>
        </r>
        <r>
          <rPr>
            <sz val="9"/>
            <color indexed="81"/>
            <rFont val="Tahoma"/>
            <family val="2"/>
          </rPr>
          <t xml:space="preserve">
Annual</t>
        </r>
      </text>
    </comment>
    <comment ref="S12" authorId="0" shapeId="0" xr:uid="{00000000-0006-0000-0D00-000009000000}">
      <text>
        <r>
          <rPr>
            <b/>
            <sz val="9"/>
            <color indexed="81"/>
            <rFont val="Tahoma"/>
            <family val="2"/>
          </rPr>
          <t>Marcela Vargas:</t>
        </r>
        <r>
          <rPr>
            <sz val="9"/>
            <color indexed="81"/>
            <rFont val="Tahoma"/>
            <family val="2"/>
          </rPr>
          <t xml:space="preserve">
Annual</t>
        </r>
      </text>
    </comment>
    <comment ref="S14" authorId="0" shapeId="0" xr:uid="{00000000-0006-0000-0D00-00000A000000}">
      <text>
        <r>
          <rPr>
            <b/>
            <sz val="9"/>
            <color indexed="81"/>
            <rFont val="Tahoma"/>
            <family val="2"/>
          </rPr>
          <t>Marcela Vargas:</t>
        </r>
        <r>
          <rPr>
            <sz val="9"/>
            <color indexed="81"/>
            <rFont val="Tahoma"/>
            <family val="2"/>
          </rPr>
          <t xml:space="preserve">
Annual</t>
        </r>
      </text>
    </comment>
    <comment ref="P15" authorId="0" shapeId="0" xr:uid="{00000000-0006-0000-0D00-00000B000000}">
      <text>
        <r>
          <rPr>
            <b/>
            <sz val="9"/>
            <color indexed="81"/>
            <rFont val="Tahoma"/>
            <family val="2"/>
          </rPr>
          <t>Marcela Vargas:</t>
        </r>
        <r>
          <rPr>
            <sz val="9"/>
            <color indexed="81"/>
            <rFont val="Tahoma"/>
            <family val="2"/>
          </rPr>
          <t xml:space="preserve">
1 deep water well
5 piezometers</t>
        </r>
      </text>
    </comment>
    <comment ref="Q15" authorId="0" shapeId="0" xr:uid="{00000000-0006-0000-0D00-00000C000000}">
      <text>
        <r>
          <rPr>
            <b/>
            <sz val="9"/>
            <color indexed="81"/>
            <rFont val="Tahoma"/>
            <family val="2"/>
          </rPr>
          <t>Marcela Vargas:</t>
        </r>
        <r>
          <rPr>
            <sz val="9"/>
            <color indexed="81"/>
            <rFont val="Tahoma"/>
            <family val="2"/>
          </rPr>
          <t xml:space="preserve">
Annual</t>
        </r>
      </text>
    </comment>
    <comment ref="S15" authorId="0" shapeId="0" xr:uid="{00000000-0006-0000-0D00-00000D000000}">
      <text>
        <r>
          <rPr>
            <b/>
            <sz val="9"/>
            <color indexed="81"/>
            <rFont val="Tahoma"/>
            <family val="2"/>
          </rPr>
          <t>Marcela Vargas:</t>
        </r>
        <r>
          <rPr>
            <sz val="9"/>
            <color indexed="81"/>
            <rFont val="Tahoma"/>
            <family val="2"/>
          </rPr>
          <t xml:space="preserve">
Quaterly</t>
        </r>
      </text>
    </comment>
    <comment ref="P16" authorId="0" shapeId="0" xr:uid="{00000000-0006-0000-0D00-00000E000000}">
      <text>
        <r>
          <rPr>
            <b/>
            <sz val="9"/>
            <color indexed="81"/>
            <rFont val="Tahoma"/>
            <family val="2"/>
          </rPr>
          <t>Marcela Vargas:</t>
        </r>
        <r>
          <rPr>
            <sz val="9"/>
            <color indexed="81"/>
            <rFont val="Tahoma"/>
            <family val="2"/>
          </rPr>
          <t xml:space="preserve">
1 deep water well</t>
        </r>
      </text>
    </comment>
    <comment ref="Q19" authorId="0" shapeId="0" xr:uid="{00000000-0006-0000-0D00-00000F000000}">
      <text>
        <r>
          <rPr>
            <b/>
            <sz val="9"/>
            <color indexed="81"/>
            <rFont val="Tahoma"/>
            <family val="2"/>
          </rPr>
          <t>Marcela Vargas:</t>
        </r>
        <r>
          <rPr>
            <sz val="9"/>
            <color indexed="81"/>
            <rFont val="Tahoma"/>
            <family val="2"/>
          </rPr>
          <t xml:space="preserve">
Bimonthly (Until Q2)</t>
        </r>
      </text>
    </comment>
    <comment ref="S19" authorId="0" shapeId="0" xr:uid="{00000000-0006-0000-0D00-000010000000}">
      <text>
        <r>
          <rPr>
            <b/>
            <sz val="9"/>
            <color indexed="81"/>
            <rFont val="Tahoma"/>
            <family val="2"/>
          </rPr>
          <t>Marcela Vargas:</t>
        </r>
        <r>
          <rPr>
            <sz val="9"/>
            <color indexed="81"/>
            <rFont val="Tahoma"/>
            <family val="2"/>
          </rPr>
          <t xml:space="preserve">
Monthly (until Q2)</t>
        </r>
      </text>
    </comment>
    <comment ref="P21" authorId="0" shapeId="0" xr:uid="{00000000-0006-0000-0D00-000011000000}">
      <text>
        <r>
          <rPr>
            <b/>
            <sz val="9"/>
            <color indexed="81"/>
            <rFont val="Tahoma"/>
            <family val="2"/>
          </rPr>
          <t>Marcela Vargas:</t>
        </r>
        <r>
          <rPr>
            <sz val="9"/>
            <color indexed="81"/>
            <rFont val="Tahoma"/>
            <family val="2"/>
          </rPr>
          <t xml:space="preserve">
17 piez.</t>
        </r>
      </text>
    </comment>
    <comment ref="Q21" authorId="0" shapeId="0" xr:uid="{00000000-0006-0000-0D00-000012000000}">
      <text>
        <r>
          <rPr>
            <b/>
            <sz val="9"/>
            <color indexed="81"/>
            <rFont val="Tahoma"/>
            <family val="2"/>
          </rPr>
          <t>Marcela Vargas:</t>
        </r>
        <r>
          <rPr>
            <sz val="9"/>
            <color indexed="81"/>
            <rFont val="Tahoma"/>
            <family val="2"/>
          </rPr>
          <t xml:space="preserve">
Quarterly</t>
        </r>
      </text>
    </comment>
    <comment ref="S21" authorId="0" shapeId="0" xr:uid="{00000000-0006-0000-0D00-000013000000}">
      <text>
        <r>
          <rPr>
            <b/>
            <sz val="9"/>
            <color indexed="81"/>
            <rFont val="Tahoma"/>
            <family val="2"/>
          </rPr>
          <t>Marcela Vargas:</t>
        </r>
        <r>
          <rPr>
            <sz val="9"/>
            <color indexed="81"/>
            <rFont val="Tahoma"/>
            <family val="2"/>
          </rPr>
          <t xml:space="preserve">
Quaterly</t>
        </r>
      </text>
    </comment>
    <comment ref="R22" authorId="1" shapeId="0" xr:uid="{00000000-0006-0000-0D00-000014000000}">
      <text>
        <r>
          <rPr>
            <b/>
            <u/>
            <sz val="9"/>
            <color indexed="81"/>
            <rFont val="Tahoma"/>
            <family val="2"/>
          </rPr>
          <t xml:space="preserve">Puntos de Monitoreo: </t>
        </r>
        <r>
          <rPr>
            <sz val="9"/>
            <color indexed="81"/>
            <rFont val="Tahoma"/>
            <family val="2"/>
          </rPr>
          <t xml:space="preserve">
4 ASUP Licencia Amb.
4 ASUP Nacederos LA.
Nota: aplica periodicidad trimestral
</t>
        </r>
        <r>
          <rPr>
            <b/>
            <u/>
            <sz val="9"/>
            <color indexed="81"/>
            <rFont val="Tahoma"/>
            <family val="2"/>
          </rPr>
          <t>Monitoreos por contingencias</t>
        </r>
        <r>
          <rPr>
            <sz val="9"/>
            <color indexed="81"/>
            <rFont val="Tahoma"/>
            <family val="2"/>
          </rPr>
          <t xml:space="preserve">
Q1: 
4 puntos de monitoreo por Contingencia en MQT (línea de transferencia de ARI para inyección). 
Q2:
2 ASUP Queja Gratulina.
9 ASUP Incidente Amb.
Q3:
3 puntos de monitoreo por Contingencia en la Q. La Barrosa (PLAT MQT I)
1 punto de monitoreo  en cumplimiento al CT-DTP-0494  Evento ambiental de la vasija en la Plataforma III Pozo Mqt 4.
Q4: 
2 monitoreos de agua en Tanque de almacenamiento y PTAP por evento con biocida.
3 monitoreos en Q. La Barrosa y Tabaco por contingencia  (Tea - PLAT MQT I) .
</t>
        </r>
        <r>
          <rPr>
            <b/>
            <sz val="9"/>
            <color indexed="81"/>
            <rFont val="Tahoma"/>
            <family val="2"/>
          </rPr>
          <t>NO APLICA PERIODICIDAD PARA ÉSTOS</t>
        </r>
        <r>
          <rPr>
            <sz val="9"/>
            <color indexed="81"/>
            <rFont val="Tahoma"/>
            <family val="2"/>
          </rPr>
          <t xml:space="preserve">.
</t>
        </r>
      </text>
    </comment>
    <comment ref="S22" authorId="0" shapeId="0" xr:uid="{00000000-0006-0000-0D00-000015000000}">
      <text>
        <r>
          <rPr>
            <b/>
            <sz val="9"/>
            <color indexed="81"/>
            <rFont val="Tahoma"/>
            <family val="2"/>
          </rPr>
          <t>Marcela Vargas:</t>
        </r>
        <r>
          <rPr>
            <sz val="9"/>
            <color indexed="81"/>
            <rFont val="Tahoma"/>
            <family val="2"/>
          </rPr>
          <t xml:space="preserve">
Quaterly</t>
        </r>
      </text>
    </comment>
    <comment ref="P23" authorId="0" shapeId="0" xr:uid="{00000000-0006-0000-0D00-000016000000}">
      <text>
        <r>
          <rPr>
            <b/>
            <sz val="9"/>
            <color indexed="81"/>
            <rFont val="Tahoma"/>
            <family val="2"/>
          </rPr>
          <t>Marcela Vargas:</t>
        </r>
        <r>
          <rPr>
            <sz val="9"/>
            <color indexed="81"/>
            <rFont val="Tahoma"/>
            <family val="2"/>
          </rPr>
          <t xml:space="preserve">
6 Piez.</t>
        </r>
      </text>
    </comment>
    <comment ref="Q23" authorId="0" shapeId="0" xr:uid="{00000000-0006-0000-0D00-000017000000}">
      <text>
        <r>
          <rPr>
            <b/>
            <sz val="9"/>
            <color indexed="81"/>
            <rFont val="Tahoma"/>
            <family val="2"/>
          </rPr>
          <t>Marcela Vargas:</t>
        </r>
        <r>
          <rPr>
            <sz val="9"/>
            <color indexed="81"/>
            <rFont val="Tahoma"/>
            <family val="2"/>
          </rPr>
          <t xml:space="preserve">
annual</t>
        </r>
      </text>
    </comment>
    <comment ref="R23" authorId="0" shapeId="0" xr:uid="{00000000-0006-0000-0D00-000018000000}">
      <text>
        <r>
          <rPr>
            <sz val="9"/>
            <color indexed="81"/>
            <rFont val="Tahoma"/>
            <family val="2"/>
          </rPr>
          <t>Contingencias:
Q4: 
2 puntos de monitores en Alto Mecaya para cierre por contingencias valvulas ilicitas.</t>
        </r>
      </text>
    </comment>
    <comment ref="P25" authorId="0" shapeId="0" xr:uid="{00000000-0006-0000-0D00-000019000000}">
      <text>
        <r>
          <rPr>
            <b/>
            <sz val="9"/>
            <color indexed="81"/>
            <rFont val="Tahoma"/>
            <family val="2"/>
          </rPr>
          <t>Marcela Vargas:</t>
        </r>
        <r>
          <rPr>
            <sz val="9"/>
            <color indexed="81"/>
            <rFont val="Tahoma"/>
            <family val="2"/>
          </rPr>
          <t xml:space="preserve">
13 Piez.</t>
        </r>
      </text>
    </comment>
    <comment ref="Q25" authorId="0" shapeId="0" xr:uid="{00000000-0006-0000-0D00-00001A000000}">
      <text>
        <r>
          <rPr>
            <b/>
            <sz val="9"/>
            <color indexed="81"/>
            <rFont val="Tahoma"/>
            <family val="2"/>
          </rPr>
          <t>Marcela Vargas:</t>
        </r>
        <r>
          <rPr>
            <sz val="9"/>
            <color indexed="81"/>
            <rFont val="Tahoma"/>
            <family val="2"/>
          </rPr>
          <t xml:space="preserve">
annual</t>
        </r>
      </text>
    </comment>
    <comment ref="R25" authorId="1" shapeId="0" xr:uid="{00000000-0006-0000-0D00-00001B000000}">
      <text>
        <r>
          <rPr>
            <b/>
            <sz val="9"/>
            <color indexed="81"/>
            <rFont val="Tahoma"/>
            <family val="2"/>
          </rPr>
          <t>Puntos de monitoreo:
3 fte sup (trimestral)
1 laguna (1 vez)
4 preventivos  (1 vez)</t>
        </r>
        <r>
          <rPr>
            <sz val="9"/>
            <color indexed="81"/>
            <rFont val="Tahoma"/>
            <family val="2"/>
          </rPr>
          <t xml:space="preserve">
Incluye 1 punto en la laguna y 4 puntos en el Rio Inchiyaco por medida preventiva,</t>
        </r>
      </text>
    </comment>
    <comment ref="S26" authorId="1" shapeId="0" xr:uid="{00000000-0006-0000-0D00-00001C000000}">
      <text>
        <r>
          <rPr>
            <b/>
            <sz val="9"/>
            <color indexed="81"/>
            <rFont val="Tahoma"/>
            <family val="2"/>
          </rPr>
          <t>Monica Pazmino:</t>
        </r>
        <r>
          <rPr>
            <sz val="9"/>
            <color indexed="81"/>
            <rFont val="Tahoma"/>
            <family val="2"/>
          </rPr>
          <t xml:space="preserve">
Monitoreo integrado por PQR</t>
        </r>
      </text>
    </comment>
    <comment ref="S29" authorId="0" shapeId="0" xr:uid="{00000000-0006-0000-0D00-00001D000000}">
      <text>
        <r>
          <rPr>
            <b/>
            <sz val="9"/>
            <color indexed="81"/>
            <rFont val="Tahoma"/>
            <family val="2"/>
          </rPr>
          <t>Marcela Vargas:</t>
        </r>
        <r>
          <rPr>
            <sz val="9"/>
            <color indexed="81"/>
            <rFont val="Tahoma"/>
            <family val="2"/>
          </rPr>
          <t xml:space="preserve">
Biannual</t>
        </r>
      </text>
    </comment>
    <comment ref="S30" authorId="0" shapeId="0" xr:uid="{00000000-0006-0000-0D00-00001E000000}">
      <text>
        <r>
          <rPr>
            <b/>
            <sz val="9"/>
            <color indexed="81"/>
            <rFont val="Tahoma"/>
            <family val="2"/>
          </rPr>
          <t>Marcela Vargas:</t>
        </r>
        <r>
          <rPr>
            <sz val="9"/>
            <color indexed="81"/>
            <rFont val="Tahoma"/>
            <family val="2"/>
          </rPr>
          <t xml:space="preserve">
annual</t>
        </r>
      </text>
    </comment>
    <comment ref="P32" authorId="0" shapeId="0" xr:uid="{00000000-0006-0000-0D00-00001F000000}">
      <text>
        <r>
          <rPr>
            <b/>
            <sz val="9"/>
            <color indexed="81"/>
            <rFont val="Tahoma"/>
            <family val="2"/>
          </rPr>
          <t>Marcela Vargas:</t>
        </r>
        <r>
          <rPr>
            <sz val="9"/>
            <color indexed="81"/>
            <rFont val="Tahoma"/>
            <family val="2"/>
          </rPr>
          <t xml:space="preserve">
9 piez.</t>
        </r>
      </text>
    </comment>
    <comment ref="Q32" authorId="0" shapeId="0" xr:uid="{00000000-0006-0000-0D00-000020000000}">
      <text>
        <r>
          <rPr>
            <b/>
            <sz val="9"/>
            <color indexed="81"/>
            <rFont val="Tahoma"/>
            <family val="2"/>
          </rPr>
          <t>Marcela Vargas:</t>
        </r>
        <r>
          <rPr>
            <sz val="9"/>
            <color indexed="81"/>
            <rFont val="Tahoma"/>
            <family val="2"/>
          </rPr>
          <t xml:space="preserve">
Biannual</t>
        </r>
      </text>
    </comment>
    <comment ref="S32" authorId="0" shapeId="0" xr:uid="{00000000-0006-0000-0D00-000021000000}">
      <text>
        <r>
          <rPr>
            <b/>
            <sz val="9"/>
            <color indexed="81"/>
            <rFont val="Tahoma"/>
            <family val="2"/>
          </rPr>
          <t>Marcela Vargas:</t>
        </r>
        <r>
          <rPr>
            <sz val="9"/>
            <color indexed="81"/>
            <rFont val="Tahoma"/>
            <family val="2"/>
          </rPr>
          <t xml:space="preserve">
Biannual</t>
        </r>
      </text>
    </comment>
    <comment ref="P34" authorId="0" shapeId="0" xr:uid="{00000000-0006-0000-0D00-000022000000}">
      <text>
        <r>
          <rPr>
            <b/>
            <sz val="9"/>
            <color indexed="81"/>
            <rFont val="Tahoma"/>
            <family val="2"/>
          </rPr>
          <t>Marcela Vargas:</t>
        </r>
        <r>
          <rPr>
            <sz val="9"/>
            <color indexed="81"/>
            <rFont val="Tahoma"/>
            <family val="2"/>
          </rPr>
          <t xml:space="preserve">
42 piez.</t>
        </r>
      </text>
    </comment>
    <comment ref="Q34" authorId="0" shapeId="0" xr:uid="{00000000-0006-0000-0D00-000023000000}">
      <text>
        <r>
          <rPr>
            <b/>
            <sz val="9"/>
            <color indexed="81"/>
            <rFont val="Tahoma"/>
            <family val="2"/>
          </rPr>
          <t>Marcela Vargas:</t>
        </r>
        <r>
          <rPr>
            <sz val="9"/>
            <color indexed="81"/>
            <rFont val="Tahoma"/>
            <family val="2"/>
          </rPr>
          <t xml:space="preserve">
Biannual</t>
        </r>
      </text>
    </comment>
    <comment ref="S34" authorId="0" shapeId="0" xr:uid="{00000000-0006-0000-0D00-000024000000}">
      <text>
        <r>
          <rPr>
            <b/>
            <sz val="9"/>
            <color indexed="81"/>
            <rFont val="Tahoma"/>
            <family val="2"/>
          </rPr>
          <t>Marcela Vargas:</t>
        </r>
        <r>
          <rPr>
            <sz val="9"/>
            <color indexed="81"/>
            <rFont val="Tahoma"/>
            <family val="2"/>
          </rPr>
          <t xml:space="preserve">
Biannual
</t>
        </r>
      </text>
    </comment>
    <comment ref="R35" authorId="2" shapeId="0" xr:uid="{00000000-0006-0000-0D00-000025000000}">
      <text>
        <r>
          <rPr>
            <b/>
            <sz val="9"/>
            <color indexed="81"/>
            <rFont val="Tahoma"/>
            <family val="2"/>
          </rPr>
          <t>Karla Polanco:</t>
        </r>
        <r>
          <rPr>
            <sz val="9"/>
            <color indexed="81"/>
            <rFont val="Tahoma"/>
            <family val="2"/>
          </rPr>
          <t xml:space="preserve">
aguas sup en enero durante la perf de Almendrillo</t>
        </r>
      </text>
    </comment>
    <comment ref="R37" authorId="2" shapeId="0" xr:uid="{00000000-0006-0000-0D00-000026000000}">
      <text>
        <r>
          <rPr>
            <b/>
            <sz val="9"/>
            <color indexed="81"/>
            <rFont val="Tahoma"/>
            <family val="2"/>
          </rPr>
          <t>Karla Polanco:</t>
        </r>
        <r>
          <rPr>
            <sz val="9"/>
            <color indexed="81"/>
            <rFont val="Tahoma"/>
            <family val="2"/>
          </rPr>
          <t xml:space="preserve">
5 ptos de captacion res.1300</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Daniel</author>
  </authors>
  <commentList>
    <comment ref="D14" authorId="0" shapeId="0" xr:uid="{3FF83356-7850-4773-A208-6991F5E43DD5}">
      <text>
        <r>
          <rPr>
            <b/>
            <sz val="9"/>
            <color indexed="81"/>
            <rFont val="Tahoma"/>
            <family val="2"/>
          </rPr>
          <t>Daniel:</t>
        </r>
        <r>
          <rPr>
            <sz val="9"/>
            <color indexed="81"/>
            <rFont val="Tahoma"/>
            <family val="2"/>
          </rPr>
          <t xml:space="preserve">
No mostrar n PPT</t>
        </r>
      </text>
    </comment>
  </commentList>
</comments>
</file>

<file path=xl/sharedStrings.xml><?xml version="1.0" encoding="utf-8"?>
<sst xmlns="http://schemas.openxmlformats.org/spreadsheetml/2006/main" count="3209" uniqueCount="574">
  <si>
    <t>Classification incidents</t>
  </si>
  <si>
    <t>Q1</t>
  </si>
  <si>
    <t>Q2</t>
  </si>
  <si>
    <t>Q3</t>
  </si>
  <si>
    <t>Q4</t>
  </si>
  <si>
    <t># Incidents Cummulative</t>
  </si>
  <si>
    <t>Spilled barrels Cummulative</t>
  </si>
  <si>
    <t># Incidents</t>
  </si>
  <si>
    <t>Spilled Bbls</t>
  </si>
  <si>
    <t>Oil/Chemical Spill (&gt; 1 bbl)</t>
  </si>
  <si>
    <t>Oil/Chemical Spill (&lt; 1 bbl)</t>
  </si>
  <si>
    <t>Environmental Incidents</t>
  </si>
  <si>
    <t>Contained Discharge</t>
  </si>
  <si>
    <t>Total incidents</t>
  </si>
  <si>
    <t>Actual production  Bbls (BOPM Accumuleted)</t>
  </si>
  <si>
    <t>SPILL/MBO
cummulative</t>
  </si>
  <si>
    <t>Target</t>
  </si>
  <si>
    <t># SPILL/MBO (&gt;1 bbl)
cummulative</t>
  </si>
  <si>
    <t>Cummulative</t>
  </si>
  <si>
    <t>Total</t>
  </si>
  <si>
    <r>
      <rPr>
        <b/>
        <sz val="11"/>
        <color theme="1"/>
        <rFont val="Calibri"/>
        <family val="2"/>
        <scheme val="minor"/>
      </rPr>
      <t xml:space="preserve">DEFINICIONES
•Derrame de hidrocarburo / químicos &gt; 1bbl (Oil/Chemical Spill (&gt; 1 bbl)): </t>
    </r>
    <r>
      <rPr>
        <sz val="11"/>
        <color theme="1"/>
        <rFont val="Calibri"/>
        <family val="2"/>
        <scheme val="minor"/>
      </rPr>
      <t>Un incidente en el que el hidrocarburo/química supera los controles de contención y da como resultado un derrame o liberación al medio ambiente circundante de más de 1 bbl afectando el suelo o el agua.</t>
    </r>
    <r>
      <rPr>
        <b/>
        <sz val="11"/>
        <color theme="1"/>
        <rFont val="Calibri"/>
        <family val="2"/>
        <scheme val="minor"/>
      </rPr>
      <t xml:space="preserve">
• Derrame de hidrocarburo / químicos &lt;1bbl (Oil/Chemical Spill (&lt; 1 bbl)): </t>
    </r>
    <r>
      <rPr>
        <sz val="11"/>
        <color theme="1"/>
        <rFont val="Calibri"/>
        <family val="2"/>
        <scheme val="minor"/>
      </rPr>
      <t>Un incidente en el que el hidrocarburo/química supera los controles de contención y da como resultado un derrame o liberación al medio ambiente circundante de menos de 1 bbl afectando el suelo o el agua.</t>
    </r>
    <r>
      <rPr>
        <b/>
        <sz val="11"/>
        <color theme="1"/>
        <rFont val="Calibri"/>
        <family val="2"/>
        <scheme val="minor"/>
      </rPr>
      <t xml:space="preserve">
• Incidente Ambiental (Environmental Incidents): </t>
    </r>
    <r>
      <rPr>
        <sz val="11"/>
        <color theme="1"/>
        <rFont val="Calibri"/>
        <family val="2"/>
        <scheme val="minor"/>
      </rPr>
      <t>Un incidente en el que un producto diferente de hidrocarburo/químicos (como: agua de producción, agua residual, lodos, etc.) supera los controles de contención y da como resultado un derrame o liberación al medio ambiente circundante afectando el suelo o el agua.</t>
    </r>
    <r>
      <rPr>
        <b/>
        <sz val="11"/>
        <color theme="1"/>
        <rFont val="Calibri"/>
        <family val="2"/>
        <scheme val="minor"/>
      </rPr>
      <t xml:space="preserve">
• Descarga contenida (Contained Discharge): </t>
    </r>
    <r>
      <rPr>
        <sz val="11"/>
        <color theme="1"/>
        <rFont val="Calibri"/>
        <family val="2"/>
        <scheme val="minor"/>
      </rPr>
      <t>Un incidente en el que el producto (hidrocarburos, químicos, agua de producción, agua residual, lodos, etc</t>
    </r>
    <r>
      <rPr>
        <b/>
        <sz val="11"/>
        <color theme="1"/>
        <rFont val="Calibri"/>
        <family val="2"/>
        <scheme val="minor"/>
      </rPr>
      <t xml:space="preserve">.) </t>
    </r>
    <r>
      <rPr>
        <sz val="11"/>
        <color theme="1"/>
        <rFont val="Calibri"/>
        <family val="2"/>
        <scheme val="minor"/>
      </rPr>
      <t>se ha derramado o liberado, pero permanece dentro de la contención adecuada sin afectación al medio ambiente.</t>
    </r>
  </si>
  <si>
    <t>3 ACTUAL + 9 ESTIMATED</t>
  </si>
  <si>
    <t>Gross Production</t>
  </si>
  <si>
    <t xml:space="preserve">MONTH </t>
  </si>
  <si>
    <t>Guayuyaco</t>
  </si>
  <si>
    <t>Juanambu</t>
  </si>
  <si>
    <t>Santana</t>
  </si>
  <si>
    <t>Costayaco</t>
  </si>
  <si>
    <t>Moqueta</t>
  </si>
  <si>
    <t>Vonu</t>
  </si>
  <si>
    <t>Jilguero Unitization</t>
  </si>
  <si>
    <t>Jilguero</t>
  </si>
  <si>
    <t xml:space="preserve">Melero </t>
  </si>
  <si>
    <t>Ramiriquí (Oil)</t>
  </si>
  <si>
    <t>Ramiriquí (Gas)</t>
  </si>
  <si>
    <t>Prosperidad</t>
  </si>
  <si>
    <t>Arjona (Gas)</t>
  </si>
  <si>
    <t>Cohembi</t>
  </si>
  <si>
    <t>Quinde</t>
  </si>
  <si>
    <t>Quillacinga</t>
  </si>
  <si>
    <t>Nancy Burdines</t>
  </si>
  <si>
    <t>PUT7
Alpha</t>
  </si>
  <si>
    <t>PUT7
Cumplidor</t>
  </si>
  <si>
    <t>PUT7
Pecari</t>
  </si>
  <si>
    <t>PUT7
Almendrillo</t>
  </si>
  <si>
    <t>PUT7
Pomorroso</t>
  </si>
  <si>
    <t>ALEA
Chilanguita</t>
  </si>
  <si>
    <t>Santa Lucia</t>
  </si>
  <si>
    <t>Colón</t>
  </si>
  <si>
    <t>Juglar</t>
  </si>
  <si>
    <t>Gaitero</t>
  </si>
  <si>
    <t>Chuira</t>
  </si>
  <si>
    <t>Zoe</t>
  </si>
  <si>
    <t>Mono Araña La Luna</t>
  </si>
  <si>
    <t>Mono Araña
Lisama</t>
  </si>
  <si>
    <t>AYMB</t>
  </si>
  <si>
    <t>Acordionero</t>
  </si>
  <si>
    <t>Los Angeles</t>
  </si>
  <si>
    <t>Querubín</t>
  </si>
  <si>
    <t>Mochuelo</t>
  </si>
  <si>
    <t>Tronos</t>
  </si>
  <si>
    <t>Serafín (Gas)</t>
  </si>
  <si>
    <t>Totumillo</t>
  </si>
  <si>
    <t>Putumayo</t>
  </si>
  <si>
    <t>VMM</t>
  </si>
  <si>
    <t>TOTAL</t>
  </si>
  <si>
    <t>BOPD</t>
  </si>
  <si>
    <t>BOPM</t>
  </si>
  <si>
    <t>Jan</t>
  </si>
  <si>
    <t>Feb</t>
  </si>
  <si>
    <t>Mar</t>
  </si>
  <si>
    <t>Apr</t>
  </si>
  <si>
    <t>May</t>
  </si>
  <si>
    <t>Jun</t>
  </si>
  <si>
    <t>Jul</t>
  </si>
  <si>
    <t>Aug</t>
  </si>
  <si>
    <t>Sep</t>
  </si>
  <si>
    <t>Oct</t>
  </si>
  <si>
    <t>Nov</t>
  </si>
  <si>
    <t>Dec</t>
  </si>
  <si>
    <t>Av:</t>
  </si>
  <si>
    <t>Consumptions</t>
  </si>
  <si>
    <t>Gross Production After Consumtions</t>
  </si>
  <si>
    <t>Toroyaco</t>
  </si>
  <si>
    <t>Contingency (CYC and MQT)</t>
  </si>
  <si>
    <t>Gross Production minus Contingency</t>
  </si>
  <si>
    <t>WI Production Before Royalties (after consumption)</t>
  </si>
  <si>
    <t>Royalties in Kind</t>
  </si>
  <si>
    <t>Suroriente</t>
  </si>
  <si>
    <t>Others MMV</t>
  </si>
  <si>
    <t>Net Production after Government Royalties</t>
  </si>
  <si>
    <t>HPR &amp; Factor R</t>
  </si>
  <si>
    <t>Crosby</t>
  </si>
  <si>
    <t>mbd NAR by Field</t>
  </si>
  <si>
    <t>Quarterly Report
VMM Basin</t>
  </si>
  <si>
    <t>Quarterly Report
ACORDIONERO</t>
  </si>
  <si>
    <t>Miniors</t>
  </si>
  <si>
    <t>Quarterly Report
MONO ARAÑA</t>
  </si>
  <si>
    <t>Mono Araña</t>
  </si>
  <si>
    <t>PUT NORTE</t>
  </si>
  <si>
    <t>PUT SUR</t>
  </si>
  <si>
    <t>Quarterly Report
PUTUMAYO BASIN</t>
  </si>
  <si>
    <t>Quarterly Report
PUTUMAYO NORTE</t>
  </si>
  <si>
    <t>Quarterly Report
PUTUMAYO SUR</t>
  </si>
  <si>
    <t>Quarterly Report
MINIORS</t>
  </si>
  <si>
    <t>PUTN</t>
  </si>
  <si>
    <t>PUTS</t>
  </si>
  <si>
    <t>TEMAS RELEVANTES OPERATIVOS</t>
  </si>
  <si>
    <t>CUMPLIMIENTO LEGAL</t>
  </si>
  <si>
    <t>INICIATIVAS O PROYECTOS  (INVERSIÓN 1%, COMPENSACIÓN)</t>
  </si>
  <si>
    <t xml:space="preserve">SGA </t>
  </si>
  <si>
    <t>Basin</t>
  </si>
  <si>
    <t>Noise</t>
  </si>
  <si>
    <t>Air</t>
  </si>
  <si>
    <t>Soil</t>
  </si>
  <si>
    <t>Cuts</t>
  </si>
  <si>
    <t>PUTUMAYO</t>
  </si>
  <si>
    <t>Mary</t>
  </si>
  <si>
    <t>Miraflor west</t>
  </si>
  <si>
    <t>Vonu Este</t>
  </si>
  <si>
    <t>Chilanguita</t>
  </si>
  <si>
    <t>Nancy</t>
  </si>
  <si>
    <t>Burdine</t>
  </si>
  <si>
    <t>Cumplidor</t>
  </si>
  <si>
    <t>Siriri</t>
  </si>
  <si>
    <t>Pomorroso</t>
  </si>
  <si>
    <t>Colibri</t>
  </si>
  <si>
    <t>Sismica Alea 1848A</t>
  </si>
  <si>
    <t>Sismica Nancy 3D</t>
  </si>
  <si>
    <t>Santa Lucía</t>
  </si>
  <si>
    <t>Los Ángeles</t>
  </si>
  <si>
    <t>Sinú</t>
  </si>
  <si>
    <t>Tonga</t>
  </si>
  <si>
    <t>Monitoring</t>
  </si>
  <si>
    <t>% Monitoring</t>
  </si>
  <si>
    <t xml:space="preserve">Water Quality </t>
  </si>
  <si>
    <t>Groundwater</t>
  </si>
  <si>
    <t>Waste Water</t>
  </si>
  <si>
    <t>Superficial Water</t>
  </si>
  <si>
    <t>Cuenca</t>
  </si>
  <si>
    <t>Campo</t>
  </si>
  <si>
    <t>Número de agua subterránea / Piezometro</t>
  </si>
  <si>
    <t>Puntos de Superficie de Agua</t>
  </si>
  <si>
    <t>Frecuencia</t>
  </si>
  <si>
    <t># de Muestras de Monitoreo</t>
  </si>
  <si>
    <t>Numbers Groundwater / Piezometers</t>
  </si>
  <si>
    <t>Frequency</t>
  </si>
  <si>
    <t>Surface Water Points</t>
  </si>
  <si>
    <t># of Monitoring Samples (Ground water + Surface Water)</t>
  </si>
  <si>
    <t>Ayombero</t>
  </si>
  <si>
    <t>El Portón</t>
  </si>
  <si>
    <t>Por etapa</t>
  </si>
  <si>
    <t>Sismica PUT 4/PUT 25</t>
  </si>
  <si>
    <t>Sirirí</t>
  </si>
  <si>
    <t>TOTALS</t>
  </si>
  <si>
    <t>HERRAMIENTA DE TRABAJO</t>
  </si>
  <si>
    <t>FORMATO</t>
  </si>
  <si>
    <t>HISTORICO</t>
  </si>
  <si>
    <t>CALIDAD DEL AGUA</t>
  </si>
  <si>
    <t>AGUA SUBTERRÁNEA (POZOS PROFUNDOS/ALJIBES)</t>
  </si>
  <si>
    <t xml:space="preserve">Periodicidad del monitoreo </t>
  </si>
  <si>
    <t>Proyecto/Campo</t>
  </si>
  <si>
    <t>HISTORICO MONITOREOS</t>
  </si>
  <si>
    <t>AGUA SUPERFICIAL</t>
  </si>
  <si>
    <t>AGUA RESIDUAL DOMÉSTICA</t>
  </si>
  <si>
    <t>AGUA RESIDUAL INDUSTRIAL</t>
  </si>
  <si>
    <t>VALLE MEDIO</t>
  </si>
  <si>
    <t>Monoaraña</t>
  </si>
  <si>
    <t>PUT</t>
  </si>
  <si>
    <t>Abiertos</t>
  </si>
  <si>
    <t>Cerrados</t>
  </si>
  <si>
    <t>Autos</t>
  </si>
  <si>
    <t>Total por estado</t>
  </si>
  <si>
    <t>Proyectos en abandono</t>
  </si>
  <si>
    <t>Chaza</t>
  </si>
  <si>
    <t>Cafelina</t>
  </si>
  <si>
    <t>Put-2</t>
  </si>
  <si>
    <t>Canelo Norte</t>
  </si>
  <si>
    <t>PPS</t>
  </si>
  <si>
    <t>Venado</t>
  </si>
  <si>
    <t>Rumiyaco</t>
  </si>
  <si>
    <t>Put-1</t>
  </si>
  <si>
    <t>Cabañas</t>
  </si>
  <si>
    <t>Put-10</t>
  </si>
  <si>
    <t>San Juan</t>
  </si>
  <si>
    <t>Azar</t>
  </si>
  <si>
    <t>Vega Este</t>
  </si>
  <si>
    <t xml:space="preserve">Chaza </t>
  </si>
  <si>
    <t>Río Mocoa</t>
  </si>
  <si>
    <t>LLA</t>
  </si>
  <si>
    <t>Gaviotas</t>
  </si>
  <si>
    <t xml:space="preserve">Gaviotas </t>
  </si>
  <si>
    <t xml:space="preserve">Guachiria Norte </t>
  </si>
  <si>
    <t>Guachiria Norte</t>
  </si>
  <si>
    <t xml:space="preserve">El Porton </t>
  </si>
  <si>
    <t>Prosperidad/Calatea</t>
  </si>
  <si>
    <t xml:space="preserve">Primavera </t>
  </si>
  <si>
    <t>SINÚ</t>
  </si>
  <si>
    <t>SINU 3</t>
  </si>
  <si>
    <t>VIM</t>
  </si>
  <si>
    <t xml:space="preserve">Sierra Nevada </t>
  </si>
  <si>
    <t>Brillante Sur Este</t>
  </si>
  <si>
    <t xml:space="preserve">La Pinta </t>
  </si>
  <si>
    <t xml:space="preserve">Magdalena </t>
  </si>
  <si>
    <t xml:space="preserve">San Angel </t>
  </si>
  <si>
    <t>CAT</t>
  </si>
  <si>
    <t>Catguas</t>
  </si>
  <si>
    <t xml:space="preserve">Versalles </t>
  </si>
  <si>
    <t>Río Magdalena</t>
  </si>
  <si>
    <t>Bloque</t>
  </si>
  <si>
    <t>Projecto</t>
  </si>
  <si>
    <t>Procesos sancionatorios</t>
  </si>
  <si>
    <t xml:space="preserve">Total </t>
  </si>
  <si>
    <t>N° de procesos</t>
  </si>
  <si>
    <t>PERIODOS ANTERIORES</t>
  </si>
  <si>
    <t>PENDIENTES ACUMULADOS</t>
  </si>
  <si>
    <t>REQUERIDOS</t>
  </si>
  <si>
    <t>RADICADOS</t>
  </si>
  <si>
    <t xml:space="preserve">OPERACIÓN </t>
  </si>
  <si>
    <t>ABANDONO</t>
  </si>
  <si>
    <t>SINU</t>
  </si>
  <si>
    <t>TOTAL GTE</t>
  </si>
  <si>
    <t>TABLA RESUMEN</t>
  </si>
  <si>
    <t xml:space="preserve">
</t>
  </si>
  <si>
    <t>CUENCA</t>
  </si>
  <si>
    <t>ESTADO</t>
  </si>
  <si>
    <t>NO APLICA</t>
  </si>
  <si>
    <t>ABIERTOS</t>
  </si>
  <si>
    <t>CERRADOS</t>
  </si>
  <si>
    <t>Requisitos legales específicos</t>
  </si>
  <si>
    <t xml:space="preserve">Retiro y disposición con gestor externo de los lodos almacenados en la bateria Mary. </t>
  </si>
  <si>
    <t>Finalizar las limpiezas de las areas afectadas por derrames de terceros de los oleoductos y gestionar el pacto de cumplimiento</t>
  </si>
  <si>
    <t xml:space="preserve">N° de monitoreos obligatorios </t>
  </si>
  <si>
    <t>NA</t>
  </si>
  <si>
    <t>APE Moqueta</t>
  </si>
  <si>
    <t>Proyectos suspendidos</t>
  </si>
  <si>
    <t>PUT4</t>
  </si>
  <si>
    <t>NBM</t>
  </si>
  <si>
    <t>Alea 1848</t>
  </si>
  <si>
    <t>PUT 2</t>
  </si>
  <si>
    <t>Comadreja</t>
  </si>
  <si>
    <t>Proyectos operación</t>
  </si>
  <si>
    <t>Santana &amp;Guayuyaco</t>
  </si>
  <si>
    <t>CPI Suroriente</t>
  </si>
  <si>
    <t>Quinde, Cohembi y Quillacinga</t>
  </si>
  <si>
    <t>PUT 7</t>
  </si>
  <si>
    <t>Proyectos en abandono PUT</t>
  </si>
  <si>
    <t>Procesos abiertos</t>
  </si>
  <si>
    <t>Procesos cerrados</t>
  </si>
  <si>
    <t>Number of incidents</t>
  </si>
  <si>
    <t>Q1 2018</t>
  </si>
  <si>
    <t>Q1 2019</t>
  </si>
  <si>
    <t>Q2 2018</t>
  </si>
  <si>
    <t>Q2 2019</t>
  </si>
  <si>
    <t>Q3 2018</t>
  </si>
  <si>
    <t>Q3 2019</t>
  </si>
  <si>
    <t>Q4 2018</t>
  </si>
  <si>
    <t>Q4 2019</t>
  </si>
  <si>
    <t>Q1 2020</t>
  </si>
  <si>
    <t>Q2 2020</t>
  </si>
  <si>
    <t>Q3 2020</t>
  </si>
  <si>
    <t>Q4 2020</t>
  </si>
  <si>
    <t>Year</t>
  </si>
  <si>
    <t>Quarterly Report
GTE</t>
  </si>
  <si>
    <t>Percentage</t>
  </si>
  <si>
    <t>N° Monitoring</t>
  </si>
  <si>
    <t>Pecari</t>
  </si>
  <si>
    <t>ACR/MCH</t>
  </si>
  <si>
    <t>AYM</t>
  </si>
  <si>
    <t>MAR</t>
  </si>
  <si>
    <t xml:space="preserve">MINIORS </t>
  </si>
  <si>
    <t xml:space="preserve">MINIORS - SPILLS 2020 </t>
  </si>
  <si>
    <t xml:space="preserve">PENDIENTES </t>
  </si>
  <si>
    <t>PENDIENTES</t>
  </si>
  <si>
    <t>AUTOS (FUENTE: FO CONTROL DE AUTOS)</t>
  </si>
  <si>
    <t>PUTUMAYO (FUENTE: INFORMACIÒN REMITIDA POR COORDINADORES)</t>
  </si>
  <si>
    <r>
      <t>Oil/Chemical Spill (&gt;1 bbl)</t>
    </r>
    <r>
      <rPr>
        <b/>
        <sz val="11"/>
        <color theme="1"/>
        <rFont val="Calibri"/>
        <family val="2"/>
        <scheme val="minor"/>
      </rPr>
      <t xml:space="preserve"> ()</t>
    </r>
  </si>
  <si>
    <r>
      <t>Oil/Chemical Spill (&lt;1 bbl)</t>
    </r>
    <r>
      <rPr>
        <b/>
        <sz val="11"/>
        <color theme="1"/>
        <rFont val="Calibri"/>
        <family val="2"/>
        <scheme val="minor"/>
      </rPr>
      <t xml:space="preserve"> ()</t>
    </r>
  </si>
  <si>
    <r>
      <t>Environmental Incidents</t>
    </r>
    <r>
      <rPr>
        <b/>
        <sz val="11"/>
        <color theme="1"/>
        <rFont val="Calibri"/>
        <family val="2"/>
        <scheme val="minor"/>
      </rPr>
      <t xml:space="preserve">     ()</t>
    </r>
  </si>
  <si>
    <r>
      <t xml:space="preserve">Contained Discharge     </t>
    </r>
    <r>
      <rPr>
        <b/>
        <sz val="11"/>
        <color theme="1"/>
        <rFont val="Calibri"/>
        <family val="2"/>
        <scheme val="minor"/>
      </rPr>
      <t>()</t>
    </r>
  </si>
  <si>
    <t>2017-2020</t>
  </si>
  <si>
    <t>MADS</t>
  </si>
  <si>
    <t>ANLA</t>
  </si>
  <si>
    <t>CAR</t>
  </si>
  <si>
    <t xml:space="preserve"> </t>
  </si>
  <si>
    <t>N° Incidentes</t>
  </si>
  <si>
    <t>Observations</t>
  </si>
  <si>
    <t>ACTIVIDAD</t>
  </si>
  <si>
    <t>Spt</t>
  </si>
  <si>
    <t>Dic</t>
  </si>
  <si>
    <t>Visits attended (Authorities)</t>
  </si>
  <si>
    <t>Enviromental reports to stakeholders</t>
  </si>
  <si>
    <t>Answers to Authorities requests (Autos)</t>
  </si>
  <si>
    <t>Environmental Inspections</t>
  </si>
  <si>
    <t>Fines or penalties</t>
  </si>
  <si>
    <t>ESTADÍSTICAS SEGUIMIENTO AMBIENTAL</t>
  </si>
  <si>
    <t xml:space="preserve">FORMATO </t>
  </si>
  <si>
    <r>
      <t>Oil/Chemical Spill (&gt;1 bbl)</t>
    </r>
    <r>
      <rPr>
        <b/>
        <sz val="11"/>
        <color theme="1"/>
        <rFont val="Calibri"/>
        <family val="2"/>
        <scheme val="minor"/>
      </rPr>
      <t xml:space="preserve"> (0)</t>
    </r>
  </si>
  <si>
    <r>
      <t>Oil/Chemical Spill (&lt;1 bbl)</t>
    </r>
    <r>
      <rPr>
        <b/>
        <sz val="11"/>
        <color theme="1"/>
        <rFont val="Calibri"/>
        <family val="2"/>
        <scheme val="minor"/>
      </rPr>
      <t xml:space="preserve"> (0)</t>
    </r>
  </si>
  <si>
    <t># Expedientes</t>
  </si>
  <si>
    <t>RADICADOS Q1</t>
  </si>
  <si>
    <t>RADICADOS Q2</t>
  </si>
  <si>
    <r>
      <t xml:space="preserve">REVISIÓN AUTOS 
</t>
    </r>
    <r>
      <rPr>
        <sz val="11"/>
        <color theme="0"/>
        <rFont val="Calibri"/>
        <family val="2"/>
        <scheme val="minor"/>
      </rPr>
      <t>MAYO 5 DE 2020</t>
    </r>
  </si>
  <si>
    <t>2018-2020</t>
  </si>
  <si>
    <t xml:space="preserve">Monitoreos Obligatorios </t>
  </si>
  <si>
    <t>Otros Monitoreos</t>
  </si>
  <si>
    <t>Observaciones</t>
  </si>
  <si>
    <r>
      <t xml:space="preserve">ICAS </t>
    </r>
    <r>
      <rPr>
        <b/>
        <sz val="11"/>
        <color theme="1"/>
        <rFont val="Calibri"/>
        <family val="2"/>
      </rPr>
      <t>Operation</t>
    </r>
    <r>
      <rPr>
        <sz val="11"/>
        <color theme="1"/>
        <rFont val="Calibri"/>
        <family val="2"/>
      </rPr>
      <t xml:space="preserve"> submitted to  ANLA</t>
    </r>
  </si>
  <si>
    <r>
      <t xml:space="preserve">ICAS </t>
    </r>
    <r>
      <rPr>
        <b/>
        <sz val="11"/>
        <rFont val="Calibri"/>
        <family val="2"/>
      </rPr>
      <t>abandonment</t>
    </r>
    <r>
      <rPr>
        <sz val="11"/>
        <rFont val="Calibri"/>
        <family val="2"/>
      </rPr>
      <t xml:space="preserve"> submitted to ANLA</t>
    </r>
  </si>
  <si>
    <t>MONITOREOS AMBIENTALES</t>
  </si>
  <si>
    <t>N° Total de Monitoreos 2020</t>
  </si>
  <si>
    <t>N°  Monitoreos
Ruido</t>
  </si>
  <si>
    <t>N° Monitoreos
Aire</t>
  </si>
  <si>
    <t>N° Monitoreos
Suelo</t>
  </si>
  <si>
    <t>N° Monitoreos
Cortes</t>
  </si>
  <si>
    <t>OPEX</t>
  </si>
  <si>
    <t>EJECUTADO</t>
  </si>
  <si>
    <t>CAPEX</t>
  </si>
  <si>
    <t>OBSERVACIONES</t>
  </si>
  <si>
    <t>PRESUPUESTO POR EJECUTAR (USD)</t>
  </si>
  <si>
    <r>
      <rPr>
        <b/>
        <sz val="10"/>
        <color theme="1"/>
        <rFont val="Arial"/>
        <family val="2"/>
      </rPr>
      <t xml:space="preserve">DEFINICIONES
•Derrame de hidrocarburo / químicos &gt; 1bbl (Oil/Chemical Spill (&gt; 1 bbl)): </t>
    </r>
    <r>
      <rPr>
        <sz val="10"/>
        <color theme="1"/>
        <rFont val="Arial"/>
        <family val="2"/>
      </rPr>
      <t>Un incidente en el que el hidrocarburo/química supera los controles de contención y da como resultado un derrame o liberación al medio ambiente circundante de más de 1 bbl afectando el suelo o el agua.</t>
    </r>
    <r>
      <rPr>
        <b/>
        <sz val="10"/>
        <color theme="1"/>
        <rFont val="Arial"/>
        <family val="2"/>
      </rPr>
      <t xml:space="preserve">
• Derrame de hidrocarburo / químicos &lt;1bbl (Oil/Chemical Spill (&lt; 1 bbl)): </t>
    </r>
    <r>
      <rPr>
        <sz val="10"/>
        <color theme="1"/>
        <rFont val="Arial"/>
        <family val="2"/>
      </rPr>
      <t>Un incidente en el que el hidrocarburo/química supera los controles de contención y da como resultado un derrame o liberación al medio ambiente circundante de menos de 1 bbl afectando el suelo o el agua.</t>
    </r>
    <r>
      <rPr>
        <b/>
        <sz val="10"/>
        <color theme="1"/>
        <rFont val="Arial"/>
        <family val="2"/>
      </rPr>
      <t xml:space="preserve">
• Incidente Ambiental (Environmental Incidents): </t>
    </r>
    <r>
      <rPr>
        <sz val="10"/>
        <color theme="1"/>
        <rFont val="Arial"/>
        <family val="2"/>
      </rPr>
      <t>Un incidente en el que un producto diferente de hidrocarburo/químicos (como: agua de producción, agua residual, lodos, etc.) supera los controles de contención y da como resultado un derrame o liberación al medio ambiente circundante afectando el suelo o el agua.</t>
    </r>
    <r>
      <rPr>
        <b/>
        <sz val="10"/>
        <color theme="1"/>
        <rFont val="Arial"/>
        <family val="2"/>
      </rPr>
      <t xml:space="preserve">
• Descarga contenida (Contained Discharge): </t>
    </r>
    <r>
      <rPr>
        <sz val="10"/>
        <color theme="1"/>
        <rFont val="Arial"/>
        <family val="2"/>
      </rPr>
      <t>Un incidente en el que el producto (hidrocarburos, químicos, agua de producción, agua residual, lodos, etc</t>
    </r>
    <r>
      <rPr>
        <b/>
        <sz val="10"/>
        <color theme="1"/>
        <rFont val="Arial"/>
        <family val="2"/>
      </rPr>
      <t xml:space="preserve">.) </t>
    </r>
    <r>
      <rPr>
        <sz val="10"/>
        <color theme="1"/>
        <rFont val="Arial"/>
        <family val="2"/>
      </rPr>
      <t>se ha derramado o liberado, pero permanece dentro de la contención adecuada sin afectación al medio ambiente.</t>
    </r>
  </si>
  <si>
    <t>REPORTE INCIDENTES AMBIENTALES</t>
  </si>
  <si>
    <t>% AVANCE</t>
  </si>
  <si>
    <t>PRESUPUESTO APROBADO (USD)</t>
  </si>
  <si>
    <t>Cumplimiento de la medida Cautelar expedida mediante Auto 2016-310-SPO 2016  y las Sentencias T-730/16  y sentencia U 123 de 2018</t>
  </si>
  <si>
    <t>RADICADOS Q3</t>
  </si>
  <si>
    <t>RADICADOS Q4</t>
  </si>
  <si>
    <t xml:space="preserve">ABANDONO </t>
  </si>
  <si>
    <t>VALLE MEDIO DEL MAGDALENA/LLA/SINÚ/VIM/CAT</t>
  </si>
  <si>
    <t>VALLE MEDIO MAGDALENA
LLANOS
SINU
VIM
CAT</t>
  </si>
  <si>
    <r>
      <t>Environmental Incidents</t>
    </r>
    <r>
      <rPr>
        <b/>
        <sz val="11"/>
        <color theme="1"/>
        <rFont val="Calibri"/>
        <family val="2"/>
        <scheme val="minor"/>
      </rPr>
      <t xml:space="preserve">     (0)</t>
    </r>
  </si>
  <si>
    <r>
      <t xml:space="preserve">Contained Discharge     </t>
    </r>
    <r>
      <rPr>
        <b/>
        <sz val="11"/>
        <color theme="1"/>
        <rFont val="Calibri"/>
        <family val="2"/>
        <scheme val="minor"/>
      </rPr>
      <t>(16)</t>
    </r>
  </si>
  <si>
    <t>Spilled barrels (&gt;1bbl/MBO)</t>
  </si>
  <si>
    <t>AGUA RESIDUAL</t>
  </si>
  <si>
    <t>N° Incidents</t>
  </si>
  <si>
    <t>ICAS REQUIRED</t>
  </si>
  <si>
    <t>ICAS SUBMITTED</t>
  </si>
  <si>
    <t>ICAS PENDING</t>
  </si>
  <si>
    <t>Observaciones/Comentarios</t>
  </si>
  <si>
    <t>FY_2021 FOCUSED ACTIVITIES</t>
  </si>
  <si>
    <t>Realizar apoyo tecnico para la intervención del pozo Los Ángeles-2.</t>
  </si>
  <si>
    <t>Culminar la recuperación de áreas intervenidas de la construcción de la linea de flujo y red electrica del SW.</t>
  </si>
  <si>
    <t xml:space="preserve">Observaciones/Comentarios
</t>
  </si>
  <si>
    <t>FCST3 (9 ACTUAL + 3 ESTIMATED)</t>
  </si>
  <si>
    <t>Contingency</t>
  </si>
  <si>
    <t>Alpha</t>
  </si>
  <si>
    <t>Avg FY</t>
  </si>
  <si>
    <t>TOTAL 2019</t>
  </si>
  <si>
    <t>TOTAL 2020</t>
  </si>
  <si>
    <t>Oil/Chemical Spill  (&gt; 1 bbl)</t>
  </si>
  <si>
    <t>Oil/Chemical Spill  (&lt; 1 bbl)</t>
  </si>
  <si>
    <t>Entrega a las autoridades ambientales, locales y comunidad la entrega de las 21,83 Ha limpiadas en el corredor Puerto Vega Teteye, condicionada por la emergencia sanitaria.</t>
  </si>
  <si>
    <t xml:space="preserve">Presentar la respuesta de los siguientes autos: Cabañas, S&amp;G, APE Moqueta, San Juan, Canelo Norte, Vega Este, Río Mocoa.  </t>
  </si>
  <si>
    <t>Presentar la respuesta de los siguientes autos: Burdine, Nancy, Rumiyaco y Suroriente</t>
  </si>
  <si>
    <t>Gestionar  Requerimientos y Respuesta de procesos sancionatorios de los proyectos: Costayaco y Rio Mocoa.</t>
  </si>
  <si>
    <t>Presentar ante la ANLA los ICAS de todos los proyectos del  Sur</t>
  </si>
  <si>
    <t>Presentar ante la ANLA los ICAS de todos los proyectos del Norte</t>
  </si>
  <si>
    <t>Actualización del PGR de los proyectos de Nancy y Suroriente</t>
  </si>
  <si>
    <t>Actualización del PGR de los proyectos de Mary, Toroyaco, Estaciones Linda y Santana y los Oleoductos Mary-Linda, Linda-Toroyaco, Toroyaco-Uchupyaco, Uchupayaco-Santana.</t>
  </si>
  <si>
    <t>Seguimiento y ejecución de acciones para el cumplimiento de requisitos legales y programas ambientales en el marco del SGA en sinergia con las áreas HSE-CSR, Legal y Procesos.</t>
  </si>
  <si>
    <t>Seguimiento y Cierre a PQR Ambientales</t>
  </si>
  <si>
    <t xml:space="preserve">Gestion de Requerimientos y Respuesta de procesos sancionatorios de los proyectos:  Cumplidor </t>
  </si>
  <si>
    <t>Contained Discharges</t>
  </si>
  <si>
    <t>Surface water monitoring</t>
  </si>
  <si>
    <t>Wastewater monitoring</t>
  </si>
  <si>
    <t>Groundwater monitoring</t>
  </si>
  <si>
    <t>Juanambú</t>
  </si>
  <si>
    <t xml:space="preserve">Miraflor </t>
  </si>
  <si>
    <t>Vonu este</t>
  </si>
  <si>
    <t>Colibrí</t>
  </si>
  <si>
    <t>RESULTS / ACHIEVEMENTS Q</t>
  </si>
  <si>
    <t>Orality</t>
  </si>
  <si>
    <t>Q1 2021</t>
  </si>
  <si>
    <t>Q2 2021</t>
  </si>
  <si>
    <t>Q3 2021</t>
  </si>
  <si>
    <t>Q4 2021</t>
  </si>
  <si>
    <t>ACORDIONERO</t>
  </si>
  <si>
    <t xml:space="preserve"> OTHERS VMM</t>
  </si>
  <si>
    <t>OTHERS VMM</t>
  </si>
  <si>
    <t>Quarterly Report
OTHERS VMM</t>
  </si>
  <si>
    <t>PUTUMAYO SUR - SPILLS 2021</t>
  </si>
  <si>
    <t>PUTUMAYO NORTE - SPILLS 2021</t>
  </si>
  <si>
    <t>PUTUMAYO BASIN - SPILLS 2021</t>
  </si>
  <si>
    <t xml:space="preserve"> VMM - SPILLS 2021</t>
  </si>
  <si>
    <t>ACORDIONERO - SPILLS 2021</t>
  </si>
  <si>
    <t>OTHERS VMM 2021</t>
  </si>
  <si>
    <t>N° de puntos de monitoreo obligatorios 2021</t>
  </si>
  <si>
    <t>San Alberto Base</t>
  </si>
  <si>
    <t>N°Puntos Monitoreados
Q1</t>
  </si>
  <si>
    <t>N°  Puntos Monitoreados Q2</t>
  </si>
  <si>
    <t>N° Puntos Monitoreados Q3</t>
  </si>
  <si>
    <t>N° Puntos Monitoreados Q4</t>
  </si>
  <si>
    <t>TOTAL
N° de puntos monitoreados 
Q1</t>
  </si>
  <si>
    <t>TOTAL
N° de puntos  monitoreados
Q2</t>
  </si>
  <si>
    <t>TOTAL
N° de puntos moniterados
Q3</t>
  </si>
  <si>
    <t>TOTAL
N° de puntos monitoreados
Q4</t>
  </si>
  <si>
    <t>TOTAL
N° de puntos monitoreados 
2021</t>
  </si>
  <si>
    <t>N° Total de Monitoreos 2021</t>
  </si>
  <si>
    <t>N°Puntos de monitoreo planeados Q1</t>
  </si>
  <si>
    <t>N°Puntos de monitoreo planeados Q2</t>
  </si>
  <si>
    <t>N°Puntos de monitoreo planeados Q4</t>
  </si>
  <si>
    <t>N°Puntos de monitoreo planeados Q3</t>
  </si>
  <si>
    <t>N° de otros puntos monitoreados
realizados en Q1</t>
  </si>
  <si>
    <t>N° de otros  puntos monitoreados
realizados en Q2</t>
  </si>
  <si>
    <t>N° Total de Puntos Monitoreados 2021</t>
  </si>
  <si>
    <t>N° de otros puntos monitoreados
realizados en Q3</t>
  </si>
  <si>
    <t>N° de otros puntos  monitoreados
realizados en Q4</t>
  </si>
  <si>
    <t>N° de otros  puntos  monitoreados
realizados en Q4</t>
  </si>
  <si>
    <t>N° de otrospuntos  monitoreados
realizados en Q4</t>
  </si>
  <si>
    <t>Inspecciones
Acordinero 69
Los Angeles 51
Chuira 23
Colon 29
Juglar 11
Santa Lucia 30
Zoe 3
Mono Araña 14
Camp San Alberto 15
Camp Acordionero 15</t>
  </si>
  <si>
    <t xml:space="preserve">Observaciones/Comentarios
1. Evento reportado a la ANLA Oil/Chemical &lt;1bbl "Carro tanque que transporta agua aceitosa de las operaciones de Workover , presento fuga de aproximadamente 12 galones en la vía, sin afectación a personas, fuentes hídricas o vegetación. "
2 Eventos Cargadero
1 Arbol de pozo Acr 20 
1 CPF Caja drenaje 
</t>
  </si>
  <si>
    <t>Observaciones/Comentarios
Se presentaron Dos descargas contenidas en el trimestre en el Bloque La Paloma: 1 evento Campo Juglar  Rebose en cuello de ganso del TK W 01.
 1 evento Campo Colon fuga por valvula de drenaje TK 500 -5</t>
  </si>
  <si>
    <t>Actualización del plan de gestión del riesgo del campo Acordionero incluidas nuevas actividades de platafromas, compra de gas PAD-4 y nuevas líneas de flujo con un avance del 90%.</t>
  </si>
  <si>
    <t>Acompañamiento y soprte tecnico en el proceso de elaboracion del EIA para la modificación de licencia del campo Acordionero</t>
  </si>
  <si>
    <t>Consolidación de la información para el reporte RESPEL en la platafroma IDEAM.</t>
  </si>
  <si>
    <t>Aseguramiento en el cumplimiento legal ambiental de la perforación de 10 pozos en la plataforma SW y verificación de las obligaciones asociadas a la ocupación de Cauce la Huila.</t>
  </si>
  <si>
    <t>Consolidación de inventario de GEI para el calculo de emisiones.</t>
  </si>
  <si>
    <t>Auditoría</t>
  </si>
  <si>
    <t>PLAN FORWARD 2021 Q2</t>
  </si>
  <si>
    <t>Ejecutar los procesos de licitacion asociados al cumplimiento legal del campo Acordionero. Red de piezometros, pozo de agua, mmto de plantas, mmto de tanques de agua, etc.</t>
  </si>
  <si>
    <t>Campaña de Perforación en PAD-6 del campo Acordionero.</t>
  </si>
  <si>
    <t>Construcción de red complementaria de piezometros del campo Acordionero asociado al diseño hidraulico.</t>
  </si>
  <si>
    <t>Radicar la actuaización del PGRMD</t>
  </si>
  <si>
    <t>Continuar el desarrollo  del plan padrino en el campo Acordionero</t>
  </si>
  <si>
    <t>Preparaión tecnica y economica para el proceso de reactivación economica del campo Santa Lucia.</t>
  </si>
  <si>
    <t>Actualización del plan de gestión del riesgo del campo Mono Araña avance del 90%.</t>
  </si>
  <si>
    <t>Presenta respuesta al auto 2629 de 2020 del campo Zoe.</t>
  </si>
  <si>
    <t>Ejecución de servicios ambientales asociados a la reactivación del campo Santa Lucia.</t>
  </si>
  <si>
    <t>Realizar la recuperación de taludes de la platafroma Zoe empleando hidrosiembra</t>
  </si>
  <si>
    <t>Desarrollar el programa de monitoreos asociados al cumplimiento legal de los campos OVMM.</t>
  </si>
  <si>
    <t>SEMESTRAL</t>
  </si>
  <si>
    <t>ANUAL</t>
  </si>
  <si>
    <t>Zoe (se incluye)</t>
  </si>
  <si>
    <t>Se radican en ANLA  3 ICAS correspondientes a los campos Chuira, APE Midas y APE La Paloma</t>
  </si>
  <si>
    <t>Se radican en Corpocesar los informes semestrales de cumplimiento ambiental para los permisos de concesión y vertimiento del campo Santa Lucia y campamento San Alberto</t>
  </si>
  <si>
    <t>Atender Visita guiada de seguimiento y Reunión de oralidad de ANLA asociado al proyecto Zoe</t>
  </si>
  <si>
    <t>Soporte tecnico para la concesión de agua y permiso de vertimento del campo Santa Lucia y desarrollar los planes de ahorro y uso eficiente del agua de OVMM.</t>
  </si>
  <si>
    <t>Realizar la instalación de sistema de dispersión de aves para dar cumplimiento a las medidas de manejo establecidas en la licencia.</t>
  </si>
  <si>
    <t>Adquisicion del predio Vega del Oso para la ejecución de la inversión forzosa de no menos del 1% del campo Acordeonero, en cumplimiento a los requerimientos de la resolución 916 del 30 de julio de 2015 (Licencia ambiental ANLA) y el Articulo 31 de la Resolución 01014 del 10 de junio de 2019</t>
  </si>
  <si>
    <t>Llevar a cabo el tratamiento de lodos contaminados con HC en el  Land Farming del campo Los Ángeles.</t>
  </si>
  <si>
    <t>Realizar la adecuación de las bombas de oxigenación de vertimiento del campo Los Ángeles y Santa Lucia</t>
  </si>
  <si>
    <t>Socialización de actos administrativos a autoridades locales y comunidad como cumplimiento a las obligaciones de las licencias de todos los campos OVMM</t>
  </si>
  <si>
    <t>Desarrollar el programa de monitoreos asociados al cumplimiento legal del campo Acordionero</t>
  </si>
  <si>
    <t>Q1: Visita de Corpocesar a campo Acordionero proyecto G2P</t>
  </si>
  <si>
    <t>Q1: APE  MIDAS - AIPE LA PALOMA - CHUIRA</t>
  </si>
  <si>
    <t>Q1: APE LA PINTA-SAN ANGEL - BRILLANTE - GUACHIRIA - GAVIOTAS - EL PORTON</t>
  </si>
  <si>
    <t>Q1: 6 INFORMES ITA para reporte a ANH - 3 Reporte mensual de Indicadores Ambientales Ca Tisquirama - 4 Informes de cumplimiento semestral SEDE y STL - 8 reportes RESPEL en IDEAM</t>
  </si>
  <si>
    <t>Q1: Respuesta Acta 318 APE Brillante - Rta Auto 2629 del Campo Zoe</t>
  </si>
  <si>
    <t>Actualización del Plan de Compensación por perdida de Biodiversidad del Campo Acordionero</t>
  </si>
  <si>
    <t>Elaboración documento de Aprovechamiento Forestal PMA Línea eléctrica Acordionero</t>
  </si>
  <si>
    <t xml:space="preserve">Presentación de los avances en 1% y compensación del proyecto Acordionero a la Alcaldía y Gobernación. </t>
  </si>
  <si>
    <t>Versión final aprobada y firmada por Gran Tierra del convenio con IDEAM para apoyar la modernización de estaciones hidrometeoro lógicas (recursos de inversión del 1%)</t>
  </si>
  <si>
    <t>Respuesta a todos los requerimientos de 1% realizados por la ANLA para el acogimiento al articulo 321 de la Ley 1955 de 2019 (Campo Ángeles).</t>
  </si>
  <si>
    <t>Informe final con solicitud de cierre de obligaciones de 1% de Campo Colon radicado a la ANLA</t>
  </si>
  <si>
    <t>Actualización del valor base de liquidación de 1% de 2019 y 2020 para el proyecto APE El Portón (nuevo valor a invertir de 1% COP $396.860.911,35)</t>
  </si>
  <si>
    <r>
      <t xml:space="preserve">Se inició el retiro de lodos aceitosos que se encontraban almacenados en la batería Mary: </t>
    </r>
    <r>
      <rPr>
        <b/>
        <sz val="11"/>
        <color theme="1"/>
        <rFont val="Calibri"/>
        <family val="2"/>
        <scheme val="minor"/>
      </rPr>
      <t xml:space="preserve">Avance 50% </t>
    </r>
  </si>
  <si>
    <t>Visita guiada de manera virtual al campo Costayaco con ANLA y Corpoamazonia</t>
  </si>
  <si>
    <r>
      <t xml:space="preserve">Se continuó con las actividades de limpieza y recuperación de los predios afectados por derrames de crudo generados por la instalación de refinerías ilegales y válvulas ilícitas en los Oleoductos Toroyaco-Uchupayaco, Mary-Linda, Linda-TYC y Uchupayaco-Santana.  </t>
    </r>
    <r>
      <rPr>
        <b/>
        <sz val="11"/>
        <color theme="1"/>
        <rFont val="Calibri"/>
        <family val="2"/>
        <scheme val="minor"/>
      </rPr>
      <t>Avance: 30%.</t>
    </r>
  </si>
  <si>
    <t>Visita de Inspección y diagnóstico a la plataforma Canelo Sur para determinar riesgos y plan de acción para determinar medidas de prevención.</t>
  </si>
  <si>
    <t>Visita de Inspección a la bocatoma del Río Naboyaco para evaluar las afectaciones por la socavación del río. Se definió desmantelar el punto de captación.</t>
  </si>
  <si>
    <t>Participación en la investigación para el análisis de la causa Raiz del incidente de la línea de transferencia Moquetá-Costayaco.</t>
  </si>
  <si>
    <t>Apoyo al área de operaciones para obtner la viabilidad ambiental por parte de Corpoamazonia-Caquetá para el mantenimiento de los puentes ubicados en la vía Florencia-Piamonte.</t>
  </si>
  <si>
    <t>Visita de Corpoamazonia al Campo Burdine, seguimiento al permiso de emisiones suspendido.</t>
  </si>
  <si>
    <t xml:space="preserve">En el marco del plan limpieza se finalizó la evacuación de los residuos contaminados que se encontraban almacenados en las veredas del corredor Puerto Vega-Teteyé con destino a las plantas de tratamiento de residuos autorizadas. </t>
  </si>
  <si>
    <t>Visita guiada de manera virtual al campo Cumplidor con ANLA y Corpoamazonia</t>
  </si>
  <si>
    <t xml:space="preserve">Se informó a ANLA y Corpoamazonia la reactivación del campo Quinde. Apoyo y seguimiento a la reactivación </t>
  </si>
  <si>
    <t xml:space="preserve">Visita de ANLA a los puntos de captación de agua del Bloque Suroriente para evaluación de la solicitud de cambio menor sobre el ajuste de coordenadas requerido.  </t>
  </si>
  <si>
    <t>Visita de ANLA para verificar las áreas del plan limpieza del corredor Puerto Vega-Teteyé. La visita fue atendida durante los días 23, 24, 25 y 26 de marzo sin embargo la comunidad no permitió el normal desarrollo de la misma.</t>
  </si>
  <si>
    <t>Disminuye porcentaje de avance general, debido a que se encontraron nuevas áreas con válvulas y refinerías ilegales</t>
  </si>
  <si>
    <t>Socialización PMA perforación de los pozos CYC 42, 43, 44 y 45 a las comunidades del AID y Autoridades Locales</t>
  </si>
  <si>
    <t xml:space="preserve">Se radicaron los ICA´s: S&amp;G-II 2020, Canelo Norte-II 2020 y Rio Mocoa-II 2020. </t>
  </si>
  <si>
    <t>Ejecución de campañas de educación ambiental en el marco del cumplimiento de los PMA de los proyectos de  CYC, Río Mocoa, MQT y S&amp;G.</t>
  </si>
  <si>
    <t>Gestión de pagos a las Autoridades Ambientales FONAM (1)-Corpoamazonia (2)</t>
  </si>
  <si>
    <r>
      <t xml:space="preserve">Avance en la elaboración del plan de Gestión del Riesgo y Desastre de la plataforma Canelo Sur </t>
    </r>
    <r>
      <rPr>
        <b/>
        <sz val="11"/>
        <color theme="1"/>
        <rFont val="Calibri"/>
        <family val="2"/>
        <scheme val="minor"/>
      </rPr>
      <t>Avance: 70%</t>
    </r>
    <r>
      <rPr>
        <sz val="11"/>
        <color theme="1"/>
        <rFont val="Calibri"/>
        <family val="2"/>
        <scheme val="minor"/>
      </rPr>
      <t>.</t>
    </r>
  </si>
  <si>
    <t>Reporte RESPEL de los campos CYC, MQT,TYC, Mary, Juanambú, Guayuyaco, Vonu Este, Linda, Miraflor, Estación Santana.</t>
  </si>
  <si>
    <r>
      <t xml:space="preserve">Actualización del programa de PUEAA del campo Moquetá, </t>
    </r>
    <r>
      <rPr>
        <b/>
        <sz val="11"/>
        <color theme="1"/>
        <rFont val="Calibri"/>
        <family val="2"/>
        <scheme val="minor"/>
      </rPr>
      <t>Avance: 98%</t>
    </r>
  </si>
  <si>
    <t>Socialización de los PGRD de Burdine y Sirirí con el CMGRD de Orito.</t>
  </si>
  <si>
    <t>Se radicaron los ICA´s: Suroriente-II 2020, Alea 1848 A-II 2020.</t>
  </si>
  <si>
    <t>Se llevó a cabo reunión de control y seguimiento (oralidad) por parte de ANLA  al proyecto Rumiyaco.</t>
  </si>
  <si>
    <t xml:space="preserve">Finalizó campañas de educación ambiental en cumplimiento de los PMA con las comunidades del AID de los proyectos Siriri, Burdine y Nancy y con el municipio de Orito. </t>
  </si>
  <si>
    <t>Reporte de avance de las actividades de limpieza del corredor Puerto Vega- Teteyé al Tribunal Administrativo de Nariño y al comité de segumiento a la medida cautelar.</t>
  </si>
  <si>
    <t>Participación en el Décimo Septimo comité de seguimiento a la medida cautelar expedida mediante Auto 2016-310-SPO 2016 (Plan Limpieza Corredor Puerto Vega-Teteye).</t>
  </si>
  <si>
    <t>Envio a Corpoamazonia del informe de avance de la compensación del permiso de emisiones de Burdine y envío del informe semestral de cumplimiento al permiso de emisiones de Nancy.</t>
  </si>
  <si>
    <t xml:space="preserve">Reporte RESPEL de los campos Suroriente, Cumplidor y Nancy. </t>
  </si>
  <si>
    <t>Gestión de pagos a las Autoridades Ambientales FONAM (2)-Corpoamazonia (1)</t>
  </si>
  <si>
    <t>Se presentó respuesta al DTP 4038 de Corpoamazonia en cumplimiento a la conseción de Agua del proyecto sísmico Nancy 3D.</t>
  </si>
  <si>
    <t>Apoyo en la etapa de identificación de aspectos e impactos en el marco de la consulta previa con la comunidada AWA- La Cabaña en cumplimiento de la Sentencia 123 del campo Suroriente.</t>
  </si>
  <si>
    <t>Gestión ante ANLA para cerrar, modificar y/o ajustar los requerimientos derivados de la licencia ambiental relacionados con el monitoreo de Sismicidad del Campo Cumplidor.</t>
  </si>
  <si>
    <t>Entrega de los requerimientos al Plan de 1% para el acogimiento al articulo 321 de la Ley 1955 de 2019 (Campo Costayaco)</t>
  </si>
  <si>
    <t>Vista del Ministro de Ambiente, Ministro de Minas y Ministra de Ciencia al CFC con el fin de presentar el proyecto y aportes en temas de investigación y reforestación</t>
  </si>
  <si>
    <t>Inicio del proyecto de Conservacion de felidos silvestres en las subzonas hidrográficas Alto Caqueta.</t>
  </si>
  <si>
    <t>Se envió balance de las obligaciones de compensación y 1% a la agencia de renovación del territorio como aporte del sector privado a los municipio PDTE.</t>
  </si>
  <si>
    <t>Apoyo en las sesiones de trabajo corporativas realizadas con el Gobernador de Putumayo, Alcaldes de Puerto Asís, Villagarzón y Mocoa, para socializar las iniciativas ambientales ejecutadas por GTE en el Putumayo y coordinar acciones conjuntas para programas ambientales.</t>
  </si>
  <si>
    <t>Ajuste al Acuerdo de Conservación de Parques Nacionales para el cumplimiento del plan de inversión del 1% del APE Venado.</t>
  </si>
  <si>
    <t>Ajuste al Plan de compensación por pérdida de Biodiversidad del proyecto Cumplidor Norte.</t>
  </si>
  <si>
    <t>Finalización del mantenimiento de las obligaciones de Compensación de Campo Cumlidor, APE Siriri y APE Pomorroso</t>
  </si>
  <si>
    <t>Envio a la ANLA del Plan de compensación medio biótico proyecto Burdine para ejecución en áreas del SINAP</t>
  </si>
  <si>
    <t>Preparación y Atención de la Auditoría de seguimiento a la ISO 14001</t>
  </si>
  <si>
    <t>Revisión y seguimiento de los documentos Puente de los contratistas ATINA, Nabors y Confipetrol.</t>
  </si>
  <si>
    <t>Socialización del Cambio del código de colores según la Resolución 2184 de 2019 a contratistas y personal de los Campos de Put Norte.</t>
  </si>
  <si>
    <t>Preparación y Atención de la Auditoría de recertificación de la ISO 14001</t>
  </si>
  <si>
    <t>Revisión y seguimiento de los documentos Puente de los contratistas Full Servises y Confipetrol.</t>
  </si>
  <si>
    <t>Socialización del Cambio del código de colores según la Resolución 2184 de 2019 a contratistas y personal de  los Campos de Put Sur.</t>
  </si>
  <si>
    <t>PLAN FORWARD Q2_2021</t>
  </si>
  <si>
    <t>Finalizar retiro de lodos aceitosos que se encuentran en la batería Mary</t>
  </si>
  <si>
    <t>Levantamientos topográficos de las plataformas del campo CYC para presentar ante la ANLA en el marco de los procesos sancionatorios por Zonificación Ambiental.</t>
  </si>
  <si>
    <t>Realizar Inventario y Diagnóstico de las plataformas suspendidas o en abandono de los campos de Putumayo Norte para determinar cantidades y costos para un posible mantenimiento y/o desmantelamiento-abandono.</t>
  </si>
  <si>
    <t xml:space="preserve">Continuar con las actividades de limpieza  y recuperación de los predios afectados por derrames de crudo generados por la instalación de refinerías ilegales y válvulas ilícitas. </t>
  </si>
  <si>
    <t>Ejecutar el plan de acción para la atención de la emergencia de por proceso de socavación de la plataforma Canelo Sur.</t>
  </si>
  <si>
    <t>Apoyo en los procesos de consultas previas y cumplimiento de los acuerdos protocolizados.</t>
  </si>
  <si>
    <t>Inicio de las actividades de recolección y  limpieza de las 6,46 ha del corredor Puerto Vega-Teteyé</t>
  </si>
  <si>
    <t>Inicio de las actividades de limpieza del pasivo ambiental del campo Burdine.</t>
  </si>
  <si>
    <t>Realizar Inventario y Diagnóstico de las plataformas suspendidas o en abandono de los campos de Putumayo Sur para determinar cantidades y costos para un posible mantenimiento y/o desmantelamiento-abandono.</t>
  </si>
  <si>
    <t>En proceso de elaboración PGR Canelo Norte</t>
  </si>
  <si>
    <t>Se dio respuesta a las PQR´s recibidas.</t>
  </si>
  <si>
    <t>Disminuye porcentaje de avance general, debido a que se encontraron nuevas áreas con válvulas y refinerías ilegales durante el primer Q</t>
  </si>
  <si>
    <t>En proceso de Elaboración Nancy</t>
  </si>
  <si>
    <t>No se ha podido avanzar en la entrega debido a bloqueos en el corredor y conflictos con las comunidades.</t>
  </si>
  <si>
    <t>Se Avanzó en el desarrollo de la fase de impactos y medidas de manejo en cumplimiento de la sentencia  SU 123 de 2018</t>
  </si>
  <si>
    <t>Al cierre del Q1 se ha dado respuesta a todas las PQR de PUT Sur</t>
  </si>
  <si>
    <t>Gestiones para recopilar información para estudiar estrategia</t>
  </si>
  <si>
    <t>Trimestral</t>
  </si>
  <si>
    <t>Semestral</t>
  </si>
  <si>
    <t>Anual</t>
  </si>
  <si>
    <t>Agua sub</t>
  </si>
  <si>
    <t>No. Monitoreos obligatorios Q1</t>
  </si>
  <si>
    <t>Ejecutados</t>
  </si>
  <si>
    <t xml:space="preserve">Mensual </t>
  </si>
  <si>
    <t>Mensual</t>
  </si>
  <si>
    <t>Estación Santana</t>
  </si>
  <si>
    <t>Cada dos meses</t>
  </si>
  <si>
    <t xml:space="preserve">Semestral </t>
  </si>
  <si>
    <t>Aual</t>
  </si>
  <si>
    <t>Monitoreo de ASUBT durante actividad de inyeccion (24 puntos) y Monitoreo ASUB pozos profundos (3 ptos)</t>
  </si>
  <si>
    <t xml:space="preserve">Pozo profundo </t>
  </si>
  <si>
    <t>Piezometros</t>
  </si>
  <si>
    <t>Pozo profundo Finca AID</t>
  </si>
  <si>
    <t>Pozo profundo</t>
  </si>
  <si>
    <t>No. de MONITOREOS obligatorios</t>
  </si>
  <si>
    <t>No. de MONITOREOS ejecutados Q1</t>
  </si>
  <si>
    <t>Cuerpos aledaños a PADS - Etapa Inyección - Ocupación Cauce</t>
  </si>
  <si>
    <t>Cuerpos aledaños a PADS - Ocupación Cauce</t>
  </si>
  <si>
    <t>Monitoreo Rio Cachira y cuerpos aledaños al campo</t>
  </si>
  <si>
    <t>Se activa la obligación si inicia campaña de Perforación</t>
  </si>
  <si>
    <t>Queb. Tisquirama</t>
  </si>
  <si>
    <t>Cuerpos aledaños al campo</t>
  </si>
  <si>
    <t>NA. Proyectos en etapa de abandono, sin operaciones actualmente</t>
  </si>
  <si>
    <t>Bimensual</t>
  </si>
  <si>
    <t xml:space="preserve"> SPILLS 2021</t>
  </si>
  <si>
    <t>MONO ARAÑA- SPILLS 2021</t>
  </si>
  <si>
    <t>OTHERS VMM - SPILLS 2021</t>
  </si>
  <si>
    <t>NUMERO DE PUNTOS MONITOREADOS</t>
  </si>
  <si>
    <t>#Total  monitorings Q1 2021</t>
  </si>
  <si>
    <t># Total  monitorings Q1 2021</t>
  </si>
  <si>
    <t>2021-Q1</t>
  </si>
  <si>
    <t>No. Incidents</t>
  </si>
  <si>
    <t>Spilled barrels</t>
  </si>
  <si>
    <t>Waste water</t>
  </si>
  <si>
    <t>Water Monitoring Points</t>
  </si>
  <si>
    <t xml:space="preserve"> Monitoring  2021</t>
  </si>
  <si>
    <t>Water Monitorings</t>
  </si>
  <si>
    <t>Monitoring points</t>
  </si>
  <si>
    <t>Monitoring 2021</t>
  </si>
  <si>
    <t>Water monitorings</t>
  </si>
  <si>
    <t xml:space="preserve">Water Monitorings </t>
  </si>
  <si>
    <t>Water Monitoring points</t>
  </si>
  <si>
    <t xml:space="preserve">Water Monitoring Points </t>
  </si>
  <si>
    <t>Total Monitoring points</t>
  </si>
  <si>
    <t>grounwater</t>
  </si>
  <si>
    <t>superficial water</t>
  </si>
  <si>
    <t>waste water</t>
  </si>
  <si>
    <t>SAMPLE DATA REPOSITORY 1</t>
  </si>
  <si>
    <t>SAMPLE DATA REPOSITORY 2</t>
  </si>
  <si>
    <t>SEARCH DATA DB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</si>
</sst>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1" formatCode="_-* #,##0_-;\-* #,##0_-;_-* &quot;-&quot;_-;_-@_-"/>
    <numFmt numFmtId="44" formatCode="_-&quot;$&quot;\ * #,##0.00_-;\-&quot;$&quot;\ * #,##0.00_-;_-&quot;$&quot;\ * &quot;-&quot;??_-;_-@_-"/>
    <numFmt numFmtId="43" formatCode="_-* #,##0.00_-;\-* #,##0.00_-;_-* &quot;-&quot;??_-;_-@_-"/>
    <numFmt numFmtId="164" formatCode="&quot;$&quot;#,##0_);\(&quot;$&quot;#,##0\)"/>
    <numFmt numFmtId="165" formatCode="_(&quot;$&quot;* #,##0.00_);_(&quot;$&quot;* \(#,##0.00\);_(&quot;$&quot;* &quot;-&quot;??_);_(@_)"/>
    <numFmt numFmtId="166" formatCode="_(* #,##0.00_);_(* \(#,##0.00\);_(* &quot;-&quot;??_);_(@_)"/>
    <numFmt numFmtId="167" formatCode="&quot;$&quot;\ #,##0_);\(&quot;$&quot;\ #,##0\)"/>
    <numFmt numFmtId="168" formatCode="_(&quot;$&quot;\ * #,##0_);_(&quot;$&quot;\ * \(#,##0\);_(&quot;$&quot;\ * &quot;-&quot;_);_(@_)"/>
    <numFmt numFmtId="169" formatCode="_(&quot;$&quot;\ * #,##0.00_);_(&quot;$&quot;\ * \(#,##0.00\);_(&quot;$&quot;\ * &quot;-&quot;??_);_(@_)"/>
    <numFmt numFmtId="170" formatCode="[$-409]mmm\-yy;@"/>
    <numFmt numFmtId="171" formatCode="&quot;Rp&quot;\ #,##0_);[Red]\(&quot;Rp&quot;\ #,##0\)"/>
    <numFmt numFmtId="172" formatCode="0.000_)"/>
    <numFmt numFmtId="173" formatCode="00\3"/>
    <numFmt numFmtId="174" formatCode="_ * #,##0.00_ ;_ * \-#,##0.00_ ;_ * &quot;-&quot;??_ ;_ @_ "/>
    <numFmt numFmtId="175" formatCode="\$#,##0\ ;&quot;($&quot;#,##0\)"/>
    <numFmt numFmtId="176" formatCode="\$#,##0\ ;\(\$#,##0\)"/>
    <numFmt numFmtId="177" formatCode="#,##0.00000000000_);\(#,##0.00000000000\)"/>
    <numFmt numFmtId="178" formatCode="#,##0.0000000000000_);\(#,##0.0000000000000\)"/>
    <numFmt numFmtId="179" formatCode="_([$€]* #,##0.00_);_([$€]* \(#,##0.00\);_([$€]* &quot;-&quot;??_);_(@_)"/>
    <numFmt numFmtId="180" formatCode="_ [$€]\ * #,##0.00_ ;_ [$€]\ * \-#,##0.00_ ;_ [$€]\ * &quot;-&quot;??_ ;_ @_ "/>
    <numFmt numFmtId="181" formatCode="_-* #,##0.00\ [$€]_-;\-* #,##0.00\ [$€]_-;_-* &quot;-&quot;??\ [$€]_-;_-@_-"/>
    <numFmt numFmtId="182" formatCode="_ [$€-2]\ * #,##0.00_ ;_ [$€-2]\ * \-#,##0.00_ ;_ [$€-2]\ * &quot;-&quot;??_ "/>
    <numFmt numFmtId="183" formatCode="_-* #,##0.00\ &quot;€&quot;_-;\-* #,##0.00\ &quot;€&quot;_-;_-* &quot;-&quot;??\ &quot;€&quot;_-;_-@_-"/>
    <numFmt numFmtId="184" formatCode="_-[$€]* #,##0.00_-;\-[$€]* #,##0.00_-;_-[$€]* &quot;-&quot;??_-;_-@_-"/>
    <numFmt numFmtId="185" formatCode="_-[$€-2]* #,##0.00_-;\-[$€-2]* #,##0.00_-;_-[$€-2]* &quot;-&quot;??_-"/>
    <numFmt numFmtId="186" formatCode="#,##0.00\ &quot;pta&quot;;\-#,##0.00\ &quot;pta&quot;"/>
    <numFmt numFmtId="187" formatCode="_-* #,##0.00\ _€_-;\-* #,##0.00\ _€_-;_-* &quot;-&quot;??\ _€_-;_-@_-"/>
    <numFmt numFmtId="188" formatCode="#,##0.00000_);\(#,##0.00000\)"/>
    <numFmt numFmtId="189" formatCode="_ &quot;$&quot;\ * #,##0.00_ ;_ &quot;$&quot;\ * \-#,##0.00_ ;_ &quot;$&quot;\ * &quot;-&quot;??_ ;_ @_ "/>
    <numFmt numFmtId="190" formatCode="_(* #,##0.00000000_);_(* \(#,##0.00000000\);_(* &quot;-&quot;_);_(@_)"/>
    <numFmt numFmtId="191" formatCode="#,##0.000000_);\(#,##0.000000\)"/>
    <numFmt numFmtId="192" formatCode="0.00_)"/>
    <numFmt numFmtId="193" formatCode="_-* #,##0\ _F_B_-;\-* #,##0\ _F_B_-;_-* &quot;-&quot;\ _F_B_-;_-@_-"/>
    <numFmt numFmtId="194" formatCode="_-&quot;$&quot;* #,##0_-;\-&quot;$&quot;* #,##0_-;_-&quot;$&quot;* &quot;-&quot;_-;_-@_-"/>
    <numFmt numFmtId="195" formatCode="_-* #,##0\ [$€-1]_-;\-* #,##0\ [$€-1]_-;_-* &quot;-&quot;??\ [$€-1]_-"/>
    <numFmt numFmtId="196" formatCode="_ [$$-240A]\ * #,##0.0000000_ ;_ [$$-240A]\ * \-#,##0.0000000_ ;_ [$$-240A]\ * &quot;-&quot;?????_ ;_ @_ "/>
    <numFmt numFmtId="197" formatCode="General_)"/>
    <numFmt numFmtId="198" formatCode="[$-409]mmmm\ d\,\ yyyy;@"/>
    <numFmt numFmtId="199" formatCode="_(* #,##0\ &quot;pta&quot;_);_(* \(#,##0\ &quot;pta&quot;\);_(* &quot;-&quot;??\ &quot;pta&quot;_);_(@_)"/>
    <numFmt numFmtId="200" formatCode="_(* #,##0_);_(* \(#,##0\);_(* &quot;-&quot;??_);_(@_)"/>
    <numFmt numFmtId="201" formatCode="_(* #,##0.000_);_(* \(#,##0.000\);_(* &quot;-&quot;??_);_(@_)"/>
    <numFmt numFmtId="202" formatCode="0.0%"/>
    <numFmt numFmtId="203" formatCode="0.000"/>
    <numFmt numFmtId="204" formatCode="_(* #,##0.0_);_(* \(#,##0.0\);_(* &quot;-&quot;??_);_(@_)"/>
    <numFmt numFmtId="205" formatCode="#,##0.0"/>
    <numFmt numFmtId="206" formatCode="0.0"/>
    <numFmt numFmtId="207" formatCode="_-[$$-409]* #,##0_ ;_-[$$-409]* \-#,##0\ ;_-[$$-409]* &quot;-&quot;??_ ;_-@_ "/>
    <numFmt numFmtId="208" formatCode="###,000"/>
  </numFmts>
  <fonts count="12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9"/>
      <color indexed="81"/>
      <name val="Tahoma"/>
      <family val="2"/>
    </font>
    <font>
      <sz val="11"/>
      <color indexed="8"/>
      <name val="Calibri"/>
      <family val="2"/>
    </font>
    <font>
      <sz val="11"/>
      <color indexed="9"/>
      <name val="Calibri"/>
      <family val="2"/>
    </font>
    <font>
      <sz val="8"/>
      <name val="Times New Roman"/>
      <family val="1"/>
    </font>
    <font>
      <sz val="12"/>
      <name val="Times New Roman"/>
      <family val="1"/>
    </font>
    <font>
      <sz val="12"/>
      <name val="Tms Rmn"/>
    </font>
    <font>
      <sz val="11"/>
      <color indexed="17"/>
      <name val="Calibri"/>
      <family val="2"/>
    </font>
    <font>
      <sz val="10"/>
      <name val="Arial"/>
      <family val="2"/>
    </font>
    <font>
      <b/>
      <sz val="11"/>
      <color indexed="10"/>
      <name val="Calibri"/>
      <family val="2"/>
    </font>
    <font>
      <b/>
      <sz val="11"/>
      <color indexed="52"/>
      <name val="Calibri"/>
      <family val="2"/>
    </font>
    <font>
      <b/>
      <sz val="11"/>
      <color indexed="9"/>
      <name val="Calibri"/>
      <family val="2"/>
    </font>
    <font>
      <sz val="11"/>
      <color indexed="10"/>
      <name val="Calibri"/>
      <family val="2"/>
    </font>
    <font>
      <sz val="11"/>
      <color indexed="52"/>
      <name val="Calibri"/>
      <family val="2"/>
    </font>
    <font>
      <sz val="11"/>
      <name val="Tms Rmn"/>
    </font>
    <font>
      <sz val="11"/>
      <color theme="1"/>
      <name val="Calibri"/>
      <family val="2"/>
    </font>
    <font>
      <sz val="12"/>
      <color indexed="24"/>
      <name val="Arial"/>
      <family val="2"/>
    </font>
    <font>
      <sz val="10"/>
      <name val="MS Serif"/>
      <family val="1"/>
    </font>
    <font>
      <b/>
      <sz val="11"/>
      <color indexed="62"/>
      <name val="Calibri"/>
      <family val="2"/>
    </font>
    <font>
      <b/>
      <sz val="11"/>
      <color indexed="56"/>
      <name val="Calibri"/>
      <family val="2"/>
    </font>
    <font>
      <sz val="10"/>
      <color indexed="16"/>
      <name val="MS Serif"/>
      <family val="1"/>
    </font>
    <font>
      <sz val="11"/>
      <color indexed="62"/>
      <name val="Calibri"/>
      <family val="2"/>
    </font>
    <font>
      <sz val="10"/>
      <name val="Times New Roman"/>
      <family val="1"/>
    </font>
    <font>
      <b/>
      <sz val="1"/>
      <color indexed="8"/>
      <name val="Courier"/>
      <family val="3"/>
    </font>
    <font>
      <sz val="1"/>
      <color indexed="8"/>
      <name val="Courier"/>
      <family val="3"/>
    </font>
    <font>
      <i/>
      <sz val="1"/>
      <color indexed="8"/>
      <name val="Courier"/>
      <family val="3"/>
    </font>
    <font>
      <u/>
      <sz val="7.5"/>
      <color indexed="36"/>
      <name val="Arial"/>
      <family val="2"/>
    </font>
    <font>
      <u/>
      <sz val="10"/>
      <color indexed="14"/>
      <name val="MS Sans Serif"/>
      <family val="2"/>
    </font>
    <font>
      <sz val="8"/>
      <name val="Helv"/>
    </font>
    <font>
      <sz val="8"/>
      <name val="Arial"/>
      <family val="2"/>
    </font>
    <font>
      <b/>
      <sz val="12"/>
      <color indexed="9"/>
      <name val="Tms Rmn"/>
    </font>
    <font>
      <b/>
      <sz val="12"/>
      <name val="Arial"/>
      <family val="2"/>
    </font>
    <font>
      <sz val="18"/>
      <color indexed="24"/>
      <name val="Arial"/>
      <family val="2"/>
    </font>
    <font>
      <sz val="8"/>
      <color indexed="24"/>
      <name val="Arial"/>
      <family val="2"/>
    </font>
    <font>
      <b/>
      <sz val="8"/>
      <name val="MS Sans Serif"/>
      <family val="2"/>
    </font>
    <font>
      <u/>
      <sz val="11"/>
      <color theme="10"/>
      <name val="Calibri"/>
      <family val="2"/>
      <scheme val="minor"/>
    </font>
    <font>
      <u/>
      <sz val="10"/>
      <color indexed="12"/>
      <name val="Arial"/>
      <family val="2"/>
    </font>
    <font>
      <u/>
      <sz val="10"/>
      <color indexed="12"/>
      <name val="MS Sans Serif"/>
      <family val="2"/>
    </font>
    <font>
      <sz val="11"/>
      <color indexed="20"/>
      <name val="Calibri"/>
      <family val="2"/>
    </font>
    <font>
      <sz val="10"/>
      <name val="Arabic Transparent"/>
      <charset val="178"/>
    </font>
    <font>
      <sz val="11"/>
      <color indexed="60"/>
      <name val="Calibri"/>
      <family val="2"/>
    </font>
    <font>
      <b/>
      <i/>
      <sz val="16"/>
      <name val="Helv"/>
    </font>
    <font>
      <sz val="10"/>
      <name val="Geneva"/>
      <family val="2"/>
    </font>
    <font>
      <sz val="10"/>
      <color indexed="8"/>
      <name val="MS Sans Serif"/>
      <family val="2"/>
    </font>
    <font>
      <sz val="12"/>
      <color theme="1"/>
      <name val="Calibri"/>
      <family val="2"/>
      <scheme val="minor"/>
    </font>
    <font>
      <sz val="12"/>
      <name val="Helv"/>
    </font>
    <font>
      <b/>
      <sz val="11"/>
      <color indexed="63"/>
      <name val="Calibri"/>
      <family val="2"/>
    </font>
    <font>
      <b/>
      <sz val="18"/>
      <color indexed="12"/>
      <name val="Arial Narrow"/>
      <family val="2"/>
    </font>
    <font>
      <sz val="10"/>
      <name val="MS Sans Serif"/>
      <family val="2"/>
    </font>
    <font>
      <sz val="8"/>
      <name val="Wingdings"/>
      <charset val="2"/>
    </font>
    <font>
      <sz val="8"/>
      <name val="MS Sans Serif"/>
      <family val="2"/>
    </font>
    <font>
      <b/>
      <sz val="8"/>
      <color indexed="8"/>
      <name val="Helv"/>
    </font>
    <font>
      <i/>
      <sz val="11"/>
      <color indexed="23"/>
      <name val="Calibri"/>
      <family val="2"/>
    </font>
    <font>
      <b/>
      <sz val="14"/>
      <name val="Arial Narrow"/>
      <family val="2"/>
    </font>
    <font>
      <b/>
      <sz val="18"/>
      <color indexed="62"/>
      <name val="Cambria"/>
      <family val="2"/>
    </font>
    <font>
      <b/>
      <sz val="15"/>
      <color indexed="62"/>
      <name val="Calibri"/>
      <family val="2"/>
    </font>
    <font>
      <b/>
      <sz val="15"/>
      <color indexed="56"/>
      <name val="Calibri"/>
      <family val="2"/>
    </font>
    <font>
      <b/>
      <sz val="18"/>
      <color indexed="56"/>
      <name val="Cambria"/>
      <family val="2"/>
    </font>
    <font>
      <b/>
      <sz val="13"/>
      <color indexed="62"/>
      <name val="Calibri"/>
      <family val="2"/>
    </font>
    <font>
      <b/>
      <sz val="13"/>
      <color indexed="56"/>
      <name val="Calibri"/>
      <family val="2"/>
    </font>
    <font>
      <b/>
      <sz val="11"/>
      <color indexed="8"/>
      <name val="Calibri"/>
      <family val="2"/>
    </font>
    <font>
      <sz val="10"/>
      <color theme="1"/>
      <name val="Calibri"/>
      <family val="2"/>
      <scheme val="minor"/>
    </font>
    <font>
      <b/>
      <sz val="16"/>
      <color theme="0"/>
      <name val="Calibri"/>
      <family val="2"/>
      <scheme val="minor"/>
    </font>
    <font>
      <b/>
      <sz val="10"/>
      <color theme="0"/>
      <name val="Calibri"/>
      <family val="2"/>
      <scheme val="minor"/>
    </font>
    <font>
      <b/>
      <sz val="10"/>
      <color theme="1"/>
      <name val="Calibri"/>
      <family val="2"/>
      <scheme val="minor"/>
    </font>
    <font>
      <b/>
      <sz val="9"/>
      <color indexed="81"/>
      <name val="Tahoma"/>
      <family val="2"/>
    </font>
    <font>
      <sz val="10"/>
      <name val="Calibri"/>
      <family val="2"/>
      <scheme val="minor"/>
    </font>
    <font>
      <b/>
      <sz val="10"/>
      <color theme="0"/>
      <name val="Arial"/>
      <family val="2"/>
    </font>
    <font>
      <sz val="11"/>
      <color rgb="FF00B050"/>
      <name val="Calibri"/>
      <family val="2"/>
      <scheme val="minor"/>
    </font>
    <font>
      <b/>
      <u/>
      <sz val="9"/>
      <color indexed="81"/>
      <name val="Tahoma"/>
      <family val="2"/>
    </font>
    <font>
      <sz val="10"/>
      <color theme="1"/>
      <name val="Arial"/>
      <family val="2"/>
    </font>
    <font>
      <sz val="11"/>
      <color indexed="81"/>
      <name val="Tahoma"/>
      <family val="2"/>
    </font>
    <font>
      <i/>
      <sz val="11"/>
      <color theme="1"/>
      <name val="Calibri"/>
      <family val="2"/>
      <scheme val="minor"/>
    </font>
    <font>
      <sz val="11"/>
      <color theme="5"/>
      <name val="Calibri"/>
      <family val="2"/>
      <scheme val="minor"/>
    </font>
    <font>
      <b/>
      <sz val="11"/>
      <color theme="0"/>
      <name val="Calibri"/>
      <family val="2"/>
    </font>
    <font>
      <sz val="11"/>
      <name val="Calibri"/>
      <family val="2"/>
    </font>
    <font>
      <b/>
      <sz val="11"/>
      <color theme="1"/>
      <name val="Calibri"/>
      <family val="2"/>
    </font>
    <font>
      <b/>
      <sz val="11"/>
      <name val="Calibri"/>
      <family val="2"/>
    </font>
    <font>
      <sz val="8"/>
      <name val="Calibri"/>
      <family val="2"/>
      <scheme val="minor"/>
    </font>
    <font>
      <b/>
      <sz val="10"/>
      <color theme="1"/>
      <name val="Arial"/>
      <family val="2"/>
    </font>
    <font>
      <b/>
      <sz val="10"/>
      <name val="Arial"/>
      <family val="2"/>
    </font>
    <font>
      <sz val="10"/>
      <color theme="0"/>
      <name val="Arial"/>
      <family val="2"/>
    </font>
    <font>
      <b/>
      <sz val="36"/>
      <color theme="0"/>
      <name val="Calibri"/>
      <family val="2"/>
      <scheme val="minor"/>
    </font>
    <font>
      <b/>
      <sz val="14"/>
      <color theme="0"/>
      <name val="Calibri"/>
      <family val="2"/>
      <scheme val="minor"/>
    </font>
    <font>
      <sz val="11"/>
      <color rgb="FF000000"/>
      <name val="Calibri"/>
      <family val="2"/>
    </font>
    <font>
      <sz val="10"/>
      <color theme="0"/>
      <name val="Calibri"/>
      <family val="2"/>
      <scheme val="minor"/>
    </font>
    <font>
      <sz val="10"/>
      <color rgb="FFFF0000"/>
      <name val="Calibri"/>
      <family val="2"/>
      <scheme val="minor"/>
    </font>
    <font>
      <sz val="10"/>
      <color rgb="FF000000"/>
      <name val="Arial"/>
      <family val="2"/>
    </font>
    <font>
      <sz val="11"/>
      <color rgb="FFFF0000"/>
      <name val="Calibri"/>
      <family val="2"/>
    </font>
    <font>
      <b/>
      <sz val="11"/>
      <name val="Calibri"/>
      <family val="2"/>
      <scheme val="minor"/>
    </font>
    <font>
      <sz val="8"/>
      <color rgb="FF000000"/>
      <name val="Arial"/>
      <family val="2"/>
    </font>
    <font>
      <sz val="8"/>
      <color rgb="FF000000"/>
      <name val="Verdana"/>
      <family val="2"/>
    </font>
    <font>
      <sz val="8"/>
      <color rgb="FF1F497D"/>
      <name val="Verdana"/>
      <family val="2"/>
    </font>
    <font>
      <sz val="8"/>
      <color rgb="FFDDE2E7"/>
      <name val="Verdana"/>
      <family val="2"/>
    </font>
    <font>
      <b/>
      <sz val="8"/>
      <color rgb="FF000000"/>
      <name val="Verdana"/>
      <family val="2"/>
    </font>
    <font>
      <b/>
      <sz val="8"/>
      <color rgb="FF1F497D"/>
      <name val="Verdana"/>
      <family val="2"/>
    </font>
    <font>
      <i/>
      <sz val="8"/>
      <color rgb="FF000000"/>
      <name val="Verdana"/>
      <family val="2"/>
    </font>
    <font>
      <i/>
      <sz val="8"/>
      <color rgb="FF1F497D"/>
      <name val="Verdana"/>
      <family val="2"/>
    </font>
    <font>
      <b/>
      <i/>
      <sz val="8"/>
      <color rgb="FF000000"/>
      <name val="Verdana"/>
      <family val="2"/>
    </font>
    <font>
      <b/>
      <i/>
      <sz val="8"/>
      <color rgb="FF1F497D"/>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b/>
      <sz val="11"/>
      <color rgb="FFFF0000"/>
      <name val="Calibri"/>
      <family val="2"/>
      <scheme val="minor"/>
    </font>
    <font>
      <sz val="9"/>
      <color theme="1"/>
      <name val="Calibri"/>
      <family val="2"/>
      <scheme val="minor"/>
    </font>
    <font>
      <sz val="16"/>
      <color theme="0"/>
      <name val="Calibri"/>
      <family val="2"/>
      <scheme val="minor"/>
    </font>
    <font>
      <sz val="14"/>
      <color theme="0"/>
      <name val="Calibri"/>
      <family val="2"/>
      <scheme val="minor"/>
    </font>
  </fonts>
  <fills count="11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theme="4" tint="0.79998168889431442"/>
        <bgColor indexed="64"/>
      </patternFill>
    </fill>
    <fill>
      <patternFill patternType="solid">
        <fgColor theme="9"/>
        <bgColor indexed="64"/>
      </patternFill>
    </fill>
    <fill>
      <patternFill patternType="solid">
        <fgColor rgb="FFFFFF00"/>
        <bgColor indexed="64"/>
      </patternFill>
    </fill>
    <fill>
      <patternFill patternType="solid">
        <fgColor theme="4"/>
        <bgColor indexed="64"/>
      </patternFill>
    </fill>
    <fill>
      <patternFill patternType="solid">
        <fgColor rgb="FF00B050"/>
        <bgColor indexed="64"/>
      </patternFill>
    </fill>
    <fill>
      <patternFill patternType="solid">
        <fgColor theme="6"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9"/>
      </patternFill>
    </fill>
    <fill>
      <patternFill patternType="solid">
        <fgColor indexed="22"/>
      </patternFill>
    </fill>
    <fill>
      <patternFill patternType="solid">
        <fgColor indexed="55"/>
      </patternFill>
    </fill>
    <fill>
      <patternFill patternType="solid">
        <fgColor indexed="56"/>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22"/>
        <bgColor indexed="64"/>
      </patternFill>
    </fill>
    <fill>
      <patternFill patternType="solid">
        <fgColor indexed="65"/>
        <bgColor indexed="64"/>
      </patternFill>
    </fill>
    <fill>
      <patternFill patternType="solid">
        <fgColor indexed="9"/>
        <bgColor indexed="64"/>
      </patternFill>
    </fill>
    <fill>
      <patternFill patternType="darkVertical"/>
    </fill>
    <fill>
      <patternFill patternType="gray0625"/>
    </fill>
    <fill>
      <patternFill patternType="solid">
        <fgColor theme="0" tint="-0.499984740745262"/>
        <bgColor indexed="64"/>
      </patternFill>
    </fill>
    <fill>
      <patternFill patternType="solid">
        <fgColor theme="9" tint="0.79998168889431442"/>
        <bgColor indexed="64"/>
      </patternFill>
    </fill>
    <fill>
      <patternFill patternType="solid">
        <fgColor rgb="FF80C53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000"/>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rgb="FF00549F"/>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63B1E5"/>
        <bgColor indexed="64"/>
      </patternFill>
    </fill>
    <fill>
      <patternFill patternType="solid">
        <fgColor rgb="FF002060"/>
        <bgColor indexed="64"/>
      </patternFill>
    </fill>
    <fill>
      <patternFill patternType="solid">
        <fgColor theme="3" tint="0.79998168889431442"/>
        <bgColor indexed="64"/>
      </patternFill>
    </fill>
    <fill>
      <patternFill patternType="solid">
        <fgColor rgb="FFC198E0"/>
        <bgColor indexed="64"/>
      </patternFill>
    </fill>
    <fill>
      <patternFill patternType="solid">
        <fgColor rgb="FFDDE2E7"/>
        <bgColor rgb="FF000000"/>
      </patternFill>
    </fill>
    <fill>
      <patternFill patternType="solid">
        <fgColor rgb="FFFFFDBF"/>
        <bgColor rgb="FFFFFFFF"/>
      </patternFill>
    </fill>
    <fill>
      <gradientFill degree="90">
        <stop position="0">
          <color rgb="FFDDE2E7"/>
        </stop>
        <stop position="1">
          <color rgb="FFCED3D8"/>
        </stop>
      </gradientFill>
    </fill>
    <fill>
      <patternFill patternType="solid">
        <fgColor rgb="FFDBE5F1"/>
        <bgColor rgb="FF000000"/>
      </patternFill>
    </fill>
    <fill>
      <patternFill patternType="solid">
        <fgColor rgb="FFFFFFFF"/>
        <bgColor rgb="FF000000"/>
      </patternFill>
    </fill>
    <fill>
      <patternFill patternType="solid">
        <fgColor rgb="FFE9EFF7"/>
        <bgColor rgb="FF000000"/>
      </patternFill>
    </fill>
    <fill>
      <patternFill patternType="solid">
        <fgColor rgb="FFF1F5FB"/>
        <bgColor rgb="FF000000"/>
      </patternFill>
    </fill>
    <fill>
      <patternFill patternType="solid">
        <fgColor rgb="FF94D88F"/>
        <bgColor rgb="FF000000"/>
      </patternFill>
    </fill>
    <fill>
      <patternFill patternType="solid">
        <fgColor rgb="FFC6F9C1"/>
        <bgColor rgb="FF000000"/>
      </patternFill>
    </fill>
    <fill>
      <patternFill patternType="solid">
        <fgColor rgb="FFABEDA5"/>
        <bgColor rgb="FF000000"/>
      </patternFill>
    </fill>
    <fill>
      <patternFill patternType="solid">
        <fgColor rgb="FFFDE9D9"/>
        <bgColor rgb="FF000000"/>
      </patternFill>
    </fill>
    <fill>
      <patternFill patternType="solid">
        <fgColor rgb="FFFFFDBF"/>
        <bgColor rgb="FF000000"/>
      </patternFill>
    </fill>
    <fill>
      <patternFill patternType="solid">
        <fgColor rgb="FFFCD5B4"/>
        <bgColor rgb="FF000000"/>
      </patternFill>
    </fill>
    <fill>
      <patternFill patternType="solid">
        <fgColor rgb="FFFFFB8C"/>
        <bgColor rgb="FF000000"/>
      </patternFill>
    </fill>
    <fill>
      <patternFill patternType="solid">
        <fgColor rgb="FFFAC090"/>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B7CFE8"/>
        <bgColor rgb="FF000000"/>
      </patternFill>
    </fill>
    <fill>
      <patternFill patternType="solid">
        <fgColor rgb="FFC3D6EB"/>
        <bgColor rgb="FF000000"/>
      </patternFill>
    </fill>
    <fill>
      <patternFill patternType="solid">
        <fgColor rgb="FFD5E3F2"/>
        <bgColor rgb="FF000000"/>
      </patternFill>
    </fill>
    <fill>
      <patternFill patternType="solid">
        <fgColor rgb="FFDBE5F2"/>
        <bgColor rgb="FF000000"/>
      </patternFill>
    </fill>
    <fill>
      <patternFill patternType="solid">
        <fgColor rgb="FFE1E7F5"/>
        <bgColor rgb="FF000000"/>
      </patternFill>
    </fill>
    <fill>
      <gradientFill degree="90">
        <stop position="0">
          <color rgb="FFF7F7F7"/>
        </stop>
        <stop position="1">
          <color rgb="FFFCFCFC"/>
        </stop>
      </gradientFill>
    </fill>
    <fill>
      <patternFill patternType="solid">
        <fgColor rgb="FFDBE5F1"/>
        <bgColor rgb="FFFFFFFF"/>
      </patternFill>
    </fill>
    <fill>
      <patternFill patternType="solid">
        <fgColor theme="7" tint="0.59999389629810485"/>
        <bgColor indexed="64"/>
      </patternFill>
    </fill>
    <fill>
      <patternFill patternType="solid">
        <fgColor rgb="FF4AE0F4"/>
        <bgColor indexed="64"/>
      </patternFill>
    </fill>
  </fills>
  <borders count="10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ashed">
        <color indexed="64"/>
      </top>
      <bottom style="dashed">
        <color indexed="64"/>
      </bottom>
      <diagonal/>
    </border>
    <border>
      <left/>
      <right/>
      <top style="dashed">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right/>
      <top/>
      <bottom style="double">
        <color indexed="52"/>
      </bottom>
      <diagonal/>
    </border>
    <border>
      <left/>
      <right/>
      <top style="medium">
        <color indexed="64"/>
      </top>
      <bottom style="medium">
        <color indexed="64"/>
      </bottom>
      <diagonal/>
    </border>
    <border>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auto="1"/>
      </top>
      <bottom style="thin">
        <color indexed="64"/>
      </bottom>
      <diagonal/>
    </border>
    <border>
      <left/>
      <right/>
      <top/>
      <bottom style="hair">
        <color indexed="64"/>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27"/>
      </bottom>
      <diagonal/>
    </border>
    <border>
      <left/>
      <right/>
      <top/>
      <bottom style="medium">
        <color indexed="30"/>
      </bottom>
      <diagonal/>
    </border>
    <border>
      <left/>
      <right/>
      <top style="thin">
        <color indexed="62"/>
      </top>
      <bottom style="double">
        <color indexed="62"/>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auto="1"/>
      </left>
      <right style="thin">
        <color auto="1"/>
      </right>
      <top/>
      <bottom/>
      <diagonal/>
    </border>
    <border>
      <left/>
      <right style="thin">
        <color indexed="64"/>
      </right>
      <top/>
      <bottom/>
      <diagonal/>
    </border>
    <border>
      <left style="thin">
        <color indexed="64"/>
      </left>
      <right/>
      <top/>
      <bottom/>
      <diagonal/>
    </border>
    <border>
      <left/>
      <right/>
      <top/>
      <bottom style="thin">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double">
        <color indexed="64"/>
      </left>
      <right/>
      <top style="thin">
        <color auto="1"/>
      </top>
      <bottom style="double">
        <color indexed="64"/>
      </bottom>
      <diagonal/>
    </border>
    <border>
      <left/>
      <right/>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bottom/>
      <diagonal/>
    </border>
    <border>
      <left style="thin">
        <color auto="1"/>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double">
        <color indexed="64"/>
      </left>
      <right style="thin">
        <color indexed="64"/>
      </right>
      <top style="thin">
        <color indexed="64"/>
      </top>
      <bottom/>
      <diagonal/>
    </border>
    <border>
      <left style="double">
        <color indexed="64"/>
      </left>
      <right style="thin">
        <color auto="1"/>
      </right>
      <top/>
      <bottom/>
      <diagonal/>
    </border>
    <border>
      <left style="double">
        <color indexed="64"/>
      </left>
      <right style="thin">
        <color indexed="64"/>
      </right>
      <top/>
      <bottom style="double">
        <color indexed="64"/>
      </bottom>
      <diagonal/>
    </border>
    <border>
      <left style="thin">
        <color indexed="64"/>
      </left>
      <right/>
      <top style="medium">
        <color indexed="64"/>
      </top>
      <bottom style="thin">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hair">
        <color rgb="FFC0C0C0"/>
      </left>
      <right style="hair">
        <color rgb="FFC0C0C0"/>
      </right>
      <top style="hair">
        <color rgb="FFC0C0C0"/>
      </top>
      <bottom style="hair">
        <color rgb="FFC0C0C0"/>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hair">
        <color rgb="FF808080"/>
      </left>
      <right style="hair">
        <color rgb="FF808080"/>
      </right>
      <top style="hair">
        <color rgb="FF808080"/>
      </top>
      <bottom style="hair">
        <color rgb="FF808080"/>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style="medium">
        <color rgb="FFFF0000"/>
      </left>
      <right style="medium">
        <color rgb="FFFF0000"/>
      </right>
      <top style="medium">
        <color rgb="FFFF0000"/>
      </top>
      <bottom style="medium">
        <color rgb="FFFF0000"/>
      </bottom>
      <diagonal/>
    </border>
    <border>
      <left style="hair">
        <color rgb="FFC0C0C0"/>
      </left>
      <right style="hair">
        <color rgb="FFC0C0C0"/>
      </right>
      <top style="thin">
        <color rgb="FF808080"/>
      </top>
      <bottom style="thin">
        <color rgb="FF808080"/>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s>
  <cellStyleXfs count="41310">
    <xf numFmtId="0" fontId="0" fillId="0" borderId="0"/>
    <xf numFmtId="41" fontId="1" fillId="0" borderId="0" applyFont="0" applyFill="0" applyBorder="0" applyAlignment="0" applyProtection="0"/>
    <xf numFmtId="9" fontId="1" fillId="0" borderId="0" applyFont="0" applyFill="0" applyBorder="0" applyAlignment="0" applyProtection="0"/>
    <xf numFmtId="170" fontId="1" fillId="10" borderId="0" applyNumberFormat="0" applyBorder="0" applyAlignment="0" applyProtection="0"/>
    <xf numFmtId="170" fontId="1" fillId="10" borderId="0" applyNumberFormat="0" applyBorder="0" applyAlignment="0" applyProtection="0"/>
    <xf numFmtId="0" fontId="20" fillId="40" borderId="0" applyNumberFormat="0" applyBorder="0" applyAlignment="0" applyProtection="0"/>
    <xf numFmtId="170" fontId="1" fillId="10" borderId="0" applyNumberFormat="0" applyBorder="0" applyAlignment="0" applyProtection="0"/>
    <xf numFmtId="170" fontId="1" fillId="10" borderId="0" applyNumberFormat="0" applyBorder="0" applyAlignment="0" applyProtection="0"/>
    <xf numFmtId="170" fontId="1" fillId="10" borderId="0" applyNumberFormat="0" applyBorder="0" applyAlignment="0" applyProtection="0"/>
    <xf numFmtId="0" fontId="20" fillId="40" borderId="0" applyNumberFormat="0" applyBorder="0" applyAlignment="0" applyProtection="0"/>
    <xf numFmtId="170" fontId="1" fillId="10" borderId="0" applyNumberFormat="0" applyBorder="0" applyAlignment="0" applyProtection="0"/>
    <xf numFmtId="0" fontId="20" fillId="40" borderId="0" applyNumberFormat="0" applyBorder="0" applyAlignment="0" applyProtection="0"/>
    <xf numFmtId="170" fontId="1" fillId="10" borderId="0" applyNumberFormat="0" applyBorder="0" applyAlignment="0" applyProtection="0"/>
    <xf numFmtId="170" fontId="1" fillId="10" borderId="0" applyNumberFormat="0" applyBorder="0" applyAlignment="0" applyProtection="0"/>
    <xf numFmtId="170" fontId="1" fillId="10" borderId="0" applyNumberFormat="0" applyBorder="0" applyAlignment="0" applyProtection="0"/>
    <xf numFmtId="170" fontId="1" fillId="14" borderId="0" applyNumberFormat="0" applyBorder="0" applyAlignment="0" applyProtection="0"/>
    <xf numFmtId="170" fontId="1" fillId="14" borderId="0" applyNumberFormat="0" applyBorder="0" applyAlignment="0" applyProtection="0"/>
    <xf numFmtId="170" fontId="1" fillId="14" borderId="0" applyNumberFormat="0" applyBorder="0" applyAlignment="0" applyProtection="0"/>
    <xf numFmtId="0" fontId="20" fillId="41" borderId="0" applyNumberFormat="0" applyBorder="0" applyAlignment="0" applyProtection="0"/>
    <xf numFmtId="170" fontId="1" fillId="14" borderId="0" applyNumberFormat="0" applyBorder="0" applyAlignment="0" applyProtection="0"/>
    <xf numFmtId="170" fontId="1" fillId="14" borderId="0" applyNumberFormat="0" applyBorder="0" applyAlignment="0" applyProtection="0"/>
    <xf numFmtId="170" fontId="1" fillId="14" borderId="0" applyNumberFormat="0" applyBorder="0" applyAlignment="0" applyProtection="0"/>
    <xf numFmtId="0" fontId="20" fillId="41" borderId="0" applyNumberFormat="0" applyBorder="0" applyAlignment="0" applyProtection="0"/>
    <xf numFmtId="170" fontId="1" fillId="14" borderId="0" applyNumberFormat="0" applyBorder="0" applyAlignment="0" applyProtection="0"/>
    <xf numFmtId="170" fontId="1" fillId="14" borderId="0" applyNumberFormat="0" applyBorder="0" applyAlignment="0" applyProtection="0"/>
    <xf numFmtId="0" fontId="20" fillId="41" borderId="0" applyNumberFormat="0" applyBorder="0" applyAlignment="0" applyProtection="0"/>
    <xf numFmtId="170" fontId="1" fillId="14" borderId="0" applyNumberFormat="0" applyBorder="0" applyAlignment="0" applyProtection="0"/>
    <xf numFmtId="170" fontId="1" fillId="14" borderId="0" applyNumberFormat="0" applyBorder="0" applyAlignment="0" applyProtection="0"/>
    <xf numFmtId="0" fontId="20" fillId="41"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0" fontId="20" fillId="42"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0" fontId="20" fillId="42"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0" fontId="20" fillId="42" borderId="0" applyNumberFormat="0" applyBorder="0" applyAlignment="0" applyProtection="0"/>
    <xf numFmtId="170" fontId="1" fillId="18" borderId="0" applyNumberFormat="0" applyBorder="0" applyAlignment="0" applyProtection="0"/>
    <xf numFmtId="170" fontId="1" fillId="18" borderId="0" applyNumberFormat="0" applyBorder="0" applyAlignment="0" applyProtection="0"/>
    <xf numFmtId="0" fontId="20" fillId="42"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0" fontId="20" fillId="43"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0" fontId="20" fillId="43"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0" fontId="20" fillId="43"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170" fontId="1" fillId="22" borderId="0" applyNumberFormat="0" applyBorder="0" applyAlignment="0" applyProtection="0"/>
    <xf numFmtId="0" fontId="20" fillId="43"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0" fontId="20" fillId="44"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0" fontId="20" fillId="44"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0" fontId="20" fillId="44"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170" fontId="1" fillId="26" borderId="0" applyNumberFormat="0" applyBorder="0" applyAlignment="0" applyProtection="0"/>
    <xf numFmtId="0" fontId="20" fillId="44"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0" fontId="20" fillId="45"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0" fontId="20" fillId="45"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0" fontId="20" fillId="45"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170" fontId="1" fillId="30" borderId="0" applyNumberFormat="0" applyBorder="0" applyAlignment="0" applyProtection="0"/>
    <xf numFmtId="0" fontId="20" fillId="45" borderId="0" applyNumberFormat="0" applyBorder="0" applyAlignment="0" applyProtection="0"/>
    <xf numFmtId="0" fontId="20" fillId="46"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6"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170" fontId="1" fillId="1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0" borderId="0" applyNumberFormat="0" applyBorder="0" applyAlignment="0" applyProtection="0"/>
    <xf numFmtId="0" fontId="20" fillId="47"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7"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170" fontId="1" fillId="14"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1" borderId="0" applyNumberFormat="0" applyBorder="0" applyAlignment="0" applyProtection="0"/>
    <xf numFmtId="0" fontId="20" fillId="48"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8"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170" fontId="1" fillId="18"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2" borderId="0" applyNumberFormat="0" applyBorder="0" applyAlignment="0" applyProtection="0"/>
    <xf numFmtId="0" fontId="20" fillId="45"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5"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170" fontId="1" fillId="22"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170" fontId="1" fillId="26"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4" borderId="0" applyNumberFormat="0" applyBorder="0" applyAlignment="0" applyProtection="0"/>
    <xf numFmtId="0" fontId="20" fillId="48"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8"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170" fontId="1" fillId="30"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0" fontId="20" fillId="45"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0" fontId="20" fillId="46"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0" fontId="20" fillId="46"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0" fontId="20" fillId="46"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170" fontId="1" fillId="11" borderId="0" applyNumberFormat="0" applyBorder="0" applyAlignment="0" applyProtection="0"/>
    <xf numFmtId="0" fontId="20" fillId="46"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0" fontId="20" fillId="47"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0" fontId="20" fillId="47"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0" fontId="20" fillId="47"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170" fontId="1" fillId="15" borderId="0" applyNumberFormat="0" applyBorder="0" applyAlignment="0" applyProtection="0"/>
    <xf numFmtId="0" fontId="20" fillId="47"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0" fontId="20" fillId="4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0" fontId="20" fillId="4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0" fontId="20" fillId="4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170" fontId="1" fillId="19" borderId="0" applyNumberFormat="0" applyBorder="0" applyAlignment="0" applyProtection="0"/>
    <xf numFmtId="0" fontId="20" fillId="49"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0" fontId="20" fillId="4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0" fontId="20" fillId="4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0" fontId="20" fillId="4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170" fontId="1" fillId="23" borderId="0" applyNumberFormat="0" applyBorder="0" applyAlignment="0" applyProtection="0"/>
    <xf numFmtId="0" fontId="20" fillId="43"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0" fontId="20" fillId="46"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0" fontId="20" fillId="46"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0" fontId="20" fillId="46"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170" fontId="1" fillId="27" borderId="0" applyNumberFormat="0" applyBorder="0" applyAlignment="0" applyProtection="0"/>
    <xf numFmtId="0" fontId="20" fillId="46"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0" fontId="20" fillId="50"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0" fontId="20" fillId="50"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0" fontId="20" fillId="50"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170" fontId="1" fillId="31" borderId="0" applyNumberFormat="0" applyBorder="0" applyAlignment="0" applyProtection="0"/>
    <xf numFmtId="0" fontId="20" fillId="50" borderId="0" applyNumberFormat="0" applyBorder="0" applyAlignment="0" applyProtection="0"/>
    <xf numFmtId="0" fontId="20" fillId="44"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4"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170" fontId="1" fillId="11"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170" fontId="1" fillId="15"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47" borderId="0" applyNumberFormat="0" applyBorder="0" applyAlignment="0" applyProtection="0"/>
    <xf numFmtId="0" fontId="20" fillId="51"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51"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170" fontId="1" fillId="1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9" borderId="0" applyNumberFormat="0" applyBorder="0" applyAlignment="0" applyProtection="0"/>
    <xf numFmtId="0" fontId="20" fillId="41"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1"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170" fontId="1" fillId="2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3" borderId="0" applyNumberFormat="0" applyBorder="0" applyAlignment="0" applyProtection="0"/>
    <xf numFmtId="0" fontId="20" fillId="44"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4"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170" fontId="1" fillId="27"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6" borderId="0" applyNumberFormat="0" applyBorder="0" applyAlignment="0" applyProtection="0"/>
    <xf numFmtId="0" fontId="20" fillId="48"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48"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170" fontId="1" fillId="31"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0" fontId="20" fillId="50" borderId="0" applyNumberFormat="0" applyBorder="0" applyAlignment="0" applyProtection="0"/>
    <xf numFmtId="170" fontId="17" fillId="12" borderId="0" applyNumberFormat="0" applyBorder="0" applyAlignment="0" applyProtection="0"/>
    <xf numFmtId="170" fontId="17" fillId="16" borderId="0" applyNumberFormat="0" applyBorder="0" applyAlignment="0" applyProtection="0"/>
    <xf numFmtId="170" fontId="17" fillId="20" borderId="0" applyNumberFormat="0" applyBorder="0" applyAlignment="0" applyProtection="0"/>
    <xf numFmtId="170" fontId="17" fillId="24" borderId="0" applyNumberFormat="0" applyBorder="0" applyAlignment="0" applyProtection="0"/>
    <xf numFmtId="170" fontId="17" fillId="28" borderId="0" applyNumberFormat="0" applyBorder="0" applyAlignment="0" applyProtection="0"/>
    <xf numFmtId="170" fontId="17" fillId="32" borderId="0" applyNumberFormat="0" applyBorder="0" applyAlignment="0" applyProtection="0"/>
    <xf numFmtId="0" fontId="21" fillId="44"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44"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170" fontId="17" fillId="1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53"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170" fontId="17" fillId="16"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47" borderId="0" applyNumberFormat="0" applyBorder="0" applyAlignment="0" applyProtection="0"/>
    <xf numFmtId="0" fontId="21" fillId="50"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170" fontId="17" fillId="20"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9" borderId="0" applyNumberFormat="0" applyBorder="0" applyAlignment="0" applyProtection="0"/>
    <xf numFmtId="0" fontId="21" fillId="41"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41"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170" fontId="17" fillId="2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44"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44"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170" fontId="17" fillId="28"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47"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47"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170" fontId="17" fillId="32"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0" fontId="21" fillId="56" borderId="0" applyNumberFormat="0" applyBorder="0" applyAlignment="0" applyProtection="0"/>
    <xf numFmtId="170" fontId="17" fillId="9" borderId="0" applyNumberFormat="0" applyBorder="0" applyAlignment="0" applyProtection="0"/>
    <xf numFmtId="170" fontId="17" fillId="13" borderId="0" applyNumberFormat="0" applyBorder="0" applyAlignment="0" applyProtection="0"/>
    <xf numFmtId="170" fontId="17" fillId="17" borderId="0" applyNumberFormat="0" applyBorder="0" applyAlignment="0" applyProtection="0"/>
    <xf numFmtId="170" fontId="17" fillId="21" borderId="0" applyNumberFormat="0" applyBorder="0" applyAlignment="0" applyProtection="0"/>
    <xf numFmtId="170" fontId="17" fillId="25" borderId="0" applyNumberFormat="0" applyBorder="0" applyAlignment="0" applyProtection="0"/>
    <xf numFmtId="170" fontId="17" fillId="29" borderId="0" applyNumberFormat="0" applyBorder="0" applyAlignment="0" applyProtection="0"/>
    <xf numFmtId="0" fontId="22" fillId="0" borderId="0">
      <alignment horizontal="center" wrapText="1"/>
      <protection locked="0"/>
    </xf>
    <xf numFmtId="0" fontId="22" fillId="0" borderId="0">
      <alignment horizontal="center" wrapText="1"/>
      <protection locked="0"/>
    </xf>
    <xf numFmtId="0" fontId="22" fillId="0" borderId="0">
      <alignment horizontal="center" wrapText="1"/>
      <protection locked="0"/>
    </xf>
    <xf numFmtId="15" fontId="23" fillId="0" borderId="32" applyBorder="0">
      <alignment horizontal="centerContinuous"/>
    </xf>
    <xf numFmtId="0" fontId="23" fillId="0" borderId="33" applyAlignment="0">
      <alignment horizontal="centerContinuous"/>
    </xf>
    <xf numFmtId="170" fontId="7" fillId="3" borderId="0" applyNumberFormat="0" applyBorder="0" applyAlignment="0" applyProtection="0"/>
    <xf numFmtId="0" fontId="24" fillId="0" borderId="0" applyNumberFormat="0" applyFill="0" applyBorder="0" applyAlignment="0" applyProtection="0"/>
    <xf numFmtId="0" fontId="25" fillId="44"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4"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170" fontId="6" fillId="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0" fontId="25" fillId="42" borderId="0" applyNumberFormat="0" applyBorder="0" applyAlignment="0" applyProtection="0"/>
    <xf numFmtId="171" fontId="26" fillId="0" borderId="0" applyFill="0" applyBorder="0" applyAlignment="0"/>
    <xf numFmtId="170" fontId="11" fillId="6" borderId="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170" fontId="11" fillId="6" borderId="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7" fillId="57" borderId="3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7" fillId="57"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8" fillId="58" borderId="34"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170" fontId="13" fillId="7" borderId="7"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29" fillId="59" borderId="35" applyNumberFormat="0" applyAlignment="0" applyProtection="0"/>
    <xf numFmtId="0" fontId="30" fillId="0" borderId="36"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0" fillId="0" borderId="36"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170" fontId="12" fillId="0" borderId="6"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0" fontId="31" fillId="0" borderId="37" applyNumberFormat="0" applyFill="0" applyAlignment="0" applyProtection="0"/>
    <xf numFmtId="170" fontId="13" fillId="7" borderId="7" applyNumberFormat="0" applyAlignment="0" applyProtection="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2" fontId="32"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73" fontId="26" fillId="0" borderId="0"/>
    <xf numFmtId="166" fontId="26"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74" fontId="26" fillId="0" borderId="0" applyFont="0" applyFill="0" applyBorder="0" applyAlignment="0" applyProtection="0"/>
    <xf numFmtId="43" fontId="20" fillId="0" borderId="0" applyFont="0" applyFill="0" applyBorder="0" applyAlignment="0" applyProtection="0"/>
    <xf numFmtId="174" fontId="26"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74" fontId="26"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43" fontId="20"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4" fontId="26" fillId="0" borderId="0" applyFont="0" applyFill="0" applyBorder="0" applyAlignment="0" applyProtection="0"/>
    <xf numFmtId="166" fontId="33"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74" fontId="26" fillId="0" borderId="0" applyFont="0" applyFill="0" applyBorder="0" applyAlignment="0" applyProtection="0"/>
    <xf numFmtId="3" fontId="20" fillId="0" borderId="0" applyFill="0" applyBorder="0" applyAlignment="0" applyProtection="0"/>
    <xf numFmtId="3" fontId="34" fillId="0" borderId="0" applyFont="0" applyFill="0" applyBorder="0" applyAlignment="0" applyProtection="0"/>
    <xf numFmtId="0" fontId="35" fillId="0" borderId="0" applyNumberFormat="0" applyAlignment="0">
      <alignment horizontal="left"/>
    </xf>
    <xf numFmtId="0" fontId="26" fillId="0" borderId="0" applyFont="0" applyFill="0" applyBorder="0" applyAlignment="0" applyProtection="0"/>
    <xf numFmtId="0" fontId="26" fillId="0" borderId="0" applyFont="0" applyFill="0" applyBorder="0" applyAlignment="0" applyProtection="0"/>
    <xf numFmtId="0" fontId="20"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169" fontId="20" fillId="0" borderId="0" applyFont="0" applyFill="0" applyBorder="0" applyAlignment="0" applyProtection="0"/>
    <xf numFmtId="169" fontId="1" fillId="0" borderId="0" applyFont="0" applyFill="0" applyBorder="0" applyAlignment="0" applyProtection="0"/>
    <xf numFmtId="175" fontId="20" fillId="0" borderId="0" applyFill="0" applyBorder="0" applyAlignment="0" applyProtection="0"/>
    <xf numFmtId="176" fontId="34" fillId="0" borderId="0" applyFont="0" applyFill="0" applyBorder="0" applyAlignment="0" applyProtection="0"/>
    <xf numFmtId="0" fontId="20" fillId="0" borderId="0" applyFill="0" applyBorder="0" applyAlignment="0" applyProtection="0"/>
    <xf numFmtId="0" fontId="34" fillId="0" borderId="0" applyFont="0" applyFill="0" applyBorder="0" applyAlignment="0" applyProtection="0"/>
    <xf numFmtId="177" fontId="26" fillId="0" borderId="0" applyFont="0" applyFill="0" applyBorder="0" applyAlignment="0" applyProtection="0"/>
    <xf numFmtId="178" fontId="26" fillId="0" borderId="0" applyFon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170" fontId="5"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21" fillId="60"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0"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170" fontId="17" fillId="9"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61" borderId="0" applyNumberFormat="0" applyBorder="0" applyAlignment="0" applyProtection="0"/>
    <xf numFmtId="0" fontId="21" fillId="53"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53"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170" fontId="17" fillId="13"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62" borderId="0" applyNumberFormat="0" applyBorder="0" applyAlignment="0" applyProtection="0"/>
    <xf numFmtId="0" fontId="21" fillId="50"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50"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170" fontId="17" fillId="17"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6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170" fontId="17" fillId="21"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4"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170" fontId="17" fillId="2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55" borderId="0" applyNumberFormat="0" applyBorder="0" applyAlignment="0" applyProtection="0"/>
    <xf numFmtId="0" fontId="21" fillId="62"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62"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170" fontId="17" fillId="29"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21" fillId="53" borderId="0" applyNumberFormat="0" applyBorder="0" applyAlignment="0" applyProtection="0"/>
    <xf numFmtId="0" fontId="38" fillId="0" borderId="0" applyNumberFormat="0" applyAlignment="0">
      <alignment horizontal="left"/>
    </xf>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51" borderId="34" applyNumberFormat="0" applyAlignment="0" applyProtection="0"/>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170" fontId="9" fillId="5" borderId="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51"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0" fontId="39" fillId="45" borderId="34" applyNumberFormat="0" applyAlignment="0" applyProtection="0"/>
    <xf numFmtId="41" fontId="40" fillId="0" borderId="0" applyFont="0" applyFill="0" applyBorder="0" applyAlignment="0" applyProtection="0"/>
    <xf numFmtId="179" fontId="26" fillId="0" borderId="0" applyFont="0" applyFill="0" applyBorder="0" applyAlignment="0" applyProtection="0"/>
    <xf numFmtId="180"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6" fillId="0" borderId="0" applyFont="0" applyFill="0" applyBorder="0" applyAlignment="0" applyProtection="0"/>
    <xf numFmtId="182" fontId="20" fillId="0" borderId="0" applyFont="0" applyFill="0" applyBorder="0" applyAlignment="0" applyProtection="0"/>
    <xf numFmtId="183"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4" fontId="26" fillId="0" borderId="0" applyFont="0" applyFill="0" applyBorder="0" applyAlignment="0" applyProtection="0"/>
    <xf numFmtId="182"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0"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5"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1" fontId="26"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0" fillId="0" borderId="0" applyFont="0" applyFill="0" applyBorder="0" applyAlignment="0" applyProtection="0"/>
    <xf numFmtId="182" fontId="26" fillId="0" borderId="0" applyFont="0" applyFill="0" applyBorder="0" applyAlignment="0" applyProtection="0"/>
    <xf numFmtId="170" fontId="15" fillId="0" borderId="0" applyNumberFormat="0" applyFill="0" applyBorder="0" applyAlignment="0" applyProtection="0"/>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1"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2"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0" fontId="43" fillId="0" borderId="0">
      <protection locked="0"/>
    </xf>
    <xf numFmtId="2" fontId="20" fillId="0" borderId="0" applyFill="0" applyBorder="0" applyAlignment="0" applyProtection="0"/>
    <xf numFmtId="2" fontId="34" fillId="0" borderId="0" applyFont="0" applyFill="0" applyBorder="0" applyAlignment="0" applyProtection="0"/>
    <xf numFmtId="0" fontId="44" fillId="0" borderId="0" applyNumberFormat="0" applyFill="0" applyBorder="0" applyAlignment="0" applyProtection="0">
      <alignment vertical="top"/>
      <protection locked="0"/>
    </xf>
    <xf numFmtId="0" fontId="44" fillId="0" borderId="0" applyNumberFormat="0" applyFill="0" applyBorder="0" applyAlignment="0" applyProtection="0">
      <alignment vertical="top"/>
      <protection locked="0"/>
    </xf>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6" fillId="0" borderId="0"/>
    <xf numFmtId="170" fontId="6" fillId="2" borderId="0" applyNumberFormat="0" applyBorder="0" applyAlignment="0" applyProtection="0"/>
    <xf numFmtId="38" fontId="47" fillId="65" borderId="0" applyNumberFormat="0" applyBorder="0" applyAlignment="0" applyProtection="0"/>
    <xf numFmtId="0" fontId="48" fillId="66" borderId="0"/>
    <xf numFmtId="0" fontId="49" fillId="0" borderId="38" applyNumberFormat="0" applyAlignment="0" applyProtection="0">
      <alignment horizontal="left" vertical="center"/>
    </xf>
    <xf numFmtId="0" fontId="49" fillId="0" borderId="39">
      <alignment horizontal="left" vertical="center"/>
    </xf>
    <xf numFmtId="170" fontId="3" fillId="0" borderId="1" applyNumberFormat="0" applyFill="0" applyAlignment="0" applyProtection="0"/>
    <xf numFmtId="0" fontId="50" fillId="0" borderId="0" applyNumberFormat="0" applyFill="0" applyBorder="0" applyAlignment="0" applyProtection="0"/>
    <xf numFmtId="170" fontId="4" fillId="0" borderId="2" applyNumberFormat="0" applyFill="0" applyAlignment="0" applyProtection="0"/>
    <xf numFmtId="0" fontId="51" fillId="0" borderId="0" applyNumberFormat="0" applyFill="0" applyBorder="0" applyAlignment="0" applyProtection="0"/>
    <xf numFmtId="170" fontId="5" fillId="0" borderId="3" applyNumberFormat="0" applyFill="0" applyAlignment="0" applyProtection="0"/>
    <xf numFmtId="170" fontId="5" fillId="0" borderId="0" applyNumberFormat="0" applyFill="0" applyBorder="0" applyAlignment="0" applyProtection="0"/>
    <xf numFmtId="186" fontId="26" fillId="0" borderId="0">
      <protection locked="0"/>
    </xf>
    <xf numFmtId="186" fontId="26" fillId="0" borderId="0">
      <protection locked="0"/>
    </xf>
    <xf numFmtId="0" fontId="52" fillId="0" borderId="30">
      <alignment horizontal="center"/>
    </xf>
    <xf numFmtId="0" fontId="52" fillId="0" borderId="0">
      <alignment horizontal="center"/>
    </xf>
    <xf numFmtId="0" fontId="53" fillId="0" borderId="0" applyNumberFormat="0" applyFill="0" applyBorder="0" applyAlignment="0" applyProtection="0"/>
    <xf numFmtId="0" fontId="54" fillId="0" borderId="0" applyNumberFormat="0" applyFill="0" applyBorder="0" applyAlignment="0" applyProtection="0">
      <alignment vertical="top"/>
      <protection locked="0"/>
    </xf>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43"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3"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170" fontId="7" fillId="3"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0" fontId="56" fillId="41" borderId="0" applyNumberFormat="0" applyBorder="0" applyAlignment="0" applyProtection="0"/>
    <xf numFmtId="10" fontId="47" fillId="67" borderId="14" applyNumberFormat="0" applyBorder="0" applyAlignment="0" applyProtection="0"/>
    <xf numFmtId="170" fontId="9" fillId="5" borderId="4" applyNumberFormat="0" applyAlignment="0" applyProtection="0"/>
    <xf numFmtId="170" fontId="12" fillId="0" borderId="6" applyNumberFormat="0" applyFill="0" applyAlignment="0" applyProtection="0"/>
    <xf numFmtId="166" fontId="26" fillId="0" borderId="0" applyFont="0" applyFill="0" applyBorder="0" applyAlignment="0" applyProtection="0"/>
    <xf numFmtId="166" fontId="26"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26"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8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87"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26"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26"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26"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6" fontId="26"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4" fontId="26" fillId="0" borderId="0" applyFont="0" applyFill="0" applyBorder="0" applyAlignment="0" applyProtection="0"/>
    <xf numFmtId="166" fontId="1"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88" fontId="26" fillId="0" borderId="0" applyFont="0" applyFill="0" applyBorder="0" applyAlignment="0" applyProtection="0"/>
    <xf numFmtId="0" fontId="26" fillId="0" borderId="0" applyFont="0" applyFill="0" applyBorder="0" applyAlignment="0" applyProtection="0"/>
    <xf numFmtId="165" fontId="26"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89" fontId="26" fillId="0" borderId="0" applyFont="0" applyFill="0" applyBorder="0" applyAlignment="0" applyProtection="0"/>
    <xf numFmtId="165" fontId="26" fillId="0" borderId="0" applyFont="0" applyFill="0" applyBorder="0" applyAlignment="0" applyProtection="0"/>
    <xf numFmtId="165" fontId="26" fillId="0" borderId="0" applyFont="0" applyFill="0" applyBorder="0" applyAlignment="0" applyProtection="0"/>
    <xf numFmtId="165" fontId="26" fillId="0" borderId="0" applyFont="0" applyFill="0" applyBorder="0" applyAlignment="0" applyProtection="0"/>
    <xf numFmtId="165" fontId="26" fillId="0" borderId="0" applyFont="0" applyFill="0" applyBorder="0" applyAlignment="0" applyProtection="0"/>
    <xf numFmtId="165" fontId="26" fillId="0" borderId="0" applyFont="0" applyFill="0" applyBorder="0" applyAlignment="0" applyProtection="0"/>
    <xf numFmtId="165" fontId="26" fillId="0" borderId="0" applyFont="0" applyFill="0" applyBorder="0" applyAlignment="0" applyProtection="0"/>
    <xf numFmtId="165" fontId="26" fillId="0" borderId="0" applyFont="0" applyFill="0" applyBorder="0" applyAlignment="0" applyProtection="0"/>
    <xf numFmtId="190" fontId="26" fillId="0" borderId="0" applyFont="0" applyFill="0" applyBorder="0" applyAlignment="0" applyProtection="0"/>
    <xf numFmtId="191" fontId="26" fillId="0" borderId="0" applyFont="0" applyFill="0" applyBorder="0" applyAlignment="0" applyProtection="0"/>
    <xf numFmtId="0" fontId="57" fillId="0" borderId="0" applyNumberFormat="0">
      <alignment horizontal="right"/>
    </xf>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170" fontId="8" fillId="4"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8" fillId="4"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192" fontId="59" fillId="0" borderId="0"/>
    <xf numFmtId="0"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0"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4" fontId="26"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193" fontId="60" fillId="0" borderId="0"/>
    <xf numFmtId="0" fontId="26" fillId="0" borderId="0"/>
    <xf numFmtId="0" fontId="33" fillId="0" borderId="0"/>
    <xf numFmtId="0" fontId="26" fillId="0" borderId="0"/>
    <xf numFmtId="0" fontId="26" fillId="0" borderId="0"/>
    <xf numFmtId="0" fontId="26" fillId="0" borderId="0"/>
    <xf numFmtId="0" fontId="1" fillId="0" borderId="0"/>
    <xf numFmtId="0" fontId="26" fillId="0" borderId="0"/>
    <xf numFmtId="0" fontId="1" fillId="0" borderId="0"/>
    <xf numFmtId="0" fontId="26" fillId="0" borderId="0"/>
    <xf numFmtId="0" fontId="1"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33" fillId="0" borderId="0"/>
    <xf numFmtId="0" fontId="26" fillId="0" borderId="0"/>
    <xf numFmtId="0" fontId="26" fillId="0" borderId="0"/>
    <xf numFmtId="0" fontId="26" fillId="0" borderId="0"/>
    <xf numFmtId="0" fontId="26" fillId="0" borderId="0"/>
    <xf numFmtId="0" fontId="26" fillId="0" borderId="0"/>
    <xf numFmtId="1" fontId="26" fillId="0" borderId="0"/>
    <xf numFmtId="0" fontId="1" fillId="0" borderId="0"/>
    <xf numFmtId="0" fontId="26" fillId="0" borderId="0"/>
    <xf numFmtId="0" fontId="20" fillId="0" borderId="0"/>
    <xf numFmtId="0" fontId="26" fillId="0" borderId="0"/>
    <xf numFmtId="0" fontId="1"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1"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33" fillId="0" borderId="0"/>
    <xf numFmtId="195"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6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62"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33"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196" fontId="6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39" fontId="63"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39" fontId="63" fillId="0" borderId="0"/>
    <xf numFmtId="0" fontId="33"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3" fillId="0" borderId="0"/>
    <xf numFmtId="0" fontId="33" fillId="0" borderId="0"/>
    <xf numFmtId="0" fontId="33" fillId="0" borderId="0"/>
    <xf numFmtId="0" fontId="33" fillId="0" borderId="0"/>
    <xf numFmtId="0" fontId="26" fillId="0" borderId="0"/>
    <xf numFmtId="0" fontId="33" fillId="0" borderId="0"/>
    <xf numFmtId="0" fontId="33" fillId="0" borderId="0"/>
    <xf numFmtId="197" fontId="63"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33" fillId="0" borderId="0"/>
    <xf numFmtId="0" fontId="33" fillId="0" borderId="0"/>
    <xf numFmtId="0" fontId="26" fillId="0" borderId="0"/>
    <xf numFmtId="0" fontId="33" fillId="0" borderId="0"/>
    <xf numFmtId="0" fontId="33" fillId="0" borderId="0"/>
    <xf numFmtId="0" fontId="33" fillId="0" borderId="0"/>
    <xf numFmtId="0" fontId="33" fillId="0" borderId="0"/>
    <xf numFmtId="0" fontId="33" fillId="0" borderId="0"/>
    <xf numFmtId="0" fontId="26" fillId="0" borderId="0"/>
    <xf numFmtId="0" fontId="33" fillId="0" borderId="0"/>
    <xf numFmtId="0" fontId="33"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1" fontId="1" fillId="0" borderId="0"/>
    <xf numFmtId="170" fontId="26" fillId="0" borderId="0"/>
    <xf numFmtId="0" fontId="26" fillId="0" borderId="0"/>
    <xf numFmtId="0" fontId="20" fillId="0" borderId="0"/>
    <xf numFmtId="0" fontId="26" fillId="0" borderId="0"/>
    <xf numFmtId="0" fontId="20" fillId="0" borderId="0"/>
    <xf numFmtId="198"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170" fontId="1"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6"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17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6" fillId="0" borderId="0"/>
    <xf numFmtId="17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 fillId="0" borderId="0"/>
    <xf numFmtId="0" fontId="20"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0"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3" fillId="0" borderId="0"/>
    <xf numFmtId="170" fontId="1" fillId="0" borderId="0"/>
    <xf numFmtId="170" fontId="1" fillId="0" borderId="0"/>
    <xf numFmtId="170" fontId="1" fillId="0" borderId="0"/>
    <xf numFmtId="0" fontId="26" fillId="0" borderId="0"/>
    <xf numFmtId="0" fontId="1" fillId="0" borderId="0"/>
    <xf numFmtId="0" fontId="61" fillId="48" borderId="40" applyNumberFormat="0" applyFont="0" applyAlignment="0" applyProtection="0"/>
    <xf numFmtId="0" fontId="26"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61"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1" fillId="8" borderId="8" applyNumberFormat="0" applyFont="0" applyAlignment="0" applyProtection="0"/>
    <xf numFmtId="0" fontId="26" fillId="48" borderId="40" applyNumberFormat="0" applyFont="0" applyAlignment="0" applyProtection="0"/>
    <xf numFmtId="0" fontId="61" fillId="48" borderId="40" applyNumberFormat="0" applyFont="0" applyAlignment="0" applyProtection="0"/>
    <xf numFmtId="0" fontId="61"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61"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61"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61"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61"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6"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6"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6" fillId="48" borderId="40" applyNumberFormat="0" applyFont="0" applyAlignment="0" applyProtection="0"/>
    <xf numFmtId="0" fontId="20"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0"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0" fontId="26" fillId="48" borderId="40"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0" fontId="1"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0" fontId="20" fillId="48" borderId="40"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0" fontId="20" fillId="48" borderId="40"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170" fontId="20" fillId="8" borderId="8" applyNumberFormat="0" applyFon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170" fontId="10" fillId="6" borderId="5"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14" fontId="22" fillId="0" borderId="0">
      <alignment horizontal="center" wrapText="1"/>
      <protection locked="0"/>
    </xf>
    <xf numFmtId="14" fontId="22" fillId="0" borderId="0">
      <alignment horizontal="center" wrapText="1"/>
      <protection locked="0"/>
    </xf>
    <xf numFmtId="14" fontId="22" fillId="0" borderId="0">
      <alignment horizontal="center" wrapText="1"/>
      <protection locked="0"/>
    </xf>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10"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0" fontId="65" fillId="0" borderId="0">
      <alignment horizontal="center"/>
    </xf>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6"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0" fontId="66" fillId="0" borderId="0" applyNumberFormat="0" applyFont="0" applyFill="0" applyBorder="0" applyAlignment="0" applyProtection="0">
      <alignment horizontal="left"/>
    </xf>
    <xf numFmtId="0" fontId="67" fillId="68" borderId="0" applyNumberFormat="0" applyFont="0" applyBorder="0" applyAlignment="0">
      <alignment horizontal="center"/>
    </xf>
    <xf numFmtId="14" fontId="46" fillId="0" borderId="0" applyNumberFormat="0" applyFill="0" applyBorder="0" applyAlignment="0" applyProtection="0">
      <alignment horizontal="left"/>
    </xf>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170" fontId="10" fillId="6" borderId="5"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7"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4" fillId="58" borderId="41" applyNumberFormat="0" applyAlignment="0" applyProtection="0"/>
    <xf numFmtId="0" fontId="67" fillId="1" borderId="42" applyNumberFormat="0" applyFont="0" applyAlignment="0">
      <alignment horizontal="center"/>
    </xf>
    <xf numFmtId="0" fontId="46" fillId="0" borderId="43"/>
    <xf numFmtId="0" fontId="68" fillId="0" borderId="0" applyNumberFormat="0" applyFill="0" applyBorder="0" applyAlignment="0">
      <alignment horizontal="center"/>
    </xf>
    <xf numFmtId="0" fontId="26" fillId="0" borderId="0"/>
    <xf numFmtId="40" fontId="69" fillId="0" borderId="0" applyBorder="0">
      <alignment horizontal="right"/>
    </xf>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170" fontId="14"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170" fontId="15"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170" fontId="2" fillId="0" borderId="0" applyNumberFormat="0" applyFill="0" applyBorder="0" applyAlignment="0" applyProtection="0"/>
    <xf numFmtId="0" fontId="71" fillId="69" borderId="25">
      <alignment horizontal="center"/>
    </xf>
    <xf numFmtId="0" fontId="72" fillId="0" borderId="0" applyNumberFormat="0" applyFill="0" applyBorder="0" applyAlignment="0" applyProtection="0"/>
    <xf numFmtId="0" fontId="73" fillId="0" borderId="44"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3" fillId="0" borderId="44"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170" fontId="3" fillId="0" borderId="1"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4" fillId="0" borderId="45" applyNumberFormat="0" applyFill="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6" fillId="0" borderId="46"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6" fillId="0" borderId="46"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170" fontId="4" fillId="0" borderId="2"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77" fillId="0" borderId="47" applyNumberFormat="0" applyFill="0" applyAlignment="0" applyProtection="0"/>
    <xf numFmtId="0" fontId="36" fillId="0" borderId="48"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6" fillId="0" borderId="48"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170" fontId="5" fillId="0" borderId="3"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37" fillId="0" borderId="49" applyNumberFormat="0" applyFill="0" applyAlignment="0" applyProtection="0"/>
    <xf numFmtId="0" fontId="72"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170" fontId="2"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70" fontId="16" fillId="0" borderId="9"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0" fontId="78" fillId="0" borderId="50" applyNumberFormat="0" applyFill="0" applyAlignment="0" applyProtection="0"/>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0" fontId="16" fillId="0" borderId="9"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0" fontId="78" fillId="0" borderId="50" applyNumberFormat="0" applyFill="0" applyAlignment="0" applyProtection="0"/>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186" fontId="26" fillId="0" borderId="51">
      <protection locked="0"/>
    </xf>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186" fontId="26" fillId="0" borderId="51">
      <protection locked="0"/>
    </xf>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186" fontId="26" fillId="0" borderId="51">
      <protection locked="0"/>
    </xf>
    <xf numFmtId="186" fontId="26" fillId="0" borderId="51">
      <protection locked="0"/>
    </xf>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0" fontId="78" fillId="0" borderId="50" applyNumberFormat="0" applyFill="0" applyAlignment="0" applyProtection="0"/>
    <xf numFmtId="186" fontId="26" fillId="0" borderId="51">
      <protection locked="0"/>
    </xf>
    <xf numFmtId="186" fontId="26" fillId="0" borderId="51">
      <protection locked="0"/>
    </xf>
    <xf numFmtId="186" fontId="26" fillId="0" borderId="51">
      <protection locked="0"/>
    </xf>
    <xf numFmtId="0" fontId="78" fillId="0" borderId="50" applyNumberFormat="0" applyFill="0" applyAlignment="0" applyProtection="0"/>
    <xf numFmtId="186" fontId="26" fillId="0" borderId="51">
      <protection locked="0"/>
    </xf>
    <xf numFmtId="186" fontId="26" fillId="0" borderId="51">
      <protection locked="0"/>
    </xf>
    <xf numFmtId="186" fontId="26" fillId="0" borderId="51">
      <protection locked="0"/>
    </xf>
    <xf numFmtId="0" fontId="78" fillId="0" borderId="50" applyNumberFormat="0" applyFill="0" applyAlignment="0" applyProtection="0"/>
    <xf numFmtId="186" fontId="26" fillId="0" borderId="51">
      <protection locked="0"/>
    </xf>
    <xf numFmtId="199" fontId="26" fillId="0" borderId="0" applyFont="0" applyFill="0" applyBorder="0" applyAlignment="0" applyProtection="0"/>
    <xf numFmtId="170" fontId="14" fillId="0" borderId="0" applyNumberFormat="0" applyFill="0" applyBorder="0" applyAlignment="0" applyProtection="0"/>
    <xf numFmtId="0" fontId="60" fillId="0" borderId="0">
      <alignment vertical="top" wrapText="1"/>
    </xf>
    <xf numFmtId="44" fontId="1" fillId="0" borderId="0" applyFont="0" applyFill="0" applyBorder="0" applyAlignment="0" applyProtection="0"/>
    <xf numFmtId="0" fontId="108" fillId="0" borderId="90" applyNumberFormat="0" applyFont="0" applyFill="0" applyAlignment="0" applyProtection="0"/>
    <xf numFmtId="208" fontId="109" fillId="0" borderId="91" applyNumberFormat="0" applyAlignment="0" applyProtection="0">
      <alignment horizontal="right" vertical="center" indent="1"/>
    </xf>
    <xf numFmtId="208" fontId="109" fillId="0" borderId="91" applyNumberFormat="0" applyAlignment="0" applyProtection="0">
      <alignment horizontal="right" vertical="center" indent="1"/>
    </xf>
    <xf numFmtId="208" fontId="110" fillId="0" borderId="92" applyNumberFormat="0" applyProtection="0">
      <alignment horizontal="right" vertical="center"/>
    </xf>
    <xf numFmtId="208" fontId="111" fillId="91" borderId="0" applyNumberFormat="0" applyAlignment="0" applyProtection="0">
      <alignment horizontal="left" vertical="center" indent="1"/>
    </xf>
    <xf numFmtId="208" fontId="112" fillId="92" borderId="93" applyNumberFormat="0" applyAlignment="0" applyProtection="0">
      <alignment horizontal="right" vertical="center" indent="1"/>
    </xf>
    <xf numFmtId="208" fontId="112" fillId="92" borderId="93" applyNumberFormat="0" applyAlignment="0" applyProtection="0">
      <alignment horizontal="right" vertical="center" indent="1"/>
    </xf>
    <xf numFmtId="208" fontId="113" fillId="0" borderId="94" applyNumberFormat="0" applyProtection="0">
      <alignment horizontal="right" vertical="center"/>
    </xf>
    <xf numFmtId="0" fontId="112" fillId="93" borderId="94" applyNumberFormat="0" applyAlignment="0" applyProtection="0">
      <alignment horizontal="left" vertical="center" indent="1"/>
    </xf>
    <xf numFmtId="0" fontId="112" fillId="93" borderId="94" applyNumberFormat="0" applyAlignment="0" applyProtection="0">
      <alignment horizontal="left" vertical="center" indent="1"/>
    </xf>
    <xf numFmtId="0" fontId="113" fillId="94" borderId="90" applyNumberFormat="0" applyAlignment="0" applyProtection="0">
      <alignment horizontal="left" vertical="center" indent="1"/>
    </xf>
    <xf numFmtId="208" fontId="109" fillId="95" borderId="94" applyNumberFormat="0" applyAlignment="0">
      <alignment horizontal="left" vertical="center" indent="1"/>
      <protection locked="0"/>
    </xf>
    <xf numFmtId="208" fontId="109" fillId="95" borderId="94" applyNumberFormat="0" applyAlignment="0">
      <alignment horizontal="left" vertical="center" indent="1"/>
      <protection locked="0"/>
    </xf>
    <xf numFmtId="0" fontId="109" fillId="95" borderId="94" applyNumberFormat="0" applyAlignment="0">
      <alignment horizontal="left" vertical="center" indent="1"/>
      <protection locked="0"/>
    </xf>
    <xf numFmtId="0" fontId="109" fillId="95" borderId="94" applyNumberFormat="0" applyAlignment="0">
      <alignment horizontal="left" vertical="center" indent="1"/>
      <protection locked="0"/>
    </xf>
    <xf numFmtId="0" fontId="114" fillId="0" borderId="95" applyNumberFormat="0" applyFill="0" applyBorder="0" applyAlignment="0" applyProtection="0"/>
    <xf numFmtId="208" fontId="114" fillId="95" borderId="94" applyNumberFormat="0" applyAlignment="0">
      <alignment horizontal="left" vertical="center" indent="1"/>
      <protection locked="0"/>
    </xf>
    <xf numFmtId="208" fontId="114" fillId="95" borderId="94" applyNumberFormat="0" applyAlignment="0">
      <alignment horizontal="left" vertical="center" indent="1"/>
      <protection locked="0"/>
    </xf>
    <xf numFmtId="0" fontId="114" fillId="95" borderId="94" applyNumberFormat="0" applyAlignment="0">
      <alignment horizontal="left" vertical="center" indent="1"/>
      <protection locked="0"/>
    </xf>
    <xf numFmtId="0" fontId="114" fillId="95" borderId="94" applyNumberFormat="0" applyAlignment="0">
      <alignment horizontal="left" vertical="center" indent="1"/>
      <protection locked="0"/>
    </xf>
    <xf numFmtId="208" fontId="114" fillId="96" borderId="91" applyNumberFormat="0" applyBorder="0" applyAlignment="0">
      <alignment horizontal="right" vertical="center" indent="1"/>
      <protection locked="0"/>
    </xf>
    <xf numFmtId="208" fontId="114" fillId="96" borderId="91" applyNumberFormat="0" applyBorder="0" applyAlignment="0">
      <alignment horizontal="right" vertical="center" indent="1"/>
      <protection locked="0"/>
    </xf>
    <xf numFmtId="208" fontId="115" fillId="96" borderId="92" applyNumberFormat="0" applyBorder="0">
      <alignment horizontal="right" vertical="center"/>
      <protection locked="0"/>
    </xf>
    <xf numFmtId="208" fontId="116" fillId="96" borderId="93" applyNumberFormat="0" applyAlignment="0">
      <alignment horizontal="right" vertical="center" indent="1"/>
      <protection locked="0"/>
    </xf>
    <xf numFmtId="208" fontId="116" fillId="96" borderId="93" applyNumberFormat="0" applyAlignment="0">
      <alignment horizontal="right" vertical="center" indent="1"/>
      <protection locked="0"/>
    </xf>
    <xf numFmtId="208" fontId="117" fillId="96" borderId="94" applyNumberFormat="0" applyBorder="0">
      <alignment horizontal="right" vertical="center"/>
      <protection locked="0"/>
    </xf>
    <xf numFmtId="0" fontId="114" fillId="97" borderId="94" applyNumberFormat="0" applyAlignment="0" applyProtection="0">
      <alignment horizontal="left" vertical="center" indent="1"/>
    </xf>
    <xf numFmtId="208" fontId="116" fillId="92" borderId="93" applyNumberFormat="0" applyAlignment="0" applyProtection="0">
      <alignment horizontal="right" vertical="center" indent="1"/>
    </xf>
    <xf numFmtId="208" fontId="116" fillId="92" borderId="93" applyNumberFormat="0" applyAlignment="0" applyProtection="0">
      <alignment horizontal="right" vertical="center" indent="1"/>
    </xf>
    <xf numFmtId="208" fontId="117" fillId="97" borderId="94" applyNumberFormat="0" applyProtection="0">
      <alignment horizontal="right" vertical="center"/>
    </xf>
    <xf numFmtId="208" fontId="116" fillId="92" borderId="93" applyNumberFormat="0" applyAlignment="0" applyProtection="0">
      <alignment horizontal="right" vertical="center" indent="1"/>
    </xf>
    <xf numFmtId="208" fontId="116" fillId="92" borderId="93" applyNumberFormat="0" applyAlignment="0" applyProtection="0">
      <alignment horizontal="right" vertical="center" indent="1"/>
    </xf>
    <xf numFmtId="0" fontId="116" fillId="0" borderId="95" applyNumberFormat="0" applyBorder="0" applyAlignment="0" applyProtection="0"/>
    <xf numFmtId="0" fontId="108" fillId="0" borderId="96" applyNumberFormat="0" applyFont="0" applyFill="0" applyAlignment="0" applyProtection="0"/>
    <xf numFmtId="208" fontId="118" fillId="98" borderId="97" applyNumberFormat="0" applyBorder="0" applyAlignment="0" applyProtection="0">
      <alignment horizontal="right" vertical="center" indent="1"/>
    </xf>
    <xf numFmtId="208" fontId="118" fillId="98" borderId="97" applyNumberFormat="0" applyBorder="0" applyAlignment="0" applyProtection="0">
      <alignment horizontal="right" vertical="center" indent="1"/>
    </xf>
    <xf numFmtId="208" fontId="118" fillId="99" borderId="97" applyNumberFormat="0" applyBorder="0" applyAlignment="0" applyProtection="0">
      <alignment horizontal="right" vertical="center" indent="1"/>
    </xf>
    <xf numFmtId="208" fontId="118" fillId="100" borderId="97" applyNumberFormat="0" applyBorder="0" applyAlignment="0" applyProtection="0">
      <alignment horizontal="right" vertical="center" indent="1"/>
    </xf>
    <xf numFmtId="208" fontId="118" fillId="100" borderId="97" applyNumberFormat="0" applyBorder="0" applyAlignment="0" applyProtection="0">
      <alignment horizontal="right" vertical="center" indent="1"/>
    </xf>
    <xf numFmtId="208" fontId="119" fillId="100" borderId="97" applyNumberFormat="0" applyBorder="0" applyAlignment="0" applyProtection="0">
      <alignment horizontal="right" vertical="center" indent="1"/>
    </xf>
    <xf numFmtId="208" fontId="118" fillId="99" borderId="97" applyNumberFormat="0" applyBorder="0" applyAlignment="0" applyProtection="0">
      <alignment horizontal="right" vertical="center" indent="1"/>
    </xf>
    <xf numFmtId="208" fontId="118" fillId="99" borderId="97" applyNumberFormat="0" applyBorder="0" applyAlignment="0" applyProtection="0">
      <alignment horizontal="right" vertical="center" indent="1"/>
    </xf>
    <xf numFmtId="208" fontId="119" fillId="98" borderId="97" applyNumberFormat="0" applyBorder="0" applyAlignment="0" applyProtection="0">
      <alignment horizontal="right" vertical="center" indent="1"/>
    </xf>
    <xf numFmtId="208" fontId="120" fillId="101" borderId="97" applyNumberFormat="0" applyBorder="0" applyAlignment="0" applyProtection="0">
      <alignment horizontal="right" vertical="center" indent="1"/>
    </xf>
    <xf numFmtId="208" fontId="120" fillId="101" borderId="97" applyNumberFormat="0" applyBorder="0" applyAlignment="0" applyProtection="0">
      <alignment horizontal="right" vertical="center" indent="1"/>
    </xf>
    <xf numFmtId="208" fontId="120" fillId="102" borderId="97" applyNumberFormat="0" applyBorder="0" applyAlignment="0" applyProtection="0">
      <alignment horizontal="right" vertical="center" indent="1"/>
    </xf>
    <xf numFmtId="208" fontId="120" fillId="103" borderId="97" applyNumberFormat="0" applyBorder="0" applyAlignment="0" applyProtection="0">
      <alignment horizontal="right" vertical="center" indent="1"/>
    </xf>
    <xf numFmtId="208" fontId="120" fillId="103" borderId="97" applyNumberFormat="0" applyBorder="0" applyAlignment="0" applyProtection="0">
      <alignment horizontal="right" vertical="center" indent="1"/>
    </xf>
    <xf numFmtId="208" fontId="120" fillId="104" borderId="97" applyNumberFormat="0" applyBorder="0" applyAlignment="0" applyProtection="0">
      <alignment horizontal="right" vertical="center" indent="1"/>
    </xf>
    <xf numFmtId="208" fontId="120" fillId="105" borderId="97" applyNumberFormat="0" applyBorder="0" applyAlignment="0" applyProtection="0">
      <alignment horizontal="right" vertical="center" indent="1"/>
    </xf>
    <xf numFmtId="208" fontId="120" fillId="105" borderId="97" applyNumberFormat="0" applyBorder="0" applyAlignment="0" applyProtection="0">
      <alignment horizontal="right" vertical="center" indent="1"/>
    </xf>
    <xf numFmtId="208" fontId="120" fillId="106" borderId="97" applyNumberFormat="0" applyBorder="0" applyAlignment="0" applyProtection="0">
      <alignment horizontal="right" vertical="center" indent="1"/>
    </xf>
    <xf numFmtId="208" fontId="121" fillId="107" borderId="97" applyNumberFormat="0" applyBorder="0" applyAlignment="0" applyProtection="0">
      <alignment horizontal="right" vertical="center" indent="1"/>
    </xf>
    <xf numFmtId="208" fontId="121" fillId="108" borderId="97" applyNumberFormat="0" applyBorder="0" applyAlignment="0" applyProtection="0">
      <alignment horizontal="right" vertical="center" indent="1"/>
    </xf>
    <xf numFmtId="208" fontId="121" fillId="109" borderId="97" applyNumberFormat="0" applyBorder="0" applyAlignment="0" applyProtection="0">
      <alignment horizontal="right" vertical="center" indent="1"/>
    </xf>
    <xf numFmtId="208" fontId="109" fillId="0" borderId="91" applyNumberFormat="0" applyFill="0" applyBorder="0" applyAlignment="0" applyProtection="0">
      <alignment horizontal="right" vertical="center" indent="1"/>
    </xf>
    <xf numFmtId="208" fontId="109" fillId="0" borderId="91" applyNumberFormat="0" applyFill="0" applyBorder="0" applyAlignment="0" applyProtection="0">
      <alignment horizontal="right" vertical="center" indent="1"/>
    </xf>
    <xf numFmtId="208" fontId="110" fillId="0" borderId="92" applyNumberFormat="0" applyFill="0" applyBorder="0" applyAlignment="0" applyProtection="0">
      <alignment horizontal="right" vertical="center"/>
    </xf>
    <xf numFmtId="208" fontId="109" fillId="93" borderId="90" applyNumberFormat="0" applyAlignment="0" applyProtection="0">
      <alignment horizontal="left" vertical="center" indent="1"/>
    </xf>
    <xf numFmtId="0" fontId="109" fillId="93" borderId="93" applyNumberFormat="0" applyAlignment="0" applyProtection="0">
      <alignment horizontal="left" vertical="center" indent="1"/>
    </xf>
    <xf numFmtId="0" fontId="109" fillId="110" borderId="94" applyNumberFormat="0" applyAlignment="0" applyProtection="0">
      <alignment horizontal="left" vertical="center" indent="1"/>
    </xf>
    <xf numFmtId="0" fontId="109" fillId="110" borderId="94" applyNumberFormat="0" applyAlignment="0" applyProtection="0">
      <alignment horizontal="left" vertical="center" indent="1"/>
    </xf>
    <xf numFmtId="0" fontId="109" fillId="110" borderId="90" applyNumberFormat="0" applyAlignment="0" applyProtection="0">
      <alignment horizontal="left" vertical="center" indent="1"/>
    </xf>
    <xf numFmtId="0" fontId="109" fillId="111" borderId="94" applyNumberFormat="0" applyAlignment="0" applyProtection="0">
      <alignment horizontal="left" vertical="center" indent="1"/>
    </xf>
    <xf numFmtId="0" fontId="109" fillId="111" borderId="94" applyNumberFormat="0" applyAlignment="0" applyProtection="0">
      <alignment horizontal="left" vertical="center" indent="1"/>
    </xf>
    <xf numFmtId="0" fontId="109" fillId="111" borderId="90" applyNumberFormat="0" applyAlignment="0" applyProtection="0">
      <alignment horizontal="left" vertical="center" indent="1"/>
    </xf>
    <xf numFmtId="0" fontId="109" fillId="112" borderId="94" applyNumberFormat="0" applyAlignment="0" applyProtection="0">
      <alignment horizontal="left" vertical="center" indent="1"/>
    </xf>
    <xf numFmtId="0" fontId="109" fillId="112" borderId="94" applyNumberFormat="0" applyAlignment="0" applyProtection="0">
      <alignment horizontal="left" vertical="center" indent="1"/>
    </xf>
    <xf numFmtId="0" fontId="109" fillId="113" borderId="90" applyNumberFormat="0" applyAlignment="0" applyProtection="0">
      <alignment horizontal="left" vertical="center" indent="1"/>
    </xf>
    <xf numFmtId="0" fontId="109" fillId="114" borderId="94" applyNumberFormat="0" applyAlignment="0" applyProtection="0">
      <alignment horizontal="left" vertical="center" indent="1"/>
    </xf>
    <xf numFmtId="0" fontId="109" fillId="114" borderId="94" applyNumberFormat="0" applyAlignment="0" applyProtection="0">
      <alignment horizontal="left" vertical="center" indent="1"/>
    </xf>
    <xf numFmtId="0" fontId="109" fillId="96" borderId="90" applyNumberFormat="0" applyAlignment="0" applyProtection="0">
      <alignment horizontal="left" vertical="center" indent="1"/>
    </xf>
    <xf numFmtId="0" fontId="109" fillId="97" borderId="94" applyNumberFormat="0" applyAlignment="0" applyProtection="0">
      <alignment horizontal="left" vertical="center" indent="1"/>
    </xf>
    <xf numFmtId="0" fontId="109" fillId="115" borderId="93" applyNumberFormat="0" applyAlignment="0" applyProtection="0">
      <alignment horizontal="left" vertical="center" indent="1"/>
    </xf>
    <xf numFmtId="208" fontId="109" fillId="96" borderId="91" applyNumberFormat="0" applyBorder="0" applyAlignment="0">
      <alignment horizontal="right" vertical="center" indent="1"/>
      <protection locked="0"/>
    </xf>
    <xf numFmtId="208" fontId="109" fillId="96" borderId="91" applyNumberFormat="0" applyBorder="0" applyAlignment="0">
      <alignment horizontal="right" vertical="center" indent="1"/>
      <protection locked="0"/>
    </xf>
    <xf numFmtId="208" fontId="110" fillId="96" borderId="92" applyNumberFormat="0" applyBorder="0">
      <alignment horizontal="right" vertical="center"/>
      <protection locked="0"/>
    </xf>
    <xf numFmtId="208" fontId="112" fillId="96" borderId="93" applyNumberFormat="0" applyAlignment="0">
      <alignment horizontal="right" vertical="center" indent="1"/>
      <protection locked="0"/>
    </xf>
    <xf numFmtId="208" fontId="112" fillId="96" borderId="93" applyNumberFormat="0" applyAlignment="0">
      <alignment horizontal="right" vertical="center" indent="1"/>
      <protection locked="0"/>
    </xf>
    <xf numFmtId="208" fontId="113" fillId="96" borderId="94" applyNumberFormat="0" applyBorder="0">
      <alignment horizontal="right" vertical="center"/>
      <protection locked="0"/>
    </xf>
    <xf numFmtId="208" fontId="109" fillId="93" borderId="90" applyNumberFormat="0" applyAlignment="0" applyProtection="0">
      <alignment horizontal="left" vertical="center" indent="1"/>
    </xf>
    <xf numFmtId="208" fontId="109" fillId="93" borderId="90" applyNumberFormat="0" applyAlignment="0" applyProtection="0">
      <alignment horizontal="left" vertical="center" indent="1"/>
    </xf>
    <xf numFmtId="208" fontId="110" fillId="116" borderId="90" applyNumberFormat="0" applyAlignment="0" applyProtection="0">
      <alignment horizontal="left" vertical="center" indent="1"/>
    </xf>
    <xf numFmtId="0" fontId="112" fillId="102" borderId="94" applyNumberFormat="0" applyAlignment="0" applyProtection="0">
      <alignment horizontal="left" vertical="center" indent="1"/>
    </xf>
    <xf numFmtId="0" fontId="112" fillId="102" borderId="94" applyNumberFormat="0" applyAlignment="0" applyProtection="0">
      <alignment horizontal="left" vertical="center" indent="1"/>
    </xf>
    <xf numFmtId="0" fontId="113" fillId="94" borderId="94" applyNumberFormat="0" applyAlignment="0" applyProtection="0">
      <alignment horizontal="left" vertical="center" indent="1"/>
    </xf>
    <xf numFmtId="208" fontId="109" fillId="0" borderId="91" applyNumberFormat="0" applyFill="0" applyBorder="0" applyAlignment="0" applyProtection="0">
      <alignment horizontal="right" vertical="center" indent="1"/>
    </xf>
    <xf numFmtId="208" fontId="109" fillId="0" borderId="91" applyNumberFormat="0" applyFill="0" applyBorder="0" applyAlignment="0" applyProtection="0">
      <alignment horizontal="right" vertical="center" indent="1"/>
    </xf>
    <xf numFmtId="208" fontId="110" fillId="0" borderId="92" applyNumberFormat="0" applyFill="0" applyBorder="0" applyAlignment="0" applyProtection="0">
      <alignment horizontal="right" vertical="center"/>
    </xf>
    <xf numFmtId="0" fontId="109" fillId="97" borderId="94" applyNumberFormat="0" applyAlignment="0" applyProtection="0">
      <alignment horizontal="left" vertical="center" indent="1"/>
    </xf>
    <xf numFmtId="208" fontId="112" fillId="92" borderId="93" applyNumberFormat="0" applyAlignment="0" applyProtection="0">
      <alignment horizontal="right" vertical="center" indent="1"/>
    </xf>
    <xf numFmtId="208" fontId="112" fillId="92" borderId="93" applyNumberFormat="0" applyAlignment="0" applyProtection="0">
      <alignment horizontal="right" vertical="center" indent="1"/>
    </xf>
    <xf numFmtId="208" fontId="113" fillId="97" borderId="94" applyNumberFormat="0" applyProtection="0">
      <alignment horizontal="right" vertical="center"/>
    </xf>
    <xf numFmtId="166" fontId="1" fillId="0" borderId="0" applyFont="0" applyFill="0" applyBorder="0" applyAlignment="0" applyProtection="0"/>
  </cellStyleXfs>
  <cellXfs count="865">
    <xf numFmtId="0" fontId="0" fillId="0" borderId="0" xfId="0"/>
    <xf numFmtId="0" fontId="0" fillId="0" borderId="13" xfId="0" applyBorder="1" applyAlignment="1">
      <alignment horizontal="left"/>
    </xf>
    <xf numFmtId="0" fontId="0" fillId="0" borderId="14" xfId="0" applyBorder="1" applyAlignment="1">
      <alignment horizontal="center"/>
    </xf>
    <xf numFmtId="0" fontId="0" fillId="0" borderId="14" xfId="0" applyBorder="1" applyAlignment="1">
      <alignment horizontal="center" vertical="center" wrapText="1"/>
    </xf>
    <xf numFmtId="2" fontId="0" fillId="0" borderId="17" xfId="0" applyNumberFormat="1" applyBorder="1" applyAlignment="1">
      <alignment horizontal="center" vertical="center" wrapText="1"/>
    </xf>
    <xf numFmtId="0" fontId="18" fillId="0" borderId="14" xfId="0" applyFont="1" applyBorder="1" applyAlignment="1">
      <alignment horizontal="center"/>
    </xf>
    <xf numFmtId="0" fontId="0" fillId="0" borderId="18" xfId="0" applyBorder="1" applyAlignment="1">
      <alignment horizontal="left"/>
    </xf>
    <xf numFmtId="0" fontId="13" fillId="33" borderId="13" xfId="0" applyFont="1" applyFill="1" applyBorder="1" applyAlignment="1">
      <alignment horizontal="left"/>
    </xf>
    <xf numFmtId="0" fontId="16" fillId="37" borderId="14" xfId="0" applyFont="1" applyFill="1" applyBorder="1" applyAlignment="1">
      <alignment horizontal="center"/>
    </xf>
    <xf numFmtId="2" fontId="16" fillId="37" borderId="17" xfId="0" applyNumberFormat="1" applyFont="1" applyFill="1" applyBorder="1" applyAlignment="1">
      <alignment horizontal="center"/>
    </xf>
    <xf numFmtId="0" fontId="13" fillId="33" borderId="10" xfId="0" applyFont="1" applyFill="1" applyBorder="1" applyAlignment="1">
      <alignment horizontal="center" vertical="center" wrapText="1"/>
    </xf>
    <xf numFmtId="0" fontId="13" fillId="33" borderId="11" xfId="0" applyFont="1" applyFill="1" applyBorder="1" applyAlignment="1">
      <alignment horizontal="center" vertical="center" wrapText="1"/>
    </xf>
    <xf numFmtId="0" fontId="16" fillId="0" borderId="13" xfId="0" applyFont="1" applyBorder="1" applyAlignment="1">
      <alignment horizontal="center"/>
    </xf>
    <xf numFmtId="4" fontId="0" fillId="0" borderId="17" xfId="0" applyNumberFormat="1" applyBorder="1" applyAlignment="1">
      <alignment horizontal="center"/>
    </xf>
    <xf numFmtId="4" fontId="0" fillId="0" borderId="14" xfId="0" applyNumberFormat="1" applyBorder="1" applyAlignment="1">
      <alignment horizontal="center"/>
    </xf>
    <xf numFmtId="0" fontId="13" fillId="38" borderId="19" xfId="0" applyFont="1" applyFill="1" applyBorder="1" applyAlignment="1">
      <alignment horizontal="center"/>
    </xf>
    <xf numFmtId="4" fontId="17" fillId="38" borderId="20" xfId="0" applyNumberFormat="1" applyFont="1" applyFill="1" applyBorder="1" applyAlignment="1">
      <alignment horizontal="center"/>
    </xf>
    <xf numFmtId="4" fontId="17" fillId="39" borderId="23" xfId="0" applyNumberFormat="1" applyFont="1" applyFill="1" applyBorder="1" applyAlignment="1">
      <alignment horizontal="center"/>
    </xf>
    <xf numFmtId="0" fontId="17" fillId="39" borderId="23" xfId="0" applyFont="1" applyFill="1" applyBorder="1" applyAlignment="1">
      <alignment horizontal="center"/>
    </xf>
    <xf numFmtId="4" fontId="0" fillId="39" borderId="23" xfId="0" applyNumberFormat="1" applyFill="1" applyBorder="1" applyAlignment="1">
      <alignment horizontal="center"/>
    </xf>
    <xf numFmtId="0" fontId="79" fillId="0" borderId="0" xfId="0" applyFont="1"/>
    <xf numFmtId="166" fontId="79" fillId="0" borderId="0" xfId="1829" applyFont="1"/>
    <xf numFmtId="0" fontId="16" fillId="0" borderId="0" xfId="0" applyFont="1"/>
    <xf numFmtId="200" fontId="79" fillId="0" borderId="0" xfId="0" applyNumberFormat="1" applyFont="1"/>
    <xf numFmtId="0" fontId="79" fillId="0" borderId="0" xfId="0" applyFont="1" applyAlignment="1">
      <alignment vertical="center" wrapText="1"/>
    </xf>
    <xf numFmtId="0" fontId="79" fillId="71" borderId="15" xfId="0" applyFont="1" applyFill="1" applyBorder="1" applyAlignment="1">
      <alignment horizontal="center" vertical="center" wrapText="1"/>
    </xf>
    <xf numFmtId="0" fontId="79" fillId="71" borderId="54" xfId="0" applyFont="1" applyFill="1" applyBorder="1" applyAlignment="1">
      <alignment horizontal="center" vertical="center" wrapText="1"/>
    </xf>
    <xf numFmtId="0" fontId="79" fillId="71" borderId="55" xfId="0" applyFont="1" applyFill="1" applyBorder="1" applyAlignment="1">
      <alignment horizontal="center" vertical="center" wrapText="1"/>
    </xf>
    <xf numFmtId="0" fontId="79" fillId="71" borderId="15" xfId="0" applyFont="1" applyFill="1" applyBorder="1" applyAlignment="1">
      <alignment horizontal="center" wrapText="1"/>
    </xf>
    <xf numFmtId="0" fontId="79" fillId="71" borderId="15" xfId="0" applyFont="1" applyFill="1" applyBorder="1" applyAlignment="1">
      <alignment horizontal="center" vertical="top" wrapText="1"/>
    </xf>
    <xf numFmtId="0" fontId="79" fillId="72" borderId="15" xfId="0" applyFont="1" applyFill="1" applyBorder="1" applyAlignment="1">
      <alignment horizontal="center" vertical="center" wrapText="1"/>
    </xf>
    <xf numFmtId="0" fontId="0" fillId="0" borderId="0" xfId="0" applyAlignment="1">
      <alignment vertical="center" wrapText="1"/>
    </xf>
    <xf numFmtId="0" fontId="81" fillId="33" borderId="15" xfId="0" applyFont="1" applyFill="1" applyBorder="1" applyAlignment="1">
      <alignment horizontal="center" vertical="center" wrapText="1"/>
    </xf>
    <xf numFmtId="0" fontId="81" fillId="33" borderId="54" xfId="0" applyFont="1" applyFill="1" applyBorder="1" applyAlignment="1">
      <alignment horizontal="center" vertical="center" wrapText="1"/>
    </xf>
    <xf numFmtId="0" fontId="79" fillId="0" borderId="0" xfId="0" applyFont="1" applyAlignment="1">
      <alignment horizontal="center"/>
    </xf>
    <xf numFmtId="0" fontId="79" fillId="71" borderId="16" xfId="0" applyFont="1" applyFill="1" applyBorder="1" applyAlignment="1">
      <alignment horizontal="center" vertical="center"/>
    </xf>
    <xf numFmtId="0" fontId="79" fillId="71" borderId="56" xfId="0" applyFont="1" applyFill="1" applyBorder="1" applyAlignment="1">
      <alignment horizontal="center" vertical="center"/>
    </xf>
    <xf numFmtId="0" fontId="79" fillId="71" borderId="57" xfId="0" applyFont="1" applyFill="1" applyBorder="1" applyAlignment="1">
      <alignment horizontal="center" vertical="center"/>
    </xf>
    <xf numFmtId="0" fontId="79" fillId="71" borderId="16" xfId="0" applyFont="1" applyFill="1" applyBorder="1" applyAlignment="1">
      <alignment horizontal="center" vertical="center" wrapText="1"/>
    </xf>
    <xf numFmtId="0" fontId="79" fillId="71" borderId="58" xfId="0" applyFont="1" applyFill="1" applyBorder="1" applyAlignment="1">
      <alignment horizontal="center" vertical="center" wrapText="1"/>
    </xf>
    <xf numFmtId="0" fontId="79" fillId="72" borderId="16" xfId="0" applyFont="1" applyFill="1" applyBorder="1" applyAlignment="1">
      <alignment horizontal="center" vertical="center"/>
    </xf>
    <xf numFmtId="0" fontId="0" fillId="0" borderId="0" xfId="0" applyAlignment="1">
      <alignment horizontal="center"/>
    </xf>
    <xf numFmtId="0" fontId="81" fillId="33" borderId="58" xfId="0" applyFont="1" applyFill="1" applyBorder="1" applyAlignment="1">
      <alignment horizontal="center" vertical="center" wrapText="1"/>
    </xf>
    <xf numFmtId="0" fontId="81" fillId="33" borderId="59" xfId="0" applyFont="1" applyFill="1" applyBorder="1" applyAlignment="1">
      <alignment horizontal="center" vertical="center" wrapText="1"/>
    </xf>
    <xf numFmtId="0" fontId="79" fillId="73" borderId="58" xfId="0" applyFont="1" applyFill="1" applyBorder="1"/>
    <xf numFmtId="3" fontId="79" fillId="73" borderId="60" xfId="1829" applyNumberFormat="1" applyFont="1" applyFill="1" applyBorder="1" applyAlignment="1">
      <alignment horizontal="center" vertical="center"/>
    </xf>
    <xf numFmtId="3" fontId="79" fillId="73" borderId="0" xfId="1829" applyNumberFormat="1" applyFont="1" applyFill="1" applyBorder="1" applyAlignment="1">
      <alignment horizontal="center" vertical="center"/>
    </xf>
    <xf numFmtId="3" fontId="79" fillId="73" borderId="59" xfId="1829" applyNumberFormat="1" applyFont="1" applyFill="1" applyBorder="1" applyAlignment="1">
      <alignment horizontal="center" vertical="center"/>
    </xf>
    <xf numFmtId="41" fontId="79" fillId="73" borderId="59" xfId="1" applyFont="1" applyFill="1" applyBorder="1"/>
    <xf numFmtId="41" fontId="0" fillId="0" borderId="0" xfId="0" applyNumberFormat="1"/>
    <xf numFmtId="0" fontId="79" fillId="74" borderId="58" xfId="0" applyFont="1" applyFill="1" applyBorder="1"/>
    <xf numFmtId="41" fontId="79" fillId="74" borderId="59" xfId="1" applyFont="1" applyFill="1" applyBorder="1"/>
    <xf numFmtId="200" fontId="79" fillId="75" borderId="60" xfId="1829" applyNumberFormat="1" applyFont="1" applyFill="1" applyBorder="1"/>
    <xf numFmtId="200" fontId="79" fillId="0" borderId="58" xfId="1829" applyNumberFormat="1" applyFont="1" applyFill="1" applyBorder="1"/>
    <xf numFmtId="200" fontId="0" fillId="0" borderId="0" xfId="0" applyNumberFormat="1"/>
    <xf numFmtId="41" fontId="0" fillId="0" borderId="58" xfId="1" applyFont="1" applyFill="1" applyBorder="1" applyAlignment="1">
      <alignment horizontal="center"/>
    </xf>
    <xf numFmtId="41" fontId="0" fillId="0" borderId="59" xfId="1" applyFont="1" applyFill="1" applyBorder="1" applyAlignment="1">
      <alignment horizontal="center"/>
    </xf>
    <xf numFmtId="0" fontId="79" fillId="74" borderId="16" xfId="0" applyFont="1" applyFill="1" applyBorder="1"/>
    <xf numFmtId="3" fontId="79" fillId="74" borderId="57" xfId="1829" applyNumberFormat="1" applyFont="1" applyFill="1" applyBorder="1" applyAlignment="1">
      <alignment horizontal="center" vertical="center"/>
    </xf>
    <xf numFmtId="3" fontId="79" fillId="74" borderId="61" xfId="1829" applyNumberFormat="1" applyFont="1" applyFill="1" applyBorder="1" applyAlignment="1">
      <alignment horizontal="center" vertical="center"/>
    </xf>
    <xf numFmtId="3" fontId="79" fillId="74" borderId="56" xfId="1829" applyNumberFormat="1" applyFont="1" applyFill="1" applyBorder="1" applyAlignment="1">
      <alignment horizontal="center" vertical="center"/>
    </xf>
    <xf numFmtId="200" fontId="79" fillId="75" borderId="57" xfId="1829" applyNumberFormat="1" applyFont="1" applyFill="1" applyBorder="1"/>
    <xf numFmtId="41" fontId="0" fillId="0" borderId="16" xfId="1" applyFont="1" applyFill="1" applyBorder="1" applyAlignment="1">
      <alignment horizontal="center"/>
    </xf>
    <xf numFmtId="41" fontId="0" fillId="0" borderId="56" xfId="1" applyFont="1" applyFill="1" applyBorder="1" applyAlignment="1">
      <alignment horizontal="center"/>
    </xf>
    <xf numFmtId="200" fontId="79" fillId="0" borderId="0" xfId="1829" applyNumberFormat="1" applyFont="1"/>
    <xf numFmtId="200" fontId="79" fillId="0" borderId="0" xfId="1829" applyNumberFormat="1" applyFont="1" applyFill="1"/>
    <xf numFmtId="200" fontId="79" fillId="72" borderId="16" xfId="1829" applyNumberFormat="1" applyFont="1" applyFill="1" applyBorder="1"/>
    <xf numFmtId="9" fontId="82" fillId="36" borderId="14" xfId="2" applyFont="1" applyFill="1" applyBorder="1"/>
    <xf numFmtId="9" fontId="82" fillId="36" borderId="0" xfId="2" applyFont="1" applyFill="1" applyBorder="1"/>
    <xf numFmtId="9" fontId="79" fillId="0" borderId="0" xfId="2" applyFont="1"/>
    <xf numFmtId="0" fontId="79" fillId="0" borderId="0" xfId="0" applyFont="1" applyAlignment="1">
      <alignment vertical="center"/>
    </xf>
    <xf numFmtId="0" fontId="0" fillId="0" borderId="0" xfId="0" applyAlignment="1">
      <alignment vertical="center"/>
    </xf>
    <xf numFmtId="0" fontId="79" fillId="73" borderId="15" xfId="0" applyFont="1" applyFill="1" applyBorder="1"/>
    <xf numFmtId="200" fontId="79" fillId="73" borderId="60" xfId="1829" applyNumberFormat="1" applyFont="1" applyFill="1" applyBorder="1"/>
    <xf numFmtId="200" fontId="79" fillId="73" borderId="0" xfId="1829" applyNumberFormat="1" applyFont="1" applyFill="1" applyBorder="1"/>
    <xf numFmtId="200" fontId="79" fillId="73" borderId="59" xfId="1829" applyNumberFormat="1" applyFont="1" applyFill="1" applyBorder="1"/>
    <xf numFmtId="200" fontId="79" fillId="73" borderId="55" xfId="1829" applyNumberFormat="1" applyFont="1" applyFill="1" applyBorder="1"/>
    <xf numFmtId="200" fontId="79" fillId="73" borderId="62" xfId="1829" applyNumberFormat="1" applyFont="1" applyFill="1" applyBorder="1"/>
    <xf numFmtId="200" fontId="79" fillId="73" borderId="63" xfId="1829" applyNumberFormat="1" applyFont="1" applyFill="1" applyBorder="1"/>
    <xf numFmtId="200" fontId="79" fillId="73" borderId="64" xfId="1829" applyNumberFormat="1" applyFont="1" applyFill="1" applyBorder="1"/>
    <xf numFmtId="201" fontId="79" fillId="73" borderId="60" xfId="1829" applyNumberFormat="1" applyFont="1" applyFill="1" applyBorder="1"/>
    <xf numFmtId="201" fontId="79" fillId="73" borderId="0" xfId="1829" applyNumberFormat="1" applyFont="1" applyFill="1" applyBorder="1"/>
    <xf numFmtId="1" fontId="79" fillId="73" borderId="60" xfId="1829" applyNumberFormat="1" applyFont="1" applyFill="1" applyBorder="1"/>
    <xf numFmtId="1" fontId="79" fillId="73" borderId="0" xfId="1829" applyNumberFormat="1" applyFont="1" applyFill="1" applyBorder="1"/>
    <xf numFmtId="1" fontId="79" fillId="73" borderId="59" xfId="1829" applyNumberFormat="1" applyFont="1" applyFill="1" applyBorder="1"/>
    <xf numFmtId="1" fontId="79" fillId="74" borderId="60" xfId="1829" applyNumberFormat="1" applyFont="1" applyFill="1" applyBorder="1"/>
    <xf numFmtId="1" fontId="79" fillId="74" borderId="0" xfId="1829" applyNumberFormat="1" applyFont="1" applyFill="1" applyBorder="1"/>
    <xf numFmtId="1" fontId="79" fillId="74" borderId="59" xfId="1829" applyNumberFormat="1" applyFont="1" applyFill="1" applyBorder="1"/>
    <xf numFmtId="2" fontId="79" fillId="74" borderId="0" xfId="1829" applyNumberFormat="1" applyFont="1" applyFill="1" applyBorder="1"/>
    <xf numFmtId="200" fontId="79" fillId="75" borderId="0" xfId="1829" applyNumberFormat="1" applyFont="1" applyFill="1" applyBorder="1"/>
    <xf numFmtId="200" fontId="79" fillId="75" borderId="59" xfId="1829" applyNumberFormat="1" applyFont="1" applyFill="1" applyBorder="1"/>
    <xf numFmtId="200" fontId="79" fillId="75" borderId="58" xfId="1829" applyNumberFormat="1" applyFont="1" applyFill="1" applyBorder="1"/>
    <xf numFmtId="200" fontId="79" fillId="75" borderId="61" xfId="1829" applyNumberFormat="1" applyFont="1" applyFill="1" applyBorder="1"/>
    <xf numFmtId="200" fontId="79" fillId="75" borderId="56" xfId="1829" applyNumberFormat="1" applyFont="1" applyFill="1" applyBorder="1"/>
    <xf numFmtId="200" fontId="79" fillId="75" borderId="16" xfId="1829" applyNumberFormat="1" applyFont="1" applyFill="1" applyBorder="1"/>
    <xf numFmtId="3" fontId="79" fillId="0" borderId="0" xfId="0" applyNumberFormat="1" applyFont="1"/>
    <xf numFmtId="0" fontId="79" fillId="0" borderId="0" xfId="0" applyFont="1" applyAlignment="1">
      <alignment horizontal="center" vertical="center"/>
    </xf>
    <xf numFmtId="0" fontId="79" fillId="71" borderId="65" xfId="0" applyFont="1" applyFill="1" applyBorder="1" applyAlignment="1">
      <alignment horizontal="center" vertical="center" wrapText="1"/>
    </xf>
    <xf numFmtId="0" fontId="79" fillId="71" borderId="65" xfId="0" applyFont="1" applyFill="1" applyBorder="1" applyAlignment="1">
      <alignment horizontal="center" wrapText="1"/>
    </xf>
    <xf numFmtId="0" fontId="79" fillId="71" borderId="65" xfId="0" applyFont="1" applyFill="1" applyBorder="1" applyAlignment="1">
      <alignment horizontal="center" vertical="top" wrapText="1"/>
    </xf>
    <xf numFmtId="0" fontId="79" fillId="72" borderId="65" xfId="0" applyFont="1" applyFill="1" applyBorder="1" applyAlignment="1">
      <alignment horizontal="center" vertical="center" wrapText="1"/>
    </xf>
    <xf numFmtId="0" fontId="0" fillId="0" borderId="0" xfId="0" applyAlignment="1">
      <alignment horizontal="center" vertical="center"/>
    </xf>
    <xf numFmtId="0" fontId="79" fillId="73" borderId="65" xfId="0" applyFont="1" applyFill="1" applyBorder="1"/>
    <xf numFmtId="0" fontId="14" fillId="0" borderId="0" xfId="0" applyFont="1"/>
    <xf numFmtId="0" fontId="79" fillId="71" borderId="58" xfId="0" applyFont="1" applyFill="1" applyBorder="1" applyAlignment="1">
      <alignment horizontal="center" vertical="center"/>
    </xf>
    <xf numFmtId="0" fontId="79" fillId="74" borderId="60" xfId="0" applyFont="1" applyFill="1" applyBorder="1"/>
    <xf numFmtId="0" fontId="79" fillId="74" borderId="57" xfId="0" applyFont="1" applyFill="1" applyBorder="1"/>
    <xf numFmtId="200" fontId="79" fillId="0" borderId="0" xfId="1829" applyNumberFormat="1" applyFont="1" applyFill="1" applyBorder="1"/>
    <xf numFmtId="202" fontId="82" fillId="36" borderId="66" xfId="2" applyNumberFormat="1" applyFont="1" applyFill="1" applyBorder="1"/>
    <xf numFmtId="9" fontId="79" fillId="36" borderId="14" xfId="2" applyFont="1" applyFill="1" applyBorder="1"/>
    <xf numFmtId="9" fontId="82" fillId="36" borderId="66" xfId="2" applyFont="1" applyFill="1" applyBorder="1"/>
    <xf numFmtId="9" fontId="79" fillId="36" borderId="65" xfId="2" applyFont="1" applyFill="1" applyBorder="1"/>
    <xf numFmtId="9" fontId="82" fillId="0" borderId="0" xfId="2" applyFont="1" applyFill="1" applyBorder="1"/>
    <xf numFmtId="9" fontId="79" fillId="36" borderId="0" xfId="0" applyNumberFormat="1" applyFont="1" applyFill="1"/>
    <xf numFmtId="9" fontId="79" fillId="0" borderId="0" xfId="2" applyFont="1" applyBorder="1"/>
    <xf numFmtId="9" fontId="0" fillId="0" borderId="0" xfId="2" applyFont="1" applyBorder="1"/>
    <xf numFmtId="9" fontId="82" fillId="36" borderId="65" xfId="2" applyFont="1" applyFill="1" applyBorder="1"/>
    <xf numFmtId="9" fontId="82" fillId="76" borderId="14" xfId="2" applyFont="1" applyFill="1" applyBorder="1"/>
    <xf numFmtId="10" fontId="82" fillId="76" borderId="14" xfId="2" applyNumberFormat="1" applyFont="1" applyFill="1" applyBorder="1"/>
    <xf numFmtId="10" fontId="82" fillId="76" borderId="65" xfId="2" applyNumberFormat="1" applyFont="1" applyFill="1" applyBorder="1"/>
    <xf numFmtId="9" fontId="82" fillId="76" borderId="65" xfId="2" applyFont="1" applyFill="1" applyBorder="1"/>
    <xf numFmtId="9" fontId="82" fillId="36" borderId="66" xfId="2" applyFont="1" applyFill="1" applyBorder="1" applyAlignment="1">
      <alignment horizontal="center"/>
    </xf>
    <xf numFmtId="9" fontId="0" fillId="0" borderId="0" xfId="2" applyFont="1"/>
    <xf numFmtId="200" fontId="79" fillId="73" borderId="60" xfId="1829" applyNumberFormat="1" applyFont="1" applyFill="1" applyBorder="1" applyAlignment="1"/>
    <xf numFmtId="200" fontId="79" fillId="73" borderId="0" xfId="1829" applyNumberFormat="1" applyFont="1" applyFill="1" applyBorder="1" applyAlignment="1"/>
    <xf numFmtId="200" fontId="79" fillId="73" borderId="59" xfId="1829" applyNumberFormat="1" applyFont="1" applyFill="1" applyBorder="1" applyAlignment="1"/>
    <xf numFmtId="200" fontId="79" fillId="73" borderId="64" xfId="1829" applyNumberFormat="1" applyFont="1" applyFill="1" applyBorder="1" applyAlignment="1"/>
    <xf numFmtId="200" fontId="79" fillId="73" borderId="62" xfId="1829" applyNumberFormat="1" applyFont="1" applyFill="1" applyBorder="1" applyAlignment="1"/>
    <xf numFmtId="3" fontId="79" fillId="73" borderId="62" xfId="1829" applyNumberFormat="1" applyFont="1" applyFill="1" applyBorder="1" applyAlignment="1"/>
    <xf numFmtId="200" fontId="79" fillId="73" borderId="63" xfId="1829" applyNumberFormat="1" applyFont="1" applyFill="1" applyBorder="1" applyAlignment="1"/>
    <xf numFmtId="3" fontId="79" fillId="73" borderId="64" xfId="1829" applyNumberFormat="1" applyFont="1" applyFill="1" applyBorder="1" applyAlignment="1"/>
    <xf numFmtId="3" fontId="79" fillId="73" borderId="0" xfId="1829" applyNumberFormat="1" applyFont="1" applyFill="1" applyBorder="1" applyAlignment="1"/>
    <xf numFmtId="3" fontId="79" fillId="73" borderId="60" xfId="1829" applyNumberFormat="1" applyFont="1" applyFill="1" applyBorder="1" applyAlignment="1"/>
    <xf numFmtId="1" fontId="79" fillId="73" borderId="60" xfId="1829" applyNumberFormat="1" applyFont="1" applyFill="1" applyBorder="1" applyAlignment="1"/>
    <xf numFmtId="1" fontId="79" fillId="73" borderId="0" xfId="1829" applyNumberFormat="1" applyFont="1" applyFill="1" applyBorder="1" applyAlignment="1"/>
    <xf numFmtId="1" fontId="79" fillId="73" borderId="59" xfId="1829" applyNumberFormat="1" applyFont="1" applyFill="1" applyBorder="1" applyAlignment="1"/>
    <xf numFmtId="3" fontId="79" fillId="73" borderId="0" xfId="1829" applyNumberFormat="1" applyFont="1" applyFill="1" applyBorder="1"/>
    <xf numFmtId="3" fontId="79" fillId="73" borderId="60" xfId="1829" applyNumberFormat="1" applyFont="1" applyFill="1" applyBorder="1"/>
    <xf numFmtId="3" fontId="79" fillId="74" borderId="0" xfId="1829" applyNumberFormat="1" applyFont="1" applyFill="1" applyBorder="1"/>
    <xf numFmtId="3" fontId="79" fillId="74" borderId="60" xfId="1829" applyNumberFormat="1" applyFont="1" applyFill="1" applyBorder="1"/>
    <xf numFmtId="3" fontId="79" fillId="75" borderId="60" xfId="1829" applyNumberFormat="1" applyFont="1" applyFill="1" applyBorder="1"/>
    <xf numFmtId="3" fontId="79" fillId="75" borderId="0" xfId="1829" applyNumberFormat="1" applyFont="1" applyFill="1" applyBorder="1"/>
    <xf numFmtId="3" fontId="79" fillId="75" borderId="59" xfId="1829" applyNumberFormat="1" applyFont="1" applyFill="1" applyBorder="1"/>
    <xf numFmtId="3" fontId="79" fillId="75" borderId="60" xfId="1829" applyNumberFormat="1" applyFont="1" applyFill="1" applyBorder="1" applyAlignment="1"/>
    <xf numFmtId="3" fontId="79" fillId="75" borderId="0" xfId="1829" applyNumberFormat="1" applyFont="1" applyFill="1" applyBorder="1" applyAlignment="1"/>
    <xf numFmtId="200" fontId="79" fillId="75" borderId="0" xfId="1829" applyNumberFormat="1" applyFont="1" applyFill="1" applyBorder="1" applyAlignment="1"/>
    <xf numFmtId="200" fontId="79" fillId="75" borderId="60" xfId="1829" applyNumberFormat="1" applyFont="1" applyFill="1" applyBorder="1" applyAlignment="1"/>
    <xf numFmtId="3" fontId="79" fillId="75" borderId="59" xfId="1829" applyNumberFormat="1" applyFont="1" applyFill="1" applyBorder="1" applyAlignment="1"/>
    <xf numFmtId="200" fontId="79" fillId="75" borderId="59" xfId="1829" applyNumberFormat="1" applyFont="1" applyFill="1" applyBorder="1" applyAlignment="1"/>
    <xf numFmtId="203" fontId="0" fillId="0" borderId="0" xfId="0" applyNumberFormat="1"/>
    <xf numFmtId="1" fontId="0" fillId="0" borderId="0" xfId="0" applyNumberFormat="1"/>
    <xf numFmtId="166" fontId="79" fillId="75" borderId="0" xfId="1829" applyFont="1" applyFill="1" applyBorder="1"/>
    <xf numFmtId="166" fontId="79" fillId="75" borderId="0" xfId="1829" applyFont="1" applyFill="1" applyBorder="1" applyAlignment="1"/>
    <xf numFmtId="37" fontId="79" fillId="75" borderId="60" xfId="1829" applyNumberFormat="1" applyFont="1" applyFill="1" applyBorder="1" applyAlignment="1"/>
    <xf numFmtId="166" fontId="79" fillId="75" borderId="59" xfId="1829" applyFont="1" applyFill="1" applyBorder="1" applyAlignment="1"/>
    <xf numFmtId="3" fontId="0" fillId="0" borderId="0" xfId="0" applyNumberFormat="1"/>
    <xf numFmtId="3" fontId="79" fillId="75" borderId="57" xfId="1829" applyNumberFormat="1" applyFont="1" applyFill="1" applyBorder="1" applyAlignment="1"/>
    <xf numFmtId="3" fontId="79" fillId="75" borderId="61" xfId="1829" applyNumberFormat="1" applyFont="1" applyFill="1" applyBorder="1" applyAlignment="1"/>
    <xf numFmtId="200" fontId="79" fillId="75" borderId="61" xfId="1829" applyNumberFormat="1" applyFont="1" applyFill="1" applyBorder="1" applyAlignment="1"/>
    <xf numFmtId="200" fontId="79" fillId="75" borderId="57" xfId="1829" applyNumberFormat="1" applyFont="1" applyFill="1" applyBorder="1" applyAlignment="1"/>
    <xf numFmtId="200" fontId="79" fillId="75" borderId="56" xfId="1829" applyNumberFormat="1" applyFont="1" applyFill="1" applyBorder="1" applyAlignment="1"/>
    <xf numFmtId="0" fontId="79" fillId="0" borderId="67" xfId="0" applyFont="1" applyBorder="1"/>
    <xf numFmtId="200" fontId="79" fillId="0" borderId="68" xfId="1829" applyNumberFormat="1" applyFont="1" applyBorder="1"/>
    <xf numFmtId="204" fontId="79" fillId="72" borderId="69" xfId="1829" applyNumberFormat="1" applyFont="1" applyFill="1" applyBorder="1"/>
    <xf numFmtId="200" fontId="79" fillId="0" borderId="0" xfId="1829" applyNumberFormat="1" applyFont="1" applyBorder="1"/>
    <xf numFmtId="0" fontId="79" fillId="77" borderId="65" xfId="0" applyFont="1" applyFill="1" applyBorder="1" applyAlignment="1">
      <alignment horizontal="center" vertical="center"/>
    </xf>
    <xf numFmtId="0" fontId="79" fillId="71" borderId="65" xfId="0" applyFont="1" applyFill="1" applyBorder="1" applyAlignment="1">
      <alignment horizontal="center" vertical="center"/>
    </xf>
    <xf numFmtId="0" fontId="79" fillId="71" borderId="63" xfId="0" applyFont="1" applyFill="1" applyBorder="1" applyAlignment="1">
      <alignment horizontal="center" vertical="center"/>
    </xf>
    <xf numFmtId="0" fontId="79" fillId="71" borderId="63" xfId="0" applyFont="1" applyFill="1" applyBorder="1" applyAlignment="1">
      <alignment horizontal="center" vertical="center" wrapText="1"/>
    </xf>
    <xf numFmtId="0" fontId="79" fillId="72" borderId="65" xfId="0" applyFont="1" applyFill="1" applyBorder="1" applyAlignment="1">
      <alignment horizontal="center" vertical="center"/>
    </xf>
    <xf numFmtId="0" fontId="79" fillId="71" borderId="16" xfId="0" applyFont="1" applyFill="1" applyBorder="1" applyAlignment="1">
      <alignment vertical="center" wrapText="1"/>
    </xf>
    <xf numFmtId="0" fontId="79" fillId="77" borderId="16" xfId="0" applyFont="1" applyFill="1" applyBorder="1" applyAlignment="1">
      <alignment horizontal="center" vertical="center"/>
    </xf>
    <xf numFmtId="200" fontId="79" fillId="75" borderId="62" xfId="1829" applyNumberFormat="1" applyFont="1" applyFill="1" applyBorder="1"/>
    <xf numFmtId="200" fontId="79" fillId="75" borderId="64" xfId="1829" applyNumberFormat="1" applyFont="1" applyFill="1" applyBorder="1"/>
    <xf numFmtId="200" fontId="79" fillId="74" borderId="0" xfId="1829" applyNumberFormat="1" applyFont="1" applyFill="1" applyBorder="1"/>
    <xf numFmtId="200" fontId="79" fillId="74" borderId="59" xfId="1829" applyNumberFormat="1" applyFont="1" applyFill="1" applyBorder="1"/>
    <xf numFmtId="200" fontId="79" fillId="74" borderId="60" xfId="1829" applyNumberFormat="1" applyFont="1" applyFill="1" applyBorder="1"/>
    <xf numFmtId="200" fontId="79" fillId="0" borderId="58" xfId="1829" applyNumberFormat="1" applyFont="1" applyBorder="1"/>
    <xf numFmtId="166" fontId="79" fillId="0" borderId="58" xfId="1829" applyFont="1" applyBorder="1"/>
    <xf numFmtId="37" fontId="79" fillId="0" borderId="58" xfId="1829" applyNumberFormat="1" applyFont="1" applyBorder="1"/>
    <xf numFmtId="200" fontId="79" fillId="74" borderId="61" xfId="1829" applyNumberFormat="1" applyFont="1" applyFill="1" applyBorder="1"/>
    <xf numFmtId="200" fontId="79" fillId="74" borderId="56" xfId="1829" applyNumberFormat="1" applyFont="1" applyFill="1" applyBorder="1"/>
    <xf numFmtId="200" fontId="79" fillId="74" borderId="57" xfId="1829" applyNumberFormat="1" applyFont="1" applyFill="1" applyBorder="1"/>
    <xf numFmtId="200" fontId="79" fillId="0" borderId="16" xfId="1829" applyNumberFormat="1" applyFont="1" applyBorder="1"/>
    <xf numFmtId="0" fontId="79" fillId="0" borderId="62" xfId="0" applyFont="1" applyBorder="1"/>
    <xf numFmtId="200" fontId="79" fillId="77" borderId="14" xfId="1829" applyNumberFormat="1" applyFont="1" applyFill="1" applyBorder="1"/>
    <xf numFmtId="200" fontId="79" fillId="72" borderId="14" xfId="1829" applyNumberFormat="1" applyFont="1" applyFill="1" applyBorder="1"/>
    <xf numFmtId="0" fontId="79" fillId="0" borderId="58" xfId="0" applyFont="1" applyBorder="1"/>
    <xf numFmtId="200" fontId="79" fillId="0" borderId="59" xfId="1829" applyNumberFormat="1" applyFont="1" applyBorder="1"/>
    <xf numFmtId="200" fontId="79" fillId="0" borderId="60" xfId="1829" applyNumberFormat="1" applyFont="1" applyFill="1" applyBorder="1"/>
    <xf numFmtId="0" fontId="79" fillId="0" borderId="16" xfId="0" applyFont="1" applyBorder="1"/>
    <xf numFmtId="200" fontId="79" fillId="0" borderId="61" xfId="1829" applyNumberFormat="1" applyFont="1" applyBorder="1"/>
    <xf numFmtId="200" fontId="79" fillId="0" borderId="56" xfId="1829" applyNumberFormat="1" applyFont="1" applyBorder="1"/>
    <xf numFmtId="200" fontId="79" fillId="0" borderId="61" xfId="1829" applyNumberFormat="1" applyFont="1" applyFill="1" applyBorder="1"/>
    <xf numFmtId="200" fontId="79" fillId="0" borderId="57" xfId="1829" applyNumberFormat="1" applyFont="1" applyFill="1" applyBorder="1"/>
    <xf numFmtId="166" fontId="79" fillId="0" borderId="0" xfId="0" applyNumberFormat="1" applyFont="1"/>
    <xf numFmtId="200" fontId="0" fillId="0" borderId="0" xfId="1829" applyNumberFormat="1" applyFont="1"/>
    <xf numFmtId="200" fontId="0" fillId="36" borderId="0" xfId="1829" applyNumberFormat="1" applyFont="1" applyFill="1"/>
    <xf numFmtId="166" fontId="0" fillId="0" borderId="0" xfId="0" applyNumberFormat="1"/>
    <xf numFmtId="0" fontId="79" fillId="71" borderId="72" xfId="0" applyFont="1" applyFill="1" applyBorder="1" applyAlignment="1">
      <alignment horizontal="center" vertical="center" wrapText="1"/>
    </xf>
    <xf numFmtId="0" fontId="79" fillId="71" borderId="73" xfId="0" applyFont="1" applyFill="1" applyBorder="1" applyAlignment="1">
      <alignment horizontal="center" vertical="center" wrapText="1"/>
    </xf>
    <xf numFmtId="0" fontId="79" fillId="71" borderId="74" xfId="0" applyFont="1" applyFill="1" applyBorder="1" applyAlignment="1">
      <alignment horizontal="center" vertical="center" wrapText="1"/>
    </xf>
    <xf numFmtId="0" fontId="79" fillId="71" borderId="75" xfId="0" applyFont="1" applyFill="1" applyBorder="1" applyAlignment="1">
      <alignment horizontal="center" vertical="center" wrapText="1"/>
    </xf>
    <xf numFmtId="3" fontId="79" fillId="73" borderId="27" xfId="1829" applyNumberFormat="1" applyFont="1" applyFill="1" applyBorder="1" applyAlignment="1">
      <alignment horizontal="center" vertical="center"/>
    </xf>
    <xf numFmtId="43" fontId="0" fillId="0" borderId="28" xfId="0" applyNumberFormat="1" applyBorder="1" applyAlignment="1">
      <alignment horizontal="left" vertical="center"/>
    </xf>
    <xf numFmtId="3" fontId="79" fillId="74" borderId="29" xfId="1829" applyNumberFormat="1" applyFont="1" applyFill="1" applyBorder="1" applyAlignment="1">
      <alignment horizontal="center" vertical="center"/>
    </xf>
    <xf numFmtId="43" fontId="0" fillId="0" borderId="31" xfId="0" applyNumberFormat="1" applyBorder="1" applyAlignment="1">
      <alignment horizontal="left" vertical="center"/>
    </xf>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4" fontId="0" fillId="0" borderId="65" xfId="0" applyNumberFormat="1" applyBorder="1" applyAlignment="1">
      <alignment horizontal="center"/>
    </xf>
    <xf numFmtId="0" fontId="0" fillId="0" borderId="29" xfId="0" applyBorder="1"/>
    <xf numFmtId="0" fontId="0" fillId="0" borderId="30" xfId="0" applyBorder="1"/>
    <xf numFmtId="0" fontId="0" fillId="0" borderId="31" xfId="0" applyBorder="1"/>
    <xf numFmtId="0" fontId="0" fillId="0" borderId="0" xfId="0" applyAlignment="1">
      <alignment wrapText="1"/>
    </xf>
    <xf numFmtId="0" fontId="0" fillId="0" borderId="28" xfId="0" applyBorder="1" applyAlignment="1">
      <alignment wrapText="1"/>
    </xf>
    <xf numFmtId="0" fontId="79" fillId="71" borderId="76" xfId="0" applyFont="1" applyFill="1" applyBorder="1" applyAlignment="1">
      <alignment horizontal="center" vertical="center" wrapText="1"/>
    </xf>
    <xf numFmtId="0" fontId="79" fillId="71" borderId="71" xfId="0" applyFont="1" applyFill="1" applyBorder="1" applyAlignment="1">
      <alignment horizontal="center" vertical="center" wrapText="1"/>
    </xf>
    <xf numFmtId="3" fontId="79" fillId="73" borderId="74" xfId="1829" applyNumberFormat="1" applyFont="1" applyFill="1" applyBorder="1" applyAlignment="1">
      <alignment horizontal="center" vertical="center"/>
    </xf>
    <xf numFmtId="3" fontId="79" fillId="74" borderId="77" xfId="1829" applyNumberFormat="1" applyFont="1" applyFill="1" applyBorder="1" applyAlignment="1">
      <alignment horizontal="center" vertical="center"/>
    </xf>
    <xf numFmtId="3" fontId="79" fillId="74" borderId="30" xfId="1829" applyNumberFormat="1" applyFont="1" applyFill="1" applyBorder="1" applyAlignment="1">
      <alignment horizontal="center" vertical="center"/>
    </xf>
    <xf numFmtId="0" fontId="79" fillId="71" borderId="0" xfId="0" applyFont="1" applyFill="1" applyAlignment="1">
      <alignment horizontal="center" vertical="center" wrapText="1"/>
    </xf>
    <xf numFmtId="0" fontId="79" fillId="71" borderId="24" xfId="0" applyFont="1" applyFill="1" applyBorder="1" applyAlignment="1">
      <alignment horizontal="center" vertical="center" wrapText="1"/>
    </xf>
    <xf numFmtId="0" fontId="79" fillId="71" borderId="25" xfId="0" applyFont="1" applyFill="1" applyBorder="1" applyAlignment="1">
      <alignment horizontal="center" vertical="center" wrapText="1"/>
    </xf>
    <xf numFmtId="0" fontId="79" fillId="71" borderId="26" xfId="0" applyFont="1" applyFill="1" applyBorder="1" applyAlignment="1">
      <alignment horizontal="center" vertical="center" wrapText="1"/>
    </xf>
    <xf numFmtId="0" fontId="79" fillId="71" borderId="27" xfId="0" applyFont="1" applyFill="1" applyBorder="1" applyAlignment="1">
      <alignment horizontal="center" vertical="center" wrapText="1"/>
    </xf>
    <xf numFmtId="0" fontId="79" fillId="71" borderId="28" xfId="0" applyFont="1" applyFill="1" applyBorder="1" applyAlignment="1">
      <alignment horizontal="center" vertical="center" wrapText="1"/>
    </xf>
    <xf numFmtId="3" fontId="0" fillId="0" borderId="30" xfId="0" applyNumberFormat="1" applyBorder="1"/>
    <xf numFmtId="0" fontId="79" fillId="71" borderId="24" xfId="0" applyFont="1" applyFill="1" applyBorder="1" applyAlignment="1">
      <alignment horizontal="center" wrapText="1"/>
    </xf>
    <xf numFmtId="0" fontId="79" fillId="71" borderId="25" xfId="0" applyFont="1" applyFill="1" applyBorder="1" applyAlignment="1">
      <alignment horizontal="center" vertical="top" wrapText="1"/>
    </xf>
    <xf numFmtId="0" fontId="79" fillId="71" borderId="26" xfId="0" applyFont="1" applyFill="1" applyBorder="1" applyAlignment="1">
      <alignment horizontal="center" vertical="top" wrapText="1"/>
    </xf>
    <xf numFmtId="2" fontId="0" fillId="0" borderId="14" xfId="0" applyNumberFormat="1" applyBorder="1" applyAlignment="1">
      <alignment horizontal="center"/>
    </xf>
    <xf numFmtId="0" fontId="79" fillId="71" borderId="0" xfId="0" applyFont="1" applyFill="1" applyAlignment="1">
      <alignment horizontal="center" vertical="center"/>
    </xf>
    <xf numFmtId="0" fontId="79" fillId="71" borderId="27" xfId="0" applyFont="1" applyFill="1" applyBorder="1" applyAlignment="1">
      <alignment horizontal="center" vertical="center"/>
    </xf>
    <xf numFmtId="41" fontId="0" fillId="0" borderId="28" xfId="1" applyFont="1" applyBorder="1"/>
    <xf numFmtId="41" fontId="0" fillId="0" borderId="31" xfId="1" applyFont="1" applyBorder="1"/>
    <xf numFmtId="43" fontId="0" fillId="0" borderId="0" xfId="0" applyNumberFormat="1"/>
    <xf numFmtId="0" fontId="84" fillId="71" borderId="24" xfId="0" applyFont="1" applyFill="1" applyBorder="1" applyAlignment="1">
      <alignment horizontal="center" vertical="center" wrapText="1"/>
    </xf>
    <xf numFmtId="0" fontId="84" fillId="71" borderId="25" xfId="0" applyFont="1" applyFill="1" applyBorder="1" applyAlignment="1">
      <alignment horizontal="center" vertical="center" wrapText="1"/>
    </xf>
    <xf numFmtId="0" fontId="84" fillId="71" borderId="26" xfId="0" applyFont="1" applyFill="1" applyBorder="1" applyAlignment="1">
      <alignment horizontal="center" vertical="center" wrapText="1"/>
    </xf>
    <xf numFmtId="0" fontId="0" fillId="0" borderId="27" xfId="0" applyBorder="1" applyAlignment="1">
      <alignment horizontal="center" vertical="center"/>
    </xf>
    <xf numFmtId="0" fontId="0" fillId="0" borderId="60" xfId="0" applyBorder="1" applyAlignment="1">
      <alignment horizontal="left" vertical="center"/>
    </xf>
    <xf numFmtId="0" fontId="0" fillId="0" borderId="57" xfId="0" applyBorder="1" applyAlignment="1">
      <alignment horizontal="left" vertical="center"/>
    </xf>
    <xf numFmtId="0" fontId="0" fillId="0" borderId="64" xfId="0" applyBorder="1" applyAlignment="1">
      <alignment horizontal="left" vertical="center"/>
    </xf>
    <xf numFmtId="0" fontId="0" fillId="79" borderId="60" xfId="0" applyFill="1" applyBorder="1" applyAlignment="1">
      <alignment horizontal="left" vertical="center"/>
    </xf>
    <xf numFmtId="0" fontId="79" fillId="0" borderId="14" xfId="0" applyFont="1" applyBorder="1" applyAlignment="1">
      <alignment horizontal="center" vertical="center"/>
    </xf>
    <xf numFmtId="0" fontId="79" fillId="0" borderId="53" xfId="0" applyFont="1" applyBorder="1" applyAlignment="1">
      <alignment vertical="center" wrapText="1"/>
    </xf>
    <xf numFmtId="0" fontId="79" fillId="0" borderId="63" xfId="0" applyFont="1" applyBorder="1" applyAlignment="1">
      <alignment wrapText="1"/>
    </xf>
    <xf numFmtId="0" fontId="79" fillId="0" borderId="14" xfId="0" applyFont="1" applyBorder="1" applyAlignment="1">
      <alignment vertical="center" wrapText="1"/>
    </xf>
    <xf numFmtId="0" fontId="79" fillId="80" borderId="14" xfId="0" applyFont="1" applyFill="1" applyBorder="1" applyAlignment="1">
      <alignment horizontal="center"/>
    </xf>
    <xf numFmtId="0" fontId="81" fillId="33" borderId="10" xfId="0" applyFont="1" applyFill="1" applyBorder="1" applyAlignment="1">
      <alignment horizontal="center" vertical="center"/>
    </xf>
    <xf numFmtId="0" fontId="81" fillId="33" borderId="11" xfId="0" applyFont="1" applyFill="1" applyBorder="1" applyAlignment="1">
      <alignment horizontal="center" vertical="center"/>
    </xf>
    <xf numFmtId="0" fontId="81" fillId="33" borderId="12" xfId="0" applyFont="1" applyFill="1" applyBorder="1" applyAlignment="1">
      <alignment horizontal="center" vertical="center"/>
    </xf>
    <xf numFmtId="0" fontId="79" fillId="0" borderId="13" xfId="0" applyFont="1" applyBorder="1" applyAlignment="1">
      <alignment vertical="center"/>
    </xf>
    <xf numFmtId="0" fontId="79" fillId="0" borderId="14" xfId="0" applyFont="1" applyBorder="1" applyAlignment="1">
      <alignment vertical="center"/>
    </xf>
    <xf numFmtId="10" fontId="79" fillId="0" borderId="17" xfId="0" applyNumberFormat="1" applyFont="1" applyBorder="1" applyAlignment="1">
      <alignment horizontal="center" vertical="center"/>
    </xf>
    <xf numFmtId="0" fontId="79" fillId="0" borderId="10" xfId="0" applyFont="1" applyBorder="1" applyAlignment="1">
      <alignment horizontal="center" vertical="center"/>
    </xf>
    <xf numFmtId="0" fontId="79" fillId="0" borderId="12" xfId="0" applyFont="1" applyBorder="1" applyAlignment="1">
      <alignment horizontal="center" vertical="center"/>
    </xf>
    <xf numFmtId="0" fontId="79" fillId="0" borderId="19" xfId="0" applyFont="1" applyBorder="1" applyAlignment="1">
      <alignment horizontal="center" vertical="center"/>
    </xf>
    <xf numFmtId="0" fontId="88" fillId="0" borderId="0" xfId="0" applyFont="1" applyAlignment="1">
      <alignment horizontal="center" vertical="center"/>
    </xf>
    <xf numFmtId="0" fontId="0" fillId="0" borderId="14" xfId="0" applyBorder="1"/>
    <xf numFmtId="0" fontId="13" fillId="81" borderId="14" xfId="0" applyFont="1" applyFill="1" applyBorder="1" applyAlignment="1">
      <alignment horizontal="center" vertical="center" wrapText="1"/>
    </xf>
    <xf numFmtId="0" fontId="0" fillId="0" borderId="14" xfId="0" applyBorder="1" applyAlignment="1">
      <alignment vertical="center"/>
    </xf>
    <xf numFmtId="0" fontId="16" fillId="0" borderId="14" xfId="0" applyFont="1" applyBorder="1" applyAlignment="1">
      <alignment horizontal="left" vertical="center"/>
    </xf>
    <xf numFmtId="0" fontId="0" fillId="0" borderId="14" xfId="0" applyBorder="1" applyAlignment="1">
      <alignment horizontal="center" vertical="center"/>
    </xf>
    <xf numFmtId="0" fontId="13" fillId="81" borderId="14" xfId="0" applyFont="1" applyFill="1" applyBorder="1" applyAlignment="1">
      <alignment horizontal="center"/>
    </xf>
    <xf numFmtId="0" fontId="16" fillId="34" borderId="14" xfId="0" applyFont="1" applyFill="1" applyBorder="1" applyAlignment="1">
      <alignment horizontal="center" vertical="center"/>
    </xf>
    <xf numFmtId="0" fontId="79" fillId="0" borderId="14" xfId="0" applyFont="1" applyBorder="1" applyAlignment="1">
      <alignment horizontal="center"/>
    </xf>
    <xf numFmtId="0" fontId="84" fillId="0" borderId="14" xfId="0" applyFont="1" applyBorder="1" applyAlignment="1">
      <alignment horizontal="center" vertical="center"/>
    </xf>
    <xf numFmtId="0" fontId="79" fillId="34" borderId="14" xfId="0" applyFont="1" applyFill="1" applyBorder="1" applyAlignment="1">
      <alignment horizontal="center"/>
    </xf>
    <xf numFmtId="0" fontId="82" fillId="0" borderId="0" xfId="0" applyFont="1" applyAlignment="1">
      <alignment horizontal="left" vertical="center"/>
    </xf>
    <xf numFmtId="0" fontId="79" fillId="80" borderId="0" xfId="0" applyFont="1" applyFill="1" applyAlignment="1">
      <alignment horizontal="center" vertical="center"/>
    </xf>
    <xf numFmtId="0" fontId="88" fillId="0" borderId="0" xfId="0" applyFont="1" applyAlignment="1">
      <alignment vertical="center"/>
    </xf>
    <xf numFmtId="0" fontId="81" fillId="33" borderId="81" xfId="0" applyFont="1" applyFill="1" applyBorder="1" applyAlignment="1">
      <alignment horizontal="center" vertical="center"/>
    </xf>
    <xf numFmtId="0" fontId="81" fillId="33" borderId="82" xfId="0" applyFont="1" applyFill="1" applyBorder="1" applyAlignment="1">
      <alignment horizontal="center" vertical="center"/>
    </xf>
    <xf numFmtId="0" fontId="79" fillId="0" borderId="83" xfId="0" applyFont="1" applyBorder="1" applyAlignment="1">
      <alignment vertical="center"/>
    </xf>
    <xf numFmtId="0" fontId="79" fillId="0" borderId="65" xfId="0" applyFont="1" applyBorder="1" applyAlignment="1">
      <alignment vertical="center"/>
    </xf>
    <xf numFmtId="0" fontId="81" fillId="33" borderId="81" xfId="0" applyFont="1" applyFill="1" applyBorder="1" applyAlignment="1">
      <alignment vertical="center"/>
    </xf>
    <xf numFmtId="0" fontId="82" fillId="80" borderId="84" xfId="0" applyFont="1" applyFill="1" applyBorder="1" applyAlignment="1">
      <alignment vertical="center"/>
    </xf>
    <xf numFmtId="10" fontId="82" fillId="80" borderId="82" xfId="0" applyNumberFormat="1" applyFont="1" applyFill="1" applyBorder="1" applyAlignment="1">
      <alignment horizontal="center" vertical="center"/>
    </xf>
    <xf numFmtId="0" fontId="0" fillId="82" borderId="14" xfId="0" applyFill="1" applyBorder="1" applyAlignment="1">
      <alignment horizontal="center"/>
    </xf>
    <xf numFmtId="0" fontId="13" fillId="81" borderId="14" xfId="0" applyFont="1" applyFill="1" applyBorder="1" applyAlignment="1">
      <alignment horizontal="center" vertical="center"/>
    </xf>
    <xf numFmtId="0" fontId="16" fillId="34" borderId="14" xfId="0" applyFont="1" applyFill="1" applyBorder="1" applyAlignment="1">
      <alignment horizontal="center" vertical="center" wrapText="1"/>
    </xf>
    <xf numFmtId="0" fontId="16" fillId="34" borderId="14" xfId="0" applyFont="1" applyFill="1" applyBorder="1" applyAlignment="1">
      <alignment horizontal="center"/>
    </xf>
    <xf numFmtId="0" fontId="79" fillId="0" borderId="56" xfId="0" applyFont="1" applyBorder="1" applyAlignment="1">
      <alignment vertical="center"/>
    </xf>
    <xf numFmtId="0" fontId="79" fillId="0" borderId="53" xfId="0" applyFont="1" applyBorder="1" applyAlignment="1">
      <alignment vertical="center"/>
    </xf>
    <xf numFmtId="0" fontId="79" fillId="0" borderId="63" xfId="0" applyFont="1" applyBorder="1"/>
    <xf numFmtId="0" fontId="16" fillId="34" borderId="14" xfId="0" applyFont="1" applyFill="1" applyBorder="1"/>
    <xf numFmtId="0" fontId="0" fillId="34" borderId="14" xfId="0" applyFill="1" applyBorder="1"/>
    <xf numFmtId="0" fontId="0" fillId="34" borderId="14" xfId="0" applyFill="1" applyBorder="1" applyAlignment="1">
      <alignment horizontal="center" vertical="center"/>
    </xf>
    <xf numFmtId="0" fontId="0" fillId="0" borderId="14" xfId="0" applyBorder="1" applyAlignment="1">
      <alignment horizontal="left"/>
    </xf>
    <xf numFmtId="0" fontId="16" fillId="34" borderId="14" xfId="0" applyFont="1" applyFill="1" applyBorder="1" applyAlignment="1">
      <alignment horizontal="left"/>
    </xf>
    <xf numFmtId="0" fontId="0" fillId="0" borderId="14" xfId="0" applyBorder="1" applyAlignment="1">
      <alignment horizontal="left" vertical="center" wrapText="1"/>
    </xf>
    <xf numFmtId="0" fontId="0" fillId="0" borderId="25" xfId="0" applyBorder="1" applyAlignment="1">
      <alignment vertical="center"/>
    </xf>
    <xf numFmtId="0" fontId="0" fillId="0" borderId="28" xfId="0" applyBorder="1" applyAlignment="1">
      <alignment horizontal="center" vertical="center"/>
    </xf>
    <xf numFmtId="0" fontId="0" fillId="0" borderId="30" xfId="0" applyBorder="1" applyAlignment="1">
      <alignment vertical="center"/>
    </xf>
    <xf numFmtId="0" fontId="0" fillId="0" borderId="14" xfId="0" applyBorder="1" applyAlignment="1">
      <alignment horizontal="left" vertical="center"/>
    </xf>
    <xf numFmtId="0" fontId="16" fillId="0" borderId="0" xfId="0" applyFont="1" applyAlignment="1">
      <alignment horizontal="center"/>
    </xf>
    <xf numFmtId="0" fontId="0" fillId="0" borderId="14" xfId="0" applyBorder="1" applyAlignment="1">
      <alignment horizontal="left" wrapText="1"/>
    </xf>
    <xf numFmtId="0" fontId="0" fillId="0" borderId="60" xfId="0" applyBorder="1" applyAlignment="1">
      <alignment horizontal="left" vertical="center" wrapText="1"/>
    </xf>
    <xf numFmtId="0" fontId="0" fillId="0" borderId="0" xfId="0" applyAlignment="1">
      <alignment horizontal="center" vertical="center" wrapText="1"/>
    </xf>
    <xf numFmtId="0" fontId="0" fillId="0" borderId="64" xfId="0" applyBorder="1" applyAlignment="1">
      <alignment horizontal="left" vertical="center" wrapText="1"/>
    </xf>
    <xf numFmtId="0" fontId="0" fillId="0" borderId="58" xfId="0" applyBorder="1" applyAlignment="1">
      <alignment horizontal="left"/>
    </xf>
    <xf numFmtId="0" fontId="16" fillId="0" borderId="14" xfId="0" applyFont="1" applyBorder="1" applyAlignment="1">
      <alignment horizontal="center" vertical="center" wrapText="1"/>
    </xf>
    <xf numFmtId="0" fontId="0" fillId="0" borderId="24" xfId="0" applyBorder="1" applyAlignment="1">
      <alignment vertical="center"/>
    </xf>
    <xf numFmtId="0" fontId="0" fillId="0" borderId="25" xfId="0" applyBorder="1" applyAlignment="1">
      <alignment vertical="center" wrapText="1"/>
    </xf>
    <xf numFmtId="0" fontId="0" fillId="0" borderId="26"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13" fillId="81" borderId="14" xfId="0" applyFont="1" applyFill="1" applyBorder="1" applyAlignment="1">
      <alignment vertical="center"/>
    </xf>
    <xf numFmtId="0" fontId="0" fillId="34" borderId="14" xfId="0" applyFill="1" applyBorder="1" applyAlignment="1">
      <alignment horizontal="center" vertical="center" wrapText="1"/>
    </xf>
    <xf numFmtId="0" fontId="0" fillId="0" borderId="29" xfId="0" applyBorder="1" applyAlignment="1">
      <alignment vertical="center"/>
    </xf>
    <xf numFmtId="0" fontId="0" fillId="0" borderId="30" xfId="0" applyBorder="1" applyAlignment="1">
      <alignment vertical="center" wrapText="1"/>
    </xf>
    <xf numFmtId="0" fontId="0" fillId="0" borderId="31" xfId="0" applyBorder="1" applyAlignment="1">
      <alignment vertical="center"/>
    </xf>
    <xf numFmtId="9" fontId="1" fillId="0" borderId="0" xfId="2" applyFont="1" applyAlignment="1">
      <alignment vertical="center"/>
    </xf>
    <xf numFmtId="206" fontId="16" fillId="37" borderId="14" xfId="0" applyNumberFormat="1" applyFont="1" applyFill="1" applyBorder="1" applyAlignment="1">
      <alignment horizontal="center"/>
    </xf>
    <xf numFmtId="2" fontId="16" fillId="37" borderId="14" xfId="0" applyNumberFormat="1" applyFont="1" applyFill="1" applyBorder="1" applyAlignment="1">
      <alignment horizontal="center"/>
    </xf>
    <xf numFmtId="2" fontId="0" fillId="0" borderId="14" xfId="0" applyNumberFormat="1" applyBorder="1" applyAlignment="1">
      <alignment horizontal="center" vertical="center" wrapText="1"/>
    </xf>
    <xf numFmtId="0" fontId="13" fillId="33" borderId="58" xfId="0" applyFont="1" applyFill="1" applyBorder="1" applyAlignment="1">
      <alignment horizontal="center" vertical="center"/>
    </xf>
    <xf numFmtId="0" fontId="17" fillId="33" borderId="14" xfId="0" applyFont="1" applyFill="1" applyBorder="1"/>
    <xf numFmtId="0" fontId="13" fillId="33" borderId="14" xfId="0" applyFont="1" applyFill="1" applyBorder="1" applyAlignment="1">
      <alignment horizontal="center"/>
    </xf>
    <xf numFmtId="1" fontId="0" fillId="0" borderId="14" xfId="0" applyNumberFormat="1" applyBorder="1" applyAlignment="1">
      <alignment horizontal="center" vertical="center"/>
    </xf>
    <xf numFmtId="1" fontId="0" fillId="34" borderId="14" xfId="0" applyNumberFormat="1" applyFill="1" applyBorder="1" applyAlignment="1">
      <alignment horizontal="center" vertical="center"/>
    </xf>
    <xf numFmtId="1" fontId="16" fillId="83" borderId="14" xfId="0" applyNumberFormat="1" applyFont="1" applyFill="1" applyBorder="1" applyAlignment="1">
      <alignment horizontal="center" vertical="center"/>
    </xf>
    <xf numFmtId="206" fontId="0" fillId="0" borderId="14" xfId="0" applyNumberFormat="1" applyBorder="1" applyAlignment="1">
      <alignment horizontal="center" vertical="center"/>
    </xf>
    <xf numFmtId="0" fontId="13" fillId="33" borderId="14" xfId="0" applyFont="1" applyFill="1" applyBorder="1" applyAlignment="1">
      <alignment horizontal="center" vertical="center"/>
    </xf>
    <xf numFmtId="0" fontId="13" fillId="33" borderId="14" xfId="0" applyFont="1" applyFill="1" applyBorder="1" applyAlignment="1">
      <alignment horizontal="center" vertical="center" wrapText="1"/>
    </xf>
    <xf numFmtId="4" fontId="0" fillId="0" borderId="52" xfId="0" applyNumberFormat="1" applyBorder="1" applyAlignment="1">
      <alignment horizontal="center"/>
    </xf>
    <xf numFmtId="4" fontId="0" fillId="0" borderId="53" xfId="0" applyNumberFormat="1" applyBorder="1" applyAlignment="1">
      <alignment horizontal="center"/>
    </xf>
    <xf numFmtId="4" fontId="0" fillId="0" borderId="63" xfId="0" applyNumberFormat="1" applyBorder="1" applyAlignment="1">
      <alignment horizontal="center"/>
    </xf>
    <xf numFmtId="0" fontId="17" fillId="39" borderId="78" xfId="0" applyFont="1" applyFill="1" applyBorder="1" applyAlignment="1">
      <alignment horizontal="center"/>
    </xf>
    <xf numFmtId="0" fontId="0" fillId="0" borderId="85" xfId="0" applyBorder="1" applyAlignment="1">
      <alignment horizontal="center" vertical="center"/>
    </xf>
    <xf numFmtId="0" fontId="0" fillId="34" borderId="14" xfId="0" applyFill="1" applyBorder="1" applyAlignment="1">
      <alignment horizontal="left" vertical="center" wrapText="1"/>
    </xf>
    <xf numFmtId="10" fontId="0" fillId="0" borderId="14" xfId="0" applyNumberFormat="1" applyBorder="1" applyAlignment="1">
      <alignment horizontal="center" vertical="center"/>
    </xf>
    <xf numFmtId="9" fontId="0" fillId="0" borderId="14" xfId="0" applyNumberFormat="1" applyBorder="1" applyAlignment="1">
      <alignment horizontal="center" vertical="center"/>
    </xf>
    <xf numFmtId="0" fontId="13" fillId="33" borderId="57" xfId="0" applyFont="1" applyFill="1" applyBorder="1" applyAlignment="1">
      <alignment horizontal="center" vertical="center"/>
    </xf>
    <xf numFmtId="0" fontId="91" fillId="0" borderId="14" xfId="0" applyFont="1" applyBorder="1" applyAlignment="1">
      <alignment horizontal="left"/>
    </xf>
    <xf numFmtId="0" fontId="13" fillId="81" borderId="58" xfId="0" applyFont="1" applyFill="1" applyBorder="1" applyAlignment="1">
      <alignment horizontal="center" vertical="center" wrapText="1"/>
    </xf>
    <xf numFmtId="206" fontId="0" fillId="0" borderId="14" xfId="0" applyNumberFormat="1" applyBorder="1"/>
    <xf numFmtId="1" fontId="0" fillId="0" borderId="14" xfId="0" applyNumberFormat="1" applyBorder="1"/>
    <xf numFmtId="0" fontId="0" fillId="0" borderId="0" xfId="0" applyProtection="1">
      <protection locked="0"/>
    </xf>
    <xf numFmtId="0" fontId="92" fillId="33" borderId="13" xfId="0" applyFont="1" applyFill="1" applyBorder="1" applyAlignment="1" applyProtection="1">
      <alignment horizontal="center" vertical="center" wrapText="1"/>
      <protection locked="0"/>
    </xf>
    <xf numFmtId="0" fontId="92" fillId="33" borderId="14" xfId="0" applyFont="1" applyFill="1" applyBorder="1" applyAlignment="1" applyProtection="1">
      <alignment horizontal="center" vertical="center" wrapText="1"/>
      <protection locked="0"/>
    </xf>
    <xf numFmtId="0" fontId="33" fillId="0" borderId="13" xfId="0" applyFont="1" applyBorder="1" applyAlignment="1" applyProtection="1">
      <alignment vertical="center" wrapText="1"/>
      <protection locked="0"/>
    </xf>
    <xf numFmtId="0" fontId="93" fillId="80" borderId="14" xfId="0" applyFont="1" applyFill="1" applyBorder="1" applyAlignment="1" applyProtection="1">
      <alignment horizontal="center" vertical="center" wrapText="1"/>
      <protection locked="0"/>
    </xf>
    <xf numFmtId="0" fontId="0" fillId="35" borderId="17" xfId="0" applyFill="1" applyBorder="1" applyAlignment="1" applyProtection="1">
      <alignment vertical="center" wrapText="1"/>
      <protection locked="0"/>
    </xf>
    <xf numFmtId="0" fontId="93" fillId="80" borderId="14" xfId="0" applyFont="1" applyFill="1" applyBorder="1" applyAlignment="1">
      <alignment horizontal="center" vertical="center" wrapText="1"/>
    </xf>
    <xf numFmtId="0" fontId="0" fillId="35" borderId="17" xfId="0" applyFill="1" applyBorder="1" applyAlignment="1" applyProtection="1">
      <alignment wrapText="1"/>
      <protection locked="0"/>
    </xf>
    <xf numFmtId="0" fontId="33" fillId="0" borderId="83" xfId="0" applyFont="1" applyBorder="1" applyAlignment="1" applyProtection="1">
      <alignment vertical="center" wrapText="1"/>
      <protection locked="0"/>
    </xf>
    <xf numFmtId="0" fontId="0" fillId="35" borderId="70" xfId="0" applyFill="1" applyBorder="1" applyAlignment="1" applyProtection="1">
      <alignment wrapText="1"/>
      <protection locked="0"/>
    </xf>
    <xf numFmtId="0" fontId="94" fillId="38" borderId="19" xfId="0" applyFont="1" applyFill="1" applyBorder="1" applyAlignment="1" applyProtection="1">
      <alignment horizontal="center" vertical="center" wrapText="1"/>
      <protection locked="0"/>
    </xf>
    <xf numFmtId="0" fontId="95" fillId="0" borderId="20" xfId="0" applyFont="1" applyBorder="1" applyAlignment="1" applyProtection="1">
      <alignment horizontal="center" vertical="center" wrapText="1"/>
      <protection locked="0"/>
    </xf>
    <xf numFmtId="0" fontId="33" fillId="38" borderId="20" xfId="0" applyFont="1" applyFill="1" applyBorder="1" applyAlignment="1" applyProtection="1">
      <alignment horizontal="center" vertical="center" wrapText="1"/>
      <protection locked="0"/>
    </xf>
    <xf numFmtId="0" fontId="0" fillId="0" borderId="21" xfId="0" applyBorder="1" applyProtection="1">
      <protection locked="0"/>
    </xf>
    <xf numFmtId="0" fontId="92" fillId="33" borderId="17" xfId="0" applyFont="1" applyFill="1" applyBorder="1" applyAlignment="1" applyProtection="1">
      <alignment horizontal="center" vertical="center" wrapText="1"/>
      <protection locked="0"/>
    </xf>
    <xf numFmtId="0" fontId="33" fillId="0" borderId="14" xfId="0" applyFont="1" applyBorder="1" applyAlignment="1">
      <alignment horizontal="center" vertical="center" wrapText="1"/>
    </xf>
    <xf numFmtId="0" fontId="13" fillId="33" borderId="89" xfId="0" applyFont="1" applyFill="1" applyBorder="1" applyAlignment="1" applyProtection="1">
      <alignment horizontal="center" vertical="center"/>
      <protection locked="0"/>
    </xf>
    <xf numFmtId="0" fontId="92" fillId="33" borderId="52" xfId="0" applyFont="1" applyFill="1" applyBorder="1" applyAlignment="1" applyProtection="1">
      <alignment horizontal="center" vertical="center" wrapText="1"/>
      <protection locked="0"/>
    </xf>
    <xf numFmtId="0" fontId="93" fillId="80" borderId="52" xfId="0" applyFont="1" applyFill="1" applyBorder="1" applyAlignment="1" applyProtection="1">
      <alignment horizontal="center" vertical="center" wrapText="1"/>
      <protection locked="0"/>
    </xf>
    <xf numFmtId="0" fontId="13" fillId="81" borderId="65" xfId="0" applyFont="1" applyFill="1" applyBorder="1" applyAlignment="1">
      <alignment horizontal="center" vertical="center" wrapText="1"/>
    </xf>
    <xf numFmtId="0" fontId="0" fillId="86" borderId="14" xfId="0" applyFill="1" applyBorder="1" applyAlignment="1">
      <alignment horizontal="left"/>
    </xf>
    <xf numFmtId="0" fontId="0" fillId="0" borderId="61" xfId="0" applyBorder="1" applyAlignment="1">
      <alignment horizontal="left" vertical="center"/>
    </xf>
    <xf numFmtId="0" fontId="0" fillId="0" borderId="56" xfId="0" applyBorder="1" applyAlignment="1">
      <alignment horizontal="left" vertical="center"/>
    </xf>
    <xf numFmtId="0" fontId="93" fillId="0" borderId="13" xfId="0" applyFont="1" applyBorder="1" applyAlignment="1" applyProtection="1">
      <alignment vertical="center" wrapText="1"/>
      <protection locked="0"/>
    </xf>
    <xf numFmtId="0" fontId="93" fillId="0" borderId="14" xfId="0" applyFont="1" applyBorder="1" applyAlignment="1" applyProtection="1">
      <alignment horizontal="center" vertical="center" wrapText="1"/>
      <protection locked="0"/>
    </xf>
    <xf numFmtId="0" fontId="93" fillId="0" borderId="65" xfId="0" applyFont="1" applyBorder="1" applyAlignment="1" applyProtection="1">
      <alignment horizontal="center" vertical="center" wrapText="1"/>
      <protection locked="0"/>
    </xf>
    <xf numFmtId="0" fontId="79" fillId="0" borderId="14" xfId="0" applyFont="1" applyBorder="1" applyAlignment="1">
      <alignment horizontal="center" wrapText="1"/>
    </xf>
    <xf numFmtId="0" fontId="79" fillId="0" borderId="14" xfId="0" applyFont="1" applyBorder="1"/>
    <xf numFmtId="207" fontId="0" fillId="0" borderId="14" xfId="0" applyNumberFormat="1" applyBorder="1" applyAlignment="1">
      <alignment vertical="center" wrapText="1"/>
    </xf>
    <xf numFmtId="207" fontId="0" fillId="0" borderId="14" xfId="0" applyNumberFormat="1" applyBorder="1" applyAlignment="1">
      <alignment horizontal="center" vertical="center" wrapText="1"/>
    </xf>
    <xf numFmtId="0" fontId="0" fillId="0" borderId="13" xfId="0" applyBorder="1" applyAlignment="1">
      <alignment vertical="center" wrapText="1"/>
    </xf>
    <xf numFmtId="0" fontId="0" fillId="0" borderId="17" xfId="0" applyBorder="1" applyAlignment="1">
      <alignment vertical="center" wrapText="1"/>
    </xf>
    <xf numFmtId="0" fontId="0" fillId="0" borderId="19" xfId="0" applyBorder="1" applyAlignment="1">
      <alignment vertical="center" wrapText="1"/>
    </xf>
    <xf numFmtId="207" fontId="0" fillId="0" borderId="20" xfId="0" applyNumberFormat="1" applyBorder="1" applyAlignment="1">
      <alignment vertical="center" wrapText="1"/>
    </xf>
    <xf numFmtId="0" fontId="0" fillId="0" borderId="21" xfId="0" applyBorder="1" applyAlignment="1">
      <alignment vertical="center" wrapText="1"/>
    </xf>
    <xf numFmtId="207" fontId="0" fillId="0" borderId="20" xfId="0" applyNumberFormat="1" applyBorder="1" applyAlignment="1">
      <alignment horizontal="center" vertical="center" wrapText="1"/>
    </xf>
    <xf numFmtId="0" fontId="0" fillId="0" borderId="20" xfId="0" applyBorder="1" applyAlignment="1">
      <alignment horizontal="center" vertical="center" wrapText="1"/>
    </xf>
    <xf numFmtId="0" fontId="88" fillId="0" borderId="0" xfId="0" applyFont="1"/>
    <xf numFmtId="0" fontId="88" fillId="0" borderId="24" xfId="0" applyFont="1" applyBorder="1"/>
    <xf numFmtId="0" fontId="88" fillId="0" borderId="25" xfId="0" applyFont="1" applyBorder="1"/>
    <xf numFmtId="0" fontId="88" fillId="0" borderId="26" xfId="0" applyFont="1" applyBorder="1"/>
    <xf numFmtId="0" fontId="88" fillId="0" borderId="27" xfId="0" applyFont="1" applyBorder="1"/>
    <xf numFmtId="0" fontId="88" fillId="0" borderId="28" xfId="0" applyFont="1" applyBorder="1"/>
    <xf numFmtId="0" fontId="88" fillId="0" borderId="13" xfId="0" applyFont="1" applyBorder="1" applyAlignment="1">
      <alignment horizontal="left"/>
    </xf>
    <xf numFmtId="206" fontId="88" fillId="0" borderId="14" xfId="0" applyNumberFormat="1" applyFont="1" applyBorder="1" applyAlignment="1">
      <alignment horizontal="center"/>
    </xf>
    <xf numFmtId="2" fontId="88" fillId="0" borderId="17" xfId="0" applyNumberFormat="1" applyFont="1" applyBorder="1" applyAlignment="1">
      <alignment horizontal="center" vertical="center" wrapText="1"/>
    </xf>
    <xf numFmtId="0" fontId="88" fillId="0" borderId="18" xfId="0" applyFont="1" applyBorder="1" applyAlignment="1">
      <alignment horizontal="left"/>
    </xf>
    <xf numFmtId="0" fontId="85" fillId="33" borderId="13" xfId="0" applyFont="1" applyFill="1" applyBorder="1" applyAlignment="1">
      <alignment horizontal="left"/>
    </xf>
    <xf numFmtId="206" fontId="98" fillId="37" borderId="14" xfId="0" applyNumberFormat="1" applyFont="1" applyFill="1" applyBorder="1" applyAlignment="1">
      <alignment horizontal="center"/>
    </xf>
    <xf numFmtId="0" fontId="85" fillId="33" borderId="10" xfId="0" applyFont="1" applyFill="1" applyBorder="1" applyAlignment="1">
      <alignment horizontal="center" vertical="center" wrapText="1"/>
    </xf>
    <xf numFmtId="0" fontId="85" fillId="33" borderId="11" xfId="0" applyFont="1" applyFill="1" applyBorder="1" applyAlignment="1">
      <alignment horizontal="center" vertical="center" wrapText="1"/>
    </xf>
    <xf numFmtId="0" fontId="97" fillId="0" borderId="13" xfId="0" applyFont="1" applyBorder="1" applyAlignment="1">
      <alignment horizontal="center"/>
    </xf>
    <xf numFmtId="205" fontId="88" fillId="0" borderId="14" xfId="0" applyNumberFormat="1" applyFont="1" applyBorder="1" applyAlignment="1">
      <alignment horizontal="center"/>
    </xf>
    <xf numFmtId="4" fontId="88" fillId="0" borderId="14" xfId="0" applyNumberFormat="1" applyFont="1" applyBorder="1" applyAlignment="1">
      <alignment horizontal="center"/>
    </xf>
    <xf numFmtId="2" fontId="88" fillId="0" borderId="0" xfId="0" applyNumberFormat="1" applyFont="1"/>
    <xf numFmtId="4" fontId="88" fillId="0" borderId="65" xfId="0" applyNumberFormat="1" applyFont="1" applyBorder="1" applyAlignment="1">
      <alignment horizontal="center"/>
    </xf>
    <xf numFmtId="0" fontId="85" fillId="38" borderId="19" xfId="0" applyFont="1" applyFill="1" applyBorder="1" applyAlignment="1">
      <alignment horizontal="center"/>
    </xf>
    <xf numFmtId="4" fontId="99" fillId="38" borderId="20" xfId="0" applyNumberFormat="1" applyFont="1" applyFill="1" applyBorder="1" applyAlignment="1">
      <alignment horizontal="center"/>
    </xf>
    <xf numFmtId="4" fontId="99" fillId="39" borderId="23" xfId="0" applyNumberFormat="1" applyFont="1" applyFill="1" applyBorder="1" applyAlignment="1">
      <alignment horizontal="center"/>
    </xf>
    <xf numFmtId="0" fontId="99" fillId="39" borderId="23" xfId="0" applyFont="1" applyFill="1" applyBorder="1" applyAlignment="1">
      <alignment horizontal="center"/>
    </xf>
    <xf numFmtId="4" fontId="88" fillId="39" borderId="23" xfId="0" applyNumberFormat="1" applyFont="1" applyFill="1" applyBorder="1" applyAlignment="1">
      <alignment horizontal="center"/>
    </xf>
    <xf numFmtId="0" fontId="88" fillId="0" borderId="29" xfId="0" applyFont="1" applyBorder="1"/>
    <xf numFmtId="0" fontId="88" fillId="0" borderId="30" xfId="0" applyFont="1" applyBorder="1"/>
    <xf numFmtId="0" fontId="88" fillId="0" borderId="31" xfId="0" applyFont="1" applyBorder="1"/>
    <xf numFmtId="0" fontId="88" fillId="0" borderId="14" xfId="0" applyFont="1" applyBorder="1" applyAlignment="1">
      <alignment horizontal="center"/>
    </xf>
    <xf numFmtId="1" fontId="88" fillId="0" borderId="14" xfId="0" applyNumberFormat="1" applyFont="1" applyBorder="1" applyAlignment="1">
      <alignment horizontal="center" vertical="center" wrapText="1"/>
    </xf>
    <xf numFmtId="0" fontId="26" fillId="0" borderId="14" xfId="0" applyFont="1" applyBorder="1" applyAlignment="1">
      <alignment horizontal="center"/>
    </xf>
    <xf numFmtId="0" fontId="88" fillId="0" borderId="14" xfId="0" applyFont="1" applyBorder="1" applyAlignment="1">
      <alignment horizontal="center" vertical="center" wrapText="1"/>
    </xf>
    <xf numFmtId="2" fontId="88" fillId="0" borderId="14" xfId="0" applyNumberFormat="1" applyFont="1" applyBorder="1" applyAlignment="1">
      <alignment horizontal="center"/>
    </xf>
    <xf numFmtId="0" fontId="98" fillId="34" borderId="14" xfId="0" applyFont="1" applyFill="1" applyBorder="1" applyAlignment="1">
      <alignment horizontal="center"/>
    </xf>
    <xf numFmtId="2" fontId="98" fillId="34" borderId="14" xfId="0" applyNumberFormat="1" applyFont="1" applyFill="1" applyBorder="1" applyAlignment="1">
      <alignment horizontal="center"/>
    </xf>
    <xf numFmtId="0" fontId="0" fillId="87" borderId="0" xfId="0" applyFill="1"/>
    <xf numFmtId="0" fontId="100" fillId="87" borderId="0" xfId="0" applyFont="1" applyFill="1"/>
    <xf numFmtId="0" fontId="0" fillId="0" borderId="59" xfId="0" applyBorder="1" applyAlignment="1">
      <alignment horizontal="left" vertical="center"/>
    </xf>
    <xf numFmtId="0" fontId="0" fillId="0" borderId="0" xfId="0" applyAlignment="1">
      <alignment horizontal="left" vertical="center"/>
    </xf>
    <xf numFmtId="0" fontId="0" fillId="81" borderId="0" xfId="0" applyFill="1"/>
    <xf numFmtId="0" fontId="100" fillId="81" borderId="0" xfId="0" applyFont="1" applyFill="1"/>
    <xf numFmtId="0" fontId="0" fillId="88" borderId="0" xfId="0" applyFill="1"/>
    <xf numFmtId="206" fontId="0" fillId="0" borderId="14" xfId="0" applyNumberFormat="1" applyBorder="1" applyAlignment="1">
      <alignment horizontal="center"/>
    </xf>
    <xf numFmtId="206" fontId="0" fillId="0" borderId="14" xfId="0" applyNumberFormat="1" applyBorder="1" applyAlignment="1">
      <alignment horizontal="center" vertical="center" wrapText="1"/>
    </xf>
    <xf numFmtId="206" fontId="18" fillId="0" borderId="14" xfId="0" applyNumberFormat="1" applyFont="1" applyBorder="1" applyAlignment="1">
      <alignment horizontal="center"/>
    </xf>
    <xf numFmtId="2" fontId="18" fillId="0" borderId="14" xfId="0" applyNumberFormat="1" applyFont="1" applyBorder="1" applyAlignment="1">
      <alignment horizontal="center"/>
    </xf>
    <xf numFmtId="0" fontId="33" fillId="0" borderId="19" xfId="0" applyFont="1" applyBorder="1" applyAlignment="1" applyProtection="1">
      <alignment vertical="center" wrapText="1"/>
      <protection locked="0"/>
    </xf>
    <xf numFmtId="0" fontId="33" fillId="0" borderId="20" xfId="0" applyFont="1" applyBorder="1" applyAlignment="1">
      <alignment horizontal="center" vertical="center" wrapText="1"/>
    </xf>
    <xf numFmtId="0" fontId="93" fillId="80" borderId="20" xfId="0" applyFont="1" applyFill="1" applyBorder="1" applyAlignment="1">
      <alignment horizontal="center" vertical="center" wrapText="1"/>
    </xf>
    <xf numFmtId="9" fontId="103" fillId="0" borderId="0" xfId="2" applyFont="1" applyAlignment="1">
      <alignment horizontal="center"/>
    </xf>
    <xf numFmtId="0" fontId="79" fillId="89" borderId="14" xfId="0" applyFont="1" applyFill="1" applyBorder="1" applyAlignment="1">
      <alignment horizontal="center"/>
    </xf>
    <xf numFmtId="0" fontId="79" fillId="89" borderId="14" xfId="0" applyFont="1" applyFill="1" applyBorder="1" applyAlignment="1">
      <alignment horizontal="center" vertical="center"/>
    </xf>
    <xf numFmtId="0" fontId="79" fillId="80" borderId="14" xfId="0" applyFont="1" applyFill="1" applyBorder="1" applyAlignment="1">
      <alignment horizontal="center" vertical="center"/>
    </xf>
    <xf numFmtId="0" fontId="104" fillId="0" borderId="14" xfId="0" applyFont="1" applyBorder="1" applyAlignment="1">
      <alignment horizontal="center"/>
    </xf>
    <xf numFmtId="0" fontId="0" fillId="0" borderId="30" xfId="0" applyBorder="1" applyAlignment="1">
      <alignment vertical="top"/>
    </xf>
    <xf numFmtId="2" fontId="0" fillId="84" borderId="14" xfId="0" applyNumberFormat="1" applyFill="1" applyBorder="1" applyAlignment="1">
      <alignment horizontal="center"/>
    </xf>
    <xf numFmtId="0" fontId="0" fillId="84" borderId="14" xfId="0" applyFill="1" applyBorder="1" applyAlignment="1">
      <alignment horizontal="center" vertical="center" wrapText="1"/>
    </xf>
    <xf numFmtId="2" fontId="0" fillId="84" borderId="17" xfId="0" applyNumberFormat="1" applyFill="1" applyBorder="1" applyAlignment="1">
      <alignment horizontal="center" vertical="center" wrapText="1"/>
    </xf>
    <xf numFmtId="0" fontId="0" fillId="84" borderId="14" xfId="0" applyFill="1" applyBorder="1" applyAlignment="1">
      <alignment horizontal="center"/>
    </xf>
    <xf numFmtId="4" fontId="0" fillId="84" borderId="14" xfId="0" applyNumberFormat="1" applyFill="1" applyBorder="1" applyAlignment="1">
      <alignment horizontal="center"/>
    </xf>
    <xf numFmtId="0" fontId="16" fillId="0" borderId="0" xfId="0" applyFont="1" applyAlignment="1">
      <alignment vertical="top"/>
    </xf>
    <xf numFmtId="206" fontId="88" fillId="84" borderId="14" xfId="0" applyNumberFormat="1" applyFont="1" applyFill="1" applyBorder="1" applyAlignment="1">
      <alignment horizontal="center"/>
    </xf>
    <xf numFmtId="0" fontId="88" fillId="84" borderId="14" xfId="0" applyFont="1" applyFill="1" applyBorder="1" applyAlignment="1">
      <alignment horizontal="center" vertical="center" wrapText="1"/>
    </xf>
    <xf numFmtId="2" fontId="88" fillId="84" borderId="17" xfId="0" applyNumberFormat="1" applyFont="1" applyFill="1" applyBorder="1" applyAlignment="1">
      <alignment horizontal="center" vertical="center" wrapText="1"/>
    </xf>
    <xf numFmtId="0" fontId="26" fillId="0" borderId="14" xfId="0" applyFont="1" applyBorder="1" applyAlignment="1">
      <alignment horizontal="center" vertical="center"/>
    </xf>
    <xf numFmtId="0" fontId="0" fillId="0" borderId="59" xfId="0" applyBorder="1" applyAlignment="1">
      <alignment vertical="center" wrapText="1"/>
    </xf>
    <xf numFmtId="0" fontId="79" fillId="75" borderId="86" xfId="0" applyFont="1" applyFill="1" applyBorder="1"/>
    <xf numFmtId="0" fontId="79" fillId="85" borderId="58" xfId="0" applyFont="1" applyFill="1" applyBorder="1"/>
    <xf numFmtId="0" fontId="79" fillId="75" borderId="87" xfId="0" applyFont="1" applyFill="1" applyBorder="1"/>
    <xf numFmtId="0" fontId="79" fillId="75" borderId="88" xfId="0" applyFont="1" applyFill="1" applyBorder="1"/>
    <xf numFmtId="3" fontId="0" fillId="0" borderId="0" xfId="0" applyNumberFormat="1" applyAlignment="1">
      <alignment horizontal="center"/>
    </xf>
    <xf numFmtId="0" fontId="79" fillId="89" borderId="65" xfId="0" applyFont="1" applyFill="1" applyBorder="1" applyAlignment="1">
      <alignment horizontal="center" vertical="center" wrapText="1"/>
    </xf>
    <xf numFmtId="0" fontId="79" fillId="89" borderId="16" xfId="0" applyFont="1" applyFill="1" applyBorder="1" applyAlignment="1">
      <alignment horizontal="center" vertical="center" wrapText="1"/>
    </xf>
    <xf numFmtId="0" fontId="0" fillId="0" borderId="52"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7" xfId="0" applyBorder="1"/>
    <xf numFmtId="1" fontId="0" fillId="0" borderId="13" xfId="0" applyNumberFormat="1" applyBorder="1"/>
    <xf numFmtId="1" fontId="0" fillId="0" borderId="19" xfId="0" applyNumberFormat="1" applyBorder="1"/>
    <xf numFmtId="1" fontId="0" fillId="0" borderId="20" xfId="0" applyNumberFormat="1" applyBorder="1"/>
    <xf numFmtId="206" fontId="0" fillId="0" borderId="20" xfId="0" applyNumberFormat="1" applyBorder="1"/>
    <xf numFmtId="0" fontId="0" fillId="0" borderId="20" xfId="0" applyBorder="1"/>
    <xf numFmtId="0" fontId="0" fillId="0" borderId="21" xfId="0" applyBorder="1"/>
    <xf numFmtId="2" fontId="0" fillId="0" borderId="17" xfId="0" applyNumberFormat="1" applyBorder="1"/>
    <xf numFmtId="2" fontId="0" fillId="0" borderId="20" xfId="0" applyNumberFormat="1" applyBorder="1"/>
    <xf numFmtId="2" fontId="0" fillId="0" borderId="14" xfId="0" applyNumberFormat="1" applyBorder="1"/>
    <xf numFmtId="1" fontId="0" fillId="0" borderId="14" xfId="0" applyNumberFormat="1" applyBorder="1" applyAlignment="1">
      <alignment horizontal="center"/>
    </xf>
    <xf numFmtId="0" fontId="93" fillId="80" borderId="17" xfId="0" applyFont="1" applyFill="1" applyBorder="1" applyAlignment="1" applyProtection="1">
      <alignment horizontal="center" vertical="center" wrapText="1"/>
      <protection locked="0"/>
    </xf>
    <xf numFmtId="0" fontId="93" fillId="80" borderId="21" xfId="0" applyFont="1" applyFill="1" applyBorder="1" applyAlignment="1" applyProtection="1">
      <alignment horizontal="center" vertical="center" wrapText="1"/>
      <protection locked="0"/>
    </xf>
    <xf numFmtId="0" fontId="79" fillId="0" borderId="17" xfId="0" applyFont="1" applyBorder="1" applyAlignment="1">
      <alignment vertical="center"/>
    </xf>
    <xf numFmtId="0" fontId="82" fillId="80" borderId="82" xfId="0" applyFont="1" applyFill="1" applyBorder="1" applyAlignment="1">
      <alignment vertical="center"/>
    </xf>
    <xf numFmtId="0" fontId="106" fillId="0" borderId="14" xfId="0" applyFont="1" applyBorder="1" applyAlignment="1" applyProtection="1">
      <alignment horizontal="center" vertical="center" wrapText="1"/>
      <protection locked="0"/>
    </xf>
    <xf numFmtId="203" fontId="0" fillId="0" borderId="14" xfId="0" applyNumberFormat="1" applyBorder="1" applyAlignment="1">
      <alignment horizontal="center"/>
    </xf>
    <xf numFmtId="0" fontId="105" fillId="0" borderId="14" xfId="0" applyFont="1" applyBorder="1" applyAlignment="1">
      <alignment horizontal="center"/>
    </xf>
    <xf numFmtId="2" fontId="105" fillId="0" borderId="14" xfId="0" applyNumberFormat="1" applyFont="1" applyBorder="1" applyAlignment="1">
      <alignment horizontal="center"/>
    </xf>
    <xf numFmtId="2" fontId="26" fillId="0" borderId="14" xfId="0" applyNumberFormat="1" applyFont="1" applyBorder="1" applyAlignment="1">
      <alignment horizontal="center"/>
    </xf>
    <xf numFmtId="0" fontId="81" fillId="33" borderId="14" xfId="0" applyFont="1" applyFill="1" applyBorder="1" applyAlignment="1">
      <alignment horizontal="center" vertical="center" wrapText="1"/>
    </xf>
    <xf numFmtId="0" fontId="97" fillId="34" borderId="14" xfId="0" applyFont="1" applyFill="1" applyBorder="1" applyAlignment="1">
      <alignment horizontal="center" vertical="center" wrapText="1"/>
    </xf>
    <xf numFmtId="0" fontId="0" fillId="0" borderId="0" xfId="0" applyAlignment="1">
      <alignment horizontal="left" vertical="center" wrapText="1"/>
    </xf>
    <xf numFmtId="0" fontId="0" fillId="0" borderId="59" xfId="0" applyBorder="1" applyAlignment="1">
      <alignment horizontal="left" vertical="center" wrapText="1"/>
    </xf>
    <xf numFmtId="0" fontId="0" fillId="0" borderId="63" xfId="0" applyBorder="1" applyAlignment="1">
      <alignment horizontal="left" vertical="center" wrapText="1"/>
    </xf>
    <xf numFmtId="0" fontId="90" fillId="79" borderId="59" xfId="0" applyFont="1" applyFill="1" applyBorder="1" applyAlignment="1">
      <alignment horizontal="left" vertical="center" wrapText="1"/>
    </xf>
    <xf numFmtId="0" fontId="86" fillId="0" borderId="59" xfId="0" applyFont="1" applyBorder="1" applyAlignment="1">
      <alignment horizontal="left" vertical="center" wrapText="1"/>
    </xf>
    <xf numFmtId="0" fontId="85" fillId="78" borderId="59" xfId="0" applyFont="1" applyFill="1" applyBorder="1" applyAlignment="1">
      <alignment horizontal="center" vertical="center"/>
    </xf>
    <xf numFmtId="0" fontId="86" fillId="0" borderId="0" xfId="0" applyFont="1" applyAlignment="1">
      <alignment horizontal="left" vertical="center" wrapText="1"/>
    </xf>
    <xf numFmtId="0" fontId="90" fillId="79" borderId="0" xfId="0" applyFont="1" applyFill="1" applyAlignment="1">
      <alignment horizontal="left" vertical="center" wrapText="1"/>
    </xf>
    <xf numFmtId="0" fontId="85" fillId="78" borderId="0" xfId="0" applyFont="1" applyFill="1" applyAlignment="1">
      <alignment horizontal="center" vertical="center"/>
    </xf>
    <xf numFmtId="44" fontId="0" fillId="0" borderId="14" xfId="41215" applyFont="1" applyBorder="1" applyAlignment="1">
      <alignment horizontal="center" vertical="center" wrapText="1"/>
    </xf>
    <xf numFmtId="44" fontId="0" fillId="0" borderId="20" xfId="41215" applyFont="1" applyBorder="1" applyAlignment="1">
      <alignment horizontal="center" vertical="center" wrapText="1"/>
    </xf>
    <xf numFmtId="3" fontId="79" fillId="85" borderId="58" xfId="0" applyNumberFormat="1" applyFont="1" applyFill="1" applyBorder="1"/>
    <xf numFmtId="3" fontId="79" fillId="85" borderId="60" xfId="1829" applyNumberFormat="1" applyFont="1" applyFill="1" applyBorder="1"/>
    <xf numFmtId="3" fontId="79" fillId="85" borderId="0" xfId="1829" applyNumberFormat="1" applyFont="1" applyFill="1" applyBorder="1"/>
    <xf numFmtId="3" fontId="79" fillId="85" borderId="59" xfId="1829" applyNumberFormat="1" applyFont="1" applyFill="1" applyBorder="1"/>
    <xf numFmtId="3" fontId="79" fillId="85" borderId="58" xfId="1829" applyNumberFormat="1" applyFont="1" applyFill="1" applyBorder="1"/>
    <xf numFmtId="166" fontId="1" fillId="0" borderId="14" xfId="1829" applyFont="1" applyBorder="1"/>
    <xf numFmtId="3" fontId="84" fillId="85" borderId="0" xfId="1829" applyNumberFormat="1" applyFont="1" applyFill="1" applyBorder="1"/>
    <xf numFmtId="0" fontId="79" fillId="87" borderId="16" xfId="0" applyFont="1" applyFill="1" applyBorder="1"/>
    <xf numFmtId="3" fontId="79" fillId="87" borderId="57" xfId="1829" applyNumberFormat="1" applyFont="1" applyFill="1" applyBorder="1"/>
    <xf numFmtId="3" fontId="79" fillId="87" borderId="61" xfId="1829" applyNumberFormat="1" applyFont="1" applyFill="1" applyBorder="1"/>
    <xf numFmtId="3" fontId="79" fillId="87" borderId="56" xfId="1829" applyNumberFormat="1" applyFont="1" applyFill="1" applyBorder="1"/>
    <xf numFmtId="3" fontId="79" fillId="87" borderId="58" xfId="1829" applyNumberFormat="1" applyFont="1" applyFill="1" applyBorder="1"/>
    <xf numFmtId="166" fontId="0" fillId="0" borderId="0" xfId="0" applyNumberFormat="1" applyAlignment="1">
      <alignment horizontal="center" vertical="center"/>
    </xf>
    <xf numFmtId="166" fontId="0" fillId="0" borderId="0" xfId="2" applyNumberFormat="1" applyFont="1" applyBorder="1" applyAlignment="1">
      <alignment horizontal="center" vertical="center"/>
    </xf>
    <xf numFmtId="1" fontId="79" fillId="85" borderId="58" xfId="1829" applyNumberFormat="1" applyFont="1" applyFill="1" applyBorder="1"/>
    <xf numFmtId="202" fontId="0" fillId="0" borderId="0" xfId="2" applyNumberFormat="1" applyFont="1"/>
    <xf numFmtId="1" fontId="79" fillId="87" borderId="58" xfId="1829" applyNumberFormat="1" applyFont="1" applyFill="1" applyBorder="1"/>
    <xf numFmtId="0" fontId="18" fillId="0" borderId="0" xfId="0" applyFont="1"/>
    <xf numFmtId="9" fontId="82" fillId="0" borderId="61" xfId="2" applyFont="1" applyFill="1" applyBorder="1"/>
    <xf numFmtId="0" fontId="79" fillId="0" borderId="61" xfId="0" applyFont="1" applyBorder="1"/>
    <xf numFmtId="3" fontId="79" fillId="87" borderId="16" xfId="0" applyNumberFormat="1" applyFont="1" applyFill="1" applyBorder="1"/>
    <xf numFmtId="10" fontId="0" fillId="0" borderId="0" xfId="2" applyNumberFormat="1" applyFont="1"/>
    <xf numFmtId="9" fontId="82" fillId="0" borderId="66" xfId="2" applyFont="1" applyFill="1" applyBorder="1" applyAlignment="1">
      <alignment horizontal="center" vertical="center"/>
    </xf>
    <xf numFmtId="10" fontId="82" fillId="0" borderId="66" xfId="2" applyNumberFormat="1" applyFont="1" applyFill="1" applyBorder="1" applyAlignment="1">
      <alignment horizontal="center" vertical="center"/>
    </xf>
    <xf numFmtId="0" fontId="82" fillId="0" borderId="0" xfId="0" applyFont="1" applyAlignment="1">
      <alignment horizontal="center" vertical="center" wrapText="1"/>
    </xf>
    <xf numFmtId="3" fontId="0" fillId="0" borderId="0" xfId="0" applyNumberFormat="1" applyAlignment="1">
      <alignment horizontal="center" vertical="center"/>
    </xf>
    <xf numFmtId="3" fontId="16" fillId="90" borderId="0" xfId="0" applyNumberFormat="1" applyFont="1" applyFill="1"/>
    <xf numFmtId="3" fontId="84" fillId="85" borderId="60" xfId="1829" applyNumberFormat="1" applyFont="1" applyFill="1" applyBorder="1"/>
    <xf numFmtId="3" fontId="84" fillId="85" borderId="59" xfId="1829" applyNumberFormat="1" applyFont="1" applyFill="1" applyBorder="1"/>
    <xf numFmtId="200" fontId="0" fillId="0" borderId="0" xfId="0" applyNumberFormat="1" applyAlignment="1">
      <alignment horizontal="center" vertical="center"/>
    </xf>
    <xf numFmtId="200" fontId="79" fillId="0" borderId="68" xfId="1829" applyNumberFormat="1" applyFont="1" applyBorder="1" applyAlignment="1"/>
    <xf numFmtId="200" fontId="79" fillId="0" borderId="51" xfId="1829" applyNumberFormat="1" applyFont="1" applyBorder="1" applyAlignment="1"/>
    <xf numFmtId="3" fontId="79" fillId="72" borderId="69" xfId="1829" applyNumberFormat="1" applyFont="1" applyFill="1" applyBorder="1" applyAlignment="1">
      <alignment horizontal="center"/>
    </xf>
    <xf numFmtId="0" fontId="18" fillId="0" borderId="0" xfId="0" applyFont="1" applyAlignment="1">
      <alignment horizontal="center" vertical="center"/>
    </xf>
    <xf numFmtId="0" fontId="18" fillId="0" borderId="0" xfId="0" applyFont="1" applyAlignment="1">
      <alignment horizontal="center"/>
    </xf>
    <xf numFmtId="3" fontId="18" fillId="0" borderId="0" xfId="0" applyNumberFormat="1" applyFont="1" applyAlignment="1">
      <alignment horizontal="center" vertical="center"/>
    </xf>
    <xf numFmtId="0" fontId="107" fillId="0" borderId="0" xfId="0" applyFont="1" applyAlignment="1">
      <alignment horizontal="center" vertical="center"/>
    </xf>
    <xf numFmtId="3" fontId="107" fillId="0" borderId="0" xfId="0" applyNumberFormat="1" applyFont="1" applyAlignment="1">
      <alignment horizontal="center" vertical="center"/>
    </xf>
    <xf numFmtId="0" fontId="0" fillId="0" borderId="89" xfId="0" applyBorder="1"/>
    <xf numFmtId="2" fontId="0" fillId="0" borderId="52" xfId="0" applyNumberFormat="1" applyBorder="1"/>
    <xf numFmtId="2" fontId="0" fillId="0" borderId="98" xfId="0" applyNumberFormat="1" applyBorder="1"/>
    <xf numFmtId="0" fontId="0" fillId="0" borderId="19" xfId="0" applyBorder="1"/>
    <xf numFmtId="0" fontId="13" fillId="81" borderId="0" xfId="0" applyFont="1" applyFill="1" applyAlignment="1">
      <alignment horizontal="center" vertical="center"/>
    </xf>
    <xf numFmtId="0" fontId="13" fillId="81" borderId="52" xfId="0" applyFont="1" applyFill="1" applyBorder="1" applyAlignment="1">
      <alignment horizontal="center" vertical="center" wrapText="1"/>
    </xf>
    <xf numFmtId="0" fontId="79" fillId="0" borderId="0" xfId="0" applyFont="1" applyAlignment="1">
      <alignment horizontal="center" vertical="center" wrapText="1"/>
    </xf>
    <xf numFmtId="0" fontId="13" fillId="81" borderId="52" xfId="0" applyFont="1" applyFill="1" applyBorder="1" applyAlignment="1">
      <alignment horizontal="center"/>
    </xf>
    <xf numFmtId="0" fontId="13" fillId="81" borderId="13" xfId="0" applyFont="1" applyFill="1" applyBorder="1" applyAlignment="1">
      <alignment horizontal="center" vertical="center" wrapText="1"/>
    </xf>
    <xf numFmtId="0" fontId="13" fillId="81" borderId="17" xfId="0" applyFont="1" applyFill="1" applyBorder="1" applyAlignment="1">
      <alignment horizontal="center" vertical="center" wrapText="1"/>
    </xf>
    <xf numFmtId="0" fontId="0" fillId="82" borderId="17" xfId="0" applyFill="1" applyBorder="1" applyAlignment="1">
      <alignment horizontal="center"/>
    </xf>
    <xf numFmtId="0" fontId="13" fillId="81" borderId="19" xfId="0" applyFont="1" applyFill="1" applyBorder="1" applyAlignment="1">
      <alignment horizontal="center"/>
    </xf>
    <xf numFmtId="0" fontId="13" fillId="81" borderId="20" xfId="0" applyFont="1" applyFill="1" applyBorder="1" applyAlignment="1">
      <alignment horizontal="center"/>
    </xf>
    <xf numFmtId="0" fontId="13" fillId="81" borderId="21" xfId="0" applyFont="1" applyFill="1" applyBorder="1" applyAlignment="1">
      <alignment horizontal="center"/>
    </xf>
    <xf numFmtId="0" fontId="0" fillId="0" borderId="52" xfId="0" applyBorder="1" applyAlignment="1">
      <alignment horizontal="center"/>
    </xf>
    <xf numFmtId="0" fontId="0" fillId="0" borderId="13" xfId="0" applyBorder="1" applyAlignment="1">
      <alignment horizontal="center"/>
    </xf>
    <xf numFmtId="0" fontId="79" fillId="0" borderId="13" xfId="0" applyFont="1" applyBorder="1" applyAlignment="1">
      <alignment horizontal="center"/>
    </xf>
    <xf numFmtId="3" fontId="0" fillId="0" borderId="20" xfId="0" applyNumberFormat="1" applyBorder="1" applyAlignment="1">
      <alignment horizontal="center" vertical="center" wrapText="1"/>
    </xf>
    <xf numFmtId="0" fontId="0" fillId="0" borderId="14" xfId="0" applyBorder="1" applyAlignment="1">
      <alignment horizontal="center" wrapText="1"/>
    </xf>
    <xf numFmtId="0" fontId="84" fillId="0" borderId="14" xfId="0" applyFont="1" applyBorder="1" applyAlignment="1">
      <alignment horizontal="center"/>
    </xf>
    <xf numFmtId="0" fontId="81" fillId="33" borderId="57" xfId="0" applyFont="1" applyFill="1" applyBorder="1" applyAlignment="1">
      <alignment horizontal="center" vertical="center" wrapText="1"/>
    </xf>
    <xf numFmtId="0" fontId="16" fillId="36" borderId="14" xfId="0" applyFont="1" applyFill="1" applyBorder="1" applyAlignment="1">
      <alignment horizontal="center"/>
    </xf>
    <xf numFmtId="2" fontId="16" fillId="36" borderId="17" xfId="0" applyNumberFormat="1" applyFont="1" applyFill="1" applyBorder="1" applyAlignment="1">
      <alignment horizontal="center"/>
    </xf>
    <xf numFmtId="0" fontId="122" fillId="36" borderId="14" xfId="0" applyFont="1" applyFill="1" applyBorder="1" applyAlignment="1">
      <alignment horizontal="center"/>
    </xf>
    <xf numFmtId="2" fontId="122" fillId="36" borderId="17" xfId="0" applyNumberFormat="1" applyFont="1" applyFill="1" applyBorder="1" applyAlignment="1">
      <alignment horizontal="center"/>
    </xf>
    <xf numFmtId="206" fontId="98" fillId="36" borderId="14" xfId="0" applyNumberFormat="1" applyFont="1" applyFill="1" applyBorder="1" applyAlignment="1">
      <alignment horizontal="center"/>
    </xf>
    <xf numFmtId="206" fontId="98" fillId="36" borderId="17" xfId="0" applyNumberFormat="1" applyFont="1" applyFill="1" applyBorder="1" applyAlignment="1">
      <alignment horizontal="center"/>
    </xf>
    <xf numFmtId="0" fontId="98" fillId="36" borderId="14" xfId="0" applyFont="1" applyFill="1" applyBorder="1" applyAlignment="1">
      <alignment horizontal="center"/>
    </xf>
    <xf numFmtId="2" fontId="98" fillId="36" borderId="17" xfId="0" applyNumberFormat="1" applyFont="1" applyFill="1" applyBorder="1" applyAlignment="1">
      <alignment horizontal="center"/>
    </xf>
    <xf numFmtId="2" fontId="16" fillId="36" borderId="14" xfId="0" applyNumberFormat="1" applyFont="1" applyFill="1" applyBorder="1" applyAlignment="1">
      <alignment horizontal="center"/>
    </xf>
    <xf numFmtId="0" fontId="104" fillId="85" borderId="14" xfId="0" applyFont="1" applyFill="1" applyBorder="1" applyAlignment="1">
      <alignment horizontal="center"/>
    </xf>
    <xf numFmtId="0" fontId="79" fillId="85" borderId="14" xfId="0" applyFont="1" applyFill="1" applyBorder="1" applyAlignment="1">
      <alignment horizontal="center"/>
    </xf>
    <xf numFmtId="0" fontId="79" fillId="83" borderId="14" xfId="0" applyFont="1" applyFill="1" applyBorder="1" applyAlignment="1">
      <alignment horizontal="center" vertical="center"/>
    </xf>
    <xf numFmtId="0" fontId="79" fillId="0" borderId="14" xfId="0" applyFont="1" applyBorder="1" applyAlignment="1">
      <alignment horizontal="center" vertical="center" wrapText="1"/>
    </xf>
    <xf numFmtId="0" fontId="79" fillId="34" borderId="14" xfId="0" applyFont="1" applyFill="1" applyBorder="1" applyAlignment="1">
      <alignment horizontal="center" vertical="center"/>
    </xf>
    <xf numFmtId="0" fontId="104" fillId="85" borderId="14" xfId="0" applyFont="1" applyFill="1" applyBorder="1" applyAlignment="1">
      <alignment horizontal="center" vertical="center"/>
    </xf>
    <xf numFmtId="0" fontId="104" fillId="0" borderId="14" xfId="0" applyFont="1" applyBorder="1" applyAlignment="1">
      <alignment horizontal="center" vertical="center"/>
    </xf>
    <xf numFmtId="0" fontId="79" fillId="34" borderId="14" xfId="0" applyFont="1" applyFill="1" applyBorder="1" applyAlignment="1">
      <alignment horizontal="center" vertical="center" wrapText="1"/>
    </xf>
    <xf numFmtId="0" fontId="104" fillId="0" borderId="53" xfId="0" applyFont="1" applyBorder="1" applyAlignment="1">
      <alignment vertical="center"/>
    </xf>
    <xf numFmtId="0" fontId="104" fillId="0" borderId="53" xfId="0" applyFont="1" applyBorder="1" applyAlignment="1">
      <alignment vertical="center" wrapText="1"/>
    </xf>
    <xf numFmtId="0" fontId="84" fillId="0" borderId="53" xfId="0" applyFont="1" applyBorder="1" applyAlignment="1">
      <alignment vertical="center"/>
    </xf>
    <xf numFmtId="0" fontId="84" fillId="0" borderId="53" xfId="0" applyFont="1" applyBorder="1" applyAlignment="1">
      <alignment vertical="center" wrapText="1"/>
    </xf>
    <xf numFmtId="0" fontId="79" fillId="36" borderId="63" xfId="0" applyFont="1" applyFill="1" applyBorder="1" applyAlignment="1">
      <alignment wrapText="1"/>
    </xf>
    <xf numFmtId="0" fontId="123" fillId="35" borderId="17" xfId="0" applyFont="1" applyFill="1" applyBorder="1" applyAlignment="1" applyProtection="1">
      <alignment vertical="center" wrapText="1"/>
      <protection locked="0"/>
    </xf>
    <xf numFmtId="207" fontId="0" fillId="77" borderId="20" xfId="0" applyNumberFormat="1" applyFill="1" applyBorder="1" applyAlignment="1">
      <alignment horizontal="center" vertical="center" wrapText="1"/>
    </xf>
    <xf numFmtId="0" fontId="0" fillId="0" borderId="57" xfId="0" applyBorder="1" applyAlignment="1">
      <alignment horizontal="left" vertical="center" wrapText="1"/>
    </xf>
    <xf numFmtId="0" fontId="0" fillId="0" borderId="61" xfId="0" applyBorder="1" applyAlignment="1">
      <alignment horizontal="left" vertical="center" wrapText="1"/>
    </xf>
    <xf numFmtId="0" fontId="0" fillId="0" borderId="56" xfId="0" applyBorder="1" applyAlignment="1">
      <alignment horizontal="left" vertical="center" wrapText="1"/>
    </xf>
    <xf numFmtId="0" fontId="0" fillId="0" borderId="60" xfId="0" applyBorder="1" applyAlignment="1">
      <alignment horizontal="center" vertical="center" wrapText="1"/>
    </xf>
    <xf numFmtId="0" fontId="0" fillId="0" borderId="59" xfId="0" applyBorder="1" applyAlignment="1">
      <alignment horizontal="center" vertical="center" wrapText="1"/>
    </xf>
    <xf numFmtId="0" fontId="0" fillId="0" borderId="56" xfId="0" applyBorder="1" applyAlignment="1">
      <alignment vertical="center"/>
    </xf>
    <xf numFmtId="0" fontId="104" fillId="0" borderId="63" xfId="0" applyFont="1" applyBorder="1" applyAlignment="1">
      <alignment wrapText="1"/>
    </xf>
    <xf numFmtId="0" fontId="124" fillId="88" borderId="0" xfId="0" applyFont="1" applyFill="1"/>
    <xf numFmtId="0" fontId="79" fillId="117" borderId="0" xfId="0" applyFont="1" applyFill="1"/>
    <xf numFmtId="0" fontId="84" fillId="34" borderId="14" xfId="0" applyFont="1" applyFill="1" applyBorder="1" applyAlignment="1">
      <alignment horizontal="center"/>
    </xf>
    <xf numFmtId="0" fontId="125" fillId="88" borderId="0" xfId="0" applyFont="1" applyFill="1"/>
    <xf numFmtId="0" fontId="84" fillId="0" borderId="14" xfId="0" applyFont="1" applyBorder="1" applyAlignment="1">
      <alignment horizontal="center" vertical="center" wrapText="1"/>
    </xf>
    <xf numFmtId="0" fontId="104" fillId="36" borderId="63" xfId="0" applyFont="1" applyFill="1" applyBorder="1" applyAlignment="1">
      <alignment wrapText="1"/>
    </xf>
    <xf numFmtId="206" fontId="0" fillId="0" borderId="52" xfId="0" applyNumberFormat="1" applyBorder="1"/>
    <xf numFmtId="206" fontId="0" fillId="0" borderId="98" xfId="0" applyNumberFormat="1" applyBorder="1"/>
    <xf numFmtId="0" fontId="0" fillId="0" borderId="99" xfId="0" applyBorder="1"/>
    <xf numFmtId="0" fontId="0" fillId="0" borderId="53" xfId="0" applyBorder="1"/>
    <xf numFmtId="1" fontId="0" fillId="0" borderId="53" xfId="0" applyNumberFormat="1" applyBorder="1"/>
    <xf numFmtId="1" fontId="0" fillId="0" borderId="100" xfId="0" applyNumberFormat="1" applyBorder="1"/>
    <xf numFmtId="0" fontId="82" fillId="0" borderId="0" xfId="0" applyFont="1" applyAlignment="1">
      <alignment horizontal="center" wrapText="1"/>
    </xf>
    <xf numFmtId="0" fontId="82" fillId="0" borderId="0" xfId="0" applyFont="1" applyAlignment="1">
      <alignment horizontal="center"/>
    </xf>
    <xf numFmtId="0" fontId="16" fillId="34" borderId="14" xfId="0" applyFont="1" applyFill="1" applyBorder="1" applyAlignment="1">
      <alignment horizontal="left" vertical="center" wrapText="1"/>
    </xf>
    <xf numFmtId="2" fontId="16" fillId="0" borderId="14" xfId="0" applyNumberFormat="1" applyFont="1" applyBorder="1" applyAlignment="1">
      <alignment horizontal="center"/>
    </xf>
    <xf numFmtId="0" fontId="82" fillId="36" borderId="0" xfId="0" applyFont="1" applyFill="1" applyAlignment="1">
      <alignment horizontal="center"/>
    </xf>
    <xf numFmtId="0" fontId="16" fillId="0" borderId="14" xfId="0" applyFont="1" applyBorder="1"/>
    <xf numFmtId="0" fontId="0" fillId="0" borderId="58" xfId="0" applyBorder="1"/>
    <xf numFmtId="0" fontId="0" fillId="0" borderId="60" xfId="0" applyBorder="1"/>
    <xf numFmtId="2" fontId="0" fillId="0" borderId="0" xfId="0" applyNumberFormat="1"/>
    <xf numFmtId="0" fontId="81" fillId="33" borderId="72" xfId="0" applyFont="1" applyFill="1" applyBorder="1" applyAlignment="1">
      <alignment vertical="center"/>
    </xf>
    <xf numFmtId="0" fontId="82" fillId="80" borderId="101" xfId="0" applyFont="1" applyFill="1" applyBorder="1" applyAlignment="1">
      <alignment vertical="center"/>
    </xf>
    <xf numFmtId="0" fontId="82" fillId="80" borderId="73" xfId="0" applyFont="1" applyFill="1" applyBorder="1" applyAlignment="1">
      <alignment vertical="center"/>
    </xf>
    <xf numFmtId="0" fontId="13" fillId="118" borderId="0" xfId="0" applyFont="1" applyFill="1" applyAlignment="1">
      <alignment horizontal="center" wrapText="1"/>
    </xf>
    <xf numFmtId="0" fontId="13" fillId="118" borderId="0" xfId="0" applyFont="1" applyFill="1" applyAlignment="1">
      <alignment horizontal="center"/>
    </xf>
    <xf numFmtId="0" fontId="81" fillId="33" borderId="81" xfId="0" applyFont="1" applyFill="1" applyBorder="1" applyAlignment="1">
      <alignment horizontal="center" vertical="center" wrapText="1"/>
    </xf>
    <xf numFmtId="203" fontId="0" fillId="84" borderId="14" xfId="0" applyNumberFormat="1" applyFill="1" applyBorder="1" applyAlignment="1">
      <alignment horizontal="center"/>
    </xf>
    <xf numFmtId="0" fontId="95" fillId="80" borderId="14" xfId="0" applyFont="1" applyFill="1" applyBorder="1" applyAlignment="1">
      <alignment horizontal="center" vertical="center" wrapText="1"/>
    </xf>
    <xf numFmtId="0" fontId="79" fillId="0" borderId="76" xfId="0" applyFont="1" applyBorder="1" applyAlignment="1">
      <alignment vertical="center"/>
    </xf>
    <xf numFmtId="0" fontId="79" fillId="0" borderId="16" xfId="0" applyFont="1" applyBorder="1" applyAlignment="1">
      <alignment vertical="center"/>
    </xf>
    <xf numFmtId="0" fontId="90" fillId="0" borderId="102" xfId="0" applyFont="1" applyBorder="1"/>
    <xf numFmtId="0" fontId="0" fillId="0" borderId="102" xfId="0" applyBorder="1"/>
    <xf numFmtId="3" fontId="79" fillId="84" borderId="60" xfId="41309" applyNumberFormat="1" applyFont="1" applyFill="1" applyBorder="1"/>
    <xf numFmtId="3" fontId="79" fillId="84" borderId="0" xfId="41309" applyNumberFormat="1" applyFont="1" applyFill="1" applyBorder="1"/>
    <xf numFmtId="3" fontId="79" fillId="84" borderId="59" xfId="41309" applyNumberFormat="1" applyFont="1" applyFill="1" applyBorder="1"/>
    <xf numFmtId="3" fontId="84" fillId="84" borderId="60" xfId="41309" applyNumberFormat="1" applyFont="1" applyFill="1" applyBorder="1"/>
    <xf numFmtId="3" fontId="84" fillId="84" borderId="0" xfId="41309" applyNumberFormat="1" applyFont="1" applyFill="1" applyBorder="1"/>
    <xf numFmtId="3" fontId="84" fillId="84" borderId="59" xfId="41309" applyNumberFormat="1" applyFont="1" applyFill="1" applyBorder="1"/>
    <xf numFmtId="3" fontId="79" fillId="0" borderId="60" xfId="41309" applyNumberFormat="1" applyFont="1" applyFill="1" applyBorder="1"/>
    <xf numFmtId="3" fontId="79" fillId="0" borderId="0" xfId="41309" applyNumberFormat="1" applyFont="1" applyFill="1" applyBorder="1"/>
    <xf numFmtId="3" fontId="79" fillId="0" borderId="59" xfId="41309" applyNumberFormat="1" applyFont="1" applyFill="1" applyBorder="1"/>
    <xf numFmtId="3" fontId="84" fillId="0" borderId="0" xfId="41309" applyNumberFormat="1" applyFont="1" applyFill="1" applyBorder="1"/>
    <xf numFmtId="3" fontId="79" fillId="0" borderId="57" xfId="41309" applyNumberFormat="1" applyFont="1" applyFill="1" applyBorder="1"/>
    <xf numFmtId="3" fontId="79" fillId="0" borderId="61" xfId="41309" applyNumberFormat="1" applyFont="1" applyFill="1" applyBorder="1"/>
    <xf numFmtId="3" fontId="79" fillId="0" borderId="56" xfId="41309" applyNumberFormat="1" applyFont="1" applyFill="1" applyBorder="1"/>
    <xf numFmtId="1" fontId="79" fillId="84" borderId="60" xfId="41309" applyNumberFormat="1" applyFont="1" applyFill="1" applyBorder="1"/>
    <xf numFmtId="1" fontId="79" fillId="84" borderId="0" xfId="41309" applyNumberFormat="1" applyFont="1" applyFill="1" applyBorder="1"/>
    <xf numFmtId="1" fontId="79" fillId="84" borderId="59" xfId="41309" applyNumberFormat="1" applyFont="1" applyFill="1" applyBorder="1"/>
    <xf numFmtId="1" fontId="79" fillId="0" borderId="60" xfId="41309" applyNumberFormat="1" applyFont="1" applyFill="1" applyBorder="1"/>
    <xf numFmtId="1" fontId="79" fillId="0" borderId="0" xfId="41309" applyNumberFormat="1" applyFont="1" applyFill="1" applyBorder="1"/>
    <xf numFmtId="1" fontId="79" fillId="0" borderId="59" xfId="41309" applyNumberFormat="1" applyFont="1" applyFill="1" applyBorder="1"/>
    <xf numFmtId="1" fontId="84" fillId="0" borderId="60" xfId="41309" applyNumberFormat="1" applyFont="1" applyFill="1" applyBorder="1"/>
    <xf numFmtId="1" fontId="79" fillId="0" borderId="57" xfId="41309" applyNumberFormat="1" applyFont="1" applyFill="1" applyBorder="1"/>
    <xf numFmtId="1" fontId="79" fillId="0" borderId="61" xfId="41309" applyNumberFormat="1" applyFont="1" applyFill="1" applyBorder="1"/>
    <xf numFmtId="1" fontId="79" fillId="0" borderId="56" xfId="41309" applyNumberFormat="1" applyFont="1" applyFill="1" applyBorder="1"/>
    <xf numFmtId="0" fontId="80" fillId="81" borderId="0" xfId="0" applyFont="1" applyFill="1"/>
    <xf numFmtId="0" fontId="80" fillId="87" borderId="0" xfId="0" applyFont="1" applyFill="1"/>
    <xf numFmtId="0" fontId="101" fillId="88" borderId="0" xfId="0" applyFont="1" applyFill="1" applyAlignment="1">
      <alignment horizontal="center"/>
    </xf>
    <xf numFmtId="0" fontId="13" fillId="33" borderId="10" xfId="0" applyFont="1" applyFill="1" applyBorder="1" applyAlignment="1" applyProtection="1">
      <alignment horizontal="center" vertical="center"/>
      <protection locked="0"/>
    </xf>
    <xf numFmtId="0" fontId="13" fillId="33" borderId="11" xfId="0" applyFont="1" applyFill="1" applyBorder="1" applyAlignment="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13" fillId="33" borderId="17" xfId="0"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79" fillId="0" borderId="14" xfId="0" applyFont="1" applyBorder="1" applyAlignment="1">
      <alignment horizontal="center" vertical="center" wrapText="1"/>
    </xf>
    <xf numFmtId="0" fontId="0" fillId="0" borderId="14" xfId="0" applyBorder="1" applyAlignment="1" applyProtection="1">
      <alignment horizontal="center"/>
      <protection locked="0"/>
    </xf>
    <xf numFmtId="0" fontId="81" fillId="81" borderId="72" xfId="0" applyFont="1" applyFill="1" applyBorder="1" applyAlignment="1">
      <alignment horizontal="center" vertical="center"/>
    </xf>
    <xf numFmtId="0" fontId="81" fillId="81" borderId="76" xfId="0" applyFont="1" applyFill="1" applyBorder="1" applyAlignment="1">
      <alignment horizontal="center" vertical="center"/>
    </xf>
    <xf numFmtId="0" fontId="13" fillId="81" borderId="73" xfId="0" applyFont="1" applyFill="1" applyBorder="1" applyAlignment="1">
      <alignment horizontal="center" vertical="center" wrapText="1"/>
    </xf>
    <xf numFmtId="0" fontId="13" fillId="81" borderId="71" xfId="0" applyFont="1" applyFill="1" applyBorder="1" applyAlignment="1">
      <alignment horizontal="center" vertical="center" wrapText="1"/>
    </xf>
    <xf numFmtId="0" fontId="13" fillId="81" borderId="11" xfId="0" applyFont="1" applyFill="1" applyBorder="1" applyAlignment="1">
      <alignment horizontal="center" vertical="center" wrapText="1"/>
    </xf>
    <xf numFmtId="0" fontId="13" fillId="81" borderId="14" xfId="0" applyFont="1" applyFill="1" applyBorder="1" applyAlignment="1">
      <alignment horizontal="center" vertical="center" wrapText="1"/>
    </xf>
    <xf numFmtId="0" fontId="88" fillId="0" borderId="14" xfId="0" applyFont="1" applyBorder="1" applyAlignment="1">
      <alignment vertical="center"/>
    </xf>
    <xf numFmtId="0" fontId="88" fillId="0" borderId="14" xfId="0" applyFont="1" applyBorder="1" applyAlignment="1">
      <alignment horizontal="center" vertical="center"/>
    </xf>
    <xf numFmtId="0" fontId="88" fillId="0" borderId="14" xfId="0" applyFont="1" applyBorder="1" applyAlignment="1">
      <alignment horizontal="center" vertical="center" wrapText="1"/>
    </xf>
    <xf numFmtId="0" fontId="97" fillId="34" borderId="14" xfId="0" applyFont="1" applyFill="1" applyBorder="1" applyAlignment="1">
      <alignment horizontal="center" vertical="center" wrapText="1"/>
    </xf>
    <xf numFmtId="0" fontId="97" fillId="34" borderId="17" xfId="0" applyFont="1" applyFill="1" applyBorder="1" applyAlignment="1">
      <alignment horizontal="center" vertical="center" wrapText="1"/>
    </xf>
    <xf numFmtId="0" fontId="88" fillId="0" borderId="24" xfId="0" applyFont="1" applyBorder="1" applyAlignment="1">
      <alignment horizontal="left" vertical="center" wrapText="1"/>
    </xf>
    <xf numFmtId="0" fontId="88" fillId="0" borderId="25" xfId="0" applyFont="1" applyBorder="1" applyAlignment="1">
      <alignment horizontal="left" vertical="center" wrapText="1"/>
    </xf>
    <xf numFmtId="0" fontId="88" fillId="0" borderId="26" xfId="0" applyFont="1" applyBorder="1" applyAlignment="1">
      <alignment horizontal="left" vertical="center" wrapText="1"/>
    </xf>
    <xf numFmtId="0" fontId="88" fillId="0" borderId="27" xfId="0" applyFont="1" applyBorder="1" applyAlignment="1">
      <alignment horizontal="left" vertical="center" wrapText="1"/>
    </xf>
    <xf numFmtId="0" fontId="88" fillId="0" borderId="0" xfId="0" applyFont="1" applyAlignment="1">
      <alignment horizontal="left" vertical="center" wrapText="1"/>
    </xf>
    <xf numFmtId="0" fontId="88" fillId="0" borderId="28" xfId="0" applyFont="1" applyBorder="1" applyAlignment="1">
      <alignment horizontal="left" vertical="center" wrapText="1"/>
    </xf>
    <xf numFmtId="0" fontId="88" fillId="0" borderId="29" xfId="0" applyFont="1" applyBorder="1" applyAlignment="1">
      <alignment horizontal="left" vertical="center" wrapText="1"/>
    </xf>
    <xf numFmtId="0" fontId="88" fillId="0" borderId="30" xfId="0" applyFont="1" applyBorder="1" applyAlignment="1">
      <alignment horizontal="left" vertical="center" wrapText="1"/>
    </xf>
    <xf numFmtId="0" fontId="88" fillId="0" borderId="31" xfId="0" applyFont="1" applyBorder="1" applyAlignment="1">
      <alignment horizontal="left" vertical="center" wrapText="1"/>
    </xf>
    <xf numFmtId="0" fontId="88" fillId="0" borderId="22" xfId="0" applyFont="1" applyBorder="1" applyAlignment="1">
      <alignment horizontal="center" vertical="center"/>
    </xf>
    <xf numFmtId="0" fontId="85" fillId="33" borderId="76" xfId="0" applyFont="1" applyFill="1" applyBorder="1" applyAlignment="1">
      <alignment horizontal="center"/>
    </xf>
    <xf numFmtId="0" fontId="85" fillId="33" borderId="16" xfId="0" applyFont="1" applyFill="1" applyBorder="1" applyAlignment="1">
      <alignment horizontal="center"/>
    </xf>
    <xf numFmtId="0" fontId="85" fillId="33" borderId="71" xfId="0" applyFont="1" applyFill="1" applyBorder="1" applyAlignment="1">
      <alignment horizontal="center"/>
    </xf>
    <xf numFmtId="0" fontId="97" fillId="34" borderId="13" xfId="0" applyFont="1" applyFill="1" applyBorder="1" applyAlignment="1">
      <alignment horizontal="center" vertical="center" wrapText="1"/>
    </xf>
    <xf numFmtId="0" fontId="97" fillId="0" borderId="24" xfId="0" applyFont="1" applyBorder="1" applyAlignment="1">
      <alignment horizontal="left" vertical="top"/>
    </xf>
    <xf numFmtId="0" fontId="97" fillId="0" borderId="25" xfId="0" applyFont="1" applyBorder="1" applyAlignment="1">
      <alignment horizontal="left" vertical="top"/>
    </xf>
    <xf numFmtId="0" fontId="97" fillId="0" borderId="26" xfId="0" applyFont="1" applyBorder="1" applyAlignment="1">
      <alignment horizontal="left" vertical="top"/>
    </xf>
    <xf numFmtId="0" fontId="97" fillId="0" borderId="27" xfId="0" applyFont="1" applyBorder="1" applyAlignment="1">
      <alignment horizontal="left" vertical="top"/>
    </xf>
    <xf numFmtId="0" fontId="97" fillId="0" borderId="0" xfId="0" applyFont="1" applyAlignment="1">
      <alignment horizontal="left" vertical="top"/>
    </xf>
    <xf numFmtId="0" fontId="97" fillId="0" borderId="28" xfId="0" applyFont="1" applyBorder="1" applyAlignment="1">
      <alignment horizontal="left" vertical="top"/>
    </xf>
    <xf numFmtId="0" fontId="97" fillId="0" borderId="29" xfId="0" applyFont="1" applyBorder="1" applyAlignment="1">
      <alignment horizontal="left" vertical="top"/>
    </xf>
    <xf numFmtId="0" fontId="97" fillId="0" borderId="30" xfId="0" applyFont="1" applyBorder="1" applyAlignment="1">
      <alignment horizontal="left" vertical="top"/>
    </xf>
    <xf numFmtId="0" fontId="97" fillId="0" borderId="31" xfId="0" applyFont="1" applyBorder="1" applyAlignment="1">
      <alignment horizontal="left" vertical="top"/>
    </xf>
    <xf numFmtId="0" fontId="85" fillId="33" borderId="10" xfId="0" applyFont="1" applyFill="1" applyBorder="1" applyAlignment="1">
      <alignment horizontal="center"/>
    </xf>
    <xf numFmtId="0" fontId="85" fillId="33" borderId="11" xfId="0" applyFont="1" applyFill="1" applyBorder="1" applyAlignment="1">
      <alignment horizontal="center"/>
    </xf>
    <xf numFmtId="0" fontId="85" fillId="33" borderId="12" xfId="0" applyFont="1" applyFill="1" applyBorder="1" applyAlignment="1">
      <alignment horizontal="center"/>
    </xf>
    <xf numFmtId="0" fontId="0" fillId="79" borderId="0" xfId="0" applyFill="1" applyAlignment="1">
      <alignment horizontal="left" vertical="center" wrapText="1"/>
    </xf>
    <xf numFmtId="0" fontId="0" fillId="79" borderId="59" xfId="0" applyFill="1" applyBorder="1" applyAlignment="1">
      <alignment horizontal="left" vertical="center" wrapText="1"/>
    </xf>
    <xf numFmtId="0" fontId="85" fillId="78" borderId="60" xfId="0" applyFont="1" applyFill="1" applyBorder="1" applyAlignment="1">
      <alignment horizontal="center" vertical="center"/>
    </xf>
    <xf numFmtId="0" fontId="85" fillId="78" borderId="0" xfId="0" applyFont="1" applyFill="1" applyAlignment="1">
      <alignment horizontal="center" vertical="center"/>
    </xf>
    <xf numFmtId="0" fontId="85" fillId="78" borderId="59" xfId="0" applyFont="1" applyFill="1" applyBorder="1" applyAlignment="1">
      <alignment horizontal="center" vertical="center"/>
    </xf>
    <xf numFmtId="0" fontId="16" fillId="34" borderId="14" xfId="0" applyFont="1" applyFill="1" applyBorder="1" applyAlignment="1">
      <alignment horizontal="center" vertical="center"/>
    </xf>
    <xf numFmtId="0" fontId="16" fillId="34" borderId="52" xfId="0" applyFont="1" applyFill="1" applyBorder="1" applyAlignment="1">
      <alignment horizontal="center" vertical="center"/>
    </xf>
    <xf numFmtId="0" fontId="16" fillId="34" borderId="53" xfId="0" applyFont="1" applyFill="1" applyBorder="1" applyAlignment="1">
      <alignment horizontal="center" vertical="center"/>
    </xf>
    <xf numFmtId="0" fontId="0" fillId="0" borderId="60" xfId="0" applyBorder="1" applyAlignment="1">
      <alignment horizontal="left" vertical="center" wrapText="1"/>
    </xf>
    <xf numFmtId="0" fontId="0" fillId="0" borderId="0" xfId="0" applyAlignment="1">
      <alignment horizontal="left" vertical="center" wrapText="1"/>
    </xf>
    <xf numFmtId="0" fontId="0" fillId="0" borderId="59" xfId="0" applyBorder="1" applyAlignment="1">
      <alignment horizontal="left" vertical="center" wrapText="1"/>
    </xf>
    <xf numFmtId="0" fontId="0" fillId="0" borderId="60" xfId="0" applyBorder="1" applyAlignment="1">
      <alignment horizontal="center" vertical="center" wrapText="1"/>
    </xf>
    <xf numFmtId="0" fontId="0" fillId="0" borderId="59" xfId="0" applyBorder="1" applyAlignment="1">
      <alignment horizontal="center" vertical="center" wrapText="1"/>
    </xf>
    <xf numFmtId="9" fontId="0" fillId="0" borderId="60" xfId="2" applyFont="1" applyBorder="1" applyAlignment="1">
      <alignment horizontal="center" vertical="center" wrapText="1"/>
    </xf>
    <xf numFmtId="9" fontId="0" fillId="0" borderId="59" xfId="2" applyFont="1" applyBorder="1" applyAlignment="1">
      <alignment horizontal="center" vertical="center" wrapText="1"/>
    </xf>
    <xf numFmtId="0" fontId="0" fillId="0" borderId="61" xfId="0" applyBorder="1" applyAlignment="1">
      <alignment horizontal="left" vertical="center" wrapText="1"/>
    </xf>
    <xf numFmtId="0" fontId="0" fillId="0" borderId="56" xfId="0" applyBorder="1" applyAlignment="1">
      <alignment horizontal="left" vertical="center" wrapText="1"/>
    </xf>
    <xf numFmtId="0" fontId="0" fillId="0" borderId="61" xfId="0" applyBorder="1" applyAlignment="1">
      <alignment horizontal="left" vertical="center"/>
    </xf>
    <xf numFmtId="0" fontId="0" fillId="0" borderId="56" xfId="0" applyBorder="1" applyAlignment="1">
      <alignment horizontal="left" vertical="center"/>
    </xf>
    <xf numFmtId="0" fontId="85" fillId="78" borderId="64" xfId="0" applyFont="1" applyFill="1" applyBorder="1" applyAlignment="1">
      <alignment horizontal="center"/>
    </xf>
    <xf numFmtId="0" fontId="85" fillId="78" borderId="62" xfId="0" applyFont="1" applyFill="1" applyBorder="1" applyAlignment="1">
      <alignment horizontal="center"/>
    </xf>
    <xf numFmtId="0" fontId="85" fillId="78" borderId="63" xfId="0" applyFont="1" applyFill="1" applyBorder="1" applyAlignment="1">
      <alignment horizontal="center"/>
    </xf>
    <xf numFmtId="0" fontId="16" fillId="34" borderId="60" xfId="0" applyFont="1" applyFill="1" applyBorder="1" applyAlignment="1">
      <alignment horizontal="center"/>
    </xf>
    <xf numFmtId="0" fontId="16" fillId="34" borderId="0" xfId="0" applyFont="1" applyFill="1" applyAlignment="1">
      <alignment horizontal="center"/>
    </xf>
    <xf numFmtId="0" fontId="16" fillId="34" borderId="59" xfId="0" applyFont="1" applyFill="1" applyBorder="1" applyAlignment="1">
      <alignment horizontal="center"/>
    </xf>
    <xf numFmtId="0" fontId="0" fillId="0" borderId="62" xfId="0" applyBorder="1" applyAlignment="1">
      <alignment horizontal="left" vertical="center" wrapText="1"/>
    </xf>
    <xf numFmtId="0" fontId="0" fillId="0" borderId="63" xfId="0" applyBorder="1" applyAlignment="1">
      <alignment horizontal="left" vertical="center" wrapText="1"/>
    </xf>
    <xf numFmtId="0" fontId="16" fillId="34" borderId="65" xfId="0" applyFont="1" applyFill="1" applyBorder="1" applyAlignment="1">
      <alignment horizontal="left" vertical="center"/>
    </xf>
    <xf numFmtId="0" fontId="0" fillId="0" borderId="64" xfId="0" applyBorder="1" applyAlignment="1">
      <alignment horizontal="left" vertical="center" wrapText="1"/>
    </xf>
    <xf numFmtId="0" fontId="0" fillId="0" borderId="64" xfId="0" applyBorder="1" applyAlignment="1">
      <alignment horizontal="center" vertical="center" wrapText="1"/>
    </xf>
    <xf numFmtId="0" fontId="0" fillId="0" borderId="63" xfId="0" applyBorder="1" applyAlignment="1">
      <alignment horizontal="center" vertical="center" wrapText="1"/>
    </xf>
    <xf numFmtId="0" fontId="0" fillId="0" borderId="39" xfId="0" applyBorder="1" applyAlignment="1">
      <alignment horizontal="left" vertical="center" wrapText="1"/>
    </xf>
    <xf numFmtId="0" fontId="0" fillId="0" borderId="53" xfId="0" applyBorder="1" applyAlignment="1">
      <alignment horizontal="left" vertical="center" wrapText="1"/>
    </xf>
    <xf numFmtId="0" fontId="16" fillId="34" borderId="52" xfId="0" applyFont="1" applyFill="1" applyBorder="1" applyAlignment="1">
      <alignment horizontal="left" vertical="center"/>
    </xf>
    <xf numFmtId="0" fontId="16" fillId="34" borderId="39" xfId="0" applyFont="1" applyFill="1" applyBorder="1" applyAlignment="1">
      <alignment horizontal="left" vertical="center"/>
    </xf>
    <xf numFmtId="0" fontId="16" fillId="34" borderId="53" xfId="0" applyFont="1" applyFill="1" applyBorder="1" applyAlignment="1">
      <alignment horizontal="left" vertical="center"/>
    </xf>
    <xf numFmtId="0" fontId="18" fillId="0" borderId="61" xfId="0" applyFont="1" applyBorder="1" applyAlignment="1">
      <alignment horizontal="left" vertical="center" wrapText="1"/>
    </xf>
    <xf numFmtId="0" fontId="18" fillId="0" borderId="56" xfId="0" applyFont="1" applyBorder="1" applyAlignment="1">
      <alignment horizontal="left" vertical="center" wrapText="1"/>
    </xf>
    <xf numFmtId="0" fontId="16" fillId="34" borderId="14" xfId="0" applyFont="1" applyFill="1" applyBorder="1" applyAlignment="1">
      <alignment horizontal="left" vertical="center"/>
    </xf>
    <xf numFmtId="0" fontId="16" fillId="34" borderId="16" xfId="0" applyFont="1" applyFill="1" applyBorder="1" applyAlignment="1">
      <alignment horizontal="left" vertical="center"/>
    </xf>
    <xf numFmtId="0" fontId="85" fillId="78" borderId="52" xfId="0" applyFont="1" applyFill="1" applyBorder="1" applyAlignment="1">
      <alignment horizontal="center" vertical="center" wrapText="1"/>
    </xf>
    <xf numFmtId="0" fontId="85" fillId="78" borderId="39" xfId="0" applyFont="1" applyFill="1" applyBorder="1" applyAlignment="1">
      <alignment horizontal="center" vertical="center"/>
    </xf>
    <xf numFmtId="0" fontId="85" fillId="78" borderId="53" xfId="0" applyFont="1" applyFill="1" applyBorder="1" applyAlignment="1">
      <alignment horizontal="center" vertical="center"/>
    </xf>
    <xf numFmtId="0" fontId="16" fillId="34" borderId="39" xfId="0" applyFont="1" applyFill="1" applyBorder="1" applyAlignment="1">
      <alignment horizontal="center" vertical="center"/>
    </xf>
    <xf numFmtId="0" fontId="18" fillId="0" borderId="0" xfId="0" applyFont="1" applyAlignment="1">
      <alignment horizontal="left" vertical="center" wrapText="1"/>
    </xf>
    <xf numFmtId="0" fontId="18" fillId="0" borderId="59" xfId="0" applyFont="1" applyBorder="1" applyAlignment="1">
      <alignment horizontal="left" vertical="center" wrapText="1"/>
    </xf>
    <xf numFmtId="0" fontId="16" fillId="34" borderId="64" xfId="0" applyFont="1" applyFill="1" applyBorder="1" applyAlignment="1">
      <alignment horizontal="center" vertical="center"/>
    </xf>
    <xf numFmtId="0" fontId="16" fillId="34" borderId="63" xfId="0" applyFont="1" applyFill="1" applyBorder="1" applyAlignment="1">
      <alignment horizontal="center" vertical="center"/>
    </xf>
    <xf numFmtId="0" fontId="0" fillId="0" borderId="57" xfId="0" applyBorder="1" applyAlignment="1">
      <alignment horizontal="left" vertical="center" wrapText="1"/>
    </xf>
    <xf numFmtId="9" fontId="0" fillId="0" borderId="57" xfId="2" applyFont="1" applyBorder="1" applyAlignment="1">
      <alignment horizontal="center" vertical="center" wrapText="1"/>
    </xf>
    <xf numFmtId="9" fontId="0" fillId="0" borderId="56" xfId="2" applyFont="1" applyBorder="1" applyAlignment="1">
      <alignment horizontal="center" vertical="center" wrapText="1"/>
    </xf>
    <xf numFmtId="0" fontId="18" fillId="0" borderId="57" xfId="0" applyFont="1" applyBorder="1" applyAlignment="1">
      <alignment horizontal="center" vertical="center" wrapText="1"/>
    </xf>
    <xf numFmtId="0" fontId="18" fillId="0" borderId="56" xfId="0" applyFont="1" applyBorder="1" applyAlignment="1">
      <alignment horizontal="center" vertical="center" wrapText="1"/>
    </xf>
    <xf numFmtId="0" fontId="18" fillId="0" borderId="60" xfId="0" applyFont="1" applyBorder="1" applyAlignment="1">
      <alignment horizontal="left" vertical="center" wrapText="1"/>
    </xf>
    <xf numFmtId="9" fontId="18" fillId="0" borderId="60" xfId="2" applyFont="1" applyBorder="1" applyAlignment="1">
      <alignment horizontal="center" vertical="center" wrapText="1"/>
    </xf>
    <xf numFmtId="9" fontId="18" fillId="0" borderId="59" xfId="2" applyFont="1" applyBorder="1" applyAlignment="1">
      <alignment horizontal="center" vertical="center" wrapText="1"/>
    </xf>
    <xf numFmtId="9" fontId="0" fillId="0" borderId="64" xfId="2" applyFont="1" applyBorder="1" applyAlignment="1">
      <alignment horizontal="center" vertical="center" wrapText="1"/>
    </xf>
    <xf numFmtId="9" fontId="0" fillId="0" borderId="63" xfId="2" applyFont="1" applyBorder="1" applyAlignment="1">
      <alignment horizontal="center" vertical="center" wrapText="1"/>
    </xf>
    <xf numFmtId="0" fontId="14" fillId="0" borderId="0" xfId="0" applyFont="1" applyAlignment="1">
      <alignment horizontal="left" vertical="center" wrapText="1"/>
    </xf>
    <xf numFmtId="0" fontId="14" fillId="0" borderId="59" xfId="0" applyFont="1" applyBorder="1" applyAlignment="1">
      <alignment horizontal="left" vertical="center" wrapText="1"/>
    </xf>
    <xf numFmtId="9" fontId="0" fillId="0" borderId="60" xfId="2" applyFont="1" applyBorder="1" applyAlignment="1">
      <alignment horizontal="center" vertical="center"/>
    </xf>
    <xf numFmtId="9" fontId="0" fillId="0" borderId="59" xfId="2" applyFont="1" applyBorder="1" applyAlignment="1">
      <alignment horizontal="center" vertical="center"/>
    </xf>
    <xf numFmtId="0" fontId="18" fillId="0" borderId="62" xfId="0" applyFont="1" applyBorder="1" applyAlignment="1">
      <alignment horizontal="left" vertical="center" wrapText="1"/>
    </xf>
    <xf numFmtId="0" fontId="18" fillId="0" borderId="63" xfId="0" applyFont="1" applyBorder="1" applyAlignment="1">
      <alignment horizontal="left" vertical="center" wrapText="1"/>
    </xf>
    <xf numFmtId="0" fontId="90" fillId="79" borderId="0" xfId="0" applyFont="1" applyFill="1" applyAlignment="1">
      <alignment horizontal="left" vertical="center" wrapText="1"/>
    </xf>
    <xf numFmtId="0" fontId="90" fillId="79" borderId="59" xfId="0" applyFont="1" applyFill="1" applyBorder="1" applyAlignment="1">
      <alignment horizontal="left" vertical="center" wrapText="1"/>
    </xf>
    <xf numFmtId="0" fontId="16" fillId="34" borderId="62" xfId="0" applyFont="1" applyFill="1" applyBorder="1" applyAlignment="1">
      <alignment horizontal="center" vertical="center"/>
    </xf>
    <xf numFmtId="9" fontId="0" fillId="0" borderId="62" xfId="2" applyFont="1" applyBorder="1" applyAlignment="1">
      <alignment horizontal="center"/>
    </xf>
    <xf numFmtId="9" fontId="0" fillId="0" borderId="62" xfId="2" applyFont="1" applyBorder="1" applyAlignment="1">
      <alignment horizontal="center" vertical="center" wrapText="1"/>
    </xf>
    <xf numFmtId="9" fontId="0" fillId="0" borderId="0" xfId="2" applyFont="1" applyBorder="1" applyAlignment="1">
      <alignment horizontal="center" vertical="center" wrapText="1"/>
    </xf>
    <xf numFmtId="9" fontId="0" fillId="0" borderId="61" xfId="2" applyFont="1" applyBorder="1" applyAlignment="1">
      <alignment horizontal="center" vertical="center" wrapText="1"/>
    </xf>
    <xf numFmtId="0" fontId="16" fillId="34" borderId="70" xfId="0" applyFont="1" applyFill="1" applyBorder="1" applyAlignment="1">
      <alignment horizontal="center" vertical="center" wrapText="1"/>
    </xf>
    <xf numFmtId="0" fontId="16" fillId="34" borderId="71" xfId="0" applyFont="1" applyFill="1" applyBorder="1" applyAlignment="1">
      <alignment horizontal="center" vertical="center" wrapText="1"/>
    </xf>
    <xf numFmtId="0" fontId="0" fillId="0" borderId="22" xfId="0" applyBorder="1" applyAlignment="1">
      <alignment horizontal="center" vertical="center"/>
    </xf>
    <xf numFmtId="0" fontId="13" fillId="33" borderId="10" xfId="0" applyFont="1" applyFill="1" applyBorder="1" applyAlignment="1">
      <alignment horizontal="center"/>
    </xf>
    <xf numFmtId="0" fontId="13" fillId="33" borderId="11" xfId="0" applyFont="1" applyFill="1" applyBorder="1" applyAlignment="1">
      <alignment horizontal="center"/>
    </xf>
    <xf numFmtId="0" fontId="13" fillId="33" borderId="12" xfId="0" applyFont="1" applyFill="1" applyBorder="1" applyAlignment="1">
      <alignment horizontal="center"/>
    </xf>
    <xf numFmtId="0" fontId="16" fillId="34" borderId="13" xfId="0" applyFont="1" applyFill="1" applyBorder="1" applyAlignment="1">
      <alignment horizontal="center" vertical="center" wrapText="1"/>
    </xf>
    <xf numFmtId="0" fontId="16" fillId="34" borderId="14" xfId="0" applyFont="1" applyFill="1" applyBorder="1" applyAlignment="1">
      <alignment horizontal="center" vertical="center" wrapText="1"/>
    </xf>
    <xf numFmtId="0" fontId="16" fillId="34" borderId="65" xfId="0" applyFont="1" applyFill="1" applyBorder="1" applyAlignment="1">
      <alignment horizontal="center" vertical="center" wrapText="1"/>
    </xf>
    <xf numFmtId="0" fontId="16" fillId="34" borderId="16" xfId="0" applyFont="1" applyFill="1" applyBorder="1" applyAlignment="1">
      <alignment horizontal="center" vertical="center" wrapText="1"/>
    </xf>
    <xf numFmtId="0" fontId="16" fillId="0" borderId="24" xfId="0" applyFont="1" applyBorder="1" applyAlignment="1">
      <alignment horizontal="left" vertical="top" wrapText="1"/>
    </xf>
    <xf numFmtId="0" fontId="16" fillId="0" borderId="25" xfId="0" applyFont="1" applyBorder="1" applyAlignment="1">
      <alignment horizontal="left" vertical="top"/>
    </xf>
    <xf numFmtId="0" fontId="16" fillId="0" borderId="26" xfId="0" applyFont="1" applyBorder="1" applyAlignment="1">
      <alignment horizontal="left" vertical="top"/>
    </xf>
    <xf numFmtId="0" fontId="16" fillId="0" borderId="27" xfId="0" applyFont="1" applyBorder="1" applyAlignment="1">
      <alignment horizontal="left" vertical="top"/>
    </xf>
    <xf numFmtId="0" fontId="16" fillId="0" borderId="0" xfId="0" applyFont="1" applyAlignment="1">
      <alignment horizontal="left" vertical="top"/>
    </xf>
    <xf numFmtId="0" fontId="16" fillId="0" borderId="28" xfId="0" applyFont="1" applyBorder="1" applyAlignment="1">
      <alignment horizontal="left" vertical="top"/>
    </xf>
    <xf numFmtId="0" fontId="16" fillId="0" borderId="29" xfId="0" applyFont="1" applyBorder="1" applyAlignment="1">
      <alignment horizontal="left" vertical="top"/>
    </xf>
    <xf numFmtId="0" fontId="16" fillId="0" borderId="30" xfId="0" applyFont="1" applyBorder="1" applyAlignment="1">
      <alignment horizontal="left" vertical="top"/>
    </xf>
    <xf numFmtId="0" fontId="16" fillId="0" borderId="31" xfId="0" applyFont="1" applyBorder="1" applyAlignment="1">
      <alignment horizontal="left" vertical="top"/>
    </xf>
    <xf numFmtId="0" fontId="16" fillId="0" borderId="24" xfId="0" applyFont="1" applyBorder="1" applyAlignment="1">
      <alignment horizontal="left" vertical="top"/>
    </xf>
    <xf numFmtId="0" fontId="13" fillId="33" borderId="76" xfId="0" applyFont="1" applyFill="1" applyBorder="1" applyAlignment="1">
      <alignment horizontal="center"/>
    </xf>
    <xf numFmtId="0" fontId="13" fillId="33" borderId="16" xfId="0" applyFont="1" applyFill="1" applyBorder="1" applyAlignment="1">
      <alignment horizontal="center"/>
    </xf>
    <xf numFmtId="0" fontId="13" fillId="33" borderId="71" xfId="0" applyFont="1" applyFill="1" applyBorder="1" applyAlignment="1">
      <alignment horizontal="center"/>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81" fillId="33" borderId="79" xfId="0" applyFont="1" applyFill="1" applyBorder="1" applyAlignment="1">
      <alignment horizontal="center"/>
    </xf>
    <xf numFmtId="0" fontId="81" fillId="33" borderId="80" xfId="0" applyFont="1" applyFill="1" applyBorder="1" applyAlignment="1">
      <alignment horizontal="center"/>
    </xf>
    <xf numFmtId="0" fontId="79" fillId="0" borderId="64" xfId="0" applyFont="1" applyBorder="1" applyAlignment="1">
      <alignment horizontal="center"/>
    </xf>
    <xf numFmtId="0" fontId="79" fillId="0" borderId="62" xfId="0" applyFont="1" applyBorder="1" applyAlignment="1">
      <alignment horizontal="center"/>
    </xf>
    <xf numFmtId="0" fontId="79" fillId="0" borderId="63" xfId="0" applyFont="1" applyBorder="1" applyAlignment="1">
      <alignment horizontal="center"/>
    </xf>
    <xf numFmtId="0" fontId="79" fillId="0" borderId="60" xfId="0" applyFont="1" applyBorder="1" applyAlignment="1">
      <alignment horizontal="center"/>
    </xf>
    <xf numFmtId="0" fontId="79" fillId="0" borderId="0" xfId="0" applyFont="1" applyAlignment="1">
      <alignment horizontal="center"/>
    </xf>
    <xf numFmtId="0" fontId="79" fillId="0" borderId="59" xfId="0" applyFont="1" applyBorder="1" applyAlignment="1">
      <alignment horizontal="center"/>
    </xf>
    <xf numFmtId="0" fontId="79" fillId="0" borderId="57" xfId="0" applyFont="1" applyBorder="1" applyAlignment="1">
      <alignment horizontal="center"/>
    </xf>
    <xf numFmtId="0" fontId="79" fillId="0" borderId="61" xfId="0" applyFont="1" applyBorder="1" applyAlignment="1">
      <alignment horizontal="center"/>
    </xf>
    <xf numFmtId="0" fontId="79" fillId="0" borderId="56" xfId="0" applyFont="1" applyBorder="1" applyAlignment="1">
      <alignment horizontal="center"/>
    </xf>
    <xf numFmtId="0" fontId="81" fillId="33" borderId="60" xfId="0" applyFont="1" applyFill="1" applyBorder="1" applyAlignment="1">
      <alignment horizontal="center" vertical="center" wrapText="1"/>
    </xf>
    <xf numFmtId="0" fontId="81" fillId="33" borderId="0" xfId="0" applyFont="1" applyFill="1" applyAlignment="1">
      <alignment horizontal="center" vertical="center" wrapText="1"/>
    </xf>
    <xf numFmtId="0" fontId="81" fillId="33" borderId="57" xfId="0" applyFont="1" applyFill="1" applyBorder="1" applyAlignment="1">
      <alignment horizontal="center" vertical="center" wrapText="1"/>
    </xf>
    <xf numFmtId="0" fontId="81" fillId="33" borderId="61" xfId="0" applyFont="1" applyFill="1" applyBorder="1" applyAlignment="1">
      <alignment horizontal="center" vertical="center" wrapText="1"/>
    </xf>
    <xf numFmtId="0" fontId="81" fillId="33" borderId="52" xfId="0" applyFont="1" applyFill="1" applyBorder="1" applyAlignment="1">
      <alignment horizontal="center"/>
    </xf>
    <xf numFmtId="0" fontId="81" fillId="33" borderId="53" xfId="0" applyFont="1" applyFill="1" applyBorder="1" applyAlignment="1">
      <alignment horizontal="center"/>
    </xf>
    <xf numFmtId="0" fontId="81" fillId="33" borderId="14" xfId="0" applyFont="1" applyFill="1" applyBorder="1" applyAlignment="1">
      <alignment horizontal="center" vertical="center"/>
    </xf>
    <xf numFmtId="0" fontId="81" fillId="33" borderId="65" xfId="0" applyFont="1" applyFill="1" applyBorder="1" applyAlignment="1">
      <alignment horizontal="center" vertical="center" wrapText="1"/>
    </xf>
    <xf numFmtId="0" fontId="81" fillId="33" borderId="16" xfId="0" applyFont="1" applyFill="1" applyBorder="1" applyAlignment="1">
      <alignment horizontal="center" vertical="center" wrapText="1"/>
    </xf>
    <xf numFmtId="0" fontId="82" fillId="0" borderId="65" xfId="0" applyFont="1" applyBorder="1" applyAlignment="1">
      <alignment horizontal="left" vertical="center"/>
    </xf>
    <xf numFmtId="0" fontId="82" fillId="0" borderId="58" xfId="0" applyFont="1" applyBorder="1" applyAlignment="1">
      <alignment horizontal="left" vertical="center"/>
    </xf>
    <xf numFmtId="0" fontId="81" fillId="33" borderId="52" xfId="0" applyFont="1" applyFill="1" applyBorder="1" applyAlignment="1">
      <alignment horizontal="center" vertical="center"/>
    </xf>
    <xf numFmtId="0" fontId="81" fillId="33" borderId="39" xfId="0" applyFont="1" applyFill="1" applyBorder="1" applyAlignment="1">
      <alignment horizontal="center" vertical="center"/>
    </xf>
    <xf numFmtId="0" fontId="81" fillId="33" borderId="53" xfId="0" applyFont="1" applyFill="1" applyBorder="1" applyAlignment="1">
      <alignment horizontal="center" vertical="center"/>
    </xf>
    <xf numFmtId="0" fontId="81" fillId="33" borderId="14" xfId="0" applyFont="1" applyFill="1" applyBorder="1" applyAlignment="1">
      <alignment horizontal="center" vertical="center" wrapText="1"/>
    </xf>
    <xf numFmtId="0" fontId="81" fillId="33" borderId="57" xfId="0" applyFont="1" applyFill="1" applyBorder="1" applyAlignment="1">
      <alignment horizontal="center" vertical="center"/>
    </xf>
    <xf numFmtId="0" fontId="81" fillId="33" borderId="61" xfId="0" applyFont="1" applyFill="1" applyBorder="1" applyAlignment="1">
      <alignment horizontal="center" vertical="center"/>
    </xf>
    <xf numFmtId="0" fontId="81" fillId="33" borderId="62" xfId="0" applyFont="1" applyFill="1" applyBorder="1" applyAlignment="1">
      <alignment horizontal="center" vertical="center" wrapText="1"/>
    </xf>
    <xf numFmtId="0" fontId="81" fillId="33" borderId="64" xfId="0" applyFont="1" applyFill="1" applyBorder="1" applyAlignment="1">
      <alignment horizontal="center" vertical="center" wrapText="1"/>
    </xf>
    <xf numFmtId="0" fontId="81" fillId="33" borderId="65" xfId="0" applyFont="1" applyFill="1" applyBorder="1" applyAlignment="1">
      <alignment horizontal="center" vertical="center"/>
    </xf>
    <xf numFmtId="0" fontId="81" fillId="33" borderId="58" xfId="0" applyFont="1" applyFill="1" applyBorder="1" applyAlignment="1">
      <alignment horizontal="center" vertical="center"/>
    </xf>
    <xf numFmtId="0" fontId="81" fillId="33" borderId="16" xfId="0" applyFont="1" applyFill="1" applyBorder="1" applyAlignment="1">
      <alignment horizontal="center" vertical="center"/>
    </xf>
    <xf numFmtId="0" fontId="81" fillId="33" borderId="60" xfId="0" applyFont="1" applyFill="1" applyBorder="1" applyAlignment="1">
      <alignment horizontal="center" vertical="center"/>
    </xf>
    <xf numFmtId="0" fontId="81" fillId="33" borderId="0" xfId="0" applyFont="1" applyFill="1" applyAlignment="1">
      <alignment horizontal="center" vertical="center"/>
    </xf>
    <xf numFmtId="0" fontId="82" fillId="0" borderId="16" xfId="0" applyFont="1" applyBorder="1" applyAlignment="1">
      <alignment horizontal="left" vertical="center"/>
    </xf>
    <xf numFmtId="0" fontId="80" fillId="70" borderId="52" xfId="0" applyFont="1" applyFill="1" applyBorder="1" applyAlignment="1">
      <alignment horizontal="center"/>
    </xf>
    <xf numFmtId="0" fontId="80" fillId="70" borderId="39" xfId="0" applyFont="1" applyFill="1" applyBorder="1" applyAlignment="1">
      <alignment horizontal="center"/>
    </xf>
    <xf numFmtId="0" fontId="80" fillId="70" borderId="53" xfId="0" applyFont="1" applyFill="1" applyBorder="1" applyAlignment="1">
      <alignment horizontal="center"/>
    </xf>
    <xf numFmtId="0" fontId="16" fillId="0" borderId="24" xfId="0" applyFont="1" applyBorder="1" applyAlignment="1">
      <alignment horizontal="center"/>
    </xf>
    <xf numFmtId="0" fontId="16" fillId="0" borderId="25" xfId="0" applyFont="1" applyBorder="1" applyAlignment="1">
      <alignment horizontal="center"/>
    </xf>
    <xf numFmtId="0" fontId="16" fillId="0" borderId="26" xfId="0" applyFont="1" applyBorder="1" applyAlignment="1">
      <alignment horizontal="center"/>
    </xf>
    <xf numFmtId="0" fontId="13" fillId="81" borderId="65" xfId="0" applyFont="1" applyFill="1" applyBorder="1" applyAlignment="1">
      <alignment horizontal="left" vertical="center"/>
    </xf>
    <xf numFmtId="0" fontId="13" fillId="81" borderId="16" xfId="0" applyFont="1" applyFill="1" applyBorder="1" applyAlignment="1">
      <alignment horizontal="left" vertical="center"/>
    </xf>
    <xf numFmtId="0" fontId="13" fillId="81" borderId="14" xfId="0" applyFont="1" applyFill="1" applyBorder="1" applyAlignment="1">
      <alignment horizontal="center" vertical="center"/>
    </xf>
    <xf numFmtId="0" fontId="13" fillId="81" borderId="65" xfId="0" applyFont="1" applyFill="1" applyBorder="1" applyAlignment="1">
      <alignment horizontal="left" vertical="center" wrapText="1"/>
    </xf>
    <xf numFmtId="0" fontId="13" fillId="81" borderId="16" xfId="0" applyFont="1" applyFill="1" applyBorder="1" applyAlignment="1">
      <alignment horizontal="left" vertical="center" wrapText="1"/>
    </xf>
    <xf numFmtId="0" fontId="13" fillId="81" borderId="57" xfId="0" applyFont="1" applyFill="1" applyBorder="1" applyAlignment="1">
      <alignment horizontal="center" vertical="center"/>
    </xf>
    <xf numFmtId="0" fontId="13" fillId="81" borderId="61" xfId="0" applyFont="1" applyFill="1" applyBorder="1" applyAlignment="1">
      <alignment horizontal="center" vertical="center"/>
    </xf>
    <xf numFmtId="0" fontId="16" fillId="34" borderId="52" xfId="0" applyFont="1" applyFill="1" applyBorder="1" applyAlignment="1">
      <alignment horizontal="center"/>
    </xf>
    <xf numFmtId="0" fontId="16" fillId="34" borderId="53" xfId="0" applyFont="1" applyFill="1" applyBorder="1" applyAlignment="1">
      <alignment horizontal="center"/>
    </xf>
    <xf numFmtId="0" fontId="13" fillId="81" borderId="52" xfId="0" applyFont="1" applyFill="1" applyBorder="1" applyAlignment="1">
      <alignment horizontal="center" vertical="center" wrapText="1"/>
    </xf>
    <xf numFmtId="0" fontId="13" fillId="81" borderId="39" xfId="0" applyFont="1" applyFill="1" applyBorder="1" applyAlignment="1">
      <alignment horizontal="center" vertical="center" wrapText="1"/>
    </xf>
    <xf numFmtId="0" fontId="13" fillId="81" borderId="53" xfId="0" applyFont="1" applyFill="1" applyBorder="1" applyAlignment="1">
      <alignment horizontal="center" vertical="center" wrapText="1"/>
    </xf>
    <xf numFmtId="0" fontId="0" fillId="0" borderId="14" xfId="0" applyBorder="1" applyAlignment="1">
      <alignment horizontal="center" vertical="center"/>
    </xf>
    <xf numFmtId="0" fontId="16" fillId="34" borderId="14" xfId="0" applyFont="1" applyFill="1" applyBorder="1" applyAlignment="1">
      <alignment horizontal="center"/>
    </xf>
    <xf numFmtId="0" fontId="13" fillId="81" borderId="60" xfId="0" applyFont="1" applyFill="1" applyBorder="1" applyAlignment="1">
      <alignment horizontal="center" vertical="center" wrapText="1"/>
    </xf>
    <xf numFmtId="0" fontId="13" fillId="81" borderId="0" xfId="0" applyFont="1" applyFill="1" applyAlignment="1">
      <alignment horizontal="center" vertical="center" wrapText="1"/>
    </xf>
    <xf numFmtId="0" fontId="13" fillId="81" borderId="57" xfId="0" applyFont="1" applyFill="1" applyBorder="1" applyAlignment="1">
      <alignment horizontal="center" vertical="center" wrapText="1"/>
    </xf>
    <xf numFmtId="0" fontId="13" fillId="81" borderId="61" xfId="0" applyFont="1" applyFill="1" applyBorder="1" applyAlignment="1">
      <alignment horizontal="center" vertical="center" wrapText="1"/>
    </xf>
    <xf numFmtId="0" fontId="16" fillId="0" borderId="52" xfId="0" applyFont="1" applyBorder="1" applyAlignment="1">
      <alignment horizontal="center" vertical="center"/>
    </xf>
    <xf numFmtId="0" fontId="16" fillId="0" borderId="39" xfId="0" applyFont="1" applyBorder="1" applyAlignment="1">
      <alignment horizontal="center" vertical="center"/>
    </xf>
    <xf numFmtId="0" fontId="16" fillId="0" borderId="53" xfId="0" applyFont="1" applyBorder="1" applyAlignment="1">
      <alignment horizontal="center" vertical="center"/>
    </xf>
    <xf numFmtId="0" fontId="13" fillId="81" borderId="10" xfId="0" applyFont="1" applyFill="1" applyBorder="1" applyAlignment="1">
      <alignment horizontal="center"/>
    </xf>
    <xf numFmtId="0" fontId="13" fillId="81" borderId="11" xfId="0" applyFont="1" applyFill="1" applyBorder="1" applyAlignment="1">
      <alignment horizontal="center"/>
    </xf>
    <xf numFmtId="0" fontId="13" fillId="81" borderId="12" xfId="0" applyFont="1" applyFill="1" applyBorder="1" applyAlignment="1">
      <alignment horizontal="center"/>
    </xf>
    <xf numFmtId="0" fontId="88" fillId="0" borderId="64" xfId="0" applyFont="1" applyBorder="1" applyAlignment="1">
      <alignment horizontal="center" vertical="center"/>
    </xf>
    <xf numFmtId="0" fontId="88" fillId="0" borderId="62" xfId="0" applyFont="1" applyBorder="1" applyAlignment="1">
      <alignment horizontal="center" vertical="center"/>
    </xf>
    <xf numFmtId="0" fontId="88" fillId="0" borderId="63" xfId="0" applyFont="1" applyBorder="1" applyAlignment="1">
      <alignment horizontal="center" vertical="center"/>
    </xf>
    <xf numFmtId="0" fontId="88" fillId="0" borderId="57" xfId="0" applyFont="1" applyBorder="1" applyAlignment="1">
      <alignment horizontal="center" vertical="center"/>
    </xf>
    <xf numFmtId="0" fontId="88" fillId="0" borderId="61" xfId="0" applyFont="1" applyBorder="1" applyAlignment="1">
      <alignment horizontal="center" vertical="center"/>
    </xf>
    <xf numFmtId="0" fontId="88" fillId="0" borderId="56" xfId="0" applyFont="1" applyBorder="1" applyAlignment="1">
      <alignment horizontal="center" vertical="center"/>
    </xf>
    <xf numFmtId="0" fontId="16" fillId="0" borderId="14" xfId="0" applyFont="1" applyBorder="1" applyAlignment="1">
      <alignment horizontal="left" vertical="center"/>
    </xf>
    <xf numFmtId="0" fontId="79" fillId="0" borderId="65" xfId="0" applyFont="1" applyBorder="1" applyAlignment="1">
      <alignment horizontal="center" vertical="center" wrapText="1"/>
    </xf>
    <xf numFmtId="0" fontId="79" fillId="0" borderId="58" xfId="0" applyFont="1" applyBorder="1" applyAlignment="1">
      <alignment horizontal="center" vertical="center" wrapText="1"/>
    </xf>
    <xf numFmtId="0" fontId="79" fillId="0" borderId="16" xfId="0" applyFont="1" applyBorder="1" applyAlignment="1">
      <alignment horizontal="center" vertical="center" wrapText="1"/>
    </xf>
    <xf numFmtId="0" fontId="13" fillId="81" borderId="14" xfId="0" applyFont="1" applyFill="1" applyBorder="1" applyAlignment="1">
      <alignment horizontal="center"/>
    </xf>
    <xf numFmtId="0" fontId="13" fillId="81" borderId="52" xfId="0" applyFont="1" applyFill="1" applyBorder="1" applyAlignment="1">
      <alignment horizontal="center"/>
    </xf>
    <xf numFmtId="0" fontId="16" fillId="0" borderId="65" xfId="0" applyFont="1" applyBorder="1" applyAlignment="1">
      <alignment horizontal="center" vertical="center"/>
    </xf>
    <xf numFmtId="0" fontId="16" fillId="0" borderId="58" xfId="0" applyFont="1" applyBorder="1" applyAlignment="1">
      <alignment horizontal="center" vertical="center"/>
    </xf>
    <xf numFmtId="0" fontId="16" fillId="0" borderId="16" xfId="0" applyFont="1" applyBorder="1" applyAlignment="1">
      <alignment horizontal="center" vertical="center"/>
    </xf>
  </cellXfs>
  <cellStyles count="41310">
    <cellStyle name="20% - Accent1 2 2" xfId="3" xr:uid="{00000000-0005-0000-0000-000000000000}"/>
    <cellStyle name="20% - Accent1 2 3" xfId="4" xr:uid="{00000000-0005-0000-0000-000001000000}"/>
    <cellStyle name="20% - Accent1 2 4" xfId="5" xr:uid="{00000000-0005-0000-0000-000002000000}"/>
    <cellStyle name="20% - Accent1 3" xfId="6" xr:uid="{00000000-0005-0000-0000-000003000000}"/>
    <cellStyle name="20% - Accent1 3 2" xfId="7" xr:uid="{00000000-0005-0000-0000-000004000000}"/>
    <cellStyle name="20% - Accent1 3 3" xfId="8" xr:uid="{00000000-0005-0000-0000-000005000000}"/>
    <cellStyle name="20% - Accent1 3 4" xfId="9" xr:uid="{00000000-0005-0000-0000-000006000000}"/>
    <cellStyle name="20% - Accent1 4" xfId="10" xr:uid="{00000000-0005-0000-0000-000007000000}"/>
    <cellStyle name="20% - Accent1 4 4" xfId="11" xr:uid="{00000000-0005-0000-0000-000008000000}"/>
    <cellStyle name="20% - Accent1 5" xfId="12" xr:uid="{00000000-0005-0000-0000-000009000000}"/>
    <cellStyle name="20% - Accent1 5 2" xfId="13" xr:uid="{00000000-0005-0000-0000-00000A000000}"/>
    <cellStyle name="20% - Accent1 5 3" xfId="14" xr:uid="{00000000-0005-0000-0000-00000B000000}"/>
    <cellStyle name="20% - Accent2 2" xfId="15" xr:uid="{00000000-0005-0000-0000-00000C000000}"/>
    <cellStyle name="20% - Accent2 2 2" xfId="16" xr:uid="{00000000-0005-0000-0000-00000D000000}"/>
    <cellStyle name="20% - Accent2 2 3" xfId="17" xr:uid="{00000000-0005-0000-0000-00000E000000}"/>
    <cellStyle name="20% - Accent2 2 4" xfId="18" xr:uid="{00000000-0005-0000-0000-00000F000000}"/>
    <cellStyle name="20% - Accent2 3" xfId="19" xr:uid="{00000000-0005-0000-0000-000010000000}"/>
    <cellStyle name="20% - Accent2 3 2" xfId="20" xr:uid="{00000000-0005-0000-0000-000011000000}"/>
    <cellStyle name="20% - Accent2 3 3" xfId="21" xr:uid="{00000000-0005-0000-0000-000012000000}"/>
    <cellStyle name="20% - Accent2 3 4" xfId="22" xr:uid="{00000000-0005-0000-0000-000013000000}"/>
    <cellStyle name="20% - Accent2 4 2" xfId="23" xr:uid="{00000000-0005-0000-0000-000014000000}"/>
    <cellStyle name="20% - Accent2 4 3" xfId="24" xr:uid="{00000000-0005-0000-0000-000015000000}"/>
    <cellStyle name="20% - Accent2 4 4" xfId="25" xr:uid="{00000000-0005-0000-0000-000016000000}"/>
    <cellStyle name="20% - Accent2 5 2" xfId="26" xr:uid="{00000000-0005-0000-0000-000017000000}"/>
    <cellStyle name="20% - Accent2 5 3" xfId="27" xr:uid="{00000000-0005-0000-0000-000018000000}"/>
    <cellStyle name="20% - Accent2 5 4" xfId="28" xr:uid="{00000000-0005-0000-0000-000019000000}"/>
    <cellStyle name="20% - Accent3 2" xfId="29" xr:uid="{00000000-0005-0000-0000-00001A000000}"/>
    <cellStyle name="20% - Accent3 2 2" xfId="30" xr:uid="{00000000-0005-0000-0000-00001B000000}"/>
    <cellStyle name="20% - Accent3 2 3" xfId="31" xr:uid="{00000000-0005-0000-0000-00001C000000}"/>
    <cellStyle name="20% - Accent3 2 4" xfId="32" xr:uid="{00000000-0005-0000-0000-00001D000000}"/>
    <cellStyle name="20% - Accent3 3" xfId="33" xr:uid="{00000000-0005-0000-0000-00001E000000}"/>
    <cellStyle name="20% - Accent3 3 2" xfId="34" xr:uid="{00000000-0005-0000-0000-00001F000000}"/>
    <cellStyle name="20% - Accent3 3 3" xfId="35" xr:uid="{00000000-0005-0000-0000-000020000000}"/>
    <cellStyle name="20% - Accent3 3 4" xfId="36" xr:uid="{00000000-0005-0000-0000-000021000000}"/>
    <cellStyle name="20% - Accent3 4" xfId="37" xr:uid="{00000000-0005-0000-0000-000022000000}"/>
    <cellStyle name="20% - Accent3 4 2" xfId="38" xr:uid="{00000000-0005-0000-0000-000023000000}"/>
    <cellStyle name="20% - Accent3 4 3" xfId="39" xr:uid="{00000000-0005-0000-0000-000024000000}"/>
    <cellStyle name="20% - Accent3 4 4" xfId="40" xr:uid="{00000000-0005-0000-0000-000025000000}"/>
    <cellStyle name="20% - Accent3 5" xfId="41" xr:uid="{00000000-0005-0000-0000-000026000000}"/>
    <cellStyle name="20% - Accent3 5 2" xfId="42" xr:uid="{00000000-0005-0000-0000-000027000000}"/>
    <cellStyle name="20% - Accent3 5 4" xfId="43" xr:uid="{00000000-0005-0000-0000-000028000000}"/>
    <cellStyle name="20% - Accent4 2" xfId="44" xr:uid="{00000000-0005-0000-0000-000029000000}"/>
    <cellStyle name="20% - Accent4 2 2" xfId="45" xr:uid="{00000000-0005-0000-0000-00002A000000}"/>
    <cellStyle name="20% - Accent4 2 3" xfId="46" xr:uid="{00000000-0005-0000-0000-00002B000000}"/>
    <cellStyle name="20% - Accent4 2 4" xfId="47" xr:uid="{00000000-0005-0000-0000-00002C000000}"/>
    <cellStyle name="20% - Accent4 3" xfId="48" xr:uid="{00000000-0005-0000-0000-00002D000000}"/>
    <cellStyle name="20% - Accent4 3 2" xfId="49" xr:uid="{00000000-0005-0000-0000-00002E000000}"/>
    <cellStyle name="20% - Accent4 3 3" xfId="50" xr:uid="{00000000-0005-0000-0000-00002F000000}"/>
    <cellStyle name="20% - Accent4 3 4" xfId="51" xr:uid="{00000000-0005-0000-0000-000030000000}"/>
    <cellStyle name="20% - Accent4 4 2" xfId="52" xr:uid="{00000000-0005-0000-0000-000031000000}"/>
    <cellStyle name="20% - Accent4 4 3" xfId="53" xr:uid="{00000000-0005-0000-0000-000032000000}"/>
    <cellStyle name="20% - Accent4 4 4" xfId="54" xr:uid="{00000000-0005-0000-0000-000033000000}"/>
    <cellStyle name="20% - Accent4 5" xfId="55" xr:uid="{00000000-0005-0000-0000-000034000000}"/>
    <cellStyle name="20% - Accent4 5 2" xfId="56" xr:uid="{00000000-0005-0000-0000-000035000000}"/>
    <cellStyle name="20% - Accent4 5 3" xfId="57" xr:uid="{00000000-0005-0000-0000-000036000000}"/>
    <cellStyle name="20% - Accent4 5 4" xfId="58" xr:uid="{00000000-0005-0000-0000-000037000000}"/>
    <cellStyle name="20% - Accent5 2" xfId="59" xr:uid="{00000000-0005-0000-0000-000038000000}"/>
    <cellStyle name="20% - Accent5 2 2" xfId="60" xr:uid="{00000000-0005-0000-0000-000039000000}"/>
    <cellStyle name="20% - Accent5 2 3" xfId="61" xr:uid="{00000000-0005-0000-0000-00003A000000}"/>
    <cellStyle name="20% - Accent5 2 4" xfId="62" xr:uid="{00000000-0005-0000-0000-00003B000000}"/>
    <cellStyle name="20% - Accent5 3" xfId="63" xr:uid="{00000000-0005-0000-0000-00003C000000}"/>
    <cellStyle name="20% - Accent5 3 3" xfId="64" xr:uid="{00000000-0005-0000-0000-00003D000000}"/>
    <cellStyle name="20% - Accent5 3 4" xfId="65" xr:uid="{00000000-0005-0000-0000-00003E000000}"/>
    <cellStyle name="20% - Accent5 4" xfId="66" xr:uid="{00000000-0005-0000-0000-00003F000000}"/>
    <cellStyle name="20% - Accent5 4 2" xfId="67" xr:uid="{00000000-0005-0000-0000-000040000000}"/>
    <cellStyle name="20% - Accent5 4 3" xfId="68" xr:uid="{00000000-0005-0000-0000-000041000000}"/>
    <cellStyle name="20% - Accent5 4 4" xfId="69" xr:uid="{00000000-0005-0000-0000-000042000000}"/>
    <cellStyle name="20% - Accent5 5" xfId="70" xr:uid="{00000000-0005-0000-0000-000043000000}"/>
    <cellStyle name="20% - Accent5 5 2" xfId="71" xr:uid="{00000000-0005-0000-0000-000044000000}"/>
    <cellStyle name="20% - Accent5 5 3" xfId="72" xr:uid="{00000000-0005-0000-0000-000045000000}"/>
    <cellStyle name="20% - Accent5 5 4" xfId="73" xr:uid="{00000000-0005-0000-0000-000046000000}"/>
    <cellStyle name="20% - Accent6 2" xfId="74" xr:uid="{00000000-0005-0000-0000-000047000000}"/>
    <cellStyle name="20% - Accent6 2 2" xfId="75" xr:uid="{00000000-0005-0000-0000-000048000000}"/>
    <cellStyle name="20% - Accent6 2 3" xfId="76" xr:uid="{00000000-0005-0000-0000-000049000000}"/>
    <cellStyle name="20% - Accent6 2 4" xfId="77" xr:uid="{00000000-0005-0000-0000-00004A000000}"/>
    <cellStyle name="20% - Accent6 3" xfId="78" xr:uid="{00000000-0005-0000-0000-00004B000000}"/>
    <cellStyle name="20% - Accent6 3 2" xfId="79" xr:uid="{00000000-0005-0000-0000-00004C000000}"/>
    <cellStyle name="20% - Accent6 3 3" xfId="80" xr:uid="{00000000-0005-0000-0000-00004D000000}"/>
    <cellStyle name="20% - Accent6 3 4" xfId="81" xr:uid="{00000000-0005-0000-0000-00004E000000}"/>
    <cellStyle name="20% - Accent6 4" xfId="82" xr:uid="{00000000-0005-0000-0000-00004F000000}"/>
    <cellStyle name="20% - Accent6 4 2" xfId="83" xr:uid="{00000000-0005-0000-0000-000050000000}"/>
    <cellStyle name="20% - Accent6 4 3" xfId="84" xr:uid="{00000000-0005-0000-0000-000051000000}"/>
    <cellStyle name="20% - Accent6 4 4" xfId="85" xr:uid="{00000000-0005-0000-0000-000052000000}"/>
    <cellStyle name="20% - Accent6 5" xfId="86" xr:uid="{00000000-0005-0000-0000-000053000000}"/>
    <cellStyle name="20% - Accent6 5 2" xfId="87" xr:uid="{00000000-0005-0000-0000-000054000000}"/>
    <cellStyle name="20% - Accent6 5 3" xfId="88" xr:uid="{00000000-0005-0000-0000-000055000000}"/>
    <cellStyle name="20% - Accent6 5 4" xfId="89" xr:uid="{00000000-0005-0000-0000-000056000000}"/>
    <cellStyle name="20% - Énfasis1" xfId="90" xr:uid="{00000000-0005-0000-0000-000057000000}"/>
    <cellStyle name="20% - Énfasis1 10 2" xfId="91" xr:uid="{00000000-0005-0000-0000-000058000000}"/>
    <cellStyle name="20% - Énfasis1 10 3" xfId="92" xr:uid="{00000000-0005-0000-0000-000059000000}"/>
    <cellStyle name="20% - Énfasis1 11" xfId="93" xr:uid="{00000000-0005-0000-0000-00005A000000}"/>
    <cellStyle name="20% - Énfasis1 12" xfId="94" xr:uid="{00000000-0005-0000-0000-00005B000000}"/>
    <cellStyle name="20% - Énfasis1 2" xfId="95" xr:uid="{00000000-0005-0000-0000-00005C000000}"/>
    <cellStyle name="20% - Énfasis1 2 2" xfId="96" xr:uid="{00000000-0005-0000-0000-00005D000000}"/>
    <cellStyle name="20% - Énfasis1 2 2 2" xfId="97" xr:uid="{00000000-0005-0000-0000-00005E000000}"/>
    <cellStyle name="20% - Énfasis1 2 3" xfId="98" xr:uid="{00000000-0005-0000-0000-00005F000000}"/>
    <cellStyle name="20% - Énfasis1 2 4" xfId="99" xr:uid="{00000000-0005-0000-0000-000060000000}"/>
    <cellStyle name="20% - Énfasis1 2 5" xfId="100" xr:uid="{00000000-0005-0000-0000-000061000000}"/>
    <cellStyle name="20% - Énfasis1 2 6" xfId="101" xr:uid="{00000000-0005-0000-0000-000062000000}"/>
    <cellStyle name="20% - Énfasis1 2 7" xfId="102" xr:uid="{00000000-0005-0000-0000-000063000000}"/>
    <cellStyle name="20% - Énfasis1 2 8" xfId="103" xr:uid="{00000000-0005-0000-0000-000064000000}"/>
    <cellStyle name="20% - Énfasis1 2_DAILY REPORT MAPACHE 1 MARZO-09" xfId="104" xr:uid="{00000000-0005-0000-0000-000065000000}"/>
    <cellStyle name="20% - Énfasis1 3" xfId="105" xr:uid="{00000000-0005-0000-0000-000066000000}"/>
    <cellStyle name="20% - Énfasis1 3 2" xfId="106" xr:uid="{00000000-0005-0000-0000-000067000000}"/>
    <cellStyle name="20% - Énfasis1 3 2 2" xfId="107" xr:uid="{00000000-0005-0000-0000-000068000000}"/>
    <cellStyle name="20% - Énfasis1 3 3" xfId="108" xr:uid="{00000000-0005-0000-0000-000069000000}"/>
    <cellStyle name="20% - Énfasis1 3 4" xfId="109" xr:uid="{00000000-0005-0000-0000-00006A000000}"/>
    <cellStyle name="20% - Énfasis1 3 5" xfId="110" xr:uid="{00000000-0005-0000-0000-00006B000000}"/>
    <cellStyle name="20% - Énfasis1 3 6" xfId="111" xr:uid="{00000000-0005-0000-0000-00006C000000}"/>
    <cellStyle name="20% - Énfasis1 3 7" xfId="112" xr:uid="{00000000-0005-0000-0000-00006D000000}"/>
    <cellStyle name="20% - Énfasis1 3 8" xfId="113" xr:uid="{00000000-0005-0000-0000-00006E000000}"/>
    <cellStyle name="20% - Énfasis1 3_DAILY REPORT MAPACHE 1 MARZO-09" xfId="114" xr:uid="{00000000-0005-0000-0000-00006F000000}"/>
    <cellStyle name="20% - Énfasis1 4" xfId="115" xr:uid="{00000000-0005-0000-0000-000070000000}"/>
    <cellStyle name="20% - Énfasis1 4 2" xfId="116" xr:uid="{00000000-0005-0000-0000-000071000000}"/>
    <cellStyle name="20% - Énfasis1 4 2 2" xfId="117" xr:uid="{00000000-0005-0000-0000-000072000000}"/>
    <cellStyle name="20% - Énfasis1 4 3" xfId="118" xr:uid="{00000000-0005-0000-0000-000073000000}"/>
    <cellStyle name="20% - Énfasis1 4 4" xfId="119" xr:uid="{00000000-0005-0000-0000-000074000000}"/>
    <cellStyle name="20% - Énfasis1 4 5" xfId="120" xr:uid="{00000000-0005-0000-0000-000075000000}"/>
    <cellStyle name="20% - Énfasis1 4 6" xfId="121" xr:uid="{00000000-0005-0000-0000-000076000000}"/>
    <cellStyle name="20% - Énfasis1 4 7" xfId="122" xr:uid="{00000000-0005-0000-0000-000077000000}"/>
    <cellStyle name="20% - Énfasis1 4_DAILY REPORT MAPACHE 1 MARZO-09" xfId="123" xr:uid="{00000000-0005-0000-0000-000078000000}"/>
    <cellStyle name="20% - Énfasis1 5" xfId="124" xr:uid="{00000000-0005-0000-0000-000079000000}"/>
    <cellStyle name="20% - Énfasis1 5 2" xfId="125" xr:uid="{00000000-0005-0000-0000-00007A000000}"/>
    <cellStyle name="20% - Énfasis1 5 2 2" xfId="126" xr:uid="{00000000-0005-0000-0000-00007B000000}"/>
    <cellStyle name="20% - Énfasis1 5 3" xfId="127" xr:uid="{00000000-0005-0000-0000-00007C000000}"/>
    <cellStyle name="20% - Énfasis1 5 4" xfId="128" xr:uid="{00000000-0005-0000-0000-00007D000000}"/>
    <cellStyle name="20% - Énfasis1 5 5" xfId="129" xr:uid="{00000000-0005-0000-0000-00007E000000}"/>
    <cellStyle name="20% - Énfasis1 5 6" xfId="130" xr:uid="{00000000-0005-0000-0000-00007F000000}"/>
    <cellStyle name="20% - Énfasis1 5 7" xfId="131" xr:uid="{00000000-0005-0000-0000-000080000000}"/>
    <cellStyle name="20% - Énfasis1 5_DAILY REPORT MAPACHE 1 MARZO-09" xfId="132" xr:uid="{00000000-0005-0000-0000-000081000000}"/>
    <cellStyle name="20% - Énfasis1 6" xfId="133" xr:uid="{00000000-0005-0000-0000-000082000000}"/>
    <cellStyle name="20% - Énfasis1 6 2" xfId="134" xr:uid="{00000000-0005-0000-0000-000083000000}"/>
    <cellStyle name="20% - Énfasis1 6 2 2" xfId="135" xr:uid="{00000000-0005-0000-0000-000084000000}"/>
    <cellStyle name="20% - Énfasis1 6 3" xfId="136" xr:uid="{00000000-0005-0000-0000-000085000000}"/>
    <cellStyle name="20% - Énfasis1 6_DAILY REPORT MAPACHE 1 MARZO-09" xfId="137" xr:uid="{00000000-0005-0000-0000-000086000000}"/>
    <cellStyle name="20% - Énfasis1 7" xfId="138" xr:uid="{00000000-0005-0000-0000-000087000000}"/>
    <cellStyle name="20% - Énfasis1 7 2" xfId="139" xr:uid="{00000000-0005-0000-0000-000088000000}"/>
    <cellStyle name="20% - Énfasis1 7 2 2" xfId="140" xr:uid="{00000000-0005-0000-0000-000089000000}"/>
    <cellStyle name="20% - Énfasis1 7 3" xfId="141" xr:uid="{00000000-0005-0000-0000-00008A000000}"/>
    <cellStyle name="20% - Énfasis1 7_DAILY REPORT MAPACHE 1 MARZO-09" xfId="142" xr:uid="{00000000-0005-0000-0000-00008B000000}"/>
    <cellStyle name="20% - Énfasis1 8" xfId="143" xr:uid="{00000000-0005-0000-0000-00008C000000}"/>
    <cellStyle name="20% - Énfasis1 8 2" xfId="144" xr:uid="{00000000-0005-0000-0000-00008D000000}"/>
    <cellStyle name="20% - Énfasis1 8 2 2" xfId="145" xr:uid="{00000000-0005-0000-0000-00008E000000}"/>
    <cellStyle name="20% - Énfasis1 8 3" xfId="146" xr:uid="{00000000-0005-0000-0000-00008F000000}"/>
    <cellStyle name="20% - Énfasis1 8_DAILY REPORT MAPACHE 1 MARZO-09" xfId="147" xr:uid="{00000000-0005-0000-0000-000090000000}"/>
    <cellStyle name="20% - Énfasis1 9" xfId="148" xr:uid="{00000000-0005-0000-0000-000091000000}"/>
    <cellStyle name="20% - Énfasis1 9 2" xfId="149" xr:uid="{00000000-0005-0000-0000-000092000000}"/>
    <cellStyle name="20% - Énfasis1 9 2 2" xfId="150" xr:uid="{00000000-0005-0000-0000-000093000000}"/>
    <cellStyle name="20% - Énfasis1 9 3" xfId="151" xr:uid="{00000000-0005-0000-0000-000094000000}"/>
    <cellStyle name="20% - Énfasis1 9_DAILY REPORT MAPACHE 1 MARZO-09" xfId="152" xr:uid="{00000000-0005-0000-0000-000095000000}"/>
    <cellStyle name="20% - Énfasis2" xfId="153" xr:uid="{00000000-0005-0000-0000-000096000000}"/>
    <cellStyle name="20% - Énfasis2 10" xfId="154" xr:uid="{00000000-0005-0000-0000-000097000000}"/>
    <cellStyle name="20% - Énfasis2 10 2" xfId="155" xr:uid="{00000000-0005-0000-0000-000098000000}"/>
    <cellStyle name="20% - Énfasis2 10 3" xfId="156" xr:uid="{00000000-0005-0000-0000-000099000000}"/>
    <cellStyle name="20% - Énfasis2 11" xfId="157" xr:uid="{00000000-0005-0000-0000-00009A000000}"/>
    <cellStyle name="20% - Énfasis2 12" xfId="158" xr:uid="{00000000-0005-0000-0000-00009B000000}"/>
    <cellStyle name="20% - Énfasis2 2" xfId="159" xr:uid="{00000000-0005-0000-0000-00009C000000}"/>
    <cellStyle name="20% - Énfasis2 2 2" xfId="160" xr:uid="{00000000-0005-0000-0000-00009D000000}"/>
    <cellStyle name="20% - Énfasis2 2 2 2" xfId="161" xr:uid="{00000000-0005-0000-0000-00009E000000}"/>
    <cellStyle name="20% - Énfasis2 2 3" xfId="162" xr:uid="{00000000-0005-0000-0000-00009F000000}"/>
    <cellStyle name="20% - Énfasis2 2 4" xfId="163" xr:uid="{00000000-0005-0000-0000-0000A0000000}"/>
    <cellStyle name="20% - Énfasis2 2 5" xfId="164" xr:uid="{00000000-0005-0000-0000-0000A1000000}"/>
    <cellStyle name="20% - Énfasis2 2 6" xfId="165" xr:uid="{00000000-0005-0000-0000-0000A2000000}"/>
    <cellStyle name="20% - Énfasis2 2 7" xfId="166" xr:uid="{00000000-0005-0000-0000-0000A3000000}"/>
    <cellStyle name="20% - Énfasis2 2 8" xfId="167" xr:uid="{00000000-0005-0000-0000-0000A4000000}"/>
    <cellStyle name="20% - Énfasis2 2_DAILY REPORT MAPACHE 1 MARZO-09" xfId="168" xr:uid="{00000000-0005-0000-0000-0000A5000000}"/>
    <cellStyle name="20% - Énfasis2 3" xfId="169" xr:uid="{00000000-0005-0000-0000-0000A6000000}"/>
    <cellStyle name="20% - Énfasis2 3 2" xfId="170" xr:uid="{00000000-0005-0000-0000-0000A7000000}"/>
    <cellStyle name="20% - Énfasis2 3 2 2" xfId="171" xr:uid="{00000000-0005-0000-0000-0000A8000000}"/>
    <cellStyle name="20% - Énfasis2 3 3" xfId="172" xr:uid="{00000000-0005-0000-0000-0000A9000000}"/>
    <cellStyle name="20% - Énfasis2 3 4" xfId="173" xr:uid="{00000000-0005-0000-0000-0000AA000000}"/>
    <cellStyle name="20% - Énfasis2 3 5" xfId="174" xr:uid="{00000000-0005-0000-0000-0000AB000000}"/>
    <cellStyle name="20% - Énfasis2 3 6" xfId="175" xr:uid="{00000000-0005-0000-0000-0000AC000000}"/>
    <cellStyle name="20% - Énfasis2 3 7" xfId="176" xr:uid="{00000000-0005-0000-0000-0000AD000000}"/>
    <cellStyle name="20% - Énfasis2 3 8" xfId="177" xr:uid="{00000000-0005-0000-0000-0000AE000000}"/>
    <cellStyle name="20% - Énfasis2 3_DAILY REPORT MAPACHE 1 MARZO-09" xfId="178" xr:uid="{00000000-0005-0000-0000-0000AF000000}"/>
    <cellStyle name="20% - Énfasis2 4" xfId="179" xr:uid="{00000000-0005-0000-0000-0000B0000000}"/>
    <cellStyle name="20% - Énfasis2 4 2" xfId="180" xr:uid="{00000000-0005-0000-0000-0000B1000000}"/>
    <cellStyle name="20% - Énfasis2 4 2 2" xfId="181" xr:uid="{00000000-0005-0000-0000-0000B2000000}"/>
    <cellStyle name="20% - Énfasis2 4 3" xfId="182" xr:uid="{00000000-0005-0000-0000-0000B3000000}"/>
    <cellStyle name="20% - Énfasis2 4 4" xfId="183" xr:uid="{00000000-0005-0000-0000-0000B4000000}"/>
    <cellStyle name="20% - Énfasis2 4 5" xfId="184" xr:uid="{00000000-0005-0000-0000-0000B5000000}"/>
    <cellStyle name="20% - Énfasis2 4 6" xfId="185" xr:uid="{00000000-0005-0000-0000-0000B6000000}"/>
    <cellStyle name="20% - Énfasis2 4 7" xfId="186" xr:uid="{00000000-0005-0000-0000-0000B7000000}"/>
    <cellStyle name="20% - Énfasis2 4_DAILY REPORT MAPACHE 1 MARZO-09" xfId="187" xr:uid="{00000000-0005-0000-0000-0000B8000000}"/>
    <cellStyle name="20% - Énfasis2 5" xfId="188" xr:uid="{00000000-0005-0000-0000-0000B9000000}"/>
    <cellStyle name="20% - Énfasis2 5 2" xfId="189" xr:uid="{00000000-0005-0000-0000-0000BA000000}"/>
    <cellStyle name="20% - Énfasis2 5 2 2" xfId="190" xr:uid="{00000000-0005-0000-0000-0000BB000000}"/>
    <cellStyle name="20% - Énfasis2 5 3" xfId="191" xr:uid="{00000000-0005-0000-0000-0000BC000000}"/>
    <cellStyle name="20% - Énfasis2 5 4" xfId="192" xr:uid="{00000000-0005-0000-0000-0000BD000000}"/>
    <cellStyle name="20% - Énfasis2 5 5" xfId="193" xr:uid="{00000000-0005-0000-0000-0000BE000000}"/>
    <cellStyle name="20% - Énfasis2 5 6" xfId="194" xr:uid="{00000000-0005-0000-0000-0000BF000000}"/>
    <cellStyle name="20% - Énfasis2 5 7" xfId="195" xr:uid="{00000000-0005-0000-0000-0000C0000000}"/>
    <cellStyle name="20% - Énfasis2 5_DAILY REPORT MAPACHE 1 MARZO-09" xfId="196" xr:uid="{00000000-0005-0000-0000-0000C1000000}"/>
    <cellStyle name="20% - Énfasis2 6" xfId="197" xr:uid="{00000000-0005-0000-0000-0000C2000000}"/>
    <cellStyle name="20% - Énfasis2 6 2" xfId="198" xr:uid="{00000000-0005-0000-0000-0000C3000000}"/>
    <cellStyle name="20% - Énfasis2 6 2 2" xfId="199" xr:uid="{00000000-0005-0000-0000-0000C4000000}"/>
    <cellStyle name="20% - Énfasis2 6 3" xfId="200" xr:uid="{00000000-0005-0000-0000-0000C5000000}"/>
    <cellStyle name="20% - Énfasis2 6_DAILY REPORT MAPACHE 1 MARZO-09" xfId="201" xr:uid="{00000000-0005-0000-0000-0000C6000000}"/>
    <cellStyle name="20% - Énfasis2 7" xfId="202" xr:uid="{00000000-0005-0000-0000-0000C7000000}"/>
    <cellStyle name="20% - Énfasis2 7 2" xfId="203" xr:uid="{00000000-0005-0000-0000-0000C8000000}"/>
    <cellStyle name="20% - Énfasis2 7 2 2" xfId="204" xr:uid="{00000000-0005-0000-0000-0000C9000000}"/>
    <cellStyle name="20% - Énfasis2 7 3" xfId="205" xr:uid="{00000000-0005-0000-0000-0000CA000000}"/>
    <cellStyle name="20% - Énfasis2 7_DAILY REPORT MAPACHE 1 MARZO-09" xfId="206" xr:uid="{00000000-0005-0000-0000-0000CB000000}"/>
    <cellStyle name="20% - Énfasis2 8" xfId="207" xr:uid="{00000000-0005-0000-0000-0000CC000000}"/>
    <cellStyle name="20% - Énfasis2 8 2" xfId="208" xr:uid="{00000000-0005-0000-0000-0000CD000000}"/>
    <cellStyle name="20% - Énfasis2 8 2 2" xfId="209" xr:uid="{00000000-0005-0000-0000-0000CE000000}"/>
    <cellStyle name="20% - Énfasis2 8 3" xfId="210" xr:uid="{00000000-0005-0000-0000-0000CF000000}"/>
    <cellStyle name="20% - Énfasis2 8_DAILY REPORT MAPACHE 1 MARZO-09" xfId="211" xr:uid="{00000000-0005-0000-0000-0000D0000000}"/>
    <cellStyle name="20% - Énfasis2 9" xfId="212" xr:uid="{00000000-0005-0000-0000-0000D1000000}"/>
    <cellStyle name="20% - Énfasis2 9 2" xfId="213" xr:uid="{00000000-0005-0000-0000-0000D2000000}"/>
    <cellStyle name="20% - Énfasis2 9 2 2" xfId="214" xr:uid="{00000000-0005-0000-0000-0000D3000000}"/>
    <cellStyle name="20% - Énfasis2 9 3" xfId="215" xr:uid="{00000000-0005-0000-0000-0000D4000000}"/>
    <cellStyle name="20% - Énfasis2 9_DAILY REPORT MAPACHE 1 MARZO-09" xfId="216" xr:uid="{00000000-0005-0000-0000-0000D5000000}"/>
    <cellStyle name="20% - Énfasis3" xfId="217" xr:uid="{00000000-0005-0000-0000-0000D6000000}"/>
    <cellStyle name="20% - Énfasis3 10" xfId="218" xr:uid="{00000000-0005-0000-0000-0000D7000000}"/>
    <cellStyle name="20% - Énfasis3 10 2" xfId="219" xr:uid="{00000000-0005-0000-0000-0000D8000000}"/>
    <cellStyle name="20% - Énfasis3 10 3" xfId="220" xr:uid="{00000000-0005-0000-0000-0000D9000000}"/>
    <cellStyle name="20% - Énfasis3 11" xfId="221" xr:uid="{00000000-0005-0000-0000-0000DA000000}"/>
    <cellStyle name="20% - Énfasis3 12" xfId="222" xr:uid="{00000000-0005-0000-0000-0000DB000000}"/>
    <cellStyle name="20% - Énfasis3 2" xfId="223" xr:uid="{00000000-0005-0000-0000-0000DC000000}"/>
    <cellStyle name="20% - Énfasis3 2 2" xfId="224" xr:uid="{00000000-0005-0000-0000-0000DD000000}"/>
    <cellStyle name="20% - Énfasis3 2 2 2" xfId="225" xr:uid="{00000000-0005-0000-0000-0000DE000000}"/>
    <cellStyle name="20% - Énfasis3 2 3" xfId="226" xr:uid="{00000000-0005-0000-0000-0000DF000000}"/>
    <cellStyle name="20% - Énfasis3 2 4" xfId="227" xr:uid="{00000000-0005-0000-0000-0000E0000000}"/>
    <cellStyle name="20% - Énfasis3 2 5" xfId="228" xr:uid="{00000000-0005-0000-0000-0000E1000000}"/>
    <cellStyle name="20% - Énfasis3 2 6" xfId="229" xr:uid="{00000000-0005-0000-0000-0000E2000000}"/>
    <cellStyle name="20% - Énfasis3 2 7" xfId="230" xr:uid="{00000000-0005-0000-0000-0000E3000000}"/>
    <cellStyle name="20% - Énfasis3 2 8" xfId="231" xr:uid="{00000000-0005-0000-0000-0000E4000000}"/>
    <cellStyle name="20% - Énfasis3 2_DAILY REPORT MAPACHE 1 MARZO-09" xfId="232" xr:uid="{00000000-0005-0000-0000-0000E5000000}"/>
    <cellStyle name="20% - Énfasis3 3" xfId="233" xr:uid="{00000000-0005-0000-0000-0000E6000000}"/>
    <cellStyle name="20% - Énfasis3 3 2" xfId="234" xr:uid="{00000000-0005-0000-0000-0000E7000000}"/>
    <cellStyle name="20% - Énfasis3 3 2 2" xfId="235" xr:uid="{00000000-0005-0000-0000-0000E8000000}"/>
    <cellStyle name="20% - Énfasis3 3 3" xfId="236" xr:uid="{00000000-0005-0000-0000-0000E9000000}"/>
    <cellStyle name="20% - Énfasis3 3 4" xfId="237" xr:uid="{00000000-0005-0000-0000-0000EA000000}"/>
    <cellStyle name="20% - Énfasis3 3 5" xfId="238" xr:uid="{00000000-0005-0000-0000-0000EB000000}"/>
    <cellStyle name="20% - Énfasis3 3 6" xfId="239" xr:uid="{00000000-0005-0000-0000-0000EC000000}"/>
    <cellStyle name="20% - Énfasis3 3 7" xfId="240" xr:uid="{00000000-0005-0000-0000-0000ED000000}"/>
    <cellStyle name="20% - Énfasis3 3 8" xfId="241" xr:uid="{00000000-0005-0000-0000-0000EE000000}"/>
    <cellStyle name="20% - Énfasis3 3_DAILY REPORT MAPACHE 1 MARZO-09" xfId="242" xr:uid="{00000000-0005-0000-0000-0000EF000000}"/>
    <cellStyle name="20% - Énfasis3 4" xfId="243" xr:uid="{00000000-0005-0000-0000-0000F0000000}"/>
    <cellStyle name="20% - Énfasis3 4 2" xfId="244" xr:uid="{00000000-0005-0000-0000-0000F1000000}"/>
    <cellStyle name="20% - Énfasis3 4 2 2" xfId="245" xr:uid="{00000000-0005-0000-0000-0000F2000000}"/>
    <cellStyle name="20% - Énfasis3 4 3" xfId="246" xr:uid="{00000000-0005-0000-0000-0000F3000000}"/>
    <cellStyle name="20% - Énfasis3 4 4" xfId="247" xr:uid="{00000000-0005-0000-0000-0000F4000000}"/>
    <cellStyle name="20% - Énfasis3 4 5" xfId="248" xr:uid="{00000000-0005-0000-0000-0000F5000000}"/>
    <cellStyle name="20% - Énfasis3 4 6" xfId="249" xr:uid="{00000000-0005-0000-0000-0000F6000000}"/>
    <cellStyle name="20% - Énfasis3 4 7" xfId="250" xr:uid="{00000000-0005-0000-0000-0000F7000000}"/>
    <cellStyle name="20% - Énfasis3 4_DAILY REPORT MAPACHE 1 MARZO-09" xfId="251" xr:uid="{00000000-0005-0000-0000-0000F8000000}"/>
    <cellStyle name="20% - Énfasis3 5" xfId="252" xr:uid="{00000000-0005-0000-0000-0000F9000000}"/>
    <cellStyle name="20% - Énfasis3 5 2" xfId="253" xr:uid="{00000000-0005-0000-0000-0000FA000000}"/>
    <cellStyle name="20% - Énfasis3 5 2 2" xfId="254" xr:uid="{00000000-0005-0000-0000-0000FB000000}"/>
    <cellStyle name="20% - Énfasis3 5 3" xfId="255" xr:uid="{00000000-0005-0000-0000-0000FC000000}"/>
    <cellStyle name="20% - Énfasis3 5 4" xfId="256" xr:uid="{00000000-0005-0000-0000-0000FD000000}"/>
    <cellStyle name="20% - Énfasis3 5 5" xfId="257" xr:uid="{00000000-0005-0000-0000-0000FE000000}"/>
    <cellStyle name="20% - Énfasis3 5 6" xfId="258" xr:uid="{00000000-0005-0000-0000-0000FF000000}"/>
    <cellStyle name="20% - Énfasis3 5 7" xfId="259" xr:uid="{00000000-0005-0000-0000-000000010000}"/>
    <cellStyle name="20% - Énfasis3 5_DAILY REPORT MAPACHE 1 MARZO-09" xfId="260" xr:uid="{00000000-0005-0000-0000-000001010000}"/>
    <cellStyle name="20% - Énfasis3 6" xfId="261" xr:uid="{00000000-0005-0000-0000-000002010000}"/>
    <cellStyle name="20% - Énfasis3 6 2" xfId="262" xr:uid="{00000000-0005-0000-0000-000003010000}"/>
    <cellStyle name="20% - Énfasis3 6 2 2" xfId="263" xr:uid="{00000000-0005-0000-0000-000004010000}"/>
    <cellStyle name="20% - Énfasis3 6 3" xfId="264" xr:uid="{00000000-0005-0000-0000-000005010000}"/>
    <cellStyle name="20% - Énfasis3 6_DAILY REPORT MAPACHE 1 MARZO-09" xfId="265" xr:uid="{00000000-0005-0000-0000-000006010000}"/>
    <cellStyle name="20% - Énfasis3 7" xfId="266" xr:uid="{00000000-0005-0000-0000-000007010000}"/>
    <cellStyle name="20% - Énfasis3 7 2" xfId="267" xr:uid="{00000000-0005-0000-0000-000008010000}"/>
    <cellStyle name="20% - Énfasis3 7 2 2" xfId="268" xr:uid="{00000000-0005-0000-0000-000009010000}"/>
    <cellStyle name="20% - Énfasis3 7 3" xfId="269" xr:uid="{00000000-0005-0000-0000-00000A010000}"/>
    <cellStyle name="20% - Énfasis3 7_DAILY REPORT MAPACHE 1 MARZO-09" xfId="270" xr:uid="{00000000-0005-0000-0000-00000B010000}"/>
    <cellStyle name="20% - Énfasis3 8" xfId="271" xr:uid="{00000000-0005-0000-0000-00000C010000}"/>
    <cellStyle name="20% - Énfasis3 8 2" xfId="272" xr:uid="{00000000-0005-0000-0000-00000D010000}"/>
    <cellStyle name="20% - Énfasis3 8 2 2" xfId="273" xr:uid="{00000000-0005-0000-0000-00000E010000}"/>
    <cellStyle name="20% - Énfasis3 8 3" xfId="274" xr:uid="{00000000-0005-0000-0000-00000F010000}"/>
    <cellStyle name="20% - Énfasis3 8_DAILY REPORT MAPACHE 1 MARZO-09" xfId="275" xr:uid="{00000000-0005-0000-0000-000010010000}"/>
    <cellStyle name="20% - Énfasis3 9" xfId="276" xr:uid="{00000000-0005-0000-0000-000011010000}"/>
    <cellStyle name="20% - Énfasis3 9 2" xfId="277" xr:uid="{00000000-0005-0000-0000-000012010000}"/>
    <cellStyle name="20% - Énfasis3 9 2 2" xfId="278" xr:uid="{00000000-0005-0000-0000-000013010000}"/>
    <cellStyle name="20% - Énfasis3 9 3" xfId="279" xr:uid="{00000000-0005-0000-0000-000014010000}"/>
    <cellStyle name="20% - Énfasis3 9_DAILY REPORT MAPACHE 1 MARZO-09" xfId="280" xr:uid="{00000000-0005-0000-0000-000015010000}"/>
    <cellStyle name="20% - Énfasis4" xfId="281" xr:uid="{00000000-0005-0000-0000-000016010000}"/>
    <cellStyle name="20% - Énfasis4 10" xfId="282" xr:uid="{00000000-0005-0000-0000-000017010000}"/>
    <cellStyle name="20% - Énfasis4 10 2" xfId="283" xr:uid="{00000000-0005-0000-0000-000018010000}"/>
    <cellStyle name="20% - Énfasis4 10 3" xfId="284" xr:uid="{00000000-0005-0000-0000-000019010000}"/>
    <cellStyle name="20% - Énfasis4 11" xfId="285" xr:uid="{00000000-0005-0000-0000-00001A010000}"/>
    <cellStyle name="20% - Énfasis4 12" xfId="286" xr:uid="{00000000-0005-0000-0000-00001B010000}"/>
    <cellStyle name="20% - Énfasis4 2" xfId="287" xr:uid="{00000000-0005-0000-0000-00001C010000}"/>
    <cellStyle name="20% - Énfasis4 2 2" xfId="288" xr:uid="{00000000-0005-0000-0000-00001D010000}"/>
    <cellStyle name="20% - Énfasis4 2 2 2" xfId="289" xr:uid="{00000000-0005-0000-0000-00001E010000}"/>
    <cellStyle name="20% - Énfasis4 2 3" xfId="290" xr:uid="{00000000-0005-0000-0000-00001F010000}"/>
    <cellStyle name="20% - Énfasis4 2 4" xfId="291" xr:uid="{00000000-0005-0000-0000-000020010000}"/>
    <cellStyle name="20% - Énfasis4 2 5" xfId="292" xr:uid="{00000000-0005-0000-0000-000021010000}"/>
    <cellStyle name="20% - Énfasis4 2 6" xfId="293" xr:uid="{00000000-0005-0000-0000-000022010000}"/>
    <cellStyle name="20% - Énfasis4 2 7" xfId="294" xr:uid="{00000000-0005-0000-0000-000023010000}"/>
    <cellStyle name="20% - Énfasis4 2 8" xfId="295" xr:uid="{00000000-0005-0000-0000-000024010000}"/>
    <cellStyle name="20% - Énfasis4 2_DAILY REPORT MAPACHE 1 MARZO-09" xfId="296" xr:uid="{00000000-0005-0000-0000-000025010000}"/>
    <cellStyle name="20% - Énfasis4 3" xfId="297" xr:uid="{00000000-0005-0000-0000-000026010000}"/>
    <cellStyle name="20% - Énfasis4 3 2" xfId="298" xr:uid="{00000000-0005-0000-0000-000027010000}"/>
    <cellStyle name="20% - Énfasis4 3 2 2" xfId="299" xr:uid="{00000000-0005-0000-0000-000028010000}"/>
    <cellStyle name="20% - Énfasis4 3 3" xfId="300" xr:uid="{00000000-0005-0000-0000-000029010000}"/>
    <cellStyle name="20% - Énfasis4 3 4" xfId="301" xr:uid="{00000000-0005-0000-0000-00002A010000}"/>
    <cellStyle name="20% - Énfasis4 3 5" xfId="302" xr:uid="{00000000-0005-0000-0000-00002B010000}"/>
    <cellStyle name="20% - Énfasis4 3 6" xfId="303" xr:uid="{00000000-0005-0000-0000-00002C010000}"/>
    <cellStyle name="20% - Énfasis4 3 7" xfId="304" xr:uid="{00000000-0005-0000-0000-00002D010000}"/>
    <cellStyle name="20% - Énfasis4 3 8" xfId="305" xr:uid="{00000000-0005-0000-0000-00002E010000}"/>
    <cellStyle name="20% - Énfasis4 3_DAILY REPORT MAPACHE 1 MARZO-09" xfId="306" xr:uid="{00000000-0005-0000-0000-00002F010000}"/>
    <cellStyle name="20% - Énfasis4 4" xfId="307" xr:uid="{00000000-0005-0000-0000-000030010000}"/>
    <cellStyle name="20% - Énfasis4 4 2" xfId="308" xr:uid="{00000000-0005-0000-0000-000031010000}"/>
    <cellStyle name="20% - Énfasis4 4 2 2" xfId="309" xr:uid="{00000000-0005-0000-0000-000032010000}"/>
    <cellStyle name="20% - Énfasis4 4 3" xfId="310" xr:uid="{00000000-0005-0000-0000-000033010000}"/>
    <cellStyle name="20% - Énfasis4 4 4" xfId="311" xr:uid="{00000000-0005-0000-0000-000034010000}"/>
    <cellStyle name="20% - Énfasis4 4 5" xfId="312" xr:uid="{00000000-0005-0000-0000-000035010000}"/>
    <cellStyle name="20% - Énfasis4 4 6" xfId="313" xr:uid="{00000000-0005-0000-0000-000036010000}"/>
    <cellStyle name="20% - Énfasis4 4 7" xfId="314" xr:uid="{00000000-0005-0000-0000-000037010000}"/>
    <cellStyle name="20% - Énfasis4 4_DAILY REPORT MAPACHE 1 MARZO-09" xfId="315" xr:uid="{00000000-0005-0000-0000-000038010000}"/>
    <cellStyle name="20% - Énfasis4 5" xfId="316" xr:uid="{00000000-0005-0000-0000-000039010000}"/>
    <cellStyle name="20% - Énfasis4 5 2" xfId="317" xr:uid="{00000000-0005-0000-0000-00003A010000}"/>
    <cellStyle name="20% - Énfasis4 5 2 2" xfId="318" xr:uid="{00000000-0005-0000-0000-00003B010000}"/>
    <cellStyle name="20% - Énfasis4 5 3" xfId="319" xr:uid="{00000000-0005-0000-0000-00003C010000}"/>
    <cellStyle name="20% - Énfasis4 5 4" xfId="320" xr:uid="{00000000-0005-0000-0000-00003D010000}"/>
    <cellStyle name="20% - Énfasis4 5 5" xfId="321" xr:uid="{00000000-0005-0000-0000-00003E010000}"/>
    <cellStyle name="20% - Énfasis4 5 6" xfId="322" xr:uid="{00000000-0005-0000-0000-00003F010000}"/>
    <cellStyle name="20% - Énfasis4 5 7" xfId="323" xr:uid="{00000000-0005-0000-0000-000040010000}"/>
    <cellStyle name="20% - Énfasis4 5_DAILY REPORT MAPACHE 1 MARZO-09" xfId="324" xr:uid="{00000000-0005-0000-0000-000041010000}"/>
    <cellStyle name="20% - Énfasis4 6" xfId="325" xr:uid="{00000000-0005-0000-0000-000042010000}"/>
    <cellStyle name="20% - Énfasis4 6 2" xfId="326" xr:uid="{00000000-0005-0000-0000-000043010000}"/>
    <cellStyle name="20% - Énfasis4 6 2 2" xfId="327" xr:uid="{00000000-0005-0000-0000-000044010000}"/>
    <cellStyle name="20% - Énfasis4 6 3" xfId="328" xr:uid="{00000000-0005-0000-0000-000045010000}"/>
    <cellStyle name="20% - Énfasis4 6_DAILY REPORT MAPACHE 1 MARZO-09" xfId="329" xr:uid="{00000000-0005-0000-0000-000046010000}"/>
    <cellStyle name="20% - Énfasis4 7" xfId="330" xr:uid="{00000000-0005-0000-0000-000047010000}"/>
    <cellStyle name="20% - Énfasis4 7 2" xfId="331" xr:uid="{00000000-0005-0000-0000-000048010000}"/>
    <cellStyle name="20% - Énfasis4 7 2 2" xfId="332" xr:uid="{00000000-0005-0000-0000-000049010000}"/>
    <cellStyle name="20% - Énfasis4 7 3" xfId="333" xr:uid="{00000000-0005-0000-0000-00004A010000}"/>
    <cellStyle name="20% - Énfasis4 7_DAILY REPORT MAPACHE 1 MARZO-09" xfId="334" xr:uid="{00000000-0005-0000-0000-00004B010000}"/>
    <cellStyle name="20% - Énfasis4 8" xfId="335" xr:uid="{00000000-0005-0000-0000-00004C010000}"/>
    <cellStyle name="20% - Énfasis4 8 2" xfId="336" xr:uid="{00000000-0005-0000-0000-00004D010000}"/>
    <cellStyle name="20% - Énfasis4 8 2 2" xfId="337" xr:uid="{00000000-0005-0000-0000-00004E010000}"/>
    <cellStyle name="20% - Énfasis4 8 3" xfId="338" xr:uid="{00000000-0005-0000-0000-00004F010000}"/>
    <cellStyle name="20% - Énfasis4 8_DAILY REPORT MAPACHE 1 MARZO-09" xfId="339" xr:uid="{00000000-0005-0000-0000-000050010000}"/>
    <cellStyle name="20% - Énfasis4 9" xfId="340" xr:uid="{00000000-0005-0000-0000-000051010000}"/>
    <cellStyle name="20% - Énfasis4 9 2" xfId="341" xr:uid="{00000000-0005-0000-0000-000052010000}"/>
    <cellStyle name="20% - Énfasis4 9 2 2" xfId="342" xr:uid="{00000000-0005-0000-0000-000053010000}"/>
    <cellStyle name="20% - Énfasis4 9 3" xfId="343" xr:uid="{00000000-0005-0000-0000-000054010000}"/>
    <cellStyle name="20% - Énfasis4 9_DAILY REPORT MAPACHE 1 MARZO-09" xfId="344" xr:uid="{00000000-0005-0000-0000-000055010000}"/>
    <cellStyle name="20% - Énfasis5" xfId="345" xr:uid="{00000000-0005-0000-0000-000056010000}"/>
    <cellStyle name="20% - Énfasis5 10" xfId="346" xr:uid="{00000000-0005-0000-0000-000057010000}"/>
    <cellStyle name="20% - Énfasis5 10 2" xfId="347" xr:uid="{00000000-0005-0000-0000-000058010000}"/>
    <cellStyle name="20% - Énfasis5 10 3" xfId="348" xr:uid="{00000000-0005-0000-0000-000059010000}"/>
    <cellStyle name="20% - Énfasis5 11" xfId="349" xr:uid="{00000000-0005-0000-0000-00005A010000}"/>
    <cellStyle name="20% - Énfasis5 12" xfId="350" xr:uid="{00000000-0005-0000-0000-00005B010000}"/>
    <cellStyle name="20% - Énfasis5 2" xfId="351" xr:uid="{00000000-0005-0000-0000-00005C010000}"/>
    <cellStyle name="20% - Énfasis5 2 2" xfId="352" xr:uid="{00000000-0005-0000-0000-00005D010000}"/>
    <cellStyle name="20% - Énfasis5 2 2 2" xfId="353" xr:uid="{00000000-0005-0000-0000-00005E010000}"/>
    <cellStyle name="20% - Énfasis5 2 3" xfId="354" xr:uid="{00000000-0005-0000-0000-00005F010000}"/>
    <cellStyle name="20% - Énfasis5 2 4" xfId="355" xr:uid="{00000000-0005-0000-0000-000060010000}"/>
    <cellStyle name="20% - Énfasis5 2 5" xfId="356" xr:uid="{00000000-0005-0000-0000-000061010000}"/>
    <cellStyle name="20% - Énfasis5 2 6" xfId="357" xr:uid="{00000000-0005-0000-0000-000062010000}"/>
    <cellStyle name="20% - Énfasis5 2 7" xfId="358" xr:uid="{00000000-0005-0000-0000-000063010000}"/>
    <cellStyle name="20% - Énfasis5 2_DAILY REPORT MAPACHE 1 MARZO-09" xfId="359" xr:uid="{00000000-0005-0000-0000-000064010000}"/>
    <cellStyle name="20% - Énfasis5 3" xfId="360" xr:uid="{00000000-0005-0000-0000-000065010000}"/>
    <cellStyle name="20% - Énfasis5 3 2" xfId="361" xr:uid="{00000000-0005-0000-0000-000066010000}"/>
    <cellStyle name="20% - Énfasis5 3 2 2" xfId="362" xr:uid="{00000000-0005-0000-0000-000067010000}"/>
    <cellStyle name="20% - Énfasis5 3 3" xfId="363" xr:uid="{00000000-0005-0000-0000-000068010000}"/>
    <cellStyle name="20% - Énfasis5 3 4" xfId="364" xr:uid="{00000000-0005-0000-0000-000069010000}"/>
    <cellStyle name="20% - Énfasis5 3 5" xfId="365" xr:uid="{00000000-0005-0000-0000-00006A010000}"/>
    <cellStyle name="20% - Énfasis5 3 6" xfId="366" xr:uid="{00000000-0005-0000-0000-00006B010000}"/>
    <cellStyle name="20% - Énfasis5 3 7" xfId="367" xr:uid="{00000000-0005-0000-0000-00006C010000}"/>
    <cellStyle name="20% - Énfasis5 3 8" xfId="368" xr:uid="{00000000-0005-0000-0000-00006D010000}"/>
    <cellStyle name="20% - Énfasis5 3_DAILY REPORT MAPACHE 1 MARZO-09" xfId="369" xr:uid="{00000000-0005-0000-0000-00006E010000}"/>
    <cellStyle name="20% - Énfasis5 4" xfId="370" xr:uid="{00000000-0005-0000-0000-00006F010000}"/>
    <cellStyle name="20% - Énfasis5 4 2" xfId="371" xr:uid="{00000000-0005-0000-0000-000070010000}"/>
    <cellStyle name="20% - Énfasis5 4 2 2" xfId="372" xr:uid="{00000000-0005-0000-0000-000071010000}"/>
    <cellStyle name="20% - Énfasis5 4 3" xfId="373" xr:uid="{00000000-0005-0000-0000-000072010000}"/>
    <cellStyle name="20% - Énfasis5 4 4" xfId="374" xr:uid="{00000000-0005-0000-0000-000073010000}"/>
    <cellStyle name="20% - Énfasis5 4 5" xfId="375" xr:uid="{00000000-0005-0000-0000-000074010000}"/>
    <cellStyle name="20% - Énfasis5 4 6" xfId="376" xr:uid="{00000000-0005-0000-0000-000075010000}"/>
    <cellStyle name="20% - Énfasis5 4 7" xfId="377" xr:uid="{00000000-0005-0000-0000-000076010000}"/>
    <cellStyle name="20% - Énfasis5 4_DAILY REPORT MAPACHE 1 MARZO-09" xfId="378" xr:uid="{00000000-0005-0000-0000-000077010000}"/>
    <cellStyle name="20% - Énfasis5 5" xfId="379" xr:uid="{00000000-0005-0000-0000-000078010000}"/>
    <cellStyle name="20% - Énfasis5 5 2" xfId="380" xr:uid="{00000000-0005-0000-0000-000079010000}"/>
    <cellStyle name="20% - Énfasis5 5 2 2" xfId="381" xr:uid="{00000000-0005-0000-0000-00007A010000}"/>
    <cellStyle name="20% - Énfasis5 5 3" xfId="382" xr:uid="{00000000-0005-0000-0000-00007B010000}"/>
    <cellStyle name="20% - Énfasis5 5 4" xfId="383" xr:uid="{00000000-0005-0000-0000-00007C010000}"/>
    <cellStyle name="20% - Énfasis5 5 5" xfId="384" xr:uid="{00000000-0005-0000-0000-00007D010000}"/>
    <cellStyle name="20% - Énfasis5 5 6" xfId="385" xr:uid="{00000000-0005-0000-0000-00007E010000}"/>
    <cellStyle name="20% - Énfasis5 5 7" xfId="386" xr:uid="{00000000-0005-0000-0000-00007F010000}"/>
    <cellStyle name="20% - Énfasis5 5_DAILY REPORT MAPACHE 1 MARZO-09" xfId="387" xr:uid="{00000000-0005-0000-0000-000080010000}"/>
    <cellStyle name="20% - Énfasis5 6" xfId="388" xr:uid="{00000000-0005-0000-0000-000081010000}"/>
    <cellStyle name="20% - Énfasis5 6 2" xfId="389" xr:uid="{00000000-0005-0000-0000-000082010000}"/>
    <cellStyle name="20% - Énfasis5 6 2 2" xfId="390" xr:uid="{00000000-0005-0000-0000-000083010000}"/>
    <cellStyle name="20% - Énfasis5 6 3" xfId="391" xr:uid="{00000000-0005-0000-0000-000084010000}"/>
    <cellStyle name="20% - Énfasis5 6_DAILY REPORT MAPACHE 1 MARZO-09" xfId="392" xr:uid="{00000000-0005-0000-0000-000085010000}"/>
    <cellStyle name="20% - Énfasis5 7" xfId="393" xr:uid="{00000000-0005-0000-0000-000086010000}"/>
    <cellStyle name="20% - Énfasis5 7 2" xfId="394" xr:uid="{00000000-0005-0000-0000-000087010000}"/>
    <cellStyle name="20% - Énfasis5 7 2 2" xfId="395" xr:uid="{00000000-0005-0000-0000-000088010000}"/>
    <cellStyle name="20% - Énfasis5 7 3" xfId="396" xr:uid="{00000000-0005-0000-0000-000089010000}"/>
    <cellStyle name="20% - Énfasis5 7_DAILY REPORT MAPACHE 1 MARZO-09" xfId="397" xr:uid="{00000000-0005-0000-0000-00008A010000}"/>
    <cellStyle name="20% - Énfasis5 8" xfId="398" xr:uid="{00000000-0005-0000-0000-00008B010000}"/>
    <cellStyle name="20% - Énfasis5 8 2" xfId="399" xr:uid="{00000000-0005-0000-0000-00008C010000}"/>
    <cellStyle name="20% - Énfasis5 8 2 2" xfId="400" xr:uid="{00000000-0005-0000-0000-00008D010000}"/>
    <cellStyle name="20% - Énfasis5 8 3" xfId="401" xr:uid="{00000000-0005-0000-0000-00008E010000}"/>
    <cellStyle name="20% - Énfasis5 8_DAILY REPORT MAPACHE 1 MARZO-09" xfId="402" xr:uid="{00000000-0005-0000-0000-00008F010000}"/>
    <cellStyle name="20% - Énfasis5 9" xfId="403" xr:uid="{00000000-0005-0000-0000-000090010000}"/>
    <cellStyle name="20% - Énfasis5 9 2" xfId="404" xr:uid="{00000000-0005-0000-0000-000091010000}"/>
    <cellStyle name="20% - Énfasis5 9 2 2" xfId="405" xr:uid="{00000000-0005-0000-0000-000092010000}"/>
    <cellStyle name="20% - Énfasis5 9 3" xfId="406" xr:uid="{00000000-0005-0000-0000-000093010000}"/>
    <cellStyle name="20% - Énfasis5 9_DAILY REPORT MAPACHE 1 MARZO-09" xfId="407" xr:uid="{00000000-0005-0000-0000-000094010000}"/>
    <cellStyle name="20% - Énfasis6" xfId="408" xr:uid="{00000000-0005-0000-0000-000095010000}"/>
    <cellStyle name="20% - Énfasis6 10" xfId="409" xr:uid="{00000000-0005-0000-0000-000096010000}"/>
    <cellStyle name="20% - Énfasis6 10 2" xfId="410" xr:uid="{00000000-0005-0000-0000-000097010000}"/>
    <cellStyle name="20% - Énfasis6 10 3" xfId="411" xr:uid="{00000000-0005-0000-0000-000098010000}"/>
    <cellStyle name="20% - Énfasis6 11" xfId="412" xr:uid="{00000000-0005-0000-0000-000099010000}"/>
    <cellStyle name="20% - Énfasis6 12" xfId="413" xr:uid="{00000000-0005-0000-0000-00009A010000}"/>
    <cellStyle name="20% - Énfasis6 2" xfId="414" xr:uid="{00000000-0005-0000-0000-00009B010000}"/>
    <cellStyle name="20% - Énfasis6 2 2" xfId="415" xr:uid="{00000000-0005-0000-0000-00009C010000}"/>
    <cellStyle name="20% - Énfasis6 2 2 2" xfId="416" xr:uid="{00000000-0005-0000-0000-00009D010000}"/>
    <cellStyle name="20% - Énfasis6 2 3" xfId="417" xr:uid="{00000000-0005-0000-0000-00009E010000}"/>
    <cellStyle name="20% - Énfasis6 2 4" xfId="418" xr:uid="{00000000-0005-0000-0000-00009F010000}"/>
    <cellStyle name="20% - Énfasis6 2 5" xfId="419" xr:uid="{00000000-0005-0000-0000-0000A0010000}"/>
    <cellStyle name="20% - Énfasis6 2 6" xfId="420" xr:uid="{00000000-0005-0000-0000-0000A1010000}"/>
    <cellStyle name="20% - Énfasis6 2 7" xfId="421" xr:uid="{00000000-0005-0000-0000-0000A2010000}"/>
    <cellStyle name="20% - Énfasis6 2 8" xfId="422" xr:uid="{00000000-0005-0000-0000-0000A3010000}"/>
    <cellStyle name="20% - Énfasis6 2_DAILY REPORT MAPACHE 1 MARZO-09" xfId="423" xr:uid="{00000000-0005-0000-0000-0000A4010000}"/>
    <cellStyle name="20% - Énfasis6 3" xfId="424" xr:uid="{00000000-0005-0000-0000-0000A5010000}"/>
    <cellStyle name="20% - Énfasis6 3 2" xfId="425" xr:uid="{00000000-0005-0000-0000-0000A6010000}"/>
    <cellStyle name="20% - Énfasis6 3 2 2" xfId="426" xr:uid="{00000000-0005-0000-0000-0000A7010000}"/>
    <cellStyle name="20% - Énfasis6 3 3" xfId="427" xr:uid="{00000000-0005-0000-0000-0000A8010000}"/>
    <cellStyle name="20% - Énfasis6 3 4" xfId="428" xr:uid="{00000000-0005-0000-0000-0000A9010000}"/>
    <cellStyle name="20% - Énfasis6 3 5" xfId="429" xr:uid="{00000000-0005-0000-0000-0000AA010000}"/>
    <cellStyle name="20% - Énfasis6 3 6" xfId="430" xr:uid="{00000000-0005-0000-0000-0000AB010000}"/>
    <cellStyle name="20% - Énfasis6 3 7" xfId="431" xr:uid="{00000000-0005-0000-0000-0000AC010000}"/>
    <cellStyle name="20% - Énfasis6 3 8" xfId="432" xr:uid="{00000000-0005-0000-0000-0000AD010000}"/>
    <cellStyle name="20% - Énfasis6 3_DAILY REPORT MAPACHE 1 MARZO-09" xfId="433" xr:uid="{00000000-0005-0000-0000-0000AE010000}"/>
    <cellStyle name="20% - Énfasis6 4" xfId="434" xr:uid="{00000000-0005-0000-0000-0000AF010000}"/>
    <cellStyle name="20% - Énfasis6 4 2" xfId="435" xr:uid="{00000000-0005-0000-0000-0000B0010000}"/>
    <cellStyle name="20% - Énfasis6 4 2 2" xfId="436" xr:uid="{00000000-0005-0000-0000-0000B1010000}"/>
    <cellStyle name="20% - Énfasis6 4 3" xfId="437" xr:uid="{00000000-0005-0000-0000-0000B2010000}"/>
    <cellStyle name="20% - Énfasis6 4 4" xfId="438" xr:uid="{00000000-0005-0000-0000-0000B3010000}"/>
    <cellStyle name="20% - Énfasis6 4 5" xfId="439" xr:uid="{00000000-0005-0000-0000-0000B4010000}"/>
    <cellStyle name="20% - Énfasis6 4 6" xfId="440" xr:uid="{00000000-0005-0000-0000-0000B5010000}"/>
    <cellStyle name="20% - Énfasis6 4 7" xfId="441" xr:uid="{00000000-0005-0000-0000-0000B6010000}"/>
    <cellStyle name="20% - Énfasis6 4_DAILY REPORT MAPACHE 1 MARZO-09" xfId="442" xr:uid="{00000000-0005-0000-0000-0000B7010000}"/>
    <cellStyle name="20% - Énfasis6 5" xfId="443" xr:uid="{00000000-0005-0000-0000-0000B8010000}"/>
    <cellStyle name="20% - Énfasis6 5 2" xfId="444" xr:uid="{00000000-0005-0000-0000-0000B9010000}"/>
    <cellStyle name="20% - Énfasis6 5 2 2" xfId="445" xr:uid="{00000000-0005-0000-0000-0000BA010000}"/>
    <cellStyle name="20% - Énfasis6 5 3" xfId="446" xr:uid="{00000000-0005-0000-0000-0000BB010000}"/>
    <cellStyle name="20% - Énfasis6 5 4" xfId="447" xr:uid="{00000000-0005-0000-0000-0000BC010000}"/>
    <cellStyle name="20% - Énfasis6 5 5" xfId="448" xr:uid="{00000000-0005-0000-0000-0000BD010000}"/>
    <cellStyle name="20% - Énfasis6 5 6" xfId="449" xr:uid="{00000000-0005-0000-0000-0000BE010000}"/>
    <cellStyle name="20% - Énfasis6 5 7" xfId="450" xr:uid="{00000000-0005-0000-0000-0000BF010000}"/>
    <cellStyle name="20% - Énfasis6 5_DAILY REPORT MAPACHE 1 MARZO-09" xfId="451" xr:uid="{00000000-0005-0000-0000-0000C0010000}"/>
    <cellStyle name="20% - Énfasis6 6" xfId="452" xr:uid="{00000000-0005-0000-0000-0000C1010000}"/>
    <cellStyle name="20% - Énfasis6 6 2" xfId="453" xr:uid="{00000000-0005-0000-0000-0000C2010000}"/>
    <cellStyle name="20% - Énfasis6 6 2 2" xfId="454" xr:uid="{00000000-0005-0000-0000-0000C3010000}"/>
    <cellStyle name="20% - Énfasis6 6 3" xfId="455" xr:uid="{00000000-0005-0000-0000-0000C4010000}"/>
    <cellStyle name="20% - Énfasis6 6_DAILY REPORT MAPACHE 1 MARZO-09" xfId="456" xr:uid="{00000000-0005-0000-0000-0000C5010000}"/>
    <cellStyle name="20% - Énfasis6 7" xfId="457" xr:uid="{00000000-0005-0000-0000-0000C6010000}"/>
    <cellStyle name="20% - Énfasis6 7 2" xfId="458" xr:uid="{00000000-0005-0000-0000-0000C7010000}"/>
    <cellStyle name="20% - Énfasis6 7 2 2" xfId="459" xr:uid="{00000000-0005-0000-0000-0000C8010000}"/>
    <cellStyle name="20% - Énfasis6 7 3" xfId="460" xr:uid="{00000000-0005-0000-0000-0000C9010000}"/>
    <cellStyle name="20% - Énfasis6 7_DAILY REPORT MAPACHE 1 MARZO-09" xfId="461" xr:uid="{00000000-0005-0000-0000-0000CA010000}"/>
    <cellStyle name="20% - Énfasis6 8" xfId="462" xr:uid="{00000000-0005-0000-0000-0000CB010000}"/>
    <cellStyle name="20% - Énfasis6 8 2" xfId="463" xr:uid="{00000000-0005-0000-0000-0000CC010000}"/>
    <cellStyle name="20% - Énfasis6 8 2 2" xfId="464" xr:uid="{00000000-0005-0000-0000-0000CD010000}"/>
    <cellStyle name="20% - Énfasis6 8 3" xfId="465" xr:uid="{00000000-0005-0000-0000-0000CE010000}"/>
    <cellStyle name="20% - Énfasis6 8_DAILY REPORT MAPACHE 1 MARZO-09" xfId="466" xr:uid="{00000000-0005-0000-0000-0000CF010000}"/>
    <cellStyle name="20% - Énfasis6 9" xfId="467" xr:uid="{00000000-0005-0000-0000-0000D0010000}"/>
    <cellStyle name="20% - Énfasis6 9 2" xfId="468" xr:uid="{00000000-0005-0000-0000-0000D1010000}"/>
    <cellStyle name="20% - Énfasis6 9 2 2" xfId="469" xr:uid="{00000000-0005-0000-0000-0000D2010000}"/>
    <cellStyle name="20% - Énfasis6 9 3" xfId="470" xr:uid="{00000000-0005-0000-0000-0000D3010000}"/>
    <cellStyle name="20% - Énfasis6 9_DAILY REPORT MAPACHE 1 MARZO-09" xfId="471" xr:uid="{00000000-0005-0000-0000-0000D4010000}"/>
    <cellStyle name="40% - Accent1 2" xfId="472" xr:uid="{00000000-0005-0000-0000-0000D5010000}"/>
    <cellStyle name="40% - Accent1 2 2" xfId="473" xr:uid="{00000000-0005-0000-0000-0000D6010000}"/>
    <cellStyle name="40% - Accent1 2 3" xfId="474" xr:uid="{00000000-0005-0000-0000-0000D7010000}"/>
    <cellStyle name="40% - Accent1 2 4" xfId="475" xr:uid="{00000000-0005-0000-0000-0000D8010000}"/>
    <cellStyle name="40% - Accent1 3" xfId="476" xr:uid="{00000000-0005-0000-0000-0000D9010000}"/>
    <cellStyle name="40% - Accent1 3 2" xfId="477" xr:uid="{00000000-0005-0000-0000-0000DA010000}"/>
    <cellStyle name="40% - Accent1 3 3" xfId="478" xr:uid="{00000000-0005-0000-0000-0000DB010000}"/>
    <cellStyle name="40% - Accent1 3 4" xfId="479" xr:uid="{00000000-0005-0000-0000-0000DC010000}"/>
    <cellStyle name="40% - Accent1 4" xfId="480" xr:uid="{00000000-0005-0000-0000-0000DD010000}"/>
    <cellStyle name="40% - Accent1 4 2" xfId="481" xr:uid="{00000000-0005-0000-0000-0000DE010000}"/>
    <cellStyle name="40% - Accent1 4 3" xfId="482" xr:uid="{00000000-0005-0000-0000-0000DF010000}"/>
    <cellStyle name="40% - Accent1 4 4" xfId="483" xr:uid="{00000000-0005-0000-0000-0000E0010000}"/>
    <cellStyle name="40% - Accent1 5" xfId="484" xr:uid="{00000000-0005-0000-0000-0000E1010000}"/>
    <cellStyle name="40% - Accent1 5 2" xfId="485" xr:uid="{00000000-0005-0000-0000-0000E2010000}"/>
    <cellStyle name="40% - Accent1 5 3" xfId="486" xr:uid="{00000000-0005-0000-0000-0000E3010000}"/>
    <cellStyle name="40% - Accent1 5 4" xfId="487" xr:uid="{00000000-0005-0000-0000-0000E4010000}"/>
    <cellStyle name="40% - Accent2 2" xfId="488" xr:uid="{00000000-0005-0000-0000-0000E5010000}"/>
    <cellStyle name="40% - Accent2 2 2" xfId="489" xr:uid="{00000000-0005-0000-0000-0000E6010000}"/>
    <cellStyle name="40% - Accent2 2 3" xfId="490" xr:uid="{00000000-0005-0000-0000-0000E7010000}"/>
    <cellStyle name="40% - Accent2 2 4" xfId="491" xr:uid="{00000000-0005-0000-0000-0000E8010000}"/>
    <cellStyle name="40% - Accent2 3" xfId="492" xr:uid="{00000000-0005-0000-0000-0000E9010000}"/>
    <cellStyle name="40% - Accent2 3 2" xfId="493" xr:uid="{00000000-0005-0000-0000-0000EA010000}"/>
    <cellStyle name="40% - Accent2 3 3" xfId="494" xr:uid="{00000000-0005-0000-0000-0000EB010000}"/>
    <cellStyle name="40% - Accent2 3 4" xfId="495" xr:uid="{00000000-0005-0000-0000-0000EC010000}"/>
    <cellStyle name="40% - Accent2 4" xfId="496" xr:uid="{00000000-0005-0000-0000-0000ED010000}"/>
    <cellStyle name="40% - Accent2 4 2" xfId="497" xr:uid="{00000000-0005-0000-0000-0000EE010000}"/>
    <cellStyle name="40% - Accent2 4 3" xfId="498" xr:uid="{00000000-0005-0000-0000-0000EF010000}"/>
    <cellStyle name="40% - Accent2 4 4" xfId="499" xr:uid="{00000000-0005-0000-0000-0000F0010000}"/>
    <cellStyle name="40% - Accent2 5" xfId="500" xr:uid="{00000000-0005-0000-0000-0000F1010000}"/>
    <cellStyle name="40% - Accent2 5 2" xfId="501" xr:uid="{00000000-0005-0000-0000-0000F2010000}"/>
    <cellStyle name="40% - Accent2 5 3" xfId="502" xr:uid="{00000000-0005-0000-0000-0000F3010000}"/>
    <cellStyle name="40% - Accent2 5 4" xfId="503" xr:uid="{00000000-0005-0000-0000-0000F4010000}"/>
    <cellStyle name="40% - Accent3 2" xfId="504" xr:uid="{00000000-0005-0000-0000-0000F5010000}"/>
    <cellStyle name="40% - Accent3 2 2" xfId="505" xr:uid="{00000000-0005-0000-0000-0000F6010000}"/>
    <cellStyle name="40% - Accent3 2 3" xfId="506" xr:uid="{00000000-0005-0000-0000-0000F7010000}"/>
    <cellStyle name="40% - Accent3 2 4" xfId="507" xr:uid="{00000000-0005-0000-0000-0000F8010000}"/>
    <cellStyle name="40% - Accent3 3" xfId="508" xr:uid="{00000000-0005-0000-0000-0000F9010000}"/>
    <cellStyle name="40% - Accent3 3 2" xfId="509" xr:uid="{00000000-0005-0000-0000-0000FA010000}"/>
    <cellStyle name="40% - Accent3 3 3" xfId="510" xr:uid="{00000000-0005-0000-0000-0000FB010000}"/>
    <cellStyle name="40% - Accent3 3 4" xfId="511" xr:uid="{00000000-0005-0000-0000-0000FC010000}"/>
    <cellStyle name="40% - Accent3 4" xfId="512" xr:uid="{00000000-0005-0000-0000-0000FD010000}"/>
    <cellStyle name="40% - Accent3 4 2" xfId="513" xr:uid="{00000000-0005-0000-0000-0000FE010000}"/>
    <cellStyle name="40% - Accent3 4 3" xfId="514" xr:uid="{00000000-0005-0000-0000-0000FF010000}"/>
    <cellStyle name="40% - Accent3 4 4" xfId="515" xr:uid="{00000000-0005-0000-0000-000000020000}"/>
    <cellStyle name="40% - Accent3 5" xfId="516" xr:uid="{00000000-0005-0000-0000-000001020000}"/>
    <cellStyle name="40% - Accent3 5 2" xfId="517" xr:uid="{00000000-0005-0000-0000-000002020000}"/>
    <cellStyle name="40% - Accent3 5 3" xfId="518" xr:uid="{00000000-0005-0000-0000-000003020000}"/>
    <cellStyle name="40% - Accent3 5 4" xfId="519" xr:uid="{00000000-0005-0000-0000-000004020000}"/>
    <cellStyle name="40% - Accent4 2" xfId="520" xr:uid="{00000000-0005-0000-0000-000005020000}"/>
    <cellStyle name="40% - Accent4 2 2" xfId="521" xr:uid="{00000000-0005-0000-0000-000006020000}"/>
    <cellStyle name="40% - Accent4 2 3" xfId="522" xr:uid="{00000000-0005-0000-0000-000007020000}"/>
    <cellStyle name="40% - Accent4 2 4" xfId="523" xr:uid="{00000000-0005-0000-0000-000008020000}"/>
    <cellStyle name="40% - Accent4 3" xfId="524" xr:uid="{00000000-0005-0000-0000-000009020000}"/>
    <cellStyle name="40% - Accent4 3 2" xfId="525" xr:uid="{00000000-0005-0000-0000-00000A020000}"/>
    <cellStyle name="40% - Accent4 3 3" xfId="526" xr:uid="{00000000-0005-0000-0000-00000B020000}"/>
    <cellStyle name="40% - Accent4 3 4" xfId="527" xr:uid="{00000000-0005-0000-0000-00000C020000}"/>
    <cellStyle name="40% - Accent4 4" xfId="528" xr:uid="{00000000-0005-0000-0000-00000D020000}"/>
    <cellStyle name="40% - Accent4 4 2" xfId="529" xr:uid="{00000000-0005-0000-0000-00000E020000}"/>
    <cellStyle name="40% - Accent4 4 3" xfId="530" xr:uid="{00000000-0005-0000-0000-00000F020000}"/>
    <cellStyle name="40% - Accent4 4 4" xfId="531" xr:uid="{00000000-0005-0000-0000-000010020000}"/>
    <cellStyle name="40% - Accent4 5" xfId="532" xr:uid="{00000000-0005-0000-0000-000011020000}"/>
    <cellStyle name="40% - Accent4 5 2" xfId="533" xr:uid="{00000000-0005-0000-0000-000012020000}"/>
    <cellStyle name="40% - Accent4 5 3" xfId="534" xr:uid="{00000000-0005-0000-0000-000013020000}"/>
    <cellStyle name="40% - Accent4 5 4" xfId="535" xr:uid="{00000000-0005-0000-0000-000014020000}"/>
    <cellStyle name="40% - Accent5 2" xfId="536" xr:uid="{00000000-0005-0000-0000-000015020000}"/>
    <cellStyle name="40% - Accent5 2 2" xfId="537" xr:uid="{00000000-0005-0000-0000-000016020000}"/>
    <cellStyle name="40% - Accent5 2 3" xfId="538" xr:uid="{00000000-0005-0000-0000-000017020000}"/>
    <cellStyle name="40% - Accent5 2 4" xfId="539" xr:uid="{00000000-0005-0000-0000-000018020000}"/>
    <cellStyle name="40% - Accent5 3" xfId="540" xr:uid="{00000000-0005-0000-0000-000019020000}"/>
    <cellStyle name="40% - Accent5 3 2" xfId="541" xr:uid="{00000000-0005-0000-0000-00001A020000}"/>
    <cellStyle name="40% - Accent5 3 3" xfId="542" xr:uid="{00000000-0005-0000-0000-00001B020000}"/>
    <cellStyle name="40% - Accent5 3 4" xfId="543" xr:uid="{00000000-0005-0000-0000-00001C020000}"/>
    <cellStyle name="40% - Accent5 4" xfId="544" xr:uid="{00000000-0005-0000-0000-00001D020000}"/>
    <cellStyle name="40% - Accent5 4 2" xfId="545" xr:uid="{00000000-0005-0000-0000-00001E020000}"/>
    <cellStyle name="40% - Accent5 4 3" xfId="546" xr:uid="{00000000-0005-0000-0000-00001F020000}"/>
    <cellStyle name="40% - Accent5 4 4" xfId="547" xr:uid="{00000000-0005-0000-0000-000020020000}"/>
    <cellStyle name="40% - Accent5 5" xfId="548" xr:uid="{00000000-0005-0000-0000-000021020000}"/>
    <cellStyle name="40% - Accent5 5 2" xfId="549" xr:uid="{00000000-0005-0000-0000-000022020000}"/>
    <cellStyle name="40% - Accent5 5 3" xfId="550" xr:uid="{00000000-0005-0000-0000-000023020000}"/>
    <cellStyle name="40% - Accent5 5 4" xfId="551" xr:uid="{00000000-0005-0000-0000-000024020000}"/>
    <cellStyle name="40% - Accent6 2" xfId="552" xr:uid="{00000000-0005-0000-0000-000025020000}"/>
    <cellStyle name="40% - Accent6 2 2" xfId="553" xr:uid="{00000000-0005-0000-0000-000026020000}"/>
    <cellStyle name="40% - Accent6 2 3" xfId="554" xr:uid="{00000000-0005-0000-0000-000027020000}"/>
    <cellStyle name="40% - Accent6 2 4" xfId="555" xr:uid="{00000000-0005-0000-0000-000028020000}"/>
    <cellStyle name="40% - Accent6 3" xfId="556" xr:uid="{00000000-0005-0000-0000-000029020000}"/>
    <cellStyle name="40% - Accent6 3 2" xfId="557" xr:uid="{00000000-0005-0000-0000-00002A020000}"/>
    <cellStyle name="40% - Accent6 3 3" xfId="558" xr:uid="{00000000-0005-0000-0000-00002B020000}"/>
    <cellStyle name="40% - Accent6 3 4" xfId="559" xr:uid="{00000000-0005-0000-0000-00002C020000}"/>
    <cellStyle name="40% - Accent6 4" xfId="560" xr:uid="{00000000-0005-0000-0000-00002D020000}"/>
    <cellStyle name="40% - Accent6 4 2" xfId="561" xr:uid="{00000000-0005-0000-0000-00002E020000}"/>
    <cellStyle name="40% - Accent6 4 3" xfId="562" xr:uid="{00000000-0005-0000-0000-00002F020000}"/>
    <cellStyle name="40% - Accent6 4 4" xfId="563" xr:uid="{00000000-0005-0000-0000-000030020000}"/>
    <cellStyle name="40% - Accent6 5" xfId="564" xr:uid="{00000000-0005-0000-0000-000031020000}"/>
    <cellStyle name="40% - Accent6 5 2" xfId="565" xr:uid="{00000000-0005-0000-0000-000032020000}"/>
    <cellStyle name="40% - Accent6 5 3" xfId="566" xr:uid="{00000000-0005-0000-0000-000033020000}"/>
    <cellStyle name="40% - Accent6 5 4" xfId="567" xr:uid="{00000000-0005-0000-0000-000034020000}"/>
    <cellStyle name="40% - Énfasis1" xfId="568" xr:uid="{00000000-0005-0000-0000-000035020000}"/>
    <cellStyle name="40% - Énfasis1 10" xfId="569" xr:uid="{00000000-0005-0000-0000-000036020000}"/>
    <cellStyle name="40% - Énfasis1 10 2" xfId="570" xr:uid="{00000000-0005-0000-0000-000037020000}"/>
    <cellStyle name="40% - Énfasis1 10 3" xfId="571" xr:uid="{00000000-0005-0000-0000-000038020000}"/>
    <cellStyle name="40% - Énfasis1 11" xfId="572" xr:uid="{00000000-0005-0000-0000-000039020000}"/>
    <cellStyle name="40% - Énfasis1 12" xfId="573" xr:uid="{00000000-0005-0000-0000-00003A020000}"/>
    <cellStyle name="40% - Énfasis1 2" xfId="574" xr:uid="{00000000-0005-0000-0000-00003B020000}"/>
    <cellStyle name="40% - Énfasis1 2 2" xfId="575" xr:uid="{00000000-0005-0000-0000-00003C020000}"/>
    <cellStyle name="40% - Énfasis1 2 2 2" xfId="576" xr:uid="{00000000-0005-0000-0000-00003D020000}"/>
    <cellStyle name="40% - Énfasis1 2 3" xfId="577" xr:uid="{00000000-0005-0000-0000-00003E020000}"/>
    <cellStyle name="40% - Énfasis1 2 4" xfId="578" xr:uid="{00000000-0005-0000-0000-00003F020000}"/>
    <cellStyle name="40% - Énfasis1 2 5" xfId="579" xr:uid="{00000000-0005-0000-0000-000040020000}"/>
    <cellStyle name="40% - Énfasis1 2 6" xfId="580" xr:uid="{00000000-0005-0000-0000-000041020000}"/>
    <cellStyle name="40% - Énfasis1 2 7" xfId="581" xr:uid="{00000000-0005-0000-0000-000042020000}"/>
    <cellStyle name="40% - Énfasis1 2 8" xfId="582" xr:uid="{00000000-0005-0000-0000-000043020000}"/>
    <cellStyle name="40% - Énfasis1 2_DAILY REPORT MAPACHE 1 MARZO-09" xfId="583" xr:uid="{00000000-0005-0000-0000-000044020000}"/>
    <cellStyle name="40% - Énfasis1 3" xfId="584" xr:uid="{00000000-0005-0000-0000-000045020000}"/>
    <cellStyle name="40% - Énfasis1 3 2" xfId="585" xr:uid="{00000000-0005-0000-0000-000046020000}"/>
    <cellStyle name="40% - Énfasis1 3 2 2" xfId="586" xr:uid="{00000000-0005-0000-0000-000047020000}"/>
    <cellStyle name="40% - Énfasis1 3 3" xfId="587" xr:uid="{00000000-0005-0000-0000-000048020000}"/>
    <cellStyle name="40% - Énfasis1 3 4" xfId="588" xr:uid="{00000000-0005-0000-0000-000049020000}"/>
    <cellStyle name="40% - Énfasis1 3 5" xfId="589" xr:uid="{00000000-0005-0000-0000-00004A020000}"/>
    <cellStyle name="40% - Énfasis1 3 6" xfId="590" xr:uid="{00000000-0005-0000-0000-00004B020000}"/>
    <cellStyle name="40% - Énfasis1 3 7" xfId="591" xr:uid="{00000000-0005-0000-0000-00004C020000}"/>
    <cellStyle name="40% - Énfasis1 3 8" xfId="592" xr:uid="{00000000-0005-0000-0000-00004D020000}"/>
    <cellStyle name="40% - Énfasis1 3_DAILY REPORT MAPACHE 1 MARZO-09" xfId="593" xr:uid="{00000000-0005-0000-0000-00004E020000}"/>
    <cellStyle name="40% - Énfasis1 4" xfId="594" xr:uid="{00000000-0005-0000-0000-00004F020000}"/>
    <cellStyle name="40% - Énfasis1 4 2" xfId="595" xr:uid="{00000000-0005-0000-0000-000050020000}"/>
    <cellStyle name="40% - Énfasis1 4 2 2" xfId="596" xr:uid="{00000000-0005-0000-0000-000051020000}"/>
    <cellStyle name="40% - Énfasis1 4 3" xfId="597" xr:uid="{00000000-0005-0000-0000-000052020000}"/>
    <cellStyle name="40% - Énfasis1 4 4" xfId="598" xr:uid="{00000000-0005-0000-0000-000053020000}"/>
    <cellStyle name="40% - Énfasis1 4 5" xfId="599" xr:uid="{00000000-0005-0000-0000-000054020000}"/>
    <cellStyle name="40% - Énfasis1 4 6" xfId="600" xr:uid="{00000000-0005-0000-0000-000055020000}"/>
    <cellStyle name="40% - Énfasis1 4 7" xfId="601" xr:uid="{00000000-0005-0000-0000-000056020000}"/>
    <cellStyle name="40% - Énfasis1 4_DAILY REPORT MAPACHE 1 MARZO-09" xfId="602" xr:uid="{00000000-0005-0000-0000-000057020000}"/>
    <cellStyle name="40% - Énfasis1 5" xfId="603" xr:uid="{00000000-0005-0000-0000-000058020000}"/>
    <cellStyle name="40% - Énfasis1 5 2" xfId="604" xr:uid="{00000000-0005-0000-0000-000059020000}"/>
    <cellStyle name="40% - Énfasis1 5 2 2" xfId="605" xr:uid="{00000000-0005-0000-0000-00005A020000}"/>
    <cellStyle name="40% - Énfasis1 5 3" xfId="606" xr:uid="{00000000-0005-0000-0000-00005B020000}"/>
    <cellStyle name="40% - Énfasis1 5 4" xfId="607" xr:uid="{00000000-0005-0000-0000-00005C020000}"/>
    <cellStyle name="40% - Énfasis1 5 5" xfId="608" xr:uid="{00000000-0005-0000-0000-00005D020000}"/>
    <cellStyle name="40% - Énfasis1 5 6" xfId="609" xr:uid="{00000000-0005-0000-0000-00005E020000}"/>
    <cellStyle name="40% - Énfasis1 5 7" xfId="610" xr:uid="{00000000-0005-0000-0000-00005F020000}"/>
    <cellStyle name="40% - Énfasis1 5_DAILY REPORT MAPACHE 1 MARZO-09" xfId="611" xr:uid="{00000000-0005-0000-0000-000060020000}"/>
    <cellStyle name="40% - Énfasis1 6" xfId="612" xr:uid="{00000000-0005-0000-0000-000061020000}"/>
    <cellStyle name="40% - Énfasis1 6 2" xfId="613" xr:uid="{00000000-0005-0000-0000-000062020000}"/>
    <cellStyle name="40% - Énfasis1 6 2 2" xfId="614" xr:uid="{00000000-0005-0000-0000-000063020000}"/>
    <cellStyle name="40% - Énfasis1 6 3" xfId="615" xr:uid="{00000000-0005-0000-0000-000064020000}"/>
    <cellStyle name="40% - Énfasis1 6_DAILY REPORT MAPACHE 1 MARZO-09" xfId="616" xr:uid="{00000000-0005-0000-0000-000065020000}"/>
    <cellStyle name="40% - Énfasis1 7" xfId="617" xr:uid="{00000000-0005-0000-0000-000066020000}"/>
    <cellStyle name="40% - Énfasis1 7 2" xfId="618" xr:uid="{00000000-0005-0000-0000-000067020000}"/>
    <cellStyle name="40% - Énfasis1 7 2 2" xfId="619" xr:uid="{00000000-0005-0000-0000-000068020000}"/>
    <cellStyle name="40% - Énfasis1 7 3" xfId="620" xr:uid="{00000000-0005-0000-0000-000069020000}"/>
    <cellStyle name="40% - Énfasis1 7_DAILY REPORT MAPACHE 1 MARZO-09" xfId="621" xr:uid="{00000000-0005-0000-0000-00006A020000}"/>
    <cellStyle name="40% - Énfasis1 8" xfId="622" xr:uid="{00000000-0005-0000-0000-00006B020000}"/>
    <cellStyle name="40% - Énfasis1 8 2" xfId="623" xr:uid="{00000000-0005-0000-0000-00006C020000}"/>
    <cellStyle name="40% - Énfasis1 8 2 2" xfId="624" xr:uid="{00000000-0005-0000-0000-00006D020000}"/>
    <cellStyle name="40% - Énfasis1 8 3" xfId="625" xr:uid="{00000000-0005-0000-0000-00006E020000}"/>
    <cellStyle name="40% - Énfasis1 8_DAILY REPORT MAPACHE 1 MARZO-09" xfId="626" xr:uid="{00000000-0005-0000-0000-00006F020000}"/>
    <cellStyle name="40% - Énfasis1 9" xfId="627" xr:uid="{00000000-0005-0000-0000-000070020000}"/>
    <cellStyle name="40% - Énfasis1 9 2" xfId="628" xr:uid="{00000000-0005-0000-0000-000071020000}"/>
    <cellStyle name="40% - Énfasis1 9 2 2" xfId="629" xr:uid="{00000000-0005-0000-0000-000072020000}"/>
    <cellStyle name="40% - Énfasis1 9 3" xfId="630" xr:uid="{00000000-0005-0000-0000-000073020000}"/>
    <cellStyle name="40% - Énfasis1 9_DAILY REPORT MAPACHE 1 MARZO-09" xfId="631" xr:uid="{00000000-0005-0000-0000-000074020000}"/>
    <cellStyle name="40% - Énfasis2" xfId="632" xr:uid="{00000000-0005-0000-0000-000075020000}"/>
    <cellStyle name="40% - Énfasis2 10" xfId="633" xr:uid="{00000000-0005-0000-0000-000076020000}"/>
    <cellStyle name="40% - Énfasis2 10 2" xfId="634" xr:uid="{00000000-0005-0000-0000-000077020000}"/>
    <cellStyle name="40% - Énfasis2 10 3" xfId="635" xr:uid="{00000000-0005-0000-0000-000078020000}"/>
    <cellStyle name="40% - Énfasis2 11" xfId="636" xr:uid="{00000000-0005-0000-0000-000079020000}"/>
    <cellStyle name="40% - Énfasis2 12" xfId="637" xr:uid="{00000000-0005-0000-0000-00007A020000}"/>
    <cellStyle name="40% - Énfasis2 2" xfId="638" xr:uid="{00000000-0005-0000-0000-00007B020000}"/>
    <cellStyle name="40% - Énfasis2 2 2" xfId="639" xr:uid="{00000000-0005-0000-0000-00007C020000}"/>
    <cellStyle name="40% - Énfasis2 2 2 2" xfId="640" xr:uid="{00000000-0005-0000-0000-00007D020000}"/>
    <cellStyle name="40% - Énfasis2 2 3" xfId="641" xr:uid="{00000000-0005-0000-0000-00007E020000}"/>
    <cellStyle name="40% - Énfasis2 2 4" xfId="642" xr:uid="{00000000-0005-0000-0000-00007F020000}"/>
    <cellStyle name="40% - Énfasis2 2 5" xfId="643" xr:uid="{00000000-0005-0000-0000-000080020000}"/>
    <cellStyle name="40% - Énfasis2 2 6" xfId="644" xr:uid="{00000000-0005-0000-0000-000081020000}"/>
    <cellStyle name="40% - Énfasis2 2 7" xfId="645" xr:uid="{00000000-0005-0000-0000-000082020000}"/>
    <cellStyle name="40% - Énfasis2 2_DAILY REPORT MAPACHE 1 MARZO-09" xfId="646" xr:uid="{00000000-0005-0000-0000-000083020000}"/>
    <cellStyle name="40% - Énfasis2 3" xfId="647" xr:uid="{00000000-0005-0000-0000-000084020000}"/>
    <cellStyle name="40% - Énfasis2 3 2" xfId="648" xr:uid="{00000000-0005-0000-0000-000085020000}"/>
    <cellStyle name="40% - Énfasis2 3 2 2" xfId="649" xr:uid="{00000000-0005-0000-0000-000086020000}"/>
    <cellStyle name="40% - Énfasis2 3 3" xfId="650" xr:uid="{00000000-0005-0000-0000-000087020000}"/>
    <cellStyle name="40% - Énfasis2 3 4" xfId="651" xr:uid="{00000000-0005-0000-0000-000088020000}"/>
    <cellStyle name="40% - Énfasis2 3 5" xfId="652" xr:uid="{00000000-0005-0000-0000-000089020000}"/>
    <cellStyle name="40% - Énfasis2 3 6" xfId="653" xr:uid="{00000000-0005-0000-0000-00008A020000}"/>
    <cellStyle name="40% - Énfasis2 3 7" xfId="654" xr:uid="{00000000-0005-0000-0000-00008B020000}"/>
    <cellStyle name="40% - Énfasis2 3 8" xfId="655" xr:uid="{00000000-0005-0000-0000-00008C020000}"/>
    <cellStyle name="40% - Énfasis2 3_DAILY REPORT MAPACHE 1 MARZO-09" xfId="656" xr:uid="{00000000-0005-0000-0000-00008D020000}"/>
    <cellStyle name="40% - Énfasis2 4" xfId="657" xr:uid="{00000000-0005-0000-0000-00008E020000}"/>
    <cellStyle name="40% - Énfasis2 4 2" xfId="658" xr:uid="{00000000-0005-0000-0000-00008F020000}"/>
    <cellStyle name="40% - Énfasis2 4 2 2" xfId="659" xr:uid="{00000000-0005-0000-0000-000090020000}"/>
    <cellStyle name="40% - Énfasis2 4 3" xfId="660" xr:uid="{00000000-0005-0000-0000-000091020000}"/>
    <cellStyle name="40% - Énfasis2 4 4" xfId="661" xr:uid="{00000000-0005-0000-0000-000092020000}"/>
    <cellStyle name="40% - Énfasis2 4 5" xfId="662" xr:uid="{00000000-0005-0000-0000-000093020000}"/>
    <cellStyle name="40% - Énfasis2 4 6" xfId="663" xr:uid="{00000000-0005-0000-0000-000094020000}"/>
    <cellStyle name="40% - Énfasis2 4 7" xfId="664" xr:uid="{00000000-0005-0000-0000-000095020000}"/>
    <cellStyle name="40% - Énfasis2 4_DAILY REPORT MAPACHE 1 MARZO-09" xfId="665" xr:uid="{00000000-0005-0000-0000-000096020000}"/>
    <cellStyle name="40% - Énfasis2 5" xfId="666" xr:uid="{00000000-0005-0000-0000-000097020000}"/>
    <cellStyle name="40% - Énfasis2 5 2" xfId="667" xr:uid="{00000000-0005-0000-0000-000098020000}"/>
    <cellStyle name="40% - Énfasis2 5 2 2" xfId="668" xr:uid="{00000000-0005-0000-0000-000099020000}"/>
    <cellStyle name="40% - Énfasis2 5 3" xfId="669" xr:uid="{00000000-0005-0000-0000-00009A020000}"/>
    <cellStyle name="40% - Énfasis2 5 4" xfId="670" xr:uid="{00000000-0005-0000-0000-00009B020000}"/>
    <cellStyle name="40% - Énfasis2 5 5" xfId="671" xr:uid="{00000000-0005-0000-0000-00009C020000}"/>
    <cellStyle name="40% - Énfasis2 5 6" xfId="672" xr:uid="{00000000-0005-0000-0000-00009D020000}"/>
    <cellStyle name="40% - Énfasis2 5 7" xfId="673" xr:uid="{00000000-0005-0000-0000-00009E020000}"/>
    <cellStyle name="40% - Énfasis2 5_DAILY REPORT MAPACHE 1 MARZO-09" xfId="674" xr:uid="{00000000-0005-0000-0000-00009F020000}"/>
    <cellStyle name="40% - Énfasis2 6" xfId="675" xr:uid="{00000000-0005-0000-0000-0000A0020000}"/>
    <cellStyle name="40% - Énfasis2 6 2" xfId="676" xr:uid="{00000000-0005-0000-0000-0000A1020000}"/>
    <cellStyle name="40% - Énfasis2 6 2 2" xfId="677" xr:uid="{00000000-0005-0000-0000-0000A2020000}"/>
    <cellStyle name="40% - Énfasis2 6 3" xfId="678" xr:uid="{00000000-0005-0000-0000-0000A3020000}"/>
    <cellStyle name="40% - Énfasis2 6_DAILY REPORT MAPACHE 1 MARZO-09" xfId="679" xr:uid="{00000000-0005-0000-0000-0000A4020000}"/>
    <cellStyle name="40% - Énfasis2 7" xfId="680" xr:uid="{00000000-0005-0000-0000-0000A5020000}"/>
    <cellStyle name="40% - Énfasis2 7 2" xfId="681" xr:uid="{00000000-0005-0000-0000-0000A6020000}"/>
    <cellStyle name="40% - Énfasis2 7 2 2" xfId="682" xr:uid="{00000000-0005-0000-0000-0000A7020000}"/>
    <cellStyle name="40% - Énfasis2 7 3" xfId="683" xr:uid="{00000000-0005-0000-0000-0000A8020000}"/>
    <cellStyle name="40% - Énfasis2 7_DAILY REPORT MAPACHE 1 MARZO-09" xfId="684" xr:uid="{00000000-0005-0000-0000-0000A9020000}"/>
    <cellStyle name="40% - Énfasis2 8" xfId="685" xr:uid="{00000000-0005-0000-0000-0000AA020000}"/>
    <cellStyle name="40% - Énfasis2 8 2" xfId="686" xr:uid="{00000000-0005-0000-0000-0000AB020000}"/>
    <cellStyle name="40% - Énfasis2 8 2 2" xfId="687" xr:uid="{00000000-0005-0000-0000-0000AC020000}"/>
    <cellStyle name="40% - Énfasis2 8 3" xfId="688" xr:uid="{00000000-0005-0000-0000-0000AD020000}"/>
    <cellStyle name="40% - Énfasis2 8_DAILY REPORT MAPACHE 1 MARZO-09" xfId="689" xr:uid="{00000000-0005-0000-0000-0000AE020000}"/>
    <cellStyle name="40% - Énfasis2 9" xfId="690" xr:uid="{00000000-0005-0000-0000-0000AF020000}"/>
    <cellStyle name="40% - Énfasis2 9 2" xfId="691" xr:uid="{00000000-0005-0000-0000-0000B0020000}"/>
    <cellStyle name="40% - Énfasis2 9 2 2" xfId="692" xr:uid="{00000000-0005-0000-0000-0000B1020000}"/>
    <cellStyle name="40% - Énfasis2 9 3" xfId="693" xr:uid="{00000000-0005-0000-0000-0000B2020000}"/>
    <cellStyle name="40% - Énfasis2 9_DAILY REPORT MAPACHE 1 MARZO-09" xfId="694" xr:uid="{00000000-0005-0000-0000-0000B3020000}"/>
    <cellStyle name="40% - Énfasis3" xfId="695" xr:uid="{00000000-0005-0000-0000-0000B4020000}"/>
    <cellStyle name="40% - Énfasis3 10" xfId="696" xr:uid="{00000000-0005-0000-0000-0000B5020000}"/>
    <cellStyle name="40% - Énfasis3 10 2" xfId="697" xr:uid="{00000000-0005-0000-0000-0000B6020000}"/>
    <cellStyle name="40% - Énfasis3 10 3" xfId="698" xr:uid="{00000000-0005-0000-0000-0000B7020000}"/>
    <cellStyle name="40% - Énfasis3 11" xfId="699" xr:uid="{00000000-0005-0000-0000-0000B8020000}"/>
    <cellStyle name="40% - Énfasis3 12" xfId="700" xr:uid="{00000000-0005-0000-0000-0000B9020000}"/>
    <cellStyle name="40% - Énfasis3 2" xfId="701" xr:uid="{00000000-0005-0000-0000-0000BA020000}"/>
    <cellStyle name="40% - Énfasis3 2 2" xfId="702" xr:uid="{00000000-0005-0000-0000-0000BB020000}"/>
    <cellStyle name="40% - Énfasis3 2 2 2" xfId="703" xr:uid="{00000000-0005-0000-0000-0000BC020000}"/>
    <cellStyle name="40% - Énfasis3 2 3" xfId="704" xr:uid="{00000000-0005-0000-0000-0000BD020000}"/>
    <cellStyle name="40% - Énfasis3 2 4" xfId="705" xr:uid="{00000000-0005-0000-0000-0000BE020000}"/>
    <cellStyle name="40% - Énfasis3 2 5" xfId="706" xr:uid="{00000000-0005-0000-0000-0000BF020000}"/>
    <cellStyle name="40% - Énfasis3 2 6" xfId="707" xr:uid="{00000000-0005-0000-0000-0000C0020000}"/>
    <cellStyle name="40% - Énfasis3 2 7" xfId="708" xr:uid="{00000000-0005-0000-0000-0000C1020000}"/>
    <cellStyle name="40% - Énfasis3 2 8" xfId="709" xr:uid="{00000000-0005-0000-0000-0000C2020000}"/>
    <cellStyle name="40% - Énfasis3 2_DAILY REPORT MAPACHE 1 MARZO-09" xfId="710" xr:uid="{00000000-0005-0000-0000-0000C3020000}"/>
    <cellStyle name="40% - Énfasis3 3" xfId="711" xr:uid="{00000000-0005-0000-0000-0000C4020000}"/>
    <cellStyle name="40% - Énfasis3 3 2" xfId="712" xr:uid="{00000000-0005-0000-0000-0000C5020000}"/>
    <cellStyle name="40% - Énfasis3 3 2 2" xfId="713" xr:uid="{00000000-0005-0000-0000-0000C6020000}"/>
    <cellStyle name="40% - Énfasis3 3 3" xfId="714" xr:uid="{00000000-0005-0000-0000-0000C7020000}"/>
    <cellStyle name="40% - Énfasis3 3 4" xfId="715" xr:uid="{00000000-0005-0000-0000-0000C8020000}"/>
    <cellStyle name="40% - Énfasis3 3 5" xfId="716" xr:uid="{00000000-0005-0000-0000-0000C9020000}"/>
    <cellStyle name="40% - Énfasis3 3 6" xfId="717" xr:uid="{00000000-0005-0000-0000-0000CA020000}"/>
    <cellStyle name="40% - Énfasis3 3 7" xfId="718" xr:uid="{00000000-0005-0000-0000-0000CB020000}"/>
    <cellStyle name="40% - Énfasis3 3 8" xfId="719" xr:uid="{00000000-0005-0000-0000-0000CC020000}"/>
    <cellStyle name="40% - Énfasis3 3_DAILY REPORT MAPACHE 1 MARZO-09" xfId="720" xr:uid="{00000000-0005-0000-0000-0000CD020000}"/>
    <cellStyle name="40% - Énfasis3 4" xfId="721" xr:uid="{00000000-0005-0000-0000-0000CE020000}"/>
    <cellStyle name="40% - Énfasis3 4 2" xfId="722" xr:uid="{00000000-0005-0000-0000-0000CF020000}"/>
    <cellStyle name="40% - Énfasis3 4 2 2" xfId="723" xr:uid="{00000000-0005-0000-0000-0000D0020000}"/>
    <cellStyle name="40% - Énfasis3 4 3" xfId="724" xr:uid="{00000000-0005-0000-0000-0000D1020000}"/>
    <cellStyle name="40% - Énfasis3 4 4" xfId="725" xr:uid="{00000000-0005-0000-0000-0000D2020000}"/>
    <cellStyle name="40% - Énfasis3 4 5" xfId="726" xr:uid="{00000000-0005-0000-0000-0000D3020000}"/>
    <cellStyle name="40% - Énfasis3 4 6" xfId="727" xr:uid="{00000000-0005-0000-0000-0000D4020000}"/>
    <cellStyle name="40% - Énfasis3 4 7" xfId="728" xr:uid="{00000000-0005-0000-0000-0000D5020000}"/>
    <cellStyle name="40% - Énfasis3 4_DAILY REPORT MAPACHE 1 MARZO-09" xfId="729" xr:uid="{00000000-0005-0000-0000-0000D6020000}"/>
    <cellStyle name="40% - Énfasis3 5" xfId="730" xr:uid="{00000000-0005-0000-0000-0000D7020000}"/>
    <cellStyle name="40% - Énfasis3 5 2" xfId="731" xr:uid="{00000000-0005-0000-0000-0000D8020000}"/>
    <cellStyle name="40% - Énfasis3 5 2 2" xfId="732" xr:uid="{00000000-0005-0000-0000-0000D9020000}"/>
    <cellStyle name="40% - Énfasis3 5 3" xfId="733" xr:uid="{00000000-0005-0000-0000-0000DA020000}"/>
    <cellStyle name="40% - Énfasis3 5 4" xfId="734" xr:uid="{00000000-0005-0000-0000-0000DB020000}"/>
    <cellStyle name="40% - Énfasis3 5 5" xfId="735" xr:uid="{00000000-0005-0000-0000-0000DC020000}"/>
    <cellStyle name="40% - Énfasis3 5 6" xfId="736" xr:uid="{00000000-0005-0000-0000-0000DD020000}"/>
    <cellStyle name="40% - Énfasis3 5 7" xfId="737" xr:uid="{00000000-0005-0000-0000-0000DE020000}"/>
    <cellStyle name="40% - Énfasis3 5_DAILY REPORT MAPACHE 1 MARZO-09" xfId="738" xr:uid="{00000000-0005-0000-0000-0000DF020000}"/>
    <cellStyle name="40% - Énfasis3 6" xfId="739" xr:uid="{00000000-0005-0000-0000-0000E0020000}"/>
    <cellStyle name="40% - Énfasis3 6 2" xfId="740" xr:uid="{00000000-0005-0000-0000-0000E1020000}"/>
    <cellStyle name="40% - Énfasis3 6 2 2" xfId="741" xr:uid="{00000000-0005-0000-0000-0000E2020000}"/>
    <cellStyle name="40% - Énfasis3 6 3" xfId="742" xr:uid="{00000000-0005-0000-0000-0000E3020000}"/>
    <cellStyle name="40% - Énfasis3 6_DAILY REPORT MAPACHE 1 MARZO-09" xfId="743" xr:uid="{00000000-0005-0000-0000-0000E4020000}"/>
    <cellStyle name="40% - Énfasis3 7" xfId="744" xr:uid="{00000000-0005-0000-0000-0000E5020000}"/>
    <cellStyle name="40% - Énfasis3 7 2" xfId="745" xr:uid="{00000000-0005-0000-0000-0000E6020000}"/>
    <cellStyle name="40% - Énfasis3 7 2 2" xfId="746" xr:uid="{00000000-0005-0000-0000-0000E7020000}"/>
    <cellStyle name="40% - Énfasis3 7 3" xfId="747" xr:uid="{00000000-0005-0000-0000-0000E8020000}"/>
    <cellStyle name="40% - Énfasis3 7_DAILY REPORT MAPACHE 1 MARZO-09" xfId="748" xr:uid="{00000000-0005-0000-0000-0000E9020000}"/>
    <cellStyle name="40% - Énfasis3 8" xfId="749" xr:uid="{00000000-0005-0000-0000-0000EA020000}"/>
    <cellStyle name="40% - Énfasis3 8 2" xfId="750" xr:uid="{00000000-0005-0000-0000-0000EB020000}"/>
    <cellStyle name="40% - Énfasis3 8 2 2" xfId="751" xr:uid="{00000000-0005-0000-0000-0000EC020000}"/>
    <cellStyle name="40% - Énfasis3 8 3" xfId="752" xr:uid="{00000000-0005-0000-0000-0000ED020000}"/>
    <cellStyle name="40% - Énfasis3 8_DAILY REPORT MAPACHE 1 MARZO-09" xfId="753" xr:uid="{00000000-0005-0000-0000-0000EE020000}"/>
    <cellStyle name="40% - Énfasis3 9" xfId="754" xr:uid="{00000000-0005-0000-0000-0000EF020000}"/>
    <cellStyle name="40% - Énfasis3 9 2" xfId="755" xr:uid="{00000000-0005-0000-0000-0000F0020000}"/>
    <cellStyle name="40% - Énfasis3 9 2 2" xfId="756" xr:uid="{00000000-0005-0000-0000-0000F1020000}"/>
    <cellStyle name="40% - Énfasis3 9 3" xfId="757" xr:uid="{00000000-0005-0000-0000-0000F2020000}"/>
    <cellStyle name="40% - Énfasis3 9_DAILY REPORT MAPACHE 1 MARZO-09" xfId="758" xr:uid="{00000000-0005-0000-0000-0000F3020000}"/>
    <cellStyle name="40% - Énfasis4" xfId="759" xr:uid="{00000000-0005-0000-0000-0000F4020000}"/>
    <cellStyle name="40% - Énfasis4 10" xfId="760" xr:uid="{00000000-0005-0000-0000-0000F5020000}"/>
    <cellStyle name="40% - Énfasis4 10 2" xfId="761" xr:uid="{00000000-0005-0000-0000-0000F6020000}"/>
    <cellStyle name="40% - Énfasis4 10 3" xfId="762" xr:uid="{00000000-0005-0000-0000-0000F7020000}"/>
    <cellStyle name="40% - Énfasis4 11" xfId="763" xr:uid="{00000000-0005-0000-0000-0000F8020000}"/>
    <cellStyle name="40% - Énfasis4 12" xfId="764" xr:uid="{00000000-0005-0000-0000-0000F9020000}"/>
    <cellStyle name="40% - Énfasis4 2" xfId="765" xr:uid="{00000000-0005-0000-0000-0000FA020000}"/>
    <cellStyle name="40% - Énfasis4 2 2" xfId="766" xr:uid="{00000000-0005-0000-0000-0000FB020000}"/>
    <cellStyle name="40% - Énfasis4 2 2 2" xfId="767" xr:uid="{00000000-0005-0000-0000-0000FC020000}"/>
    <cellStyle name="40% - Énfasis4 2 3" xfId="768" xr:uid="{00000000-0005-0000-0000-0000FD020000}"/>
    <cellStyle name="40% - Énfasis4 2 4" xfId="769" xr:uid="{00000000-0005-0000-0000-0000FE020000}"/>
    <cellStyle name="40% - Énfasis4 2 5" xfId="770" xr:uid="{00000000-0005-0000-0000-0000FF020000}"/>
    <cellStyle name="40% - Énfasis4 2 6" xfId="771" xr:uid="{00000000-0005-0000-0000-000000030000}"/>
    <cellStyle name="40% - Énfasis4 2 7" xfId="772" xr:uid="{00000000-0005-0000-0000-000001030000}"/>
    <cellStyle name="40% - Énfasis4 2 8" xfId="773" xr:uid="{00000000-0005-0000-0000-000002030000}"/>
    <cellStyle name="40% - Énfasis4 2_DAILY REPORT MAPACHE 1 MARZO-09" xfId="774" xr:uid="{00000000-0005-0000-0000-000003030000}"/>
    <cellStyle name="40% - Énfasis4 3" xfId="775" xr:uid="{00000000-0005-0000-0000-000004030000}"/>
    <cellStyle name="40% - Énfasis4 3 2" xfId="776" xr:uid="{00000000-0005-0000-0000-000005030000}"/>
    <cellStyle name="40% - Énfasis4 3 2 2" xfId="777" xr:uid="{00000000-0005-0000-0000-000006030000}"/>
    <cellStyle name="40% - Énfasis4 3 3" xfId="778" xr:uid="{00000000-0005-0000-0000-000007030000}"/>
    <cellStyle name="40% - Énfasis4 3 4" xfId="779" xr:uid="{00000000-0005-0000-0000-000008030000}"/>
    <cellStyle name="40% - Énfasis4 3 5" xfId="780" xr:uid="{00000000-0005-0000-0000-000009030000}"/>
    <cellStyle name="40% - Énfasis4 3 6" xfId="781" xr:uid="{00000000-0005-0000-0000-00000A030000}"/>
    <cellStyle name="40% - Énfasis4 3 7" xfId="782" xr:uid="{00000000-0005-0000-0000-00000B030000}"/>
    <cellStyle name="40% - Énfasis4 3 8" xfId="783" xr:uid="{00000000-0005-0000-0000-00000C030000}"/>
    <cellStyle name="40% - Énfasis4 3_DAILY REPORT MAPACHE 1 MARZO-09" xfId="784" xr:uid="{00000000-0005-0000-0000-00000D030000}"/>
    <cellStyle name="40% - Énfasis4 4" xfId="785" xr:uid="{00000000-0005-0000-0000-00000E030000}"/>
    <cellStyle name="40% - Énfasis4 4 2" xfId="786" xr:uid="{00000000-0005-0000-0000-00000F030000}"/>
    <cellStyle name="40% - Énfasis4 4 2 2" xfId="787" xr:uid="{00000000-0005-0000-0000-000010030000}"/>
    <cellStyle name="40% - Énfasis4 4 3" xfId="788" xr:uid="{00000000-0005-0000-0000-000011030000}"/>
    <cellStyle name="40% - Énfasis4 4 4" xfId="789" xr:uid="{00000000-0005-0000-0000-000012030000}"/>
    <cellStyle name="40% - Énfasis4 4 5" xfId="790" xr:uid="{00000000-0005-0000-0000-000013030000}"/>
    <cellStyle name="40% - Énfasis4 4 6" xfId="791" xr:uid="{00000000-0005-0000-0000-000014030000}"/>
    <cellStyle name="40% - Énfasis4 4 7" xfId="792" xr:uid="{00000000-0005-0000-0000-000015030000}"/>
    <cellStyle name="40% - Énfasis4 4_DAILY REPORT MAPACHE 1 MARZO-09" xfId="793" xr:uid="{00000000-0005-0000-0000-000016030000}"/>
    <cellStyle name="40% - Énfasis4 5" xfId="794" xr:uid="{00000000-0005-0000-0000-000017030000}"/>
    <cellStyle name="40% - Énfasis4 5 2" xfId="795" xr:uid="{00000000-0005-0000-0000-000018030000}"/>
    <cellStyle name="40% - Énfasis4 5 2 2" xfId="796" xr:uid="{00000000-0005-0000-0000-000019030000}"/>
    <cellStyle name="40% - Énfasis4 5 3" xfId="797" xr:uid="{00000000-0005-0000-0000-00001A030000}"/>
    <cellStyle name="40% - Énfasis4 5 4" xfId="798" xr:uid="{00000000-0005-0000-0000-00001B030000}"/>
    <cellStyle name="40% - Énfasis4 5 5" xfId="799" xr:uid="{00000000-0005-0000-0000-00001C030000}"/>
    <cellStyle name="40% - Énfasis4 5 6" xfId="800" xr:uid="{00000000-0005-0000-0000-00001D030000}"/>
    <cellStyle name="40% - Énfasis4 5 7" xfId="801" xr:uid="{00000000-0005-0000-0000-00001E030000}"/>
    <cellStyle name="40% - Énfasis4 5_DAILY REPORT MAPACHE 1 MARZO-09" xfId="802" xr:uid="{00000000-0005-0000-0000-00001F030000}"/>
    <cellStyle name="40% - Énfasis4 6" xfId="803" xr:uid="{00000000-0005-0000-0000-000020030000}"/>
    <cellStyle name="40% - Énfasis4 6 2" xfId="804" xr:uid="{00000000-0005-0000-0000-000021030000}"/>
    <cellStyle name="40% - Énfasis4 6 2 2" xfId="805" xr:uid="{00000000-0005-0000-0000-000022030000}"/>
    <cellStyle name="40% - Énfasis4 6 3" xfId="806" xr:uid="{00000000-0005-0000-0000-000023030000}"/>
    <cellStyle name="40% - Énfasis4 6_DAILY REPORT MAPACHE 1 MARZO-09" xfId="807" xr:uid="{00000000-0005-0000-0000-000024030000}"/>
    <cellStyle name="40% - Énfasis4 7" xfId="808" xr:uid="{00000000-0005-0000-0000-000025030000}"/>
    <cellStyle name="40% - Énfasis4 7 2" xfId="809" xr:uid="{00000000-0005-0000-0000-000026030000}"/>
    <cellStyle name="40% - Énfasis4 7 2 2" xfId="810" xr:uid="{00000000-0005-0000-0000-000027030000}"/>
    <cellStyle name="40% - Énfasis4 7 3" xfId="811" xr:uid="{00000000-0005-0000-0000-000028030000}"/>
    <cellStyle name="40% - Énfasis4 7_DAILY REPORT MAPACHE 1 MARZO-09" xfId="812" xr:uid="{00000000-0005-0000-0000-000029030000}"/>
    <cellStyle name="40% - Énfasis4 8" xfId="813" xr:uid="{00000000-0005-0000-0000-00002A030000}"/>
    <cellStyle name="40% - Énfasis4 8 2" xfId="814" xr:uid="{00000000-0005-0000-0000-00002B030000}"/>
    <cellStyle name="40% - Énfasis4 8 2 2" xfId="815" xr:uid="{00000000-0005-0000-0000-00002C030000}"/>
    <cellStyle name="40% - Énfasis4 8 3" xfId="816" xr:uid="{00000000-0005-0000-0000-00002D030000}"/>
    <cellStyle name="40% - Énfasis4 8_DAILY REPORT MAPACHE 1 MARZO-09" xfId="817" xr:uid="{00000000-0005-0000-0000-00002E030000}"/>
    <cellStyle name="40% - Énfasis4 9" xfId="818" xr:uid="{00000000-0005-0000-0000-00002F030000}"/>
    <cellStyle name="40% - Énfasis4 9 2" xfId="819" xr:uid="{00000000-0005-0000-0000-000030030000}"/>
    <cellStyle name="40% - Énfasis4 9 2 2" xfId="820" xr:uid="{00000000-0005-0000-0000-000031030000}"/>
    <cellStyle name="40% - Énfasis4 9 3" xfId="821" xr:uid="{00000000-0005-0000-0000-000032030000}"/>
    <cellStyle name="40% - Énfasis4 9_DAILY REPORT MAPACHE 1 MARZO-09" xfId="822" xr:uid="{00000000-0005-0000-0000-000033030000}"/>
    <cellStyle name="40% - Énfasis5" xfId="823" xr:uid="{00000000-0005-0000-0000-000034030000}"/>
    <cellStyle name="40% - Énfasis5 10" xfId="824" xr:uid="{00000000-0005-0000-0000-000035030000}"/>
    <cellStyle name="40% - Énfasis5 10 2" xfId="825" xr:uid="{00000000-0005-0000-0000-000036030000}"/>
    <cellStyle name="40% - Énfasis5 10 3" xfId="826" xr:uid="{00000000-0005-0000-0000-000037030000}"/>
    <cellStyle name="40% - Énfasis5 11" xfId="827" xr:uid="{00000000-0005-0000-0000-000038030000}"/>
    <cellStyle name="40% - Énfasis5 12" xfId="828" xr:uid="{00000000-0005-0000-0000-000039030000}"/>
    <cellStyle name="40% - Énfasis5 2" xfId="829" xr:uid="{00000000-0005-0000-0000-00003A030000}"/>
    <cellStyle name="40% - Énfasis5 2 2" xfId="830" xr:uid="{00000000-0005-0000-0000-00003B030000}"/>
    <cellStyle name="40% - Énfasis5 2 2 2" xfId="831" xr:uid="{00000000-0005-0000-0000-00003C030000}"/>
    <cellStyle name="40% - Énfasis5 2 3" xfId="832" xr:uid="{00000000-0005-0000-0000-00003D030000}"/>
    <cellStyle name="40% - Énfasis5 2 4" xfId="833" xr:uid="{00000000-0005-0000-0000-00003E030000}"/>
    <cellStyle name="40% - Énfasis5 2 5" xfId="834" xr:uid="{00000000-0005-0000-0000-00003F030000}"/>
    <cellStyle name="40% - Énfasis5 2 6" xfId="835" xr:uid="{00000000-0005-0000-0000-000040030000}"/>
    <cellStyle name="40% - Énfasis5 2 7" xfId="836" xr:uid="{00000000-0005-0000-0000-000041030000}"/>
    <cellStyle name="40% - Énfasis5 2 8" xfId="837" xr:uid="{00000000-0005-0000-0000-000042030000}"/>
    <cellStyle name="40% - Énfasis5 2_DAILY REPORT MAPACHE 1 MARZO-09" xfId="838" xr:uid="{00000000-0005-0000-0000-000043030000}"/>
    <cellStyle name="40% - Énfasis5 3" xfId="839" xr:uid="{00000000-0005-0000-0000-000044030000}"/>
    <cellStyle name="40% - Énfasis5 3 2" xfId="840" xr:uid="{00000000-0005-0000-0000-000045030000}"/>
    <cellStyle name="40% - Énfasis5 3 2 2" xfId="841" xr:uid="{00000000-0005-0000-0000-000046030000}"/>
    <cellStyle name="40% - Énfasis5 3 3" xfId="842" xr:uid="{00000000-0005-0000-0000-000047030000}"/>
    <cellStyle name="40% - Énfasis5 3 4" xfId="843" xr:uid="{00000000-0005-0000-0000-000048030000}"/>
    <cellStyle name="40% - Énfasis5 3 5" xfId="844" xr:uid="{00000000-0005-0000-0000-000049030000}"/>
    <cellStyle name="40% - Énfasis5 3 6" xfId="845" xr:uid="{00000000-0005-0000-0000-00004A030000}"/>
    <cellStyle name="40% - Énfasis5 3 7" xfId="846" xr:uid="{00000000-0005-0000-0000-00004B030000}"/>
    <cellStyle name="40% - Énfasis5 3 8" xfId="847" xr:uid="{00000000-0005-0000-0000-00004C030000}"/>
    <cellStyle name="40% - Énfasis5 3_DAILY REPORT MAPACHE 1 MARZO-09" xfId="848" xr:uid="{00000000-0005-0000-0000-00004D030000}"/>
    <cellStyle name="40% - Énfasis5 4" xfId="849" xr:uid="{00000000-0005-0000-0000-00004E030000}"/>
    <cellStyle name="40% - Énfasis5 4 2" xfId="850" xr:uid="{00000000-0005-0000-0000-00004F030000}"/>
    <cellStyle name="40% - Énfasis5 4 2 2" xfId="851" xr:uid="{00000000-0005-0000-0000-000050030000}"/>
    <cellStyle name="40% - Énfasis5 4 3" xfId="852" xr:uid="{00000000-0005-0000-0000-000051030000}"/>
    <cellStyle name="40% - Énfasis5 4 4" xfId="853" xr:uid="{00000000-0005-0000-0000-000052030000}"/>
    <cellStyle name="40% - Énfasis5 4 5" xfId="854" xr:uid="{00000000-0005-0000-0000-000053030000}"/>
    <cellStyle name="40% - Énfasis5 4 6" xfId="855" xr:uid="{00000000-0005-0000-0000-000054030000}"/>
    <cellStyle name="40% - Énfasis5 4 7" xfId="856" xr:uid="{00000000-0005-0000-0000-000055030000}"/>
    <cellStyle name="40% - Énfasis5 4_DAILY REPORT MAPACHE 1 MARZO-09" xfId="857" xr:uid="{00000000-0005-0000-0000-000056030000}"/>
    <cellStyle name="40% - Énfasis5 5" xfId="858" xr:uid="{00000000-0005-0000-0000-000057030000}"/>
    <cellStyle name="40% - Énfasis5 5 2" xfId="859" xr:uid="{00000000-0005-0000-0000-000058030000}"/>
    <cellStyle name="40% - Énfasis5 5 2 2" xfId="860" xr:uid="{00000000-0005-0000-0000-000059030000}"/>
    <cellStyle name="40% - Énfasis5 5 3" xfId="861" xr:uid="{00000000-0005-0000-0000-00005A030000}"/>
    <cellStyle name="40% - Énfasis5 5 4" xfId="862" xr:uid="{00000000-0005-0000-0000-00005B030000}"/>
    <cellStyle name="40% - Énfasis5 5 5" xfId="863" xr:uid="{00000000-0005-0000-0000-00005C030000}"/>
    <cellStyle name="40% - Énfasis5 5 6" xfId="864" xr:uid="{00000000-0005-0000-0000-00005D030000}"/>
    <cellStyle name="40% - Énfasis5 5 7" xfId="865" xr:uid="{00000000-0005-0000-0000-00005E030000}"/>
    <cellStyle name="40% - Énfasis5 5_DAILY REPORT MAPACHE 1 MARZO-09" xfId="866" xr:uid="{00000000-0005-0000-0000-00005F030000}"/>
    <cellStyle name="40% - Énfasis5 6" xfId="867" xr:uid="{00000000-0005-0000-0000-000060030000}"/>
    <cellStyle name="40% - Énfasis5 6 2" xfId="868" xr:uid="{00000000-0005-0000-0000-000061030000}"/>
    <cellStyle name="40% - Énfasis5 6 2 2" xfId="869" xr:uid="{00000000-0005-0000-0000-000062030000}"/>
    <cellStyle name="40% - Énfasis5 6 3" xfId="870" xr:uid="{00000000-0005-0000-0000-000063030000}"/>
    <cellStyle name="40% - Énfasis5 6_DAILY REPORT MAPACHE 1 MARZO-09" xfId="871" xr:uid="{00000000-0005-0000-0000-000064030000}"/>
    <cellStyle name="40% - Énfasis5 7" xfId="872" xr:uid="{00000000-0005-0000-0000-000065030000}"/>
    <cellStyle name="40% - Énfasis5 7 2" xfId="873" xr:uid="{00000000-0005-0000-0000-000066030000}"/>
    <cellStyle name="40% - Énfasis5 7 2 2" xfId="874" xr:uid="{00000000-0005-0000-0000-000067030000}"/>
    <cellStyle name="40% - Énfasis5 7 3" xfId="875" xr:uid="{00000000-0005-0000-0000-000068030000}"/>
    <cellStyle name="40% - Énfasis5 7_DAILY REPORT MAPACHE 1 MARZO-09" xfId="876" xr:uid="{00000000-0005-0000-0000-000069030000}"/>
    <cellStyle name="40% - Énfasis5 8" xfId="877" xr:uid="{00000000-0005-0000-0000-00006A030000}"/>
    <cellStyle name="40% - Énfasis5 8 2" xfId="878" xr:uid="{00000000-0005-0000-0000-00006B030000}"/>
    <cellStyle name="40% - Énfasis5 8 2 2" xfId="879" xr:uid="{00000000-0005-0000-0000-00006C030000}"/>
    <cellStyle name="40% - Énfasis5 8 3" xfId="880" xr:uid="{00000000-0005-0000-0000-00006D030000}"/>
    <cellStyle name="40% - Énfasis5 8_DAILY REPORT MAPACHE 1 MARZO-09" xfId="881" xr:uid="{00000000-0005-0000-0000-00006E030000}"/>
    <cellStyle name="40% - Énfasis5 9" xfId="882" xr:uid="{00000000-0005-0000-0000-00006F030000}"/>
    <cellStyle name="40% - Énfasis5 9 2" xfId="883" xr:uid="{00000000-0005-0000-0000-000070030000}"/>
    <cellStyle name="40% - Énfasis5 9 2 2" xfId="884" xr:uid="{00000000-0005-0000-0000-000071030000}"/>
    <cellStyle name="40% - Énfasis5 9 3" xfId="885" xr:uid="{00000000-0005-0000-0000-000072030000}"/>
    <cellStyle name="40% - Énfasis5 9_DAILY REPORT MAPACHE 1 MARZO-09" xfId="886" xr:uid="{00000000-0005-0000-0000-000073030000}"/>
    <cellStyle name="40% - Énfasis6" xfId="887" xr:uid="{00000000-0005-0000-0000-000074030000}"/>
    <cellStyle name="40% - Énfasis6 10" xfId="888" xr:uid="{00000000-0005-0000-0000-000075030000}"/>
    <cellStyle name="40% - Énfasis6 10 2" xfId="889" xr:uid="{00000000-0005-0000-0000-000076030000}"/>
    <cellStyle name="40% - Énfasis6 10 3" xfId="890" xr:uid="{00000000-0005-0000-0000-000077030000}"/>
    <cellStyle name="40% - Énfasis6 11" xfId="891" xr:uid="{00000000-0005-0000-0000-000078030000}"/>
    <cellStyle name="40% - Énfasis6 12" xfId="892" xr:uid="{00000000-0005-0000-0000-000079030000}"/>
    <cellStyle name="40% - Énfasis6 2" xfId="893" xr:uid="{00000000-0005-0000-0000-00007A030000}"/>
    <cellStyle name="40% - Énfasis6 2 2" xfId="894" xr:uid="{00000000-0005-0000-0000-00007B030000}"/>
    <cellStyle name="40% - Énfasis6 2 2 2" xfId="895" xr:uid="{00000000-0005-0000-0000-00007C030000}"/>
    <cellStyle name="40% - Énfasis6 2 3" xfId="896" xr:uid="{00000000-0005-0000-0000-00007D030000}"/>
    <cellStyle name="40% - Énfasis6 2 4" xfId="897" xr:uid="{00000000-0005-0000-0000-00007E030000}"/>
    <cellStyle name="40% - Énfasis6 2 5" xfId="898" xr:uid="{00000000-0005-0000-0000-00007F030000}"/>
    <cellStyle name="40% - Énfasis6 2 6" xfId="899" xr:uid="{00000000-0005-0000-0000-000080030000}"/>
    <cellStyle name="40% - Énfasis6 2 7" xfId="900" xr:uid="{00000000-0005-0000-0000-000081030000}"/>
    <cellStyle name="40% - Énfasis6 2 8" xfId="901" xr:uid="{00000000-0005-0000-0000-000082030000}"/>
    <cellStyle name="40% - Énfasis6 2_DAILY REPORT MAPACHE 1 MARZO-09" xfId="902" xr:uid="{00000000-0005-0000-0000-000083030000}"/>
    <cellStyle name="40% - Énfasis6 3" xfId="903" xr:uid="{00000000-0005-0000-0000-000084030000}"/>
    <cellStyle name="40% - Énfasis6 3 2" xfId="904" xr:uid="{00000000-0005-0000-0000-000085030000}"/>
    <cellStyle name="40% - Énfasis6 3 2 2" xfId="905" xr:uid="{00000000-0005-0000-0000-000086030000}"/>
    <cellStyle name="40% - Énfasis6 3 3" xfId="906" xr:uid="{00000000-0005-0000-0000-000087030000}"/>
    <cellStyle name="40% - Énfasis6 3 4" xfId="907" xr:uid="{00000000-0005-0000-0000-000088030000}"/>
    <cellStyle name="40% - Énfasis6 3 5" xfId="908" xr:uid="{00000000-0005-0000-0000-000089030000}"/>
    <cellStyle name="40% - Énfasis6 3 6" xfId="909" xr:uid="{00000000-0005-0000-0000-00008A030000}"/>
    <cellStyle name="40% - Énfasis6 3 7" xfId="910" xr:uid="{00000000-0005-0000-0000-00008B030000}"/>
    <cellStyle name="40% - Énfasis6 3 8" xfId="911" xr:uid="{00000000-0005-0000-0000-00008C030000}"/>
    <cellStyle name="40% - Énfasis6 3_DAILY REPORT MAPACHE 1 MARZO-09" xfId="912" xr:uid="{00000000-0005-0000-0000-00008D030000}"/>
    <cellStyle name="40% - Énfasis6 4" xfId="913" xr:uid="{00000000-0005-0000-0000-00008E030000}"/>
    <cellStyle name="40% - Énfasis6 4 2" xfId="914" xr:uid="{00000000-0005-0000-0000-00008F030000}"/>
    <cellStyle name="40% - Énfasis6 4 2 2" xfId="915" xr:uid="{00000000-0005-0000-0000-000090030000}"/>
    <cellStyle name="40% - Énfasis6 4 3" xfId="916" xr:uid="{00000000-0005-0000-0000-000091030000}"/>
    <cellStyle name="40% - Énfasis6 4 4" xfId="917" xr:uid="{00000000-0005-0000-0000-000092030000}"/>
    <cellStyle name="40% - Énfasis6 4 5" xfId="918" xr:uid="{00000000-0005-0000-0000-000093030000}"/>
    <cellStyle name="40% - Énfasis6 4 6" xfId="919" xr:uid="{00000000-0005-0000-0000-000094030000}"/>
    <cellStyle name="40% - Énfasis6 4 7" xfId="920" xr:uid="{00000000-0005-0000-0000-000095030000}"/>
    <cellStyle name="40% - Énfasis6 4_DAILY REPORT MAPACHE 1 MARZO-09" xfId="921" xr:uid="{00000000-0005-0000-0000-000096030000}"/>
    <cellStyle name="40% - Énfasis6 5" xfId="922" xr:uid="{00000000-0005-0000-0000-000097030000}"/>
    <cellStyle name="40% - Énfasis6 5 2" xfId="923" xr:uid="{00000000-0005-0000-0000-000098030000}"/>
    <cellStyle name="40% - Énfasis6 5 2 2" xfId="924" xr:uid="{00000000-0005-0000-0000-000099030000}"/>
    <cellStyle name="40% - Énfasis6 5 3" xfId="925" xr:uid="{00000000-0005-0000-0000-00009A030000}"/>
    <cellStyle name="40% - Énfasis6 5 4" xfId="926" xr:uid="{00000000-0005-0000-0000-00009B030000}"/>
    <cellStyle name="40% - Énfasis6 5 5" xfId="927" xr:uid="{00000000-0005-0000-0000-00009C030000}"/>
    <cellStyle name="40% - Énfasis6 5 6" xfId="928" xr:uid="{00000000-0005-0000-0000-00009D030000}"/>
    <cellStyle name="40% - Énfasis6 5 7" xfId="929" xr:uid="{00000000-0005-0000-0000-00009E030000}"/>
    <cellStyle name="40% - Énfasis6 5_DAILY REPORT MAPACHE 1 MARZO-09" xfId="930" xr:uid="{00000000-0005-0000-0000-00009F030000}"/>
    <cellStyle name="40% - Énfasis6 6" xfId="931" xr:uid="{00000000-0005-0000-0000-0000A0030000}"/>
    <cellStyle name="40% - Énfasis6 6 2" xfId="932" xr:uid="{00000000-0005-0000-0000-0000A1030000}"/>
    <cellStyle name="40% - Énfasis6 6 2 2" xfId="933" xr:uid="{00000000-0005-0000-0000-0000A2030000}"/>
    <cellStyle name="40% - Énfasis6 6 3" xfId="934" xr:uid="{00000000-0005-0000-0000-0000A3030000}"/>
    <cellStyle name="40% - Énfasis6 6_DAILY REPORT MAPACHE 1 MARZO-09" xfId="935" xr:uid="{00000000-0005-0000-0000-0000A4030000}"/>
    <cellStyle name="40% - Énfasis6 7" xfId="936" xr:uid="{00000000-0005-0000-0000-0000A5030000}"/>
    <cellStyle name="40% - Énfasis6 7 2" xfId="937" xr:uid="{00000000-0005-0000-0000-0000A6030000}"/>
    <cellStyle name="40% - Énfasis6 7 2 2" xfId="938" xr:uid="{00000000-0005-0000-0000-0000A7030000}"/>
    <cellStyle name="40% - Énfasis6 7 3" xfId="939" xr:uid="{00000000-0005-0000-0000-0000A8030000}"/>
    <cellStyle name="40% - Énfasis6 7_DAILY REPORT MAPACHE 1 MARZO-09" xfId="940" xr:uid="{00000000-0005-0000-0000-0000A9030000}"/>
    <cellStyle name="40% - Énfasis6 8" xfId="941" xr:uid="{00000000-0005-0000-0000-0000AA030000}"/>
    <cellStyle name="40% - Énfasis6 8 2" xfId="942" xr:uid="{00000000-0005-0000-0000-0000AB030000}"/>
    <cellStyle name="40% - Énfasis6 8 2 2" xfId="943" xr:uid="{00000000-0005-0000-0000-0000AC030000}"/>
    <cellStyle name="40% - Énfasis6 8 3" xfId="944" xr:uid="{00000000-0005-0000-0000-0000AD030000}"/>
    <cellStyle name="40% - Énfasis6 8_DAILY REPORT MAPACHE 1 MARZO-09" xfId="945" xr:uid="{00000000-0005-0000-0000-0000AE030000}"/>
    <cellStyle name="40% - Énfasis6 9" xfId="946" xr:uid="{00000000-0005-0000-0000-0000AF030000}"/>
    <cellStyle name="40% - Énfasis6 9 2" xfId="947" xr:uid="{00000000-0005-0000-0000-0000B0030000}"/>
    <cellStyle name="40% - Énfasis6 9 2 2" xfId="948" xr:uid="{00000000-0005-0000-0000-0000B1030000}"/>
    <cellStyle name="40% - Énfasis6 9 3" xfId="949" xr:uid="{00000000-0005-0000-0000-0000B2030000}"/>
    <cellStyle name="40% - Énfasis6 9_DAILY REPORT MAPACHE 1 MARZO-09" xfId="950" xr:uid="{00000000-0005-0000-0000-0000B3030000}"/>
    <cellStyle name="60% - Accent1 2" xfId="951" xr:uid="{00000000-0005-0000-0000-0000B4030000}"/>
    <cellStyle name="60% - Accent2 2" xfId="952" xr:uid="{00000000-0005-0000-0000-0000B5030000}"/>
    <cellStyle name="60% - Accent3 2" xfId="953" xr:uid="{00000000-0005-0000-0000-0000B6030000}"/>
    <cellStyle name="60% - Accent4 2" xfId="954" xr:uid="{00000000-0005-0000-0000-0000B7030000}"/>
    <cellStyle name="60% - Accent5 2" xfId="955" xr:uid="{00000000-0005-0000-0000-0000B8030000}"/>
    <cellStyle name="60% - Accent6 2" xfId="956" xr:uid="{00000000-0005-0000-0000-0000B9030000}"/>
    <cellStyle name="60% - Énfasis1" xfId="957" xr:uid="{00000000-0005-0000-0000-0000BA030000}"/>
    <cellStyle name="60% - Énfasis1 10" xfId="958" xr:uid="{00000000-0005-0000-0000-0000BB030000}"/>
    <cellStyle name="60% - Énfasis1 10 2" xfId="959" xr:uid="{00000000-0005-0000-0000-0000BC030000}"/>
    <cellStyle name="60% - Énfasis1 10 3" xfId="960" xr:uid="{00000000-0005-0000-0000-0000BD030000}"/>
    <cellStyle name="60% - Énfasis1 11" xfId="961" xr:uid="{00000000-0005-0000-0000-0000BE030000}"/>
    <cellStyle name="60% - Énfasis1 12" xfId="962" xr:uid="{00000000-0005-0000-0000-0000BF030000}"/>
    <cellStyle name="60% - Énfasis1 2" xfId="963" xr:uid="{00000000-0005-0000-0000-0000C0030000}"/>
    <cellStyle name="60% - Énfasis1 2 2" xfId="964" xr:uid="{00000000-0005-0000-0000-0000C1030000}"/>
    <cellStyle name="60% - Énfasis1 2 3" xfId="965" xr:uid="{00000000-0005-0000-0000-0000C2030000}"/>
    <cellStyle name="60% - Énfasis1 2 4" xfId="966" xr:uid="{00000000-0005-0000-0000-0000C3030000}"/>
    <cellStyle name="60% - Énfasis1 2 5" xfId="967" xr:uid="{00000000-0005-0000-0000-0000C4030000}"/>
    <cellStyle name="60% - Énfasis1 2 6" xfId="968" xr:uid="{00000000-0005-0000-0000-0000C5030000}"/>
    <cellStyle name="60% - Énfasis1 2 7" xfId="969" xr:uid="{00000000-0005-0000-0000-0000C6030000}"/>
    <cellStyle name="60% - Énfasis1 2 8" xfId="970" xr:uid="{00000000-0005-0000-0000-0000C7030000}"/>
    <cellStyle name="60% - Énfasis1 3" xfId="971" xr:uid="{00000000-0005-0000-0000-0000C8030000}"/>
    <cellStyle name="60% - Énfasis1 3 2" xfId="972" xr:uid="{00000000-0005-0000-0000-0000C9030000}"/>
    <cellStyle name="60% - Énfasis1 3 3" xfId="973" xr:uid="{00000000-0005-0000-0000-0000CA030000}"/>
    <cellStyle name="60% - Énfasis1 3 4" xfId="974" xr:uid="{00000000-0005-0000-0000-0000CB030000}"/>
    <cellStyle name="60% - Énfasis1 3 5" xfId="975" xr:uid="{00000000-0005-0000-0000-0000CC030000}"/>
    <cellStyle name="60% - Énfasis1 3 6" xfId="976" xr:uid="{00000000-0005-0000-0000-0000CD030000}"/>
    <cellStyle name="60% - Énfasis1 3 7" xfId="977" xr:uid="{00000000-0005-0000-0000-0000CE030000}"/>
    <cellStyle name="60% - Énfasis1 3 8" xfId="978" xr:uid="{00000000-0005-0000-0000-0000CF030000}"/>
    <cellStyle name="60% - Énfasis1 4" xfId="979" xr:uid="{00000000-0005-0000-0000-0000D0030000}"/>
    <cellStyle name="60% - Énfasis1 4 2" xfId="980" xr:uid="{00000000-0005-0000-0000-0000D1030000}"/>
    <cellStyle name="60% - Énfasis1 4 3" xfId="981" xr:uid="{00000000-0005-0000-0000-0000D2030000}"/>
    <cellStyle name="60% - Énfasis1 4 4" xfId="982" xr:uid="{00000000-0005-0000-0000-0000D3030000}"/>
    <cellStyle name="60% - Énfasis1 4 5" xfId="983" xr:uid="{00000000-0005-0000-0000-0000D4030000}"/>
    <cellStyle name="60% - Énfasis1 4 6" xfId="984" xr:uid="{00000000-0005-0000-0000-0000D5030000}"/>
    <cellStyle name="60% - Énfasis1 4 7" xfId="985" xr:uid="{00000000-0005-0000-0000-0000D6030000}"/>
    <cellStyle name="60% - Énfasis1 5" xfId="986" xr:uid="{00000000-0005-0000-0000-0000D7030000}"/>
    <cellStyle name="60% - Énfasis1 5 2" xfId="987" xr:uid="{00000000-0005-0000-0000-0000D8030000}"/>
    <cellStyle name="60% - Énfasis1 5 3" xfId="988" xr:uid="{00000000-0005-0000-0000-0000D9030000}"/>
    <cellStyle name="60% - Énfasis1 5 4" xfId="989" xr:uid="{00000000-0005-0000-0000-0000DA030000}"/>
    <cellStyle name="60% - Énfasis1 5 5" xfId="990" xr:uid="{00000000-0005-0000-0000-0000DB030000}"/>
    <cellStyle name="60% - Énfasis1 5 6" xfId="991" xr:uid="{00000000-0005-0000-0000-0000DC030000}"/>
    <cellStyle name="60% - Énfasis1 5 7" xfId="992" xr:uid="{00000000-0005-0000-0000-0000DD030000}"/>
    <cellStyle name="60% - Énfasis1 6" xfId="993" xr:uid="{00000000-0005-0000-0000-0000DE030000}"/>
    <cellStyle name="60% - Énfasis1 6 2" xfId="994" xr:uid="{00000000-0005-0000-0000-0000DF030000}"/>
    <cellStyle name="60% - Énfasis1 6 3" xfId="995" xr:uid="{00000000-0005-0000-0000-0000E0030000}"/>
    <cellStyle name="60% - Énfasis1 7" xfId="996" xr:uid="{00000000-0005-0000-0000-0000E1030000}"/>
    <cellStyle name="60% - Énfasis1 7 2" xfId="997" xr:uid="{00000000-0005-0000-0000-0000E2030000}"/>
    <cellStyle name="60% - Énfasis1 7 3" xfId="998" xr:uid="{00000000-0005-0000-0000-0000E3030000}"/>
    <cellStyle name="60% - Énfasis1 8" xfId="999" xr:uid="{00000000-0005-0000-0000-0000E4030000}"/>
    <cellStyle name="60% - Énfasis1 8 2" xfId="1000" xr:uid="{00000000-0005-0000-0000-0000E5030000}"/>
    <cellStyle name="60% - Énfasis1 8 3" xfId="1001" xr:uid="{00000000-0005-0000-0000-0000E6030000}"/>
    <cellStyle name="60% - Énfasis1 9" xfId="1002" xr:uid="{00000000-0005-0000-0000-0000E7030000}"/>
    <cellStyle name="60% - Énfasis1 9 2" xfId="1003" xr:uid="{00000000-0005-0000-0000-0000E8030000}"/>
    <cellStyle name="60% - Énfasis1 9 3" xfId="1004" xr:uid="{00000000-0005-0000-0000-0000E9030000}"/>
    <cellStyle name="60% - Énfasis2" xfId="1005" xr:uid="{00000000-0005-0000-0000-0000EA030000}"/>
    <cellStyle name="60% - Énfasis2 10" xfId="1006" xr:uid="{00000000-0005-0000-0000-0000EB030000}"/>
    <cellStyle name="60% - Énfasis2 10 2" xfId="1007" xr:uid="{00000000-0005-0000-0000-0000EC030000}"/>
    <cellStyle name="60% - Énfasis2 10 3" xfId="1008" xr:uid="{00000000-0005-0000-0000-0000ED030000}"/>
    <cellStyle name="60% - Énfasis2 11" xfId="1009" xr:uid="{00000000-0005-0000-0000-0000EE030000}"/>
    <cellStyle name="60% - Énfasis2 12" xfId="1010" xr:uid="{00000000-0005-0000-0000-0000EF030000}"/>
    <cellStyle name="60% - Énfasis2 2" xfId="1011" xr:uid="{00000000-0005-0000-0000-0000F0030000}"/>
    <cellStyle name="60% - Énfasis2 2 2" xfId="1012" xr:uid="{00000000-0005-0000-0000-0000F1030000}"/>
    <cellStyle name="60% - Énfasis2 2 3" xfId="1013" xr:uid="{00000000-0005-0000-0000-0000F2030000}"/>
    <cellStyle name="60% - Énfasis2 2 4" xfId="1014" xr:uid="{00000000-0005-0000-0000-0000F3030000}"/>
    <cellStyle name="60% - Énfasis2 2 5" xfId="1015" xr:uid="{00000000-0005-0000-0000-0000F4030000}"/>
    <cellStyle name="60% - Énfasis2 2 6" xfId="1016" xr:uid="{00000000-0005-0000-0000-0000F5030000}"/>
    <cellStyle name="60% - Énfasis2 2 7" xfId="1017" xr:uid="{00000000-0005-0000-0000-0000F6030000}"/>
    <cellStyle name="60% - Énfasis2 2 8" xfId="1018" xr:uid="{00000000-0005-0000-0000-0000F7030000}"/>
    <cellStyle name="60% - Énfasis2 3" xfId="1019" xr:uid="{00000000-0005-0000-0000-0000F8030000}"/>
    <cellStyle name="60% - Énfasis2 3 2" xfId="1020" xr:uid="{00000000-0005-0000-0000-0000F9030000}"/>
    <cellStyle name="60% - Énfasis2 3 3" xfId="1021" xr:uid="{00000000-0005-0000-0000-0000FA030000}"/>
    <cellStyle name="60% - Énfasis2 3 4" xfId="1022" xr:uid="{00000000-0005-0000-0000-0000FB030000}"/>
    <cellStyle name="60% - Énfasis2 3 5" xfId="1023" xr:uid="{00000000-0005-0000-0000-0000FC030000}"/>
    <cellStyle name="60% - Énfasis2 3 6" xfId="1024" xr:uid="{00000000-0005-0000-0000-0000FD030000}"/>
    <cellStyle name="60% - Énfasis2 3 7" xfId="1025" xr:uid="{00000000-0005-0000-0000-0000FE030000}"/>
    <cellStyle name="60% - Énfasis2 3 8" xfId="1026" xr:uid="{00000000-0005-0000-0000-0000FF030000}"/>
    <cellStyle name="60% - Énfasis2 4" xfId="1027" xr:uid="{00000000-0005-0000-0000-000000040000}"/>
    <cellStyle name="60% - Énfasis2 4 2" xfId="1028" xr:uid="{00000000-0005-0000-0000-000001040000}"/>
    <cellStyle name="60% - Énfasis2 4 3" xfId="1029" xr:uid="{00000000-0005-0000-0000-000002040000}"/>
    <cellStyle name="60% - Énfasis2 4 4" xfId="1030" xr:uid="{00000000-0005-0000-0000-000003040000}"/>
    <cellStyle name="60% - Énfasis2 4 5" xfId="1031" xr:uid="{00000000-0005-0000-0000-000004040000}"/>
    <cellStyle name="60% - Énfasis2 4 6" xfId="1032" xr:uid="{00000000-0005-0000-0000-000005040000}"/>
    <cellStyle name="60% - Énfasis2 4 7" xfId="1033" xr:uid="{00000000-0005-0000-0000-000006040000}"/>
    <cellStyle name="60% - Énfasis2 5" xfId="1034" xr:uid="{00000000-0005-0000-0000-000007040000}"/>
    <cellStyle name="60% - Énfasis2 5 2" xfId="1035" xr:uid="{00000000-0005-0000-0000-000008040000}"/>
    <cellStyle name="60% - Énfasis2 5 3" xfId="1036" xr:uid="{00000000-0005-0000-0000-000009040000}"/>
    <cellStyle name="60% - Énfasis2 5 4" xfId="1037" xr:uid="{00000000-0005-0000-0000-00000A040000}"/>
    <cellStyle name="60% - Énfasis2 5 5" xfId="1038" xr:uid="{00000000-0005-0000-0000-00000B040000}"/>
    <cellStyle name="60% - Énfasis2 5 6" xfId="1039" xr:uid="{00000000-0005-0000-0000-00000C040000}"/>
    <cellStyle name="60% - Énfasis2 5 7" xfId="1040" xr:uid="{00000000-0005-0000-0000-00000D040000}"/>
    <cellStyle name="60% - Énfasis2 6" xfId="1041" xr:uid="{00000000-0005-0000-0000-00000E040000}"/>
    <cellStyle name="60% - Énfasis2 6 2" xfId="1042" xr:uid="{00000000-0005-0000-0000-00000F040000}"/>
    <cellStyle name="60% - Énfasis2 6 3" xfId="1043" xr:uid="{00000000-0005-0000-0000-000010040000}"/>
    <cellStyle name="60% - Énfasis2 7" xfId="1044" xr:uid="{00000000-0005-0000-0000-000011040000}"/>
    <cellStyle name="60% - Énfasis2 7 2" xfId="1045" xr:uid="{00000000-0005-0000-0000-000012040000}"/>
    <cellStyle name="60% - Énfasis2 7 3" xfId="1046" xr:uid="{00000000-0005-0000-0000-000013040000}"/>
    <cellStyle name="60% - Énfasis2 8" xfId="1047" xr:uid="{00000000-0005-0000-0000-000014040000}"/>
    <cellStyle name="60% - Énfasis2 8 2" xfId="1048" xr:uid="{00000000-0005-0000-0000-000015040000}"/>
    <cellStyle name="60% - Énfasis2 8 3" xfId="1049" xr:uid="{00000000-0005-0000-0000-000016040000}"/>
    <cellStyle name="60% - Énfasis2 9" xfId="1050" xr:uid="{00000000-0005-0000-0000-000017040000}"/>
    <cellStyle name="60% - Énfasis2 9 2" xfId="1051" xr:uid="{00000000-0005-0000-0000-000018040000}"/>
    <cellStyle name="60% - Énfasis2 9 3" xfId="1052" xr:uid="{00000000-0005-0000-0000-000019040000}"/>
    <cellStyle name="60% - Énfasis3" xfId="1053" xr:uid="{00000000-0005-0000-0000-00001A040000}"/>
    <cellStyle name="60% - Énfasis3 10" xfId="1054" xr:uid="{00000000-0005-0000-0000-00001B040000}"/>
    <cellStyle name="60% - Énfasis3 10 2" xfId="1055" xr:uid="{00000000-0005-0000-0000-00001C040000}"/>
    <cellStyle name="60% - Énfasis3 10 3" xfId="1056" xr:uid="{00000000-0005-0000-0000-00001D040000}"/>
    <cellStyle name="60% - Énfasis3 11" xfId="1057" xr:uid="{00000000-0005-0000-0000-00001E040000}"/>
    <cellStyle name="60% - Énfasis3 12" xfId="1058" xr:uid="{00000000-0005-0000-0000-00001F040000}"/>
    <cellStyle name="60% - Énfasis3 2" xfId="1059" xr:uid="{00000000-0005-0000-0000-000020040000}"/>
    <cellStyle name="60% - Énfasis3 2 2" xfId="1060" xr:uid="{00000000-0005-0000-0000-000021040000}"/>
    <cellStyle name="60% - Énfasis3 2 3" xfId="1061" xr:uid="{00000000-0005-0000-0000-000022040000}"/>
    <cellStyle name="60% - Énfasis3 2 4" xfId="1062" xr:uid="{00000000-0005-0000-0000-000023040000}"/>
    <cellStyle name="60% - Énfasis3 2 5" xfId="1063" xr:uid="{00000000-0005-0000-0000-000024040000}"/>
    <cellStyle name="60% - Énfasis3 2 6" xfId="1064" xr:uid="{00000000-0005-0000-0000-000025040000}"/>
    <cellStyle name="60% - Énfasis3 2 7" xfId="1065" xr:uid="{00000000-0005-0000-0000-000026040000}"/>
    <cellStyle name="60% - Énfasis3 2 8" xfId="1066" xr:uid="{00000000-0005-0000-0000-000027040000}"/>
    <cellStyle name="60% - Énfasis3 3" xfId="1067" xr:uid="{00000000-0005-0000-0000-000028040000}"/>
    <cellStyle name="60% - Énfasis3 3 2" xfId="1068" xr:uid="{00000000-0005-0000-0000-000029040000}"/>
    <cellStyle name="60% - Énfasis3 3 3" xfId="1069" xr:uid="{00000000-0005-0000-0000-00002A040000}"/>
    <cellStyle name="60% - Énfasis3 3 4" xfId="1070" xr:uid="{00000000-0005-0000-0000-00002B040000}"/>
    <cellStyle name="60% - Énfasis3 3 5" xfId="1071" xr:uid="{00000000-0005-0000-0000-00002C040000}"/>
    <cellStyle name="60% - Énfasis3 3 6" xfId="1072" xr:uid="{00000000-0005-0000-0000-00002D040000}"/>
    <cellStyle name="60% - Énfasis3 3 7" xfId="1073" xr:uid="{00000000-0005-0000-0000-00002E040000}"/>
    <cellStyle name="60% - Énfasis3 3 8" xfId="1074" xr:uid="{00000000-0005-0000-0000-00002F040000}"/>
    <cellStyle name="60% - Énfasis3 4" xfId="1075" xr:uid="{00000000-0005-0000-0000-000030040000}"/>
    <cellStyle name="60% - Énfasis3 4 2" xfId="1076" xr:uid="{00000000-0005-0000-0000-000031040000}"/>
    <cellStyle name="60% - Énfasis3 4 3" xfId="1077" xr:uid="{00000000-0005-0000-0000-000032040000}"/>
    <cellStyle name="60% - Énfasis3 4 4" xfId="1078" xr:uid="{00000000-0005-0000-0000-000033040000}"/>
    <cellStyle name="60% - Énfasis3 4 5" xfId="1079" xr:uid="{00000000-0005-0000-0000-000034040000}"/>
    <cellStyle name="60% - Énfasis3 4 6" xfId="1080" xr:uid="{00000000-0005-0000-0000-000035040000}"/>
    <cellStyle name="60% - Énfasis3 4 7" xfId="1081" xr:uid="{00000000-0005-0000-0000-000036040000}"/>
    <cellStyle name="60% - Énfasis3 5" xfId="1082" xr:uid="{00000000-0005-0000-0000-000037040000}"/>
    <cellStyle name="60% - Énfasis3 5 2" xfId="1083" xr:uid="{00000000-0005-0000-0000-000038040000}"/>
    <cellStyle name="60% - Énfasis3 5 3" xfId="1084" xr:uid="{00000000-0005-0000-0000-000039040000}"/>
    <cellStyle name="60% - Énfasis3 5 4" xfId="1085" xr:uid="{00000000-0005-0000-0000-00003A040000}"/>
    <cellStyle name="60% - Énfasis3 5 5" xfId="1086" xr:uid="{00000000-0005-0000-0000-00003B040000}"/>
    <cellStyle name="60% - Énfasis3 5 6" xfId="1087" xr:uid="{00000000-0005-0000-0000-00003C040000}"/>
    <cellStyle name="60% - Énfasis3 5 7" xfId="1088" xr:uid="{00000000-0005-0000-0000-00003D040000}"/>
    <cellStyle name="60% - Énfasis3 6" xfId="1089" xr:uid="{00000000-0005-0000-0000-00003E040000}"/>
    <cellStyle name="60% - Énfasis3 6 2" xfId="1090" xr:uid="{00000000-0005-0000-0000-00003F040000}"/>
    <cellStyle name="60% - Énfasis3 6 3" xfId="1091" xr:uid="{00000000-0005-0000-0000-000040040000}"/>
    <cellStyle name="60% - Énfasis3 7" xfId="1092" xr:uid="{00000000-0005-0000-0000-000041040000}"/>
    <cellStyle name="60% - Énfasis3 7 2" xfId="1093" xr:uid="{00000000-0005-0000-0000-000042040000}"/>
    <cellStyle name="60% - Énfasis3 7 3" xfId="1094" xr:uid="{00000000-0005-0000-0000-000043040000}"/>
    <cellStyle name="60% - Énfasis3 8" xfId="1095" xr:uid="{00000000-0005-0000-0000-000044040000}"/>
    <cellStyle name="60% - Énfasis3 8 2" xfId="1096" xr:uid="{00000000-0005-0000-0000-000045040000}"/>
    <cellStyle name="60% - Énfasis3 8 3" xfId="1097" xr:uid="{00000000-0005-0000-0000-000046040000}"/>
    <cellStyle name="60% - Énfasis3 9" xfId="1098" xr:uid="{00000000-0005-0000-0000-000047040000}"/>
    <cellStyle name="60% - Énfasis3 9 2" xfId="1099" xr:uid="{00000000-0005-0000-0000-000048040000}"/>
    <cellStyle name="60% - Énfasis3 9 3" xfId="1100" xr:uid="{00000000-0005-0000-0000-000049040000}"/>
    <cellStyle name="60% - Énfasis4" xfId="1101" xr:uid="{00000000-0005-0000-0000-00004A040000}"/>
    <cellStyle name="60% - Énfasis4 10" xfId="1102" xr:uid="{00000000-0005-0000-0000-00004B040000}"/>
    <cellStyle name="60% - Énfasis4 10 2" xfId="1103" xr:uid="{00000000-0005-0000-0000-00004C040000}"/>
    <cellStyle name="60% - Énfasis4 10 3" xfId="1104" xr:uid="{00000000-0005-0000-0000-00004D040000}"/>
    <cellStyle name="60% - Énfasis4 11" xfId="1105" xr:uid="{00000000-0005-0000-0000-00004E040000}"/>
    <cellStyle name="60% - Énfasis4 12" xfId="1106" xr:uid="{00000000-0005-0000-0000-00004F040000}"/>
    <cellStyle name="60% - Énfasis4 2" xfId="1107" xr:uid="{00000000-0005-0000-0000-000050040000}"/>
    <cellStyle name="60% - Énfasis4 2 2" xfId="1108" xr:uid="{00000000-0005-0000-0000-000051040000}"/>
    <cellStyle name="60% - Énfasis4 2 3" xfId="1109" xr:uid="{00000000-0005-0000-0000-000052040000}"/>
    <cellStyle name="60% - Énfasis4 2 4" xfId="1110" xr:uid="{00000000-0005-0000-0000-000053040000}"/>
    <cellStyle name="60% - Énfasis4 2 5" xfId="1111" xr:uid="{00000000-0005-0000-0000-000054040000}"/>
    <cellStyle name="60% - Énfasis4 2 6" xfId="1112" xr:uid="{00000000-0005-0000-0000-000055040000}"/>
    <cellStyle name="60% - Énfasis4 2 7" xfId="1113" xr:uid="{00000000-0005-0000-0000-000056040000}"/>
    <cellStyle name="60% - Énfasis4 2 8" xfId="1114" xr:uid="{00000000-0005-0000-0000-000057040000}"/>
    <cellStyle name="60% - Énfasis4 3" xfId="1115" xr:uid="{00000000-0005-0000-0000-000058040000}"/>
    <cellStyle name="60% - Énfasis4 3 2" xfId="1116" xr:uid="{00000000-0005-0000-0000-000059040000}"/>
    <cellStyle name="60% - Énfasis4 3 3" xfId="1117" xr:uid="{00000000-0005-0000-0000-00005A040000}"/>
    <cellStyle name="60% - Énfasis4 3 4" xfId="1118" xr:uid="{00000000-0005-0000-0000-00005B040000}"/>
    <cellStyle name="60% - Énfasis4 3 5" xfId="1119" xr:uid="{00000000-0005-0000-0000-00005C040000}"/>
    <cellStyle name="60% - Énfasis4 3 6" xfId="1120" xr:uid="{00000000-0005-0000-0000-00005D040000}"/>
    <cellStyle name="60% - Énfasis4 3 7" xfId="1121" xr:uid="{00000000-0005-0000-0000-00005E040000}"/>
    <cellStyle name="60% - Énfasis4 3 8" xfId="1122" xr:uid="{00000000-0005-0000-0000-00005F040000}"/>
    <cellStyle name="60% - Énfasis4 4" xfId="1123" xr:uid="{00000000-0005-0000-0000-000060040000}"/>
    <cellStyle name="60% - Énfasis4 4 2" xfId="1124" xr:uid="{00000000-0005-0000-0000-000061040000}"/>
    <cellStyle name="60% - Énfasis4 4 3" xfId="1125" xr:uid="{00000000-0005-0000-0000-000062040000}"/>
    <cellStyle name="60% - Énfasis4 4 4" xfId="1126" xr:uid="{00000000-0005-0000-0000-000063040000}"/>
    <cellStyle name="60% - Énfasis4 4 5" xfId="1127" xr:uid="{00000000-0005-0000-0000-000064040000}"/>
    <cellStyle name="60% - Énfasis4 4 6" xfId="1128" xr:uid="{00000000-0005-0000-0000-000065040000}"/>
    <cellStyle name="60% - Énfasis4 4 7" xfId="1129" xr:uid="{00000000-0005-0000-0000-000066040000}"/>
    <cellStyle name="60% - Énfasis4 5" xfId="1130" xr:uid="{00000000-0005-0000-0000-000067040000}"/>
    <cellStyle name="60% - Énfasis4 5 2" xfId="1131" xr:uid="{00000000-0005-0000-0000-000068040000}"/>
    <cellStyle name="60% - Énfasis4 5 3" xfId="1132" xr:uid="{00000000-0005-0000-0000-000069040000}"/>
    <cellStyle name="60% - Énfasis4 5 4" xfId="1133" xr:uid="{00000000-0005-0000-0000-00006A040000}"/>
    <cellStyle name="60% - Énfasis4 5 5" xfId="1134" xr:uid="{00000000-0005-0000-0000-00006B040000}"/>
    <cellStyle name="60% - Énfasis4 5 6" xfId="1135" xr:uid="{00000000-0005-0000-0000-00006C040000}"/>
    <cellStyle name="60% - Énfasis4 5 7" xfId="1136" xr:uid="{00000000-0005-0000-0000-00006D040000}"/>
    <cellStyle name="60% - Énfasis4 6" xfId="1137" xr:uid="{00000000-0005-0000-0000-00006E040000}"/>
    <cellStyle name="60% - Énfasis4 6 2" xfId="1138" xr:uid="{00000000-0005-0000-0000-00006F040000}"/>
    <cellStyle name="60% - Énfasis4 6 3" xfId="1139" xr:uid="{00000000-0005-0000-0000-000070040000}"/>
    <cellStyle name="60% - Énfasis4 7" xfId="1140" xr:uid="{00000000-0005-0000-0000-000071040000}"/>
    <cellStyle name="60% - Énfasis4 7 2" xfId="1141" xr:uid="{00000000-0005-0000-0000-000072040000}"/>
    <cellStyle name="60% - Énfasis4 7 3" xfId="1142" xr:uid="{00000000-0005-0000-0000-000073040000}"/>
    <cellStyle name="60% - Énfasis4 8" xfId="1143" xr:uid="{00000000-0005-0000-0000-000074040000}"/>
    <cellStyle name="60% - Énfasis4 8 2" xfId="1144" xr:uid="{00000000-0005-0000-0000-000075040000}"/>
    <cellStyle name="60% - Énfasis4 8 3" xfId="1145" xr:uid="{00000000-0005-0000-0000-000076040000}"/>
    <cellStyle name="60% - Énfasis4 9" xfId="1146" xr:uid="{00000000-0005-0000-0000-000077040000}"/>
    <cellStyle name="60% - Énfasis4 9 2" xfId="1147" xr:uid="{00000000-0005-0000-0000-000078040000}"/>
    <cellStyle name="60% - Énfasis4 9 3" xfId="1148" xr:uid="{00000000-0005-0000-0000-000079040000}"/>
    <cellStyle name="60% - Énfasis5" xfId="1149" xr:uid="{00000000-0005-0000-0000-00007A040000}"/>
    <cellStyle name="60% - Énfasis5 10" xfId="1150" xr:uid="{00000000-0005-0000-0000-00007B040000}"/>
    <cellStyle name="60% - Énfasis5 10 2" xfId="1151" xr:uid="{00000000-0005-0000-0000-00007C040000}"/>
    <cellStyle name="60% - Énfasis5 10 3" xfId="1152" xr:uid="{00000000-0005-0000-0000-00007D040000}"/>
    <cellStyle name="60% - Énfasis5 11" xfId="1153" xr:uid="{00000000-0005-0000-0000-00007E040000}"/>
    <cellStyle name="60% - Énfasis5 12" xfId="1154" xr:uid="{00000000-0005-0000-0000-00007F040000}"/>
    <cellStyle name="60% - Énfasis5 2" xfId="1155" xr:uid="{00000000-0005-0000-0000-000080040000}"/>
    <cellStyle name="60% - Énfasis5 2 2" xfId="1156" xr:uid="{00000000-0005-0000-0000-000081040000}"/>
    <cellStyle name="60% - Énfasis5 2 3" xfId="1157" xr:uid="{00000000-0005-0000-0000-000082040000}"/>
    <cellStyle name="60% - Énfasis5 2 4" xfId="1158" xr:uid="{00000000-0005-0000-0000-000083040000}"/>
    <cellStyle name="60% - Énfasis5 2 5" xfId="1159" xr:uid="{00000000-0005-0000-0000-000084040000}"/>
    <cellStyle name="60% - Énfasis5 2 6" xfId="1160" xr:uid="{00000000-0005-0000-0000-000085040000}"/>
    <cellStyle name="60% - Énfasis5 2 7" xfId="1161" xr:uid="{00000000-0005-0000-0000-000086040000}"/>
    <cellStyle name="60% - Énfasis5 2 8" xfId="1162" xr:uid="{00000000-0005-0000-0000-000087040000}"/>
    <cellStyle name="60% - Énfasis5 3" xfId="1163" xr:uid="{00000000-0005-0000-0000-000088040000}"/>
    <cellStyle name="60% - Énfasis5 3 2" xfId="1164" xr:uid="{00000000-0005-0000-0000-000089040000}"/>
    <cellStyle name="60% - Énfasis5 3 3" xfId="1165" xr:uid="{00000000-0005-0000-0000-00008A040000}"/>
    <cellStyle name="60% - Énfasis5 3 4" xfId="1166" xr:uid="{00000000-0005-0000-0000-00008B040000}"/>
    <cellStyle name="60% - Énfasis5 3 5" xfId="1167" xr:uid="{00000000-0005-0000-0000-00008C040000}"/>
    <cellStyle name="60% - Énfasis5 3 6" xfId="1168" xr:uid="{00000000-0005-0000-0000-00008D040000}"/>
    <cellStyle name="60% - Énfasis5 3 7" xfId="1169" xr:uid="{00000000-0005-0000-0000-00008E040000}"/>
    <cellStyle name="60% - Énfasis5 3 8" xfId="1170" xr:uid="{00000000-0005-0000-0000-00008F040000}"/>
    <cellStyle name="60% - Énfasis5 4" xfId="1171" xr:uid="{00000000-0005-0000-0000-000090040000}"/>
    <cellStyle name="60% - Énfasis5 4 2" xfId="1172" xr:uid="{00000000-0005-0000-0000-000091040000}"/>
    <cellStyle name="60% - Énfasis5 4 3" xfId="1173" xr:uid="{00000000-0005-0000-0000-000092040000}"/>
    <cellStyle name="60% - Énfasis5 4 4" xfId="1174" xr:uid="{00000000-0005-0000-0000-000093040000}"/>
    <cellStyle name="60% - Énfasis5 4 5" xfId="1175" xr:uid="{00000000-0005-0000-0000-000094040000}"/>
    <cellStyle name="60% - Énfasis5 4 6" xfId="1176" xr:uid="{00000000-0005-0000-0000-000095040000}"/>
    <cellStyle name="60% - Énfasis5 4 7" xfId="1177" xr:uid="{00000000-0005-0000-0000-000096040000}"/>
    <cellStyle name="60% - Énfasis5 5" xfId="1178" xr:uid="{00000000-0005-0000-0000-000097040000}"/>
    <cellStyle name="60% - Énfasis5 5 2" xfId="1179" xr:uid="{00000000-0005-0000-0000-000098040000}"/>
    <cellStyle name="60% - Énfasis5 5 3" xfId="1180" xr:uid="{00000000-0005-0000-0000-000099040000}"/>
    <cellStyle name="60% - Énfasis5 5 4" xfId="1181" xr:uid="{00000000-0005-0000-0000-00009A040000}"/>
    <cellStyle name="60% - Énfasis5 5 5" xfId="1182" xr:uid="{00000000-0005-0000-0000-00009B040000}"/>
    <cellStyle name="60% - Énfasis5 5 6" xfId="1183" xr:uid="{00000000-0005-0000-0000-00009C040000}"/>
    <cellStyle name="60% - Énfasis5 5 7" xfId="1184" xr:uid="{00000000-0005-0000-0000-00009D040000}"/>
    <cellStyle name="60% - Énfasis5 6" xfId="1185" xr:uid="{00000000-0005-0000-0000-00009E040000}"/>
    <cellStyle name="60% - Énfasis5 6 2" xfId="1186" xr:uid="{00000000-0005-0000-0000-00009F040000}"/>
    <cellStyle name="60% - Énfasis5 6 3" xfId="1187" xr:uid="{00000000-0005-0000-0000-0000A0040000}"/>
    <cellStyle name="60% - Énfasis5 7" xfId="1188" xr:uid="{00000000-0005-0000-0000-0000A1040000}"/>
    <cellStyle name="60% - Énfasis5 7 2" xfId="1189" xr:uid="{00000000-0005-0000-0000-0000A2040000}"/>
    <cellStyle name="60% - Énfasis5 7 3" xfId="1190" xr:uid="{00000000-0005-0000-0000-0000A3040000}"/>
    <cellStyle name="60% - Énfasis5 8" xfId="1191" xr:uid="{00000000-0005-0000-0000-0000A4040000}"/>
    <cellStyle name="60% - Énfasis5 8 2" xfId="1192" xr:uid="{00000000-0005-0000-0000-0000A5040000}"/>
    <cellStyle name="60% - Énfasis5 8 3" xfId="1193" xr:uid="{00000000-0005-0000-0000-0000A6040000}"/>
    <cellStyle name="60% - Énfasis5 9" xfId="1194" xr:uid="{00000000-0005-0000-0000-0000A7040000}"/>
    <cellStyle name="60% - Énfasis5 9 2" xfId="1195" xr:uid="{00000000-0005-0000-0000-0000A8040000}"/>
    <cellStyle name="60% - Énfasis5 9 3" xfId="1196" xr:uid="{00000000-0005-0000-0000-0000A9040000}"/>
    <cellStyle name="60% - Énfasis6" xfId="1197" xr:uid="{00000000-0005-0000-0000-0000AA040000}"/>
    <cellStyle name="60% - Énfasis6 10" xfId="1198" xr:uid="{00000000-0005-0000-0000-0000AB040000}"/>
    <cellStyle name="60% - Énfasis6 10 2" xfId="1199" xr:uid="{00000000-0005-0000-0000-0000AC040000}"/>
    <cellStyle name="60% - Énfasis6 10 3" xfId="1200" xr:uid="{00000000-0005-0000-0000-0000AD040000}"/>
    <cellStyle name="60% - Énfasis6 11" xfId="1201" xr:uid="{00000000-0005-0000-0000-0000AE040000}"/>
    <cellStyle name="60% - Énfasis6 12" xfId="1202" xr:uid="{00000000-0005-0000-0000-0000AF040000}"/>
    <cellStyle name="60% - Énfasis6 2" xfId="1203" xr:uid="{00000000-0005-0000-0000-0000B0040000}"/>
    <cellStyle name="60% - Énfasis6 2 2" xfId="1204" xr:uid="{00000000-0005-0000-0000-0000B1040000}"/>
    <cellStyle name="60% - Énfasis6 2 3" xfId="1205" xr:uid="{00000000-0005-0000-0000-0000B2040000}"/>
    <cellStyle name="60% - Énfasis6 2 4" xfId="1206" xr:uid="{00000000-0005-0000-0000-0000B3040000}"/>
    <cellStyle name="60% - Énfasis6 2 5" xfId="1207" xr:uid="{00000000-0005-0000-0000-0000B4040000}"/>
    <cellStyle name="60% - Énfasis6 2 6" xfId="1208" xr:uid="{00000000-0005-0000-0000-0000B5040000}"/>
    <cellStyle name="60% - Énfasis6 2 7" xfId="1209" xr:uid="{00000000-0005-0000-0000-0000B6040000}"/>
    <cellStyle name="60% - Énfasis6 2 8" xfId="1210" xr:uid="{00000000-0005-0000-0000-0000B7040000}"/>
    <cellStyle name="60% - Énfasis6 3" xfId="1211" xr:uid="{00000000-0005-0000-0000-0000B8040000}"/>
    <cellStyle name="60% - Énfasis6 3 2" xfId="1212" xr:uid="{00000000-0005-0000-0000-0000B9040000}"/>
    <cellStyle name="60% - Énfasis6 3 3" xfId="1213" xr:uid="{00000000-0005-0000-0000-0000BA040000}"/>
    <cellStyle name="60% - Énfasis6 3 4" xfId="1214" xr:uid="{00000000-0005-0000-0000-0000BB040000}"/>
    <cellStyle name="60% - Énfasis6 3 5" xfId="1215" xr:uid="{00000000-0005-0000-0000-0000BC040000}"/>
    <cellStyle name="60% - Énfasis6 3 6" xfId="1216" xr:uid="{00000000-0005-0000-0000-0000BD040000}"/>
    <cellStyle name="60% - Énfasis6 3 7" xfId="1217" xr:uid="{00000000-0005-0000-0000-0000BE040000}"/>
    <cellStyle name="60% - Énfasis6 3 8" xfId="1218" xr:uid="{00000000-0005-0000-0000-0000BF040000}"/>
    <cellStyle name="60% - Énfasis6 4" xfId="1219" xr:uid="{00000000-0005-0000-0000-0000C0040000}"/>
    <cellStyle name="60% - Énfasis6 4 2" xfId="1220" xr:uid="{00000000-0005-0000-0000-0000C1040000}"/>
    <cellStyle name="60% - Énfasis6 4 3" xfId="1221" xr:uid="{00000000-0005-0000-0000-0000C2040000}"/>
    <cellStyle name="60% - Énfasis6 4 4" xfId="1222" xr:uid="{00000000-0005-0000-0000-0000C3040000}"/>
    <cellStyle name="60% - Énfasis6 4 5" xfId="1223" xr:uid="{00000000-0005-0000-0000-0000C4040000}"/>
    <cellStyle name="60% - Énfasis6 4 6" xfId="1224" xr:uid="{00000000-0005-0000-0000-0000C5040000}"/>
    <cellStyle name="60% - Énfasis6 4 7" xfId="1225" xr:uid="{00000000-0005-0000-0000-0000C6040000}"/>
    <cellStyle name="60% - Énfasis6 5" xfId="1226" xr:uid="{00000000-0005-0000-0000-0000C7040000}"/>
    <cellStyle name="60% - Énfasis6 5 2" xfId="1227" xr:uid="{00000000-0005-0000-0000-0000C8040000}"/>
    <cellStyle name="60% - Énfasis6 5 3" xfId="1228" xr:uid="{00000000-0005-0000-0000-0000C9040000}"/>
    <cellStyle name="60% - Énfasis6 5 4" xfId="1229" xr:uid="{00000000-0005-0000-0000-0000CA040000}"/>
    <cellStyle name="60% - Énfasis6 5 5" xfId="1230" xr:uid="{00000000-0005-0000-0000-0000CB040000}"/>
    <cellStyle name="60% - Énfasis6 5 6" xfId="1231" xr:uid="{00000000-0005-0000-0000-0000CC040000}"/>
    <cellStyle name="60% - Énfasis6 5 7" xfId="1232" xr:uid="{00000000-0005-0000-0000-0000CD040000}"/>
    <cellStyle name="60% - Énfasis6 6" xfId="1233" xr:uid="{00000000-0005-0000-0000-0000CE040000}"/>
    <cellStyle name="60% - Énfasis6 6 2" xfId="1234" xr:uid="{00000000-0005-0000-0000-0000CF040000}"/>
    <cellStyle name="60% - Énfasis6 6 3" xfId="1235" xr:uid="{00000000-0005-0000-0000-0000D0040000}"/>
    <cellStyle name="60% - Énfasis6 7" xfId="1236" xr:uid="{00000000-0005-0000-0000-0000D1040000}"/>
    <cellStyle name="60% - Énfasis6 7 2" xfId="1237" xr:uid="{00000000-0005-0000-0000-0000D2040000}"/>
    <cellStyle name="60% - Énfasis6 7 3" xfId="1238" xr:uid="{00000000-0005-0000-0000-0000D3040000}"/>
    <cellStyle name="60% - Énfasis6 8" xfId="1239" xr:uid="{00000000-0005-0000-0000-0000D4040000}"/>
    <cellStyle name="60% - Énfasis6 8 2" xfId="1240" xr:uid="{00000000-0005-0000-0000-0000D5040000}"/>
    <cellStyle name="60% - Énfasis6 8 3" xfId="1241" xr:uid="{00000000-0005-0000-0000-0000D6040000}"/>
    <cellStyle name="60% - Énfasis6 9" xfId="1242" xr:uid="{00000000-0005-0000-0000-0000D7040000}"/>
    <cellStyle name="60% - Énfasis6 9 2" xfId="1243" xr:uid="{00000000-0005-0000-0000-0000D8040000}"/>
    <cellStyle name="60% - Énfasis6 9 3" xfId="1244" xr:uid="{00000000-0005-0000-0000-0000D9040000}"/>
    <cellStyle name="Accent1 2" xfId="1245" xr:uid="{00000000-0005-0000-0000-0000DA040000}"/>
    <cellStyle name="Accent2 2" xfId="1246" xr:uid="{00000000-0005-0000-0000-0000DB040000}"/>
    <cellStyle name="Accent3 2" xfId="1247" xr:uid="{00000000-0005-0000-0000-0000DC040000}"/>
    <cellStyle name="Accent4 2" xfId="1248" xr:uid="{00000000-0005-0000-0000-0000DD040000}"/>
    <cellStyle name="Accent5 2" xfId="1249" xr:uid="{00000000-0005-0000-0000-0000DE040000}"/>
    <cellStyle name="Accent6 2" xfId="1250" xr:uid="{00000000-0005-0000-0000-0000DF040000}"/>
    <cellStyle name="args.style" xfId="1251" xr:uid="{00000000-0005-0000-0000-0000E0040000}"/>
    <cellStyle name="args.style 2" xfId="1252" xr:uid="{00000000-0005-0000-0000-0000E1040000}"/>
    <cellStyle name="args.style 3" xfId="1253" xr:uid="{00000000-0005-0000-0000-0000E2040000}"/>
    <cellStyle name="art" xfId="1254" xr:uid="{00000000-0005-0000-0000-0000E3040000}"/>
    <cellStyle name="art1" xfId="1255" xr:uid="{00000000-0005-0000-0000-0000E4040000}"/>
    <cellStyle name="Bad 2" xfId="1256" xr:uid="{00000000-0005-0000-0000-0000E5040000}"/>
    <cellStyle name="Body" xfId="1257" xr:uid="{00000000-0005-0000-0000-0000E6040000}"/>
    <cellStyle name="Buena" xfId="1258" xr:uid="{00000000-0005-0000-0000-0000E7040000}"/>
    <cellStyle name="Buena 10" xfId="1259" xr:uid="{00000000-0005-0000-0000-0000E8040000}"/>
    <cellStyle name="Buena 11" xfId="1260" xr:uid="{00000000-0005-0000-0000-0000E9040000}"/>
    <cellStyle name="Buena 12" xfId="1261" xr:uid="{00000000-0005-0000-0000-0000EA040000}"/>
    <cellStyle name="Buena 13" xfId="1262" xr:uid="{00000000-0005-0000-0000-0000EB040000}"/>
    <cellStyle name="Buena 14" xfId="1263" xr:uid="{00000000-0005-0000-0000-0000EC040000}"/>
    <cellStyle name="Buena 2" xfId="1264" xr:uid="{00000000-0005-0000-0000-0000ED040000}"/>
    <cellStyle name="Buena 2 2" xfId="1265" xr:uid="{00000000-0005-0000-0000-0000EE040000}"/>
    <cellStyle name="Buena 2 3" xfId="1266" xr:uid="{00000000-0005-0000-0000-0000EF040000}"/>
    <cellStyle name="Buena 3" xfId="1267" xr:uid="{00000000-0005-0000-0000-0000F0040000}"/>
    <cellStyle name="Buena 3 2" xfId="1268" xr:uid="{00000000-0005-0000-0000-0000F1040000}"/>
    <cellStyle name="Buena 3 3" xfId="1269" xr:uid="{00000000-0005-0000-0000-0000F2040000}"/>
    <cellStyle name="Buena 4" xfId="1270" xr:uid="{00000000-0005-0000-0000-0000F3040000}"/>
    <cellStyle name="Buena 4 2" xfId="1271" xr:uid="{00000000-0005-0000-0000-0000F4040000}"/>
    <cellStyle name="Buena 4 3" xfId="1272" xr:uid="{00000000-0005-0000-0000-0000F5040000}"/>
    <cellStyle name="Buena 4 4" xfId="1273" xr:uid="{00000000-0005-0000-0000-0000F6040000}"/>
    <cellStyle name="Buena 4 5" xfId="1274" xr:uid="{00000000-0005-0000-0000-0000F7040000}"/>
    <cellStyle name="Buena 4 6" xfId="1275" xr:uid="{00000000-0005-0000-0000-0000F8040000}"/>
    <cellStyle name="Buena 4 7" xfId="1276" xr:uid="{00000000-0005-0000-0000-0000F9040000}"/>
    <cellStyle name="Buena 5" xfId="1277" xr:uid="{00000000-0005-0000-0000-0000FA040000}"/>
    <cellStyle name="Buena 5 2" xfId="1278" xr:uid="{00000000-0005-0000-0000-0000FB040000}"/>
    <cellStyle name="Buena 5 3" xfId="1279" xr:uid="{00000000-0005-0000-0000-0000FC040000}"/>
    <cellStyle name="Buena 5 4" xfId="1280" xr:uid="{00000000-0005-0000-0000-0000FD040000}"/>
    <cellStyle name="Buena 5 5" xfId="1281" xr:uid="{00000000-0005-0000-0000-0000FE040000}"/>
    <cellStyle name="Buena 5 6" xfId="1282" xr:uid="{00000000-0005-0000-0000-0000FF040000}"/>
    <cellStyle name="Buena 5 7" xfId="1283" xr:uid="{00000000-0005-0000-0000-000000050000}"/>
    <cellStyle name="Buena 6" xfId="1284" xr:uid="{00000000-0005-0000-0000-000001050000}"/>
    <cellStyle name="Buena 6 2" xfId="1285" xr:uid="{00000000-0005-0000-0000-000002050000}"/>
    <cellStyle name="Buena 6 3" xfId="1286" xr:uid="{00000000-0005-0000-0000-000003050000}"/>
    <cellStyle name="Buena 6 4" xfId="1287" xr:uid="{00000000-0005-0000-0000-000004050000}"/>
    <cellStyle name="Buena 6 5" xfId="1288" xr:uid="{00000000-0005-0000-0000-000005050000}"/>
    <cellStyle name="Buena 6 6" xfId="1289" xr:uid="{00000000-0005-0000-0000-000006050000}"/>
    <cellStyle name="Buena 6 7" xfId="1290" xr:uid="{00000000-0005-0000-0000-000007050000}"/>
    <cellStyle name="Buena 7" xfId="1291" xr:uid="{00000000-0005-0000-0000-000008050000}"/>
    <cellStyle name="Buena 7 2" xfId="1292" xr:uid="{00000000-0005-0000-0000-000009050000}"/>
    <cellStyle name="Buena 8" xfId="1293" xr:uid="{00000000-0005-0000-0000-00000A050000}"/>
    <cellStyle name="Buena 8 2" xfId="1294" xr:uid="{00000000-0005-0000-0000-00000B050000}"/>
    <cellStyle name="Buena 9" xfId="1295" xr:uid="{00000000-0005-0000-0000-00000C050000}"/>
    <cellStyle name="Buena 9 2" xfId="1296" xr:uid="{00000000-0005-0000-0000-00000D050000}"/>
    <cellStyle name="Calc Currency (0)" xfId="1297" xr:uid="{00000000-0005-0000-0000-00000E050000}"/>
    <cellStyle name="Calculation 2" xfId="1298" xr:uid="{00000000-0005-0000-0000-00000F050000}"/>
    <cellStyle name="Cálculo" xfId="1299" xr:uid="{00000000-0005-0000-0000-000010050000}"/>
    <cellStyle name="Cálculo 10" xfId="1300" xr:uid="{00000000-0005-0000-0000-000011050000}"/>
    <cellStyle name="Cálculo 10 2" xfId="1301" xr:uid="{00000000-0005-0000-0000-000012050000}"/>
    <cellStyle name="Cálculo 10 3" xfId="1302" xr:uid="{00000000-0005-0000-0000-000013050000}"/>
    <cellStyle name="Cálculo 11" xfId="1303" xr:uid="{00000000-0005-0000-0000-000014050000}"/>
    <cellStyle name="Cálculo 12" xfId="1304" xr:uid="{00000000-0005-0000-0000-000015050000}"/>
    <cellStyle name="Cálculo 2" xfId="1305" xr:uid="{00000000-0005-0000-0000-000016050000}"/>
    <cellStyle name="Cálculo 2 10" xfId="1306" xr:uid="{00000000-0005-0000-0000-000017050000}"/>
    <cellStyle name="Cálculo 2 11" xfId="1307" xr:uid="{00000000-0005-0000-0000-000018050000}"/>
    <cellStyle name="Cálculo 2 12" xfId="1308" xr:uid="{00000000-0005-0000-0000-000019050000}"/>
    <cellStyle name="Cálculo 2 13" xfId="1309" xr:uid="{00000000-0005-0000-0000-00001A050000}"/>
    <cellStyle name="Cálculo 2 14" xfId="1310" xr:uid="{00000000-0005-0000-0000-00001B050000}"/>
    <cellStyle name="Cálculo 2 15" xfId="1311" xr:uid="{00000000-0005-0000-0000-00001C050000}"/>
    <cellStyle name="Cálculo 2 16" xfId="1312" xr:uid="{00000000-0005-0000-0000-00001D050000}"/>
    <cellStyle name="Cálculo 2 17" xfId="1313" xr:uid="{00000000-0005-0000-0000-00001E050000}"/>
    <cellStyle name="Cálculo 2 18" xfId="1314" xr:uid="{00000000-0005-0000-0000-00001F050000}"/>
    <cellStyle name="Cálculo 2 19" xfId="1315" xr:uid="{00000000-0005-0000-0000-000020050000}"/>
    <cellStyle name="Cálculo 2 2" xfId="1316" xr:uid="{00000000-0005-0000-0000-000021050000}"/>
    <cellStyle name="Cálculo 2 2 10" xfId="1317" xr:uid="{00000000-0005-0000-0000-000022050000}"/>
    <cellStyle name="Cálculo 2 2 11" xfId="1318" xr:uid="{00000000-0005-0000-0000-000023050000}"/>
    <cellStyle name="Cálculo 2 2 12" xfId="1319" xr:uid="{00000000-0005-0000-0000-000024050000}"/>
    <cellStyle name="Cálculo 2 2 13" xfId="1320" xr:uid="{00000000-0005-0000-0000-000025050000}"/>
    <cellStyle name="Cálculo 2 2 14" xfId="1321" xr:uid="{00000000-0005-0000-0000-000026050000}"/>
    <cellStyle name="Cálculo 2 2 15" xfId="1322" xr:uid="{00000000-0005-0000-0000-000027050000}"/>
    <cellStyle name="Cálculo 2 2 16" xfId="1323" xr:uid="{00000000-0005-0000-0000-000028050000}"/>
    <cellStyle name="Cálculo 2 2 17" xfId="1324" xr:uid="{00000000-0005-0000-0000-000029050000}"/>
    <cellStyle name="Cálculo 2 2 18" xfId="1325" xr:uid="{00000000-0005-0000-0000-00002A050000}"/>
    <cellStyle name="Cálculo 2 2 19" xfId="1326" xr:uid="{00000000-0005-0000-0000-00002B050000}"/>
    <cellStyle name="Cálculo 2 2 2" xfId="1327" xr:uid="{00000000-0005-0000-0000-00002C050000}"/>
    <cellStyle name="Cálculo 2 2 2 2" xfId="1328" xr:uid="{00000000-0005-0000-0000-00002D050000}"/>
    <cellStyle name="Cálculo 2 2 20" xfId="1329" xr:uid="{00000000-0005-0000-0000-00002E050000}"/>
    <cellStyle name="Cálculo 2 2 21" xfId="1330" xr:uid="{00000000-0005-0000-0000-00002F050000}"/>
    <cellStyle name="Cálculo 2 2 22" xfId="1331" xr:uid="{00000000-0005-0000-0000-000030050000}"/>
    <cellStyle name="Cálculo 2 2 23" xfId="1332" xr:uid="{00000000-0005-0000-0000-000031050000}"/>
    <cellStyle name="Cálculo 2 2 24" xfId="1333" xr:uid="{00000000-0005-0000-0000-000032050000}"/>
    <cellStyle name="Cálculo 2 2 25" xfId="1334" xr:uid="{00000000-0005-0000-0000-000033050000}"/>
    <cellStyle name="Cálculo 2 2 26" xfId="1335" xr:uid="{00000000-0005-0000-0000-000034050000}"/>
    <cellStyle name="Cálculo 2 2 27" xfId="1336" xr:uid="{00000000-0005-0000-0000-000035050000}"/>
    <cellStyle name="Cálculo 2 2 28" xfId="1337" xr:uid="{00000000-0005-0000-0000-000036050000}"/>
    <cellStyle name="Cálculo 2 2 29" xfId="1338" xr:uid="{00000000-0005-0000-0000-000037050000}"/>
    <cellStyle name="Cálculo 2 2 3" xfId="1339" xr:uid="{00000000-0005-0000-0000-000038050000}"/>
    <cellStyle name="Cálculo 2 2 30" xfId="1340" xr:uid="{00000000-0005-0000-0000-000039050000}"/>
    <cellStyle name="Cálculo 2 2 31" xfId="1341" xr:uid="{00000000-0005-0000-0000-00003A050000}"/>
    <cellStyle name="Cálculo 2 2 32" xfId="1342" xr:uid="{00000000-0005-0000-0000-00003B050000}"/>
    <cellStyle name="Cálculo 2 2 33" xfId="1343" xr:uid="{00000000-0005-0000-0000-00003C050000}"/>
    <cellStyle name="Cálculo 2 2 34" xfId="1344" xr:uid="{00000000-0005-0000-0000-00003D050000}"/>
    <cellStyle name="Cálculo 2 2 35" xfId="1345" xr:uid="{00000000-0005-0000-0000-00003E050000}"/>
    <cellStyle name="Cálculo 2 2 36" xfId="1346" xr:uid="{00000000-0005-0000-0000-00003F050000}"/>
    <cellStyle name="Cálculo 2 2 37" xfId="1347" xr:uid="{00000000-0005-0000-0000-000040050000}"/>
    <cellStyle name="Cálculo 2 2 38" xfId="1348" xr:uid="{00000000-0005-0000-0000-000041050000}"/>
    <cellStyle name="Cálculo 2 2 39" xfId="1349" xr:uid="{00000000-0005-0000-0000-000042050000}"/>
    <cellStyle name="Cálculo 2 2 4" xfId="1350" xr:uid="{00000000-0005-0000-0000-000043050000}"/>
    <cellStyle name="Cálculo 2 2 40" xfId="1351" xr:uid="{00000000-0005-0000-0000-000044050000}"/>
    <cellStyle name="Cálculo 2 2 41" xfId="1352" xr:uid="{00000000-0005-0000-0000-000045050000}"/>
    <cellStyle name="Cálculo 2 2 42" xfId="1353" xr:uid="{00000000-0005-0000-0000-000046050000}"/>
    <cellStyle name="Cálculo 2 2 43" xfId="1354" xr:uid="{00000000-0005-0000-0000-000047050000}"/>
    <cellStyle name="Cálculo 2 2 44" xfId="1355" xr:uid="{00000000-0005-0000-0000-000048050000}"/>
    <cellStyle name="Cálculo 2 2 45" xfId="1356" xr:uid="{00000000-0005-0000-0000-000049050000}"/>
    <cellStyle name="Cálculo 2 2 46" xfId="1357" xr:uid="{00000000-0005-0000-0000-00004A050000}"/>
    <cellStyle name="Cálculo 2 2 47" xfId="1358" xr:uid="{00000000-0005-0000-0000-00004B050000}"/>
    <cellStyle name="Cálculo 2 2 48" xfId="1359" xr:uid="{00000000-0005-0000-0000-00004C050000}"/>
    <cellStyle name="Cálculo 2 2 49" xfId="1360" xr:uid="{00000000-0005-0000-0000-00004D050000}"/>
    <cellStyle name="Cálculo 2 2 5" xfId="1361" xr:uid="{00000000-0005-0000-0000-00004E050000}"/>
    <cellStyle name="Cálculo 2 2 50" xfId="1362" xr:uid="{00000000-0005-0000-0000-00004F050000}"/>
    <cellStyle name="Cálculo 2 2 51" xfId="1363" xr:uid="{00000000-0005-0000-0000-000050050000}"/>
    <cellStyle name="Cálculo 2 2 52" xfId="1364" xr:uid="{00000000-0005-0000-0000-000051050000}"/>
    <cellStyle name="Cálculo 2 2 53" xfId="1365" xr:uid="{00000000-0005-0000-0000-000052050000}"/>
    <cellStyle name="Cálculo 2 2 54" xfId="1366" xr:uid="{00000000-0005-0000-0000-000053050000}"/>
    <cellStyle name="Cálculo 2 2 55" xfId="1367" xr:uid="{00000000-0005-0000-0000-000054050000}"/>
    <cellStyle name="Cálculo 2 2 56" xfId="1368" xr:uid="{00000000-0005-0000-0000-000055050000}"/>
    <cellStyle name="Cálculo 2 2 57" xfId="1369" xr:uid="{00000000-0005-0000-0000-000056050000}"/>
    <cellStyle name="Cálculo 2 2 58" xfId="1370" xr:uid="{00000000-0005-0000-0000-000057050000}"/>
    <cellStyle name="Cálculo 2 2 59" xfId="1371" xr:uid="{00000000-0005-0000-0000-000058050000}"/>
    <cellStyle name="Cálculo 2 2 6" xfId="1372" xr:uid="{00000000-0005-0000-0000-000059050000}"/>
    <cellStyle name="Cálculo 2 2 60" xfId="1373" xr:uid="{00000000-0005-0000-0000-00005A050000}"/>
    <cellStyle name="Cálculo 2 2 61" xfId="1374" xr:uid="{00000000-0005-0000-0000-00005B050000}"/>
    <cellStyle name="Cálculo 2 2 62" xfId="1375" xr:uid="{00000000-0005-0000-0000-00005C050000}"/>
    <cellStyle name="Cálculo 2 2 63" xfId="1376" xr:uid="{00000000-0005-0000-0000-00005D050000}"/>
    <cellStyle name="Cálculo 2 2 64" xfId="1377" xr:uid="{00000000-0005-0000-0000-00005E050000}"/>
    <cellStyle name="Cálculo 2 2 65" xfId="1378" xr:uid="{00000000-0005-0000-0000-00005F050000}"/>
    <cellStyle name="Cálculo 2 2 66" xfId="1379" xr:uid="{00000000-0005-0000-0000-000060050000}"/>
    <cellStyle name="Cálculo 2 2 67" xfId="1380" xr:uid="{00000000-0005-0000-0000-000061050000}"/>
    <cellStyle name="Cálculo 2 2 68" xfId="1381" xr:uid="{00000000-0005-0000-0000-000062050000}"/>
    <cellStyle name="Cálculo 2 2 69" xfId="1382" xr:uid="{00000000-0005-0000-0000-000063050000}"/>
    <cellStyle name="Cálculo 2 2 7" xfId="1383" xr:uid="{00000000-0005-0000-0000-000064050000}"/>
    <cellStyle name="Cálculo 2 2 70" xfId="1384" xr:uid="{00000000-0005-0000-0000-000065050000}"/>
    <cellStyle name="Cálculo 2 2 71" xfId="1385" xr:uid="{00000000-0005-0000-0000-000066050000}"/>
    <cellStyle name="Cálculo 2 2 72" xfId="1386" xr:uid="{00000000-0005-0000-0000-000067050000}"/>
    <cellStyle name="Cálculo 2 2 73" xfId="1387" xr:uid="{00000000-0005-0000-0000-000068050000}"/>
    <cellStyle name="Cálculo 2 2 74" xfId="1388" xr:uid="{00000000-0005-0000-0000-000069050000}"/>
    <cellStyle name="Cálculo 2 2 75" xfId="1389" xr:uid="{00000000-0005-0000-0000-00006A050000}"/>
    <cellStyle name="Cálculo 2 2 76" xfId="1390" xr:uid="{00000000-0005-0000-0000-00006B050000}"/>
    <cellStyle name="Cálculo 2 2 8" xfId="1391" xr:uid="{00000000-0005-0000-0000-00006C050000}"/>
    <cellStyle name="Cálculo 2 2 9" xfId="1392" xr:uid="{00000000-0005-0000-0000-00006D050000}"/>
    <cellStyle name="Cálculo 2 20" xfId="1393" xr:uid="{00000000-0005-0000-0000-00006E050000}"/>
    <cellStyle name="Cálculo 2 21" xfId="1394" xr:uid="{00000000-0005-0000-0000-00006F050000}"/>
    <cellStyle name="Cálculo 2 22" xfId="1395" xr:uid="{00000000-0005-0000-0000-000070050000}"/>
    <cellStyle name="Cálculo 2 23" xfId="1396" xr:uid="{00000000-0005-0000-0000-000071050000}"/>
    <cellStyle name="Cálculo 2 24" xfId="1397" xr:uid="{00000000-0005-0000-0000-000072050000}"/>
    <cellStyle name="Cálculo 2 25" xfId="1398" xr:uid="{00000000-0005-0000-0000-000073050000}"/>
    <cellStyle name="Cálculo 2 26" xfId="1399" xr:uid="{00000000-0005-0000-0000-000074050000}"/>
    <cellStyle name="Cálculo 2 27" xfId="1400" xr:uid="{00000000-0005-0000-0000-000075050000}"/>
    <cellStyle name="Cálculo 2 28" xfId="1401" xr:uid="{00000000-0005-0000-0000-000076050000}"/>
    <cellStyle name="Cálculo 2 29" xfId="1402" xr:uid="{00000000-0005-0000-0000-000077050000}"/>
    <cellStyle name="Cálculo 2 3" xfId="1403" xr:uid="{00000000-0005-0000-0000-000078050000}"/>
    <cellStyle name="Cálculo 2 3 10" xfId="1404" xr:uid="{00000000-0005-0000-0000-000079050000}"/>
    <cellStyle name="Cálculo 2 3 11" xfId="1405" xr:uid="{00000000-0005-0000-0000-00007A050000}"/>
    <cellStyle name="Cálculo 2 3 12" xfId="1406" xr:uid="{00000000-0005-0000-0000-00007B050000}"/>
    <cellStyle name="Cálculo 2 3 13" xfId="1407" xr:uid="{00000000-0005-0000-0000-00007C050000}"/>
    <cellStyle name="Cálculo 2 3 14" xfId="1408" xr:uid="{00000000-0005-0000-0000-00007D050000}"/>
    <cellStyle name="Cálculo 2 3 15" xfId="1409" xr:uid="{00000000-0005-0000-0000-00007E050000}"/>
    <cellStyle name="Cálculo 2 3 16" xfId="1410" xr:uid="{00000000-0005-0000-0000-00007F050000}"/>
    <cellStyle name="Cálculo 2 3 17" xfId="1411" xr:uid="{00000000-0005-0000-0000-000080050000}"/>
    <cellStyle name="Cálculo 2 3 18" xfId="1412" xr:uid="{00000000-0005-0000-0000-000081050000}"/>
    <cellStyle name="Cálculo 2 3 19" xfId="1413" xr:uid="{00000000-0005-0000-0000-000082050000}"/>
    <cellStyle name="Cálculo 2 3 2" xfId="1414" xr:uid="{00000000-0005-0000-0000-000083050000}"/>
    <cellStyle name="Cálculo 2 3 20" xfId="1415" xr:uid="{00000000-0005-0000-0000-000084050000}"/>
    <cellStyle name="Cálculo 2 3 21" xfId="1416" xr:uid="{00000000-0005-0000-0000-000085050000}"/>
    <cellStyle name="Cálculo 2 3 22" xfId="1417" xr:uid="{00000000-0005-0000-0000-000086050000}"/>
    <cellStyle name="Cálculo 2 3 23" xfId="1418" xr:uid="{00000000-0005-0000-0000-000087050000}"/>
    <cellStyle name="Cálculo 2 3 24" xfId="1419" xr:uid="{00000000-0005-0000-0000-000088050000}"/>
    <cellStyle name="Cálculo 2 3 25" xfId="1420" xr:uid="{00000000-0005-0000-0000-000089050000}"/>
    <cellStyle name="Cálculo 2 3 26" xfId="1421" xr:uid="{00000000-0005-0000-0000-00008A050000}"/>
    <cellStyle name="Cálculo 2 3 27" xfId="1422" xr:uid="{00000000-0005-0000-0000-00008B050000}"/>
    <cellStyle name="Cálculo 2 3 28" xfId="1423" xr:uid="{00000000-0005-0000-0000-00008C050000}"/>
    <cellStyle name="Cálculo 2 3 29" xfId="1424" xr:uid="{00000000-0005-0000-0000-00008D050000}"/>
    <cellStyle name="Cálculo 2 3 3" xfId="1425" xr:uid="{00000000-0005-0000-0000-00008E050000}"/>
    <cellStyle name="Cálculo 2 3 30" xfId="1426" xr:uid="{00000000-0005-0000-0000-00008F050000}"/>
    <cellStyle name="Cálculo 2 3 31" xfId="1427" xr:uid="{00000000-0005-0000-0000-000090050000}"/>
    <cellStyle name="Cálculo 2 3 32" xfId="1428" xr:uid="{00000000-0005-0000-0000-000091050000}"/>
    <cellStyle name="Cálculo 2 3 33" xfId="1429" xr:uid="{00000000-0005-0000-0000-000092050000}"/>
    <cellStyle name="Cálculo 2 3 34" xfId="1430" xr:uid="{00000000-0005-0000-0000-000093050000}"/>
    <cellStyle name="Cálculo 2 3 35" xfId="1431" xr:uid="{00000000-0005-0000-0000-000094050000}"/>
    <cellStyle name="Cálculo 2 3 36" xfId="1432" xr:uid="{00000000-0005-0000-0000-000095050000}"/>
    <cellStyle name="Cálculo 2 3 37" xfId="1433" xr:uid="{00000000-0005-0000-0000-000096050000}"/>
    <cellStyle name="Cálculo 2 3 38" xfId="1434" xr:uid="{00000000-0005-0000-0000-000097050000}"/>
    <cellStyle name="Cálculo 2 3 39" xfId="1435" xr:uid="{00000000-0005-0000-0000-000098050000}"/>
    <cellStyle name="Cálculo 2 3 4" xfId="1436" xr:uid="{00000000-0005-0000-0000-000099050000}"/>
    <cellStyle name="Cálculo 2 3 40" xfId="1437" xr:uid="{00000000-0005-0000-0000-00009A050000}"/>
    <cellStyle name="Cálculo 2 3 41" xfId="1438" xr:uid="{00000000-0005-0000-0000-00009B050000}"/>
    <cellStyle name="Cálculo 2 3 42" xfId="1439" xr:uid="{00000000-0005-0000-0000-00009C050000}"/>
    <cellStyle name="Cálculo 2 3 43" xfId="1440" xr:uid="{00000000-0005-0000-0000-00009D050000}"/>
    <cellStyle name="Cálculo 2 3 44" xfId="1441" xr:uid="{00000000-0005-0000-0000-00009E050000}"/>
    <cellStyle name="Cálculo 2 3 45" xfId="1442" xr:uid="{00000000-0005-0000-0000-00009F050000}"/>
    <cellStyle name="Cálculo 2 3 46" xfId="1443" xr:uid="{00000000-0005-0000-0000-0000A0050000}"/>
    <cellStyle name="Cálculo 2 3 47" xfId="1444" xr:uid="{00000000-0005-0000-0000-0000A1050000}"/>
    <cellStyle name="Cálculo 2 3 48" xfId="1445" xr:uid="{00000000-0005-0000-0000-0000A2050000}"/>
    <cellStyle name="Cálculo 2 3 49" xfId="1446" xr:uid="{00000000-0005-0000-0000-0000A3050000}"/>
    <cellStyle name="Cálculo 2 3 5" xfId="1447" xr:uid="{00000000-0005-0000-0000-0000A4050000}"/>
    <cellStyle name="Cálculo 2 3 50" xfId="1448" xr:uid="{00000000-0005-0000-0000-0000A5050000}"/>
    <cellStyle name="Cálculo 2 3 51" xfId="1449" xr:uid="{00000000-0005-0000-0000-0000A6050000}"/>
    <cellStyle name="Cálculo 2 3 52" xfId="1450" xr:uid="{00000000-0005-0000-0000-0000A7050000}"/>
    <cellStyle name="Cálculo 2 3 53" xfId="1451" xr:uid="{00000000-0005-0000-0000-0000A8050000}"/>
    <cellStyle name="Cálculo 2 3 54" xfId="1452" xr:uid="{00000000-0005-0000-0000-0000A9050000}"/>
    <cellStyle name="Cálculo 2 3 55" xfId="1453" xr:uid="{00000000-0005-0000-0000-0000AA050000}"/>
    <cellStyle name="Cálculo 2 3 56" xfId="1454" xr:uid="{00000000-0005-0000-0000-0000AB050000}"/>
    <cellStyle name="Cálculo 2 3 57" xfId="1455" xr:uid="{00000000-0005-0000-0000-0000AC050000}"/>
    <cellStyle name="Cálculo 2 3 58" xfId="1456" xr:uid="{00000000-0005-0000-0000-0000AD050000}"/>
    <cellStyle name="Cálculo 2 3 59" xfId="1457" xr:uid="{00000000-0005-0000-0000-0000AE050000}"/>
    <cellStyle name="Cálculo 2 3 6" xfId="1458" xr:uid="{00000000-0005-0000-0000-0000AF050000}"/>
    <cellStyle name="Cálculo 2 3 60" xfId="1459" xr:uid="{00000000-0005-0000-0000-0000B0050000}"/>
    <cellStyle name="Cálculo 2 3 61" xfId="1460" xr:uid="{00000000-0005-0000-0000-0000B1050000}"/>
    <cellStyle name="Cálculo 2 3 62" xfId="1461" xr:uid="{00000000-0005-0000-0000-0000B2050000}"/>
    <cellStyle name="Cálculo 2 3 63" xfId="1462" xr:uid="{00000000-0005-0000-0000-0000B3050000}"/>
    <cellStyle name="Cálculo 2 3 64" xfId="1463" xr:uid="{00000000-0005-0000-0000-0000B4050000}"/>
    <cellStyle name="Cálculo 2 3 65" xfId="1464" xr:uid="{00000000-0005-0000-0000-0000B5050000}"/>
    <cellStyle name="Cálculo 2 3 66" xfId="1465" xr:uid="{00000000-0005-0000-0000-0000B6050000}"/>
    <cellStyle name="Cálculo 2 3 67" xfId="1466" xr:uid="{00000000-0005-0000-0000-0000B7050000}"/>
    <cellStyle name="Cálculo 2 3 68" xfId="1467" xr:uid="{00000000-0005-0000-0000-0000B8050000}"/>
    <cellStyle name="Cálculo 2 3 69" xfId="1468" xr:uid="{00000000-0005-0000-0000-0000B9050000}"/>
    <cellStyle name="Cálculo 2 3 7" xfId="1469" xr:uid="{00000000-0005-0000-0000-0000BA050000}"/>
    <cellStyle name="Cálculo 2 3 70" xfId="1470" xr:uid="{00000000-0005-0000-0000-0000BB050000}"/>
    <cellStyle name="Cálculo 2 3 71" xfId="1471" xr:uid="{00000000-0005-0000-0000-0000BC050000}"/>
    <cellStyle name="Cálculo 2 3 72" xfId="1472" xr:uid="{00000000-0005-0000-0000-0000BD050000}"/>
    <cellStyle name="Cálculo 2 3 73" xfId="1473" xr:uid="{00000000-0005-0000-0000-0000BE050000}"/>
    <cellStyle name="Cálculo 2 3 74" xfId="1474" xr:uid="{00000000-0005-0000-0000-0000BF050000}"/>
    <cellStyle name="Cálculo 2 3 75" xfId="1475" xr:uid="{00000000-0005-0000-0000-0000C0050000}"/>
    <cellStyle name="Cálculo 2 3 76" xfId="1476" xr:uid="{00000000-0005-0000-0000-0000C1050000}"/>
    <cellStyle name="Cálculo 2 3 8" xfId="1477" xr:uid="{00000000-0005-0000-0000-0000C2050000}"/>
    <cellStyle name="Cálculo 2 3 9" xfId="1478" xr:uid="{00000000-0005-0000-0000-0000C3050000}"/>
    <cellStyle name="Cálculo 2 30" xfId="1479" xr:uid="{00000000-0005-0000-0000-0000C4050000}"/>
    <cellStyle name="Cálculo 2 31" xfId="1480" xr:uid="{00000000-0005-0000-0000-0000C5050000}"/>
    <cellStyle name="Cálculo 2 32" xfId="1481" xr:uid="{00000000-0005-0000-0000-0000C6050000}"/>
    <cellStyle name="Cálculo 2 33" xfId="1482" xr:uid="{00000000-0005-0000-0000-0000C7050000}"/>
    <cellStyle name="Cálculo 2 34" xfId="1483" xr:uid="{00000000-0005-0000-0000-0000C8050000}"/>
    <cellStyle name="Cálculo 2 35" xfId="1484" xr:uid="{00000000-0005-0000-0000-0000C9050000}"/>
    <cellStyle name="Cálculo 2 36" xfId="1485" xr:uid="{00000000-0005-0000-0000-0000CA050000}"/>
    <cellStyle name="Cálculo 2 37" xfId="1486" xr:uid="{00000000-0005-0000-0000-0000CB050000}"/>
    <cellStyle name="Cálculo 2 38" xfId="1487" xr:uid="{00000000-0005-0000-0000-0000CC050000}"/>
    <cellStyle name="Cálculo 2 39" xfId="1488" xr:uid="{00000000-0005-0000-0000-0000CD050000}"/>
    <cellStyle name="Cálculo 2 4" xfId="1489" xr:uid="{00000000-0005-0000-0000-0000CE050000}"/>
    <cellStyle name="Cálculo 2 40" xfId="1490" xr:uid="{00000000-0005-0000-0000-0000CF050000}"/>
    <cellStyle name="Cálculo 2 41" xfId="1491" xr:uid="{00000000-0005-0000-0000-0000D0050000}"/>
    <cellStyle name="Cálculo 2 42" xfId="1492" xr:uid="{00000000-0005-0000-0000-0000D1050000}"/>
    <cellStyle name="Cálculo 2 43" xfId="1493" xr:uid="{00000000-0005-0000-0000-0000D2050000}"/>
    <cellStyle name="Cálculo 2 44" xfId="1494" xr:uid="{00000000-0005-0000-0000-0000D3050000}"/>
    <cellStyle name="Cálculo 2 45" xfId="1495" xr:uid="{00000000-0005-0000-0000-0000D4050000}"/>
    <cellStyle name="Cálculo 2 46" xfId="1496" xr:uid="{00000000-0005-0000-0000-0000D5050000}"/>
    <cellStyle name="Cálculo 2 47" xfId="1497" xr:uid="{00000000-0005-0000-0000-0000D6050000}"/>
    <cellStyle name="Cálculo 2 48" xfId="1498" xr:uid="{00000000-0005-0000-0000-0000D7050000}"/>
    <cellStyle name="Cálculo 2 49" xfId="1499" xr:uid="{00000000-0005-0000-0000-0000D8050000}"/>
    <cellStyle name="Cálculo 2 5" xfId="1500" xr:uid="{00000000-0005-0000-0000-0000D9050000}"/>
    <cellStyle name="Cálculo 2 50" xfId="1501" xr:uid="{00000000-0005-0000-0000-0000DA050000}"/>
    <cellStyle name="Cálculo 2 51" xfId="1502" xr:uid="{00000000-0005-0000-0000-0000DB050000}"/>
    <cellStyle name="Cálculo 2 52" xfId="1503" xr:uid="{00000000-0005-0000-0000-0000DC050000}"/>
    <cellStyle name="Cálculo 2 53" xfId="1504" xr:uid="{00000000-0005-0000-0000-0000DD050000}"/>
    <cellStyle name="Cálculo 2 54" xfId="1505" xr:uid="{00000000-0005-0000-0000-0000DE050000}"/>
    <cellStyle name="Cálculo 2 55" xfId="1506" xr:uid="{00000000-0005-0000-0000-0000DF050000}"/>
    <cellStyle name="Cálculo 2 56" xfId="1507" xr:uid="{00000000-0005-0000-0000-0000E0050000}"/>
    <cellStyle name="Cálculo 2 57" xfId="1508" xr:uid="{00000000-0005-0000-0000-0000E1050000}"/>
    <cellStyle name="Cálculo 2 58" xfId="1509" xr:uid="{00000000-0005-0000-0000-0000E2050000}"/>
    <cellStyle name="Cálculo 2 59" xfId="1510" xr:uid="{00000000-0005-0000-0000-0000E3050000}"/>
    <cellStyle name="Cálculo 2 6" xfId="1511" xr:uid="{00000000-0005-0000-0000-0000E4050000}"/>
    <cellStyle name="Cálculo 2 60" xfId="1512" xr:uid="{00000000-0005-0000-0000-0000E5050000}"/>
    <cellStyle name="Cálculo 2 61" xfId="1513" xr:uid="{00000000-0005-0000-0000-0000E6050000}"/>
    <cellStyle name="Cálculo 2 62" xfId="1514" xr:uid="{00000000-0005-0000-0000-0000E7050000}"/>
    <cellStyle name="Cálculo 2 63" xfId="1515" xr:uid="{00000000-0005-0000-0000-0000E8050000}"/>
    <cellStyle name="Cálculo 2 64" xfId="1516" xr:uid="{00000000-0005-0000-0000-0000E9050000}"/>
    <cellStyle name="Cálculo 2 65" xfId="1517" xr:uid="{00000000-0005-0000-0000-0000EA050000}"/>
    <cellStyle name="Cálculo 2 66" xfId="1518" xr:uid="{00000000-0005-0000-0000-0000EB050000}"/>
    <cellStyle name="Cálculo 2 67" xfId="1519" xr:uid="{00000000-0005-0000-0000-0000EC050000}"/>
    <cellStyle name="Cálculo 2 68" xfId="1520" xr:uid="{00000000-0005-0000-0000-0000ED050000}"/>
    <cellStyle name="Cálculo 2 69" xfId="1521" xr:uid="{00000000-0005-0000-0000-0000EE050000}"/>
    <cellStyle name="Cálculo 2 7" xfId="1522" xr:uid="{00000000-0005-0000-0000-0000EF050000}"/>
    <cellStyle name="Cálculo 2 70" xfId="1523" xr:uid="{00000000-0005-0000-0000-0000F0050000}"/>
    <cellStyle name="Cálculo 2 71" xfId="1524" xr:uid="{00000000-0005-0000-0000-0000F1050000}"/>
    <cellStyle name="Cálculo 2 72" xfId="1525" xr:uid="{00000000-0005-0000-0000-0000F2050000}"/>
    <cellStyle name="Cálculo 2 73" xfId="1526" xr:uid="{00000000-0005-0000-0000-0000F3050000}"/>
    <cellStyle name="Cálculo 2 74" xfId="1527" xr:uid="{00000000-0005-0000-0000-0000F4050000}"/>
    <cellStyle name="Cálculo 2 75" xfId="1528" xr:uid="{00000000-0005-0000-0000-0000F5050000}"/>
    <cellStyle name="Cálculo 2 76" xfId="1529" xr:uid="{00000000-0005-0000-0000-0000F6050000}"/>
    <cellStyle name="Cálculo 2 77" xfId="1530" xr:uid="{00000000-0005-0000-0000-0000F7050000}"/>
    <cellStyle name="Cálculo 2 78" xfId="1531" xr:uid="{00000000-0005-0000-0000-0000F8050000}"/>
    <cellStyle name="Cálculo 2 79" xfId="1532" xr:uid="{00000000-0005-0000-0000-0000F9050000}"/>
    <cellStyle name="Cálculo 2 8" xfId="1533" xr:uid="{00000000-0005-0000-0000-0000FA050000}"/>
    <cellStyle name="Cálculo 2 80" xfId="1534" xr:uid="{00000000-0005-0000-0000-0000FB050000}"/>
    <cellStyle name="Cálculo 2 81" xfId="1535" xr:uid="{00000000-0005-0000-0000-0000FC050000}"/>
    <cellStyle name="Cálculo 2 9" xfId="1536" xr:uid="{00000000-0005-0000-0000-0000FD050000}"/>
    <cellStyle name="Cálculo 2_CO-TK-(1)" xfId="1537" xr:uid="{00000000-0005-0000-0000-0000FE050000}"/>
    <cellStyle name="Cálculo 3" xfId="1538" xr:uid="{00000000-0005-0000-0000-0000FF050000}"/>
    <cellStyle name="Cálculo 3 2" xfId="1539" xr:uid="{00000000-0005-0000-0000-000000060000}"/>
    <cellStyle name="Cálculo 3 3" xfId="1540" xr:uid="{00000000-0005-0000-0000-000001060000}"/>
    <cellStyle name="Cálculo 3 4" xfId="1541" xr:uid="{00000000-0005-0000-0000-000002060000}"/>
    <cellStyle name="Cálculo 3 5" xfId="1542" xr:uid="{00000000-0005-0000-0000-000003060000}"/>
    <cellStyle name="Cálculo 3 6" xfId="1543" xr:uid="{00000000-0005-0000-0000-000004060000}"/>
    <cellStyle name="Cálculo 3 7" xfId="1544" xr:uid="{00000000-0005-0000-0000-000005060000}"/>
    <cellStyle name="Cálculo 3 8" xfId="1545" xr:uid="{00000000-0005-0000-0000-000006060000}"/>
    <cellStyle name="Cálculo 3_CO-TK-(1)" xfId="1546" xr:uid="{00000000-0005-0000-0000-000007060000}"/>
    <cellStyle name="Cálculo 4" xfId="1547" xr:uid="{00000000-0005-0000-0000-000008060000}"/>
    <cellStyle name="Cálculo 4 2" xfId="1548" xr:uid="{00000000-0005-0000-0000-000009060000}"/>
    <cellStyle name="Cálculo 4 2 2" xfId="1549" xr:uid="{00000000-0005-0000-0000-00000A060000}"/>
    <cellStyle name="Cálculo 4 3" xfId="1550" xr:uid="{00000000-0005-0000-0000-00000B060000}"/>
    <cellStyle name="Cálculo 4 4" xfId="1551" xr:uid="{00000000-0005-0000-0000-00000C060000}"/>
    <cellStyle name="Cálculo 4 5" xfId="1552" xr:uid="{00000000-0005-0000-0000-00000D060000}"/>
    <cellStyle name="Cálculo 4 6" xfId="1553" xr:uid="{00000000-0005-0000-0000-00000E060000}"/>
    <cellStyle name="Cálculo 4 7" xfId="1554" xr:uid="{00000000-0005-0000-0000-00000F060000}"/>
    <cellStyle name="Cálculo 4 8" xfId="1555" xr:uid="{00000000-0005-0000-0000-000010060000}"/>
    <cellStyle name="Cálculo 4_CO-TK-(1)" xfId="1556" xr:uid="{00000000-0005-0000-0000-000011060000}"/>
    <cellStyle name="Cálculo 5" xfId="1557" xr:uid="{00000000-0005-0000-0000-000012060000}"/>
    <cellStyle name="Cálculo 5 2" xfId="1558" xr:uid="{00000000-0005-0000-0000-000013060000}"/>
    <cellStyle name="Cálculo 5 3" xfId="1559" xr:uid="{00000000-0005-0000-0000-000014060000}"/>
    <cellStyle name="Cálculo 5 4" xfId="1560" xr:uid="{00000000-0005-0000-0000-000015060000}"/>
    <cellStyle name="Cálculo 5 5" xfId="1561" xr:uid="{00000000-0005-0000-0000-000016060000}"/>
    <cellStyle name="Cálculo 5 6" xfId="1562" xr:uid="{00000000-0005-0000-0000-000017060000}"/>
    <cellStyle name="Cálculo 5 7" xfId="1563" xr:uid="{00000000-0005-0000-0000-000018060000}"/>
    <cellStyle name="Cálculo 5 8" xfId="1564" xr:uid="{00000000-0005-0000-0000-000019060000}"/>
    <cellStyle name="Cálculo 5_CO-TK-(1)" xfId="1565" xr:uid="{00000000-0005-0000-0000-00001A060000}"/>
    <cellStyle name="Cálculo 6" xfId="1566" xr:uid="{00000000-0005-0000-0000-00001B060000}"/>
    <cellStyle name="Cálculo 6 2" xfId="1567" xr:uid="{00000000-0005-0000-0000-00001C060000}"/>
    <cellStyle name="Cálculo 6 3" xfId="1568" xr:uid="{00000000-0005-0000-0000-00001D060000}"/>
    <cellStyle name="Cálculo 6_CO-TK-(1)" xfId="1569" xr:uid="{00000000-0005-0000-0000-00001E060000}"/>
    <cellStyle name="Cálculo 7" xfId="1570" xr:uid="{00000000-0005-0000-0000-00001F060000}"/>
    <cellStyle name="Cálculo 7 2" xfId="1571" xr:uid="{00000000-0005-0000-0000-000020060000}"/>
    <cellStyle name="Cálculo 7 3" xfId="1572" xr:uid="{00000000-0005-0000-0000-000021060000}"/>
    <cellStyle name="Cálculo 7_CO-TK-(1)" xfId="1573" xr:uid="{00000000-0005-0000-0000-000022060000}"/>
    <cellStyle name="Cálculo 8" xfId="1574" xr:uid="{00000000-0005-0000-0000-000023060000}"/>
    <cellStyle name="Cálculo 8 2" xfId="1575" xr:uid="{00000000-0005-0000-0000-000024060000}"/>
    <cellStyle name="Cálculo 8 3" xfId="1576" xr:uid="{00000000-0005-0000-0000-000025060000}"/>
    <cellStyle name="Cálculo 8_CO-TK-(1)" xfId="1577" xr:uid="{00000000-0005-0000-0000-000026060000}"/>
    <cellStyle name="Cálculo 9" xfId="1578" xr:uid="{00000000-0005-0000-0000-000027060000}"/>
    <cellStyle name="Cálculo 9 2" xfId="1579" xr:uid="{00000000-0005-0000-0000-000028060000}"/>
    <cellStyle name="Cálculo 9 3" xfId="1580" xr:uid="{00000000-0005-0000-0000-000029060000}"/>
    <cellStyle name="Cálculo 9_CO-TK-(1)" xfId="1581" xr:uid="{00000000-0005-0000-0000-00002A060000}"/>
    <cellStyle name="Celda de comprobación" xfId="1582" xr:uid="{00000000-0005-0000-0000-00002B060000}"/>
    <cellStyle name="Celda de comprobación 10" xfId="1583" xr:uid="{00000000-0005-0000-0000-00002C060000}"/>
    <cellStyle name="Celda de comprobación 11" xfId="1584" xr:uid="{00000000-0005-0000-0000-00002D060000}"/>
    <cellStyle name="Celda de comprobación 12" xfId="1585" xr:uid="{00000000-0005-0000-0000-00002E060000}"/>
    <cellStyle name="Celda de comprobación 13" xfId="1586" xr:uid="{00000000-0005-0000-0000-00002F060000}"/>
    <cellStyle name="Celda de comprobación 14" xfId="1587" xr:uid="{00000000-0005-0000-0000-000030060000}"/>
    <cellStyle name="Celda de comprobación 2" xfId="1588" xr:uid="{00000000-0005-0000-0000-000031060000}"/>
    <cellStyle name="Celda de comprobación 2 2" xfId="1589" xr:uid="{00000000-0005-0000-0000-000032060000}"/>
    <cellStyle name="Celda de comprobación 2_CO-TK-(8)" xfId="1590" xr:uid="{00000000-0005-0000-0000-000033060000}"/>
    <cellStyle name="Celda de comprobación 3" xfId="1591" xr:uid="{00000000-0005-0000-0000-000034060000}"/>
    <cellStyle name="Celda de comprobación 3 2" xfId="1592" xr:uid="{00000000-0005-0000-0000-000035060000}"/>
    <cellStyle name="Celda de comprobación 3 3" xfId="1593" xr:uid="{00000000-0005-0000-0000-000036060000}"/>
    <cellStyle name="Celda de comprobación 3_CO-TK-(8)" xfId="1594" xr:uid="{00000000-0005-0000-0000-000037060000}"/>
    <cellStyle name="Celda de comprobación 4" xfId="1595" xr:uid="{00000000-0005-0000-0000-000038060000}"/>
    <cellStyle name="Celda de comprobación 4 2" xfId="1596" xr:uid="{00000000-0005-0000-0000-000039060000}"/>
    <cellStyle name="Celda de comprobación 4 3" xfId="1597" xr:uid="{00000000-0005-0000-0000-00003A060000}"/>
    <cellStyle name="Celda de comprobación 4 4" xfId="1598" xr:uid="{00000000-0005-0000-0000-00003B060000}"/>
    <cellStyle name="Celda de comprobación 4 5" xfId="1599" xr:uid="{00000000-0005-0000-0000-00003C060000}"/>
    <cellStyle name="Celda de comprobación 4 6" xfId="1600" xr:uid="{00000000-0005-0000-0000-00003D060000}"/>
    <cellStyle name="Celda de comprobación 4 7" xfId="1601" xr:uid="{00000000-0005-0000-0000-00003E060000}"/>
    <cellStyle name="Celda de comprobación 4_CO-TK-(8)" xfId="1602" xr:uid="{00000000-0005-0000-0000-00003F060000}"/>
    <cellStyle name="Celda de comprobación 5" xfId="1603" xr:uid="{00000000-0005-0000-0000-000040060000}"/>
    <cellStyle name="Celda de comprobación 5 2" xfId="1604" xr:uid="{00000000-0005-0000-0000-000041060000}"/>
    <cellStyle name="Celda de comprobación 5 3" xfId="1605" xr:uid="{00000000-0005-0000-0000-000042060000}"/>
    <cellStyle name="Celda de comprobación 5 4" xfId="1606" xr:uid="{00000000-0005-0000-0000-000043060000}"/>
    <cellStyle name="Celda de comprobación 5 5" xfId="1607" xr:uid="{00000000-0005-0000-0000-000044060000}"/>
    <cellStyle name="Celda de comprobación 5 6" xfId="1608" xr:uid="{00000000-0005-0000-0000-000045060000}"/>
    <cellStyle name="Celda de comprobación 5 7" xfId="1609" xr:uid="{00000000-0005-0000-0000-000046060000}"/>
    <cellStyle name="Celda de comprobación 5_CO-TK-(8)" xfId="1610" xr:uid="{00000000-0005-0000-0000-000047060000}"/>
    <cellStyle name="Celda de comprobación 6" xfId="1611" xr:uid="{00000000-0005-0000-0000-000048060000}"/>
    <cellStyle name="Celda de comprobación 6 2" xfId="1612" xr:uid="{00000000-0005-0000-0000-000049060000}"/>
    <cellStyle name="Celda de comprobación 6 3" xfId="1613" xr:uid="{00000000-0005-0000-0000-00004A060000}"/>
    <cellStyle name="Celda de comprobación 6 4" xfId="1614" xr:uid="{00000000-0005-0000-0000-00004B060000}"/>
    <cellStyle name="Celda de comprobación 6 5" xfId="1615" xr:uid="{00000000-0005-0000-0000-00004C060000}"/>
    <cellStyle name="Celda de comprobación 6 6" xfId="1616" xr:uid="{00000000-0005-0000-0000-00004D060000}"/>
    <cellStyle name="Celda de comprobación 6 7" xfId="1617" xr:uid="{00000000-0005-0000-0000-00004E060000}"/>
    <cellStyle name="Celda de comprobación 6_CO-TK-(8)" xfId="1618" xr:uid="{00000000-0005-0000-0000-00004F060000}"/>
    <cellStyle name="Celda de comprobación 7" xfId="1619" xr:uid="{00000000-0005-0000-0000-000050060000}"/>
    <cellStyle name="Celda de comprobación 7 2" xfId="1620" xr:uid="{00000000-0005-0000-0000-000051060000}"/>
    <cellStyle name="Celda de comprobación 7_CO-TK-(8)" xfId="1621" xr:uid="{00000000-0005-0000-0000-000052060000}"/>
    <cellStyle name="Celda de comprobación 8" xfId="1622" xr:uid="{00000000-0005-0000-0000-000053060000}"/>
    <cellStyle name="Celda de comprobación 8 2" xfId="1623" xr:uid="{00000000-0005-0000-0000-000054060000}"/>
    <cellStyle name="Celda de comprobación 8_CO-TK-(8)" xfId="1624" xr:uid="{00000000-0005-0000-0000-000055060000}"/>
    <cellStyle name="Celda de comprobación 9" xfId="1625" xr:uid="{00000000-0005-0000-0000-000056060000}"/>
    <cellStyle name="Celda de comprobación 9 2" xfId="1626" xr:uid="{00000000-0005-0000-0000-000057060000}"/>
    <cellStyle name="Celda de comprobación 9_CO-TK-(8)" xfId="1627" xr:uid="{00000000-0005-0000-0000-000058060000}"/>
    <cellStyle name="Celda vinculada" xfId="1628" xr:uid="{00000000-0005-0000-0000-000059060000}"/>
    <cellStyle name="Celda vinculada 10" xfId="1629" xr:uid="{00000000-0005-0000-0000-00005A060000}"/>
    <cellStyle name="Celda vinculada 11" xfId="1630" xr:uid="{00000000-0005-0000-0000-00005B060000}"/>
    <cellStyle name="Celda vinculada 12" xfId="1631" xr:uid="{00000000-0005-0000-0000-00005C060000}"/>
    <cellStyle name="Celda vinculada 13" xfId="1632" xr:uid="{00000000-0005-0000-0000-00005D060000}"/>
    <cellStyle name="Celda vinculada 14" xfId="1633" xr:uid="{00000000-0005-0000-0000-00005E060000}"/>
    <cellStyle name="Celda vinculada 2" xfId="1634" xr:uid="{00000000-0005-0000-0000-00005F060000}"/>
    <cellStyle name="Celda vinculada 2 2" xfId="1635" xr:uid="{00000000-0005-0000-0000-000060060000}"/>
    <cellStyle name="Celda vinculada 2 3" xfId="1636" xr:uid="{00000000-0005-0000-0000-000061060000}"/>
    <cellStyle name="Celda vinculada 2_CO-TK-(8)" xfId="1637" xr:uid="{00000000-0005-0000-0000-000062060000}"/>
    <cellStyle name="Celda vinculada 3" xfId="1638" xr:uid="{00000000-0005-0000-0000-000063060000}"/>
    <cellStyle name="Celda vinculada 3 2" xfId="1639" xr:uid="{00000000-0005-0000-0000-000064060000}"/>
    <cellStyle name="Celda vinculada 3 3" xfId="1640" xr:uid="{00000000-0005-0000-0000-000065060000}"/>
    <cellStyle name="Celda vinculada 3_CO-TK-(8)" xfId="1641" xr:uid="{00000000-0005-0000-0000-000066060000}"/>
    <cellStyle name="Celda vinculada 4" xfId="1642" xr:uid="{00000000-0005-0000-0000-000067060000}"/>
    <cellStyle name="Celda vinculada 4 2" xfId="1643" xr:uid="{00000000-0005-0000-0000-000068060000}"/>
    <cellStyle name="Celda vinculada 4 3" xfId="1644" xr:uid="{00000000-0005-0000-0000-000069060000}"/>
    <cellStyle name="Celda vinculada 4 4" xfId="1645" xr:uid="{00000000-0005-0000-0000-00006A060000}"/>
    <cellStyle name="Celda vinculada 4 5" xfId="1646" xr:uid="{00000000-0005-0000-0000-00006B060000}"/>
    <cellStyle name="Celda vinculada 4 6" xfId="1647" xr:uid="{00000000-0005-0000-0000-00006C060000}"/>
    <cellStyle name="Celda vinculada 4 7" xfId="1648" xr:uid="{00000000-0005-0000-0000-00006D060000}"/>
    <cellStyle name="Celda vinculada 4_CO-TK-(8)" xfId="1649" xr:uid="{00000000-0005-0000-0000-00006E060000}"/>
    <cellStyle name="Celda vinculada 5" xfId="1650" xr:uid="{00000000-0005-0000-0000-00006F060000}"/>
    <cellStyle name="Celda vinculada 5 2" xfId="1651" xr:uid="{00000000-0005-0000-0000-000070060000}"/>
    <cellStyle name="Celda vinculada 5 3" xfId="1652" xr:uid="{00000000-0005-0000-0000-000071060000}"/>
    <cellStyle name="Celda vinculada 5 4" xfId="1653" xr:uid="{00000000-0005-0000-0000-000072060000}"/>
    <cellStyle name="Celda vinculada 5 5" xfId="1654" xr:uid="{00000000-0005-0000-0000-000073060000}"/>
    <cellStyle name="Celda vinculada 5 6" xfId="1655" xr:uid="{00000000-0005-0000-0000-000074060000}"/>
    <cellStyle name="Celda vinculada 5 7" xfId="1656" xr:uid="{00000000-0005-0000-0000-000075060000}"/>
    <cellStyle name="Celda vinculada 5_CO-TK-(8)" xfId="1657" xr:uid="{00000000-0005-0000-0000-000076060000}"/>
    <cellStyle name="Celda vinculada 6" xfId="1658" xr:uid="{00000000-0005-0000-0000-000077060000}"/>
    <cellStyle name="Celda vinculada 6 2" xfId="1659" xr:uid="{00000000-0005-0000-0000-000078060000}"/>
    <cellStyle name="Celda vinculada 6 3" xfId="1660" xr:uid="{00000000-0005-0000-0000-000079060000}"/>
    <cellStyle name="Celda vinculada 6 4" xfId="1661" xr:uid="{00000000-0005-0000-0000-00007A060000}"/>
    <cellStyle name="Celda vinculada 6 5" xfId="1662" xr:uid="{00000000-0005-0000-0000-00007B060000}"/>
    <cellStyle name="Celda vinculada 6 6" xfId="1663" xr:uid="{00000000-0005-0000-0000-00007C060000}"/>
    <cellStyle name="Celda vinculada 6 7" xfId="1664" xr:uid="{00000000-0005-0000-0000-00007D060000}"/>
    <cellStyle name="Celda vinculada 6_CO-TK-(8)" xfId="1665" xr:uid="{00000000-0005-0000-0000-00007E060000}"/>
    <cellStyle name="Celda vinculada 7" xfId="1666" xr:uid="{00000000-0005-0000-0000-00007F060000}"/>
    <cellStyle name="Celda vinculada 7 2" xfId="1667" xr:uid="{00000000-0005-0000-0000-000080060000}"/>
    <cellStyle name="Celda vinculada 7_CO-TK-(8)" xfId="1668" xr:uid="{00000000-0005-0000-0000-000081060000}"/>
    <cellStyle name="Celda vinculada 8" xfId="1669" xr:uid="{00000000-0005-0000-0000-000082060000}"/>
    <cellStyle name="Celda vinculada 8 2" xfId="1670" xr:uid="{00000000-0005-0000-0000-000083060000}"/>
    <cellStyle name="Celda vinculada 8_CO-TK-(8)" xfId="1671" xr:uid="{00000000-0005-0000-0000-000084060000}"/>
    <cellStyle name="Celda vinculada 9" xfId="1672" xr:uid="{00000000-0005-0000-0000-000085060000}"/>
    <cellStyle name="Celda vinculada 9 2" xfId="1673" xr:uid="{00000000-0005-0000-0000-000086060000}"/>
    <cellStyle name="Celda vinculada 9_CO-TK-(8)" xfId="1674" xr:uid="{00000000-0005-0000-0000-000087060000}"/>
    <cellStyle name="Check Cell 2" xfId="1675" xr:uid="{00000000-0005-0000-0000-000088060000}"/>
    <cellStyle name="Comma" xfId="41309" builtinId="3"/>
    <cellStyle name="Comma  - Style1" xfId="1676" xr:uid="{00000000-0005-0000-0000-000089060000}"/>
    <cellStyle name="Comma  - Style1 10" xfId="1677" xr:uid="{00000000-0005-0000-0000-00008A060000}"/>
    <cellStyle name="Comma  - Style1 11" xfId="1678" xr:uid="{00000000-0005-0000-0000-00008B060000}"/>
    <cellStyle name="Comma  - Style1 2" xfId="1679" xr:uid="{00000000-0005-0000-0000-00008C060000}"/>
    <cellStyle name="Comma  - Style1 3" xfId="1680" xr:uid="{00000000-0005-0000-0000-00008D060000}"/>
    <cellStyle name="Comma  - Style1 4" xfId="1681" xr:uid="{00000000-0005-0000-0000-00008E060000}"/>
    <cellStyle name="Comma  - Style1 5" xfId="1682" xr:uid="{00000000-0005-0000-0000-00008F060000}"/>
    <cellStyle name="Comma  - Style1 6" xfId="1683" xr:uid="{00000000-0005-0000-0000-000090060000}"/>
    <cellStyle name="Comma  - Style1 7" xfId="1684" xr:uid="{00000000-0005-0000-0000-000091060000}"/>
    <cellStyle name="Comma  - Style1 8" xfId="1685" xr:uid="{00000000-0005-0000-0000-000092060000}"/>
    <cellStyle name="Comma  - Style1 9" xfId="1686" xr:uid="{00000000-0005-0000-0000-000093060000}"/>
    <cellStyle name="Comma  - Style1_1.Cuadro 1A TEMPRANILLO-1 Mayo-08" xfId="1687" xr:uid="{00000000-0005-0000-0000-000094060000}"/>
    <cellStyle name="Comma  - Style2" xfId="1688" xr:uid="{00000000-0005-0000-0000-000095060000}"/>
    <cellStyle name="Comma  - Style2 10" xfId="1689" xr:uid="{00000000-0005-0000-0000-000096060000}"/>
    <cellStyle name="Comma  - Style2 11" xfId="1690" xr:uid="{00000000-0005-0000-0000-000097060000}"/>
    <cellStyle name="Comma  - Style2 2" xfId="1691" xr:uid="{00000000-0005-0000-0000-000098060000}"/>
    <cellStyle name="Comma  - Style2 3" xfId="1692" xr:uid="{00000000-0005-0000-0000-000099060000}"/>
    <cellStyle name="Comma  - Style2 4" xfId="1693" xr:uid="{00000000-0005-0000-0000-00009A060000}"/>
    <cellStyle name="Comma  - Style2 5" xfId="1694" xr:uid="{00000000-0005-0000-0000-00009B060000}"/>
    <cellStyle name="Comma  - Style2 6" xfId="1695" xr:uid="{00000000-0005-0000-0000-00009C060000}"/>
    <cellStyle name="Comma  - Style2 7" xfId="1696" xr:uid="{00000000-0005-0000-0000-00009D060000}"/>
    <cellStyle name="Comma  - Style2 8" xfId="1697" xr:uid="{00000000-0005-0000-0000-00009E060000}"/>
    <cellStyle name="Comma  - Style2 9" xfId="1698" xr:uid="{00000000-0005-0000-0000-00009F060000}"/>
    <cellStyle name="Comma  - Style2_1.Cuadro 1A TEMPRANILLO-1 Mayo-08" xfId="1699" xr:uid="{00000000-0005-0000-0000-0000A0060000}"/>
    <cellStyle name="Comma  - Style3" xfId="1700" xr:uid="{00000000-0005-0000-0000-0000A1060000}"/>
    <cellStyle name="Comma  - Style3 10" xfId="1701" xr:uid="{00000000-0005-0000-0000-0000A2060000}"/>
    <cellStyle name="Comma  - Style3 11" xfId="1702" xr:uid="{00000000-0005-0000-0000-0000A3060000}"/>
    <cellStyle name="Comma  - Style3 2" xfId="1703" xr:uid="{00000000-0005-0000-0000-0000A4060000}"/>
    <cellStyle name="Comma  - Style3 3" xfId="1704" xr:uid="{00000000-0005-0000-0000-0000A5060000}"/>
    <cellStyle name="Comma  - Style3 4" xfId="1705" xr:uid="{00000000-0005-0000-0000-0000A6060000}"/>
    <cellStyle name="Comma  - Style3 5" xfId="1706" xr:uid="{00000000-0005-0000-0000-0000A7060000}"/>
    <cellStyle name="Comma  - Style3 6" xfId="1707" xr:uid="{00000000-0005-0000-0000-0000A8060000}"/>
    <cellStyle name="Comma  - Style3 7" xfId="1708" xr:uid="{00000000-0005-0000-0000-0000A9060000}"/>
    <cellStyle name="Comma  - Style3 8" xfId="1709" xr:uid="{00000000-0005-0000-0000-0000AA060000}"/>
    <cellStyle name="Comma  - Style3 9" xfId="1710" xr:uid="{00000000-0005-0000-0000-0000AB060000}"/>
    <cellStyle name="Comma  - Style3_1.Cuadro 1A TEMPRANILLO-1 Mayo-08" xfId="1711" xr:uid="{00000000-0005-0000-0000-0000AC060000}"/>
    <cellStyle name="Comma  - Style4" xfId="1712" xr:uid="{00000000-0005-0000-0000-0000AD060000}"/>
    <cellStyle name="Comma  - Style4 10" xfId="1713" xr:uid="{00000000-0005-0000-0000-0000AE060000}"/>
    <cellStyle name="Comma  - Style4 11" xfId="1714" xr:uid="{00000000-0005-0000-0000-0000AF060000}"/>
    <cellStyle name="Comma  - Style4 2" xfId="1715" xr:uid="{00000000-0005-0000-0000-0000B0060000}"/>
    <cellStyle name="Comma  - Style4 3" xfId="1716" xr:uid="{00000000-0005-0000-0000-0000B1060000}"/>
    <cellStyle name="Comma  - Style4 4" xfId="1717" xr:uid="{00000000-0005-0000-0000-0000B2060000}"/>
    <cellStyle name="Comma  - Style4 5" xfId="1718" xr:uid="{00000000-0005-0000-0000-0000B3060000}"/>
    <cellStyle name="Comma  - Style4 6" xfId="1719" xr:uid="{00000000-0005-0000-0000-0000B4060000}"/>
    <cellStyle name="Comma  - Style4 7" xfId="1720" xr:uid="{00000000-0005-0000-0000-0000B5060000}"/>
    <cellStyle name="Comma  - Style4 8" xfId="1721" xr:uid="{00000000-0005-0000-0000-0000B6060000}"/>
    <cellStyle name="Comma  - Style4 9" xfId="1722" xr:uid="{00000000-0005-0000-0000-0000B7060000}"/>
    <cellStyle name="Comma  - Style4_1.Cuadro 1A TEMPRANILLO-1 Mayo-08" xfId="1723" xr:uid="{00000000-0005-0000-0000-0000B8060000}"/>
    <cellStyle name="Comma  - Style5" xfId="1724" xr:uid="{00000000-0005-0000-0000-0000B9060000}"/>
    <cellStyle name="Comma  - Style5 10" xfId="1725" xr:uid="{00000000-0005-0000-0000-0000BA060000}"/>
    <cellStyle name="Comma  - Style5 11" xfId="1726" xr:uid="{00000000-0005-0000-0000-0000BB060000}"/>
    <cellStyle name="Comma  - Style5 2" xfId="1727" xr:uid="{00000000-0005-0000-0000-0000BC060000}"/>
    <cellStyle name="Comma  - Style5 3" xfId="1728" xr:uid="{00000000-0005-0000-0000-0000BD060000}"/>
    <cellStyle name="Comma  - Style5 4" xfId="1729" xr:uid="{00000000-0005-0000-0000-0000BE060000}"/>
    <cellStyle name="Comma  - Style5 5" xfId="1730" xr:uid="{00000000-0005-0000-0000-0000BF060000}"/>
    <cellStyle name="Comma  - Style5 6" xfId="1731" xr:uid="{00000000-0005-0000-0000-0000C0060000}"/>
    <cellStyle name="Comma  - Style5 7" xfId="1732" xr:uid="{00000000-0005-0000-0000-0000C1060000}"/>
    <cellStyle name="Comma  - Style5 8" xfId="1733" xr:uid="{00000000-0005-0000-0000-0000C2060000}"/>
    <cellStyle name="Comma  - Style5 9" xfId="1734" xr:uid="{00000000-0005-0000-0000-0000C3060000}"/>
    <cellStyle name="Comma  - Style5_1.Cuadro 1A TEMPRANILLO-1 Mayo-08" xfId="1735" xr:uid="{00000000-0005-0000-0000-0000C4060000}"/>
    <cellStyle name="Comma  - Style6" xfId="1736" xr:uid="{00000000-0005-0000-0000-0000C5060000}"/>
    <cellStyle name="Comma  - Style6 10" xfId="1737" xr:uid="{00000000-0005-0000-0000-0000C6060000}"/>
    <cellStyle name="Comma  - Style6 11" xfId="1738" xr:uid="{00000000-0005-0000-0000-0000C7060000}"/>
    <cellStyle name="Comma  - Style6 2" xfId="1739" xr:uid="{00000000-0005-0000-0000-0000C8060000}"/>
    <cellStyle name="Comma  - Style6 3" xfId="1740" xr:uid="{00000000-0005-0000-0000-0000C9060000}"/>
    <cellStyle name="Comma  - Style6 4" xfId="1741" xr:uid="{00000000-0005-0000-0000-0000CA060000}"/>
    <cellStyle name="Comma  - Style6 5" xfId="1742" xr:uid="{00000000-0005-0000-0000-0000CB060000}"/>
    <cellStyle name="Comma  - Style6 6" xfId="1743" xr:uid="{00000000-0005-0000-0000-0000CC060000}"/>
    <cellStyle name="Comma  - Style6 7" xfId="1744" xr:uid="{00000000-0005-0000-0000-0000CD060000}"/>
    <cellStyle name="Comma  - Style6 8" xfId="1745" xr:uid="{00000000-0005-0000-0000-0000CE060000}"/>
    <cellStyle name="Comma  - Style6 9" xfId="1746" xr:uid="{00000000-0005-0000-0000-0000CF060000}"/>
    <cellStyle name="Comma  - Style6_1.Cuadro 1A TEMPRANILLO-1 Mayo-08" xfId="1747" xr:uid="{00000000-0005-0000-0000-0000D0060000}"/>
    <cellStyle name="Comma  - Style7" xfId="1748" xr:uid="{00000000-0005-0000-0000-0000D1060000}"/>
    <cellStyle name="Comma  - Style7 10" xfId="1749" xr:uid="{00000000-0005-0000-0000-0000D2060000}"/>
    <cellStyle name="Comma  - Style7 11" xfId="1750" xr:uid="{00000000-0005-0000-0000-0000D3060000}"/>
    <cellStyle name="Comma  - Style7 2" xfId="1751" xr:uid="{00000000-0005-0000-0000-0000D4060000}"/>
    <cellStyle name="Comma  - Style7 3" xfId="1752" xr:uid="{00000000-0005-0000-0000-0000D5060000}"/>
    <cellStyle name="Comma  - Style7 4" xfId="1753" xr:uid="{00000000-0005-0000-0000-0000D6060000}"/>
    <cellStyle name="Comma  - Style7 5" xfId="1754" xr:uid="{00000000-0005-0000-0000-0000D7060000}"/>
    <cellStyle name="Comma  - Style7 6" xfId="1755" xr:uid="{00000000-0005-0000-0000-0000D8060000}"/>
    <cellStyle name="Comma  - Style7 7" xfId="1756" xr:uid="{00000000-0005-0000-0000-0000D9060000}"/>
    <cellStyle name="Comma  - Style7 8" xfId="1757" xr:uid="{00000000-0005-0000-0000-0000DA060000}"/>
    <cellStyle name="Comma  - Style7 9" xfId="1758" xr:uid="{00000000-0005-0000-0000-0000DB060000}"/>
    <cellStyle name="Comma  - Style7_1.Cuadro 1A TEMPRANILLO-1 Mayo-08" xfId="1759" xr:uid="{00000000-0005-0000-0000-0000DC060000}"/>
    <cellStyle name="Comma  - Style8" xfId="1760" xr:uid="{00000000-0005-0000-0000-0000DD060000}"/>
    <cellStyle name="Comma  - Style8 10" xfId="1761" xr:uid="{00000000-0005-0000-0000-0000DE060000}"/>
    <cellStyle name="Comma  - Style8 11" xfId="1762" xr:uid="{00000000-0005-0000-0000-0000DF060000}"/>
    <cellStyle name="Comma  - Style8 2" xfId="1763" xr:uid="{00000000-0005-0000-0000-0000E0060000}"/>
    <cellStyle name="Comma  - Style8 3" xfId="1764" xr:uid="{00000000-0005-0000-0000-0000E1060000}"/>
    <cellStyle name="Comma  - Style8 4" xfId="1765" xr:uid="{00000000-0005-0000-0000-0000E2060000}"/>
    <cellStyle name="Comma  - Style8 5" xfId="1766" xr:uid="{00000000-0005-0000-0000-0000E3060000}"/>
    <cellStyle name="Comma  - Style8 6" xfId="1767" xr:uid="{00000000-0005-0000-0000-0000E4060000}"/>
    <cellStyle name="Comma  - Style8 7" xfId="1768" xr:uid="{00000000-0005-0000-0000-0000E5060000}"/>
    <cellStyle name="Comma  - Style8 8" xfId="1769" xr:uid="{00000000-0005-0000-0000-0000E6060000}"/>
    <cellStyle name="Comma  - Style8 9" xfId="1770" xr:uid="{00000000-0005-0000-0000-0000E7060000}"/>
    <cellStyle name="Comma  - Style8_1.Cuadro 1A TEMPRANILLO-1 Mayo-08" xfId="1771" xr:uid="{00000000-0005-0000-0000-0000E8060000}"/>
    <cellStyle name="Comma [0]" xfId="1" builtinId="6"/>
    <cellStyle name="Comma 10" xfId="1772" xr:uid="{00000000-0005-0000-0000-0000EA060000}"/>
    <cellStyle name="Comma 11" xfId="1773" xr:uid="{00000000-0005-0000-0000-0000EB060000}"/>
    <cellStyle name="Comma 12" xfId="1774" xr:uid="{00000000-0005-0000-0000-0000EC060000}"/>
    <cellStyle name="Comma 13" xfId="1775" xr:uid="{00000000-0005-0000-0000-0000ED060000}"/>
    <cellStyle name="Comma 14" xfId="1776" xr:uid="{00000000-0005-0000-0000-0000EE060000}"/>
    <cellStyle name="Comma 15" xfId="1777" xr:uid="{00000000-0005-0000-0000-0000EF060000}"/>
    <cellStyle name="Comma 16" xfId="1778" xr:uid="{00000000-0005-0000-0000-0000F0060000}"/>
    <cellStyle name="Comma 17" xfId="1779" xr:uid="{00000000-0005-0000-0000-0000F1060000}"/>
    <cellStyle name="Comma 18" xfId="1780" xr:uid="{00000000-0005-0000-0000-0000F2060000}"/>
    <cellStyle name="Comma 19" xfId="1781" xr:uid="{00000000-0005-0000-0000-0000F3060000}"/>
    <cellStyle name="Comma 2" xfId="1782" xr:uid="{00000000-0005-0000-0000-0000F4060000}"/>
    <cellStyle name="Comma 2 2" xfId="1783" xr:uid="{00000000-0005-0000-0000-0000F5060000}"/>
    <cellStyle name="Comma 2 2 2" xfId="1784" xr:uid="{00000000-0005-0000-0000-0000F6060000}"/>
    <cellStyle name="Comma 2 2 3" xfId="1785" xr:uid="{00000000-0005-0000-0000-0000F7060000}"/>
    <cellStyle name="Comma 2 2 4" xfId="1786" xr:uid="{00000000-0005-0000-0000-0000F8060000}"/>
    <cellStyle name="Comma 2 3" xfId="1787" xr:uid="{00000000-0005-0000-0000-0000F9060000}"/>
    <cellStyle name="Comma 2 3 2" xfId="1788" xr:uid="{00000000-0005-0000-0000-0000FA060000}"/>
    <cellStyle name="Comma 2 3 3" xfId="1789" xr:uid="{00000000-0005-0000-0000-0000FB060000}"/>
    <cellStyle name="Comma 2 4" xfId="1790" xr:uid="{00000000-0005-0000-0000-0000FC060000}"/>
    <cellStyle name="Comma 2 5" xfId="1791" xr:uid="{00000000-0005-0000-0000-0000FD060000}"/>
    <cellStyle name="Comma 2 6" xfId="1792" xr:uid="{00000000-0005-0000-0000-0000FE060000}"/>
    <cellStyle name="Comma 2 7" xfId="1793" xr:uid="{00000000-0005-0000-0000-0000FF060000}"/>
    <cellStyle name="Comma 20" xfId="1794" xr:uid="{00000000-0005-0000-0000-000000070000}"/>
    <cellStyle name="Comma 21" xfId="1795" xr:uid="{00000000-0005-0000-0000-000001070000}"/>
    <cellStyle name="Comma 22" xfId="1796" xr:uid="{00000000-0005-0000-0000-000002070000}"/>
    <cellStyle name="Comma 23" xfId="1797" xr:uid="{00000000-0005-0000-0000-000003070000}"/>
    <cellStyle name="Comma 24" xfId="1798" xr:uid="{00000000-0005-0000-0000-000004070000}"/>
    <cellStyle name="Comma 25" xfId="1799" xr:uid="{00000000-0005-0000-0000-000005070000}"/>
    <cellStyle name="Comma 26" xfId="1800" xr:uid="{00000000-0005-0000-0000-000006070000}"/>
    <cellStyle name="Comma 27" xfId="1801" xr:uid="{00000000-0005-0000-0000-000007070000}"/>
    <cellStyle name="Comma 28" xfId="1802" xr:uid="{00000000-0005-0000-0000-000008070000}"/>
    <cellStyle name="Comma 29" xfId="1803" xr:uid="{00000000-0005-0000-0000-000009070000}"/>
    <cellStyle name="Comma 3" xfId="1804" xr:uid="{00000000-0005-0000-0000-00000A070000}"/>
    <cellStyle name="Comma 3 2" xfId="1805" xr:uid="{00000000-0005-0000-0000-00000B070000}"/>
    <cellStyle name="Comma 3 2 2" xfId="1806" xr:uid="{00000000-0005-0000-0000-00000C070000}"/>
    <cellStyle name="Comma 3 2 3" xfId="1807" xr:uid="{00000000-0005-0000-0000-00000D070000}"/>
    <cellStyle name="Comma 3 3" xfId="1808" xr:uid="{00000000-0005-0000-0000-00000E070000}"/>
    <cellStyle name="Comma 3 4" xfId="1809" xr:uid="{00000000-0005-0000-0000-00000F070000}"/>
    <cellStyle name="Comma 3 5" xfId="1810" xr:uid="{00000000-0005-0000-0000-000010070000}"/>
    <cellStyle name="Comma 3 6" xfId="1811" xr:uid="{00000000-0005-0000-0000-000011070000}"/>
    <cellStyle name="Comma 30" xfId="1812" xr:uid="{00000000-0005-0000-0000-000012070000}"/>
    <cellStyle name="Comma 31" xfId="1813" xr:uid="{00000000-0005-0000-0000-000013070000}"/>
    <cellStyle name="Comma 32" xfId="1814" xr:uid="{00000000-0005-0000-0000-000014070000}"/>
    <cellStyle name="Comma 33" xfId="1815" xr:uid="{00000000-0005-0000-0000-000015070000}"/>
    <cellStyle name="Comma 34" xfId="1816" xr:uid="{00000000-0005-0000-0000-000016070000}"/>
    <cellStyle name="Comma 35" xfId="1817" xr:uid="{00000000-0005-0000-0000-000017070000}"/>
    <cellStyle name="Comma 36" xfId="1818" xr:uid="{00000000-0005-0000-0000-000018070000}"/>
    <cellStyle name="Comma 37" xfId="1819" xr:uid="{00000000-0005-0000-0000-000019070000}"/>
    <cellStyle name="Comma 38" xfId="1820" xr:uid="{00000000-0005-0000-0000-00001A070000}"/>
    <cellStyle name="Comma 39" xfId="1821" xr:uid="{00000000-0005-0000-0000-00001B070000}"/>
    <cellStyle name="Comma 4" xfId="1822" xr:uid="{00000000-0005-0000-0000-00001C070000}"/>
    <cellStyle name="Comma 4 2" xfId="1823" xr:uid="{00000000-0005-0000-0000-00001D070000}"/>
    <cellStyle name="Comma 4 3" xfId="1824" xr:uid="{00000000-0005-0000-0000-00001E070000}"/>
    <cellStyle name="Comma 4 4" xfId="1825" xr:uid="{00000000-0005-0000-0000-00001F070000}"/>
    <cellStyle name="Comma 4 5" xfId="1826" xr:uid="{00000000-0005-0000-0000-000020070000}"/>
    <cellStyle name="Comma 4 6" xfId="1827" xr:uid="{00000000-0005-0000-0000-000021070000}"/>
    <cellStyle name="Comma 40" xfId="1828" xr:uid="{00000000-0005-0000-0000-000022070000}"/>
    <cellStyle name="Comma 40 2" xfId="1829" xr:uid="{00000000-0005-0000-0000-000023070000}"/>
    <cellStyle name="Comma 41" xfId="1830" xr:uid="{00000000-0005-0000-0000-000024070000}"/>
    <cellStyle name="Comma 42" xfId="1831" xr:uid="{00000000-0005-0000-0000-000025070000}"/>
    <cellStyle name="Comma 43" xfId="1832" xr:uid="{00000000-0005-0000-0000-000026070000}"/>
    <cellStyle name="Comma 44" xfId="1833" xr:uid="{00000000-0005-0000-0000-000027070000}"/>
    <cellStyle name="Comma 45" xfId="1834" xr:uid="{00000000-0005-0000-0000-000028070000}"/>
    <cellStyle name="Comma 46" xfId="1835" xr:uid="{00000000-0005-0000-0000-000029070000}"/>
    <cellStyle name="Comma 47" xfId="1836" xr:uid="{00000000-0005-0000-0000-00002A070000}"/>
    <cellStyle name="Comma 48" xfId="1837" xr:uid="{00000000-0005-0000-0000-00002B070000}"/>
    <cellStyle name="Comma 49" xfId="1838" xr:uid="{00000000-0005-0000-0000-00002C070000}"/>
    <cellStyle name="Comma 5" xfId="1839" xr:uid="{00000000-0005-0000-0000-00002D070000}"/>
    <cellStyle name="Comma 5 2" xfId="1840" xr:uid="{00000000-0005-0000-0000-00002E070000}"/>
    <cellStyle name="Comma 5 3" xfId="1841" xr:uid="{00000000-0005-0000-0000-00002F070000}"/>
    <cellStyle name="Comma 5 4" xfId="1842" xr:uid="{00000000-0005-0000-0000-000030070000}"/>
    <cellStyle name="Comma 5 5" xfId="1843" xr:uid="{00000000-0005-0000-0000-000031070000}"/>
    <cellStyle name="Comma 50" xfId="1844" xr:uid="{00000000-0005-0000-0000-000032070000}"/>
    <cellStyle name="Comma 51" xfId="1845" xr:uid="{00000000-0005-0000-0000-000033070000}"/>
    <cellStyle name="Comma 52" xfId="1846" xr:uid="{00000000-0005-0000-0000-000034070000}"/>
    <cellStyle name="Comma 6" xfId="1847" xr:uid="{00000000-0005-0000-0000-000035070000}"/>
    <cellStyle name="Comma 6 2" xfId="1848" xr:uid="{00000000-0005-0000-0000-000036070000}"/>
    <cellStyle name="Comma 6 3" xfId="1849" xr:uid="{00000000-0005-0000-0000-000037070000}"/>
    <cellStyle name="Comma 7" xfId="1850" xr:uid="{00000000-0005-0000-0000-000038070000}"/>
    <cellStyle name="Comma 8" xfId="1851" xr:uid="{00000000-0005-0000-0000-000039070000}"/>
    <cellStyle name="Comma 9" xfId="1852" xr:uid="{00000000-0005-0000-0000-00003A070000}"/>
    <cellStyle name="Comma0" xfId="1853" xr:uid="{00000000-0005-0000-0000-00003B070000}"/>
    <cellStyle name="Comma0 2" xfId="1854" xr:uid="{00000000-0005-0000-0000-00003C070000}"/>
    <cellStyle name="Copied" xfId="1855" xr:uid="{00000000-0005-0000-0000-00003D070000}"/>
    <cellStyle name="Currency" xfId="41215" builtinId="4"/>
    <cellStyle name="Currency 2" xfId="1856" xr:uid="{00000000-0005-0000-0000-00003F070000}"/>
    <cellStyle name="Currency 2 2" xfId="1857" xr:uid="{00000000-0005-0000-0000-000040070000}"/>
    <cellStyle name="Currency 2 3" xfId="1858" xr:uid="{00000000-0005-0000-0000-000041070000}"/>
    <cellStyle name="Currency 3" xfId="1859" xr:uid="{00000000-0005-0000-0000-000042070000}"/>
    <cellStyle name="Currency 3 2" xfId="1860" xr:uid="{00000000-0005-0000-0000-000043070000}"/>
    <cellStyle name="Currency 4" xfId="1861" xr:uid="{00000000-0005-0000-0000-000044070000}"/>
    <cellStyle name="Currency 5" xfId="1862" xr:uid="{00000000-0005-0000-0000-000045070000}"/>
    <cellStyle name="Currency0" xfId="1863" xr:uid="{00000000-0005-0000-0000-000046070000}"/>
    <cellStyle name="Currency0 2" xfId="1864" xr:uid="{00000000-0005-0000-0000-000047070000}"/>
    <cellStyle name="Date" xfId="1865" xr:uid="{00000000-0005-0000-0000-000048070000}"/>
    <cellStyle name="Date 2" xfId="1866" xr:uid="{00000000-0005-0000-0000-000049070000}"/>
    <cellStyle name="Dezimal [0]_NEGS" xfId="1867" xr:uid="{00000000-0005-0000-0000-00004A070000}"/>
    <cellStyle name="Dezimal_NEGS" xfId="1868" xr:uid="{00000000-0005-0000-0000-00004B070000}"/>
    <cellStyle name="Encabezado 4" xfId="1869" xr:uid="{00000000-0005-0000-0000-00004C070000}"/>
    <cellStyle name="Encabezado 4 10" xfId="1870" xr:uid="{00000000-0005-0000-0000-00004D070000}"/>
    <cellStyle name="Encabezado 4 11" xfId="1871" xr:uid="{00000000-0005-0000-0000-00004E070000}"/>
    <cellStyle name="Encabezado 4 12" xfId="1872" xr:uid="{00000000-0005-0000-0000-00004F070000}"/>
    <cellStyle name="Encabezado 4 13" xfId="1873" xr:uid="{00000000-0005-0000-0000-000050070000}"/>
    <cellStyle name="Encabezado 4 14" xfId="1874" xr:uid="{00000000-0005-0000-0000-000051070000}"/>
    <cellStyle name="Encabezado 4 2" xfId="1875" xr:uid="{00000000-0005-0000-0000-000052070000}"/>
    <cellStyle name="Encabezado 4 2 2" xfId="1876" xr:uid="{00000000-0005-0000-0000-000053070000}"/>
    <cellStyle name="Encabezado 4 2 3" xfId="1877" xr:uid="{00000000-0005-0000-0000-000054070000}"/>
    <cellStyle name="Encabezado 4 3" xfId="1878" xr:uid="{00000000-0005-0000-0000-000055070000}"/>
    <cellStyle name="Encabezado 4 3 2" xfId="1879" xr:uid="{00000000-0005-0000-0000-000056070000}"/>
    <cellStyle name="Encabezado 4 3 3" xfId="1880" xr:uid="{00000000-0005-0000-0000-000057070000}"/>
    <cellStyle name="Encabezado 4 4" xfId="1881" xr:uid="{00000000-0005-0000-0000-000058070000}"/>
    <cellStyle name="Encabezado 4 4 2" xfId="1882" xr:uid="{00000000-0005-0000-0000-000059070000}"/>
    <cellStyle name="Encabezado 4 4 3" xfId="1883" xr:uid="{00000000-0005-0000-0000-00005A070000}"/>
    <cellStyle name="Encabezado 4 4 4" xfId="1884" xr:uid="{00000000-0005-0000-0000-00005B070000}"/>
    <cellStyle name="Encabezado 4 4 5" xfId="1885" xr:uid="{00000000-0005-0000-0000-00005C070000}"/>
    <cellStyle name="Encabezado 4 4 6" xfId="1886" xr:uid="{00000000-0005-0000-0000-00005D070000}"/>
    <cellStyle name="Encabezado 4 4 7" xfId="1887" xr:uid="{00000000-0005-0000-0000-00005E070000}"/>
    <cellStyle name="Encabezado 4 5" xfId="1888" xr:uid="{00000000-0005-0000-0000-00005F070000}"/>
    <cellStyle name="Encabezado 4 5 2" xfId="1889" xr:uid="{00000000-0005-0000-0000-000060070000}"/>
    <cellStyle name="Encabezado 4 5 3" xfId="1890" xr:uid="{00000000-0005-0000-0000-000061070000}"/>
    <cellStyle name="Encabezado 4 5 4" xfId="1891" xr:uid="{00000000-0005-0000-0000-000062070000}"/>
    <cellStyle name="Encabezado 4 5 5" xfId="1892" xr:uid="{00000000-0005-0000-0000-000063070000}"/>
    <cellStyle name="Encabezado 4 5 6" xfId="1893" xr:uid="{00000000-0005-0000-0000-000064070000}"/>
    <cellStyle name="Encabezado 4 5 7" xfId="1894" xr:uid="{00000000-0005-0000-0000-000065070000}"/>
    <cellStyle name="Encabezado 4 6" xfId="1895" xr:uid="{00000000-0005-0000-0000-000066070000}"/>
    <cellStyle name="Encabezado 4 6 2" xfId="1896" xr:uid="{00000000-0005-0000-0000-000067070000}"/>
    <cellStyle name="Encabezado 4 6 3" xfId="1897" xr:uid="{00000000-0005-0000-0000-000068070000}"/>
    <cellStyle name="Encabezado 4 6 4" xfId="1898" xr:uid="{00000000-0005-0000-0000-000069070000}"/>
    <cellStyle name="Encabezado 4 6 5" xfId="1899" xr:uid="{00000000-0005-0000-0000-00006A070000}"/>
    <cellStyle name="Encabezado 4 6 6" xfId="1900" xr:uid="{00000000-0005-0000-0000-00006B070000}"/>
    <cellStyle name="Encabezado 4 6 7" xfId="1901" xr:uid="{00000000-0005-0000-0000-00006C070000}"/>
    <cellStyle name="Encabezado 4 7" xfId="1902" xr:uid="{00000000-0005-0000-0000-00006D070000}"/>
    <cellStyle name="Encabezado 4 7 2" xfId="1903" xr:uid="{00000000-0005-0000-0000-00006E070000}"/>
    <cellStyle name="Encabezado 4 8" xfId="1904" xr:uid="{00000000-0005-0000-0000-00006F070000}"/>
    <cellStyle name="Encabezado 4 8 2" xfId="1905" xr:uid="{00000000-0005-0000-0000-000070070000}"/>
    <cellStyle name="Encabezado 4 9" xfId="1906" xr:uid="{00000000-0005-0000-0000-000071070000}"/>
    <cellStyle name="Encabezado 4 9 2" xfId="1907" xr:uid="{00000000-0005-0000-0000-000072070000}"/>
    <cellStyle name="Énfasis1" xfId="1908" xr:uid="{00000000-0005-0000-0000-000073070000}"/>
    <cellStyle name="Énfasis1 10" xfId="1909" xr:uid="{00000000-0005-0000-0000-000074070000}"/>
    <cellStyle name="Énfasis1 10 2" xfId="1910" xr:uid="{00000000-0005-0000-0000-000075070000}"/>
    <cellStyle name="Énfasis1 10 3" xfId="1911" xr:uid="{00000000-0005-0000-0000-000076070000}"/>
    <cellStyle name="Énfasis1 11" xfId="1912" xr:uid="{00000000-0005-0000-0000-000077070000}"/>
    <cellStyle name="Énfasis1 12" xfId="1913" xr:uid="{00000000-0005-0000-0000-000078070000}"/>
    <cellStyle name="Énfasis1 2" xfId="1914" xr:uid="{00000000-0005-0000-0000-000079070000}"/>
    <cellStyle name="Énfasis1 2 2" xfId="1915" xr:uid="{00000000-0005-0000-0000-00007A070000}"/>
    <cellStyle name="Énfasis1 2 3" xfId="1916" xr:uid="{00000000-0005-0000-0000-00007B070000}"/>
    <cellStyle name="Énfasis1 2 4" xfId="1917" xr:uid="{00000000-0005-0000-0000-00007C070000}"/>
    <cellStyle name="Énfasis1 2 5" xfId="1918" xr:uid="{00000000-0005-0000-0000-00007D070000}"/>
    <cellStyle name="Énfasis1 2 6" xfId="1919" xr:uid="{00000000-0005-0000-0000-00007E070000}"/>
    <cellStyle name="Énfasis1 2 7" xfId="1920" xr:uid="{00000000-0005-0000-0000-00007F070000}"/>
    <cellStyle name="Énfasis1 2 8" xfId="1921" xr:uid="{00000000-0005-0000-0000-000080070000}"/>
    <cellStyle name="Énfasis1 3" xfId="1922" xr:uid="{00000000-0005-0000-0000-000081070000}"/>
    <cellStyle name="Énfasis1 3 2" xfId="1923" xr:uid="{00000000-0005-0000-0000-000082070000}"/>
    <cellStyle name="Énfasis1 3 3" xfId="1924" xr:uid="{00000000-0005-0000-0000-000083070000}"/>
    <cellStyle name="Énfasis1 3 4" xfId="1925" xr:uid="{00000000-0005-0000-0000-000084070000}"/>
    <cellStyle name="Énfasis1 3 5" xfId="1926" xr:uid="{00000000-0005-0000-0000-000085070000}"/>
    <cellStyle name="Énfasis1 3 6" xfId="1927" xr:uid="{00000000-0005-0000-0000-000086070000}"/>
    <cellStyle name="Énfasis1 3 7" xfId="1928" xr:uid="{00000000-0005-0000-0000-000087070000}"/>
    <cellStyle name="Énfasis1 3 8" xfId="1929" xr:uid="{00000000-0005-0000-0000-000088070000}"/>
    <cellStyle name="Énfasis1 4" xfId="1930" xr:uid="{00000000-0005-0000-0000-000089070000}"/>
    <cellStyle name="Énfasis1 4 2" xfId="1931" xr:uid="{00000000-0005-0000-0000-00008A070000}"/>
    <cellStyle name="Énfasis1 4 3" xfId="1932" xr:uid="{00000000-0005-0000-0000-00008B070000}"/>
    <cellStyle name="Énfasis1 4 4" xfId="1933" xr:uid="{00000000-0005-0000-0000-00008C070000}"/>
    <cellStyle name="Énfasis1 4 5" xfId="1934" xr:uid="{00000000-0005-0000-0000-00008D070000}"/>
    <cellStyle name="Énfasis1 4 6" xfId="1935" xr:uid="{00000000-0005-0000-0000-00008E070000}"/>
    <cellStyle name="Énfasis1 4 7" xfId="1936" xr:uid="{00000000-0005-0000-0000-00008F070000}"/>
    <cellStyle name="Énfasis1 5" xfId="1937" xr:uid="{00000000-0005-0000-0000-000090070000}"/>
    <cellStyle name="Énfasis1 5 2" xfId="1938" xr:uid="{00000000-0005-0000-0000-000091070000}"/>
    <cellStyle name="Énfasis1 5 3" xfId="1939" xr:uid="{00000000-0005-0000-0000-000092070000}"/>
    <cellStyle name="Énfasis1 5 4" xfId="1940" xr:uid="{00000000-0005-0000-0000-000093070000}"/>
    <cellStyle name="Énfasis1 5 5" xfId="1941" xr:uid="{00000000-0005-0000-0000-000094070000}"/>
    <cellStyle name="Énfasis1 5 6" xfId="1942" xr:uid="{00000000-0005-0000-0000-000095070000}"/>
    <cellStyle name="Énfasis1 5 7" xfId="1943" xr:uid="{00000000-0005-0000-0000-000096070000}"/>
    <cellStyle name="Énfasis1 6" xfId="1944" xr:uid="{00000000-0005-0000-0000-000097070000}"/>
    <cellStyle name="Énfasis1 6 2" xfId="1945" xr:uid="{00000000-0005-0000-0000-000098070000}"/>
    <cellStyle name="Énfasis1 6 3" xfId="1946" xr:uid="{00000000-0005-0000-0000-000099070000}"/>
    <cellStyle name="Énfasis1 7" xfId="1947" xr:uid="{00000000-0005-0000-0000-00009A070000}"/>
    <cellStyle name="Énfasis1 7 2" xfId="1948" xr:uid="{00000000-0005-0000-0000-00009B070000}"/>
    <cellStyle name="Énfasis1 7 3" xfId="1949" xr:uid="{00000000-0005-0000-0000-00009C070000}"/>
    <cellStyle name="Énfasis1 8" xfId="1950" xr:uid="{00000000-0005-0000-0000-00009D070000}"/>
    <cellStyle name="Énfasis1 8 2" xfId="1951" xr:uid="{00000000-0005-0000-0000-00009E070000}"/>
    <cellStyle name="Énfasis1 8 3" xfId="1952" xr:uid="{00000000-0005-0000-0000-00009F070000}"/>
    <cellStyle name="Énfasis1 9" xfId="1953" xr:uid="{00000000-0005-0000-0000-0000A0070000}"/>
    <cellStyle name="Énfasis1 9 2" xfId="1954" xr:uid="{00000000-0005-0000-0000-0000A1070000}"/>
    <cellStyle name="Énfasis1 9 3" xfId="1955" xr:uid="{00000000-0005-0000-0000-0000A2070000}"/>
    <cellStyle name="Énfasis2" xfId="1956" xr:uid="{00000000-0005-0000-0000-0000A3070000}"/>
    <cellStyle name="Énfasis2 10" xfId="1957" xr:uid="{00000000-0005-0000-0000-0000A4070000}"/>
    <cellStyle name="Énfasis2 10 2" xfId="1958" xr:uid="{00000000-0005-0000-0000-0000A5070000}"/>
    <cellStyle name="Énfasis2 10 3" xfId="1959" xr:uid="{00000000-0005-0000-0000-0000A6070000}"/>
    <cellStyle name="Énfasis2 11" xfId="1960" xr:uid="{00000000-0005-0000-0000-0000A7070000}"/>
    <cellStyle name="Énfasis2 12" xfId="1961" xr:uid="{00000000-0005-0000-0000-0000A8070000}"/>
    <cellStyle name="Énfasis2 2" xfId="1962" xr:uid="{00000000-0005-0000-0000-0000A9070000}"/>
    <cellStyle name="Énfasis2 2 2" xfId="1963" xr:uid="{00000000-0005-0000-0000-0000AA070000}"/>
    <cellStyle name="Énfasis2 2 3" xfId="1964" xr:uid="{00000000-0005-0000-0000-0000AB070000}"/>
    <cellStyle name="Énfasis2 2 4" xfId="1965" xr:uid="{00000000-0005-0000-0000-0000AC070000}"/>
    <cellStyle name="Énfasis2 2 5" xfId="1966" xr:uid="{00000000-0005-0000-0000-0000AD070000}"/>
    <cellStyle name="Énfasis2 2 6" xfId="1967" xr:uid="{00000000-0005-0000-0000-0000AE070000}"/>
    <cellStyle name="Énfasis2 2 7" xfId="1968" xr:uid="{00000000-0005-0000-0000-0000AF070000}"/>
    <cellStyle name="Énfasis2 2 8" xfId="1969" xr:uid="{00000000-0005-0000-0000-0000B0070000}"/>
    <cellStyle name="Énfasis2 3" xfId="1970" xr:uid="{00000000-0005-0000-0000-0000B1070000}"/>
    <cellStyle name="Énfasis2 3 2" xfId="1971" xr:uid="{00000000-0005-0000-0000-0000B2070000}"/>
    <cellStyle name="Énfasis2 3 3" xfId="1972" xr:uid="{00000000-0005-0000-0000-0000B3070000}"/>
    <cellStyle name="Énfasis2 3 4" xfId="1973" xr:uid="{00000000-0005-0000-0000-0000B4070000}"/>
    <cellStyle name="Énfasis2 3 5" xfId="1974" xr:uid="{00000000-0005-0000-0000-0000B5070000}"/>
    <cellStyle name="Énfasis2 3 6" xfId="1975" xr:uid="{00000000-0005-0000-0000-0000B6070000}"/>
    <cellStyle name="Énfasis2 3 7" xfId="1976" xr:uid="{00000000-0005-0000-0000-0000B7070000}"/>
    <cellStyle name="Énfasis2 3 8" xfId="1977" xr:uid="{00000000-0005-0000-0000-0000B8070000}"/>
    <cellStyle name="Énfasis2 4" xfId="1978" xr:uid="{00000000-0005-0000-0000-0000B9070000}"/>
    <cellStyle name="Énfasis2 4 2" xfId="1979" xr:uid="{00000000-0005-0000-0000-0000BA070000}"/>
    <cellStyle name="Énfasis2 4 3" xfId="1980" xr:uid="{00000000-0005-0000-0000-0000BB070000}"/>
    <cellStyle name="Énfasis2 4 4" xfId="1981" xr:uid="{00000000-0005-0000-0000-0000BC070000}"/>
    <cellStyle name="Énfasis2 4 5" xfId="1982" xr:uid="{00000000-0005-0000-0000-0000BD070000}"/>
    <cellStyle name="Énfasis2 4 6" xfId="1983" xr:uid="{00000000-0005-0000-0000-0000BE070000}"/>
    <cellStyle name="Énfasis2 4 7" xfId="1984" xr:uid="{00000000-0005-0000-0000-0000BF070000}"/>
    <cellStyle name="Énfasis2 5" xfId="1985" xr:uid="{00000000-0005-0000-0000-0000C0070000}"/>
    <cellStyle name="Énfasis2 5 2" xfId="1986" xr:uid="{00000000-0005-0000-0000-0000C1070000}"/>
    <cellStyle name="Énfasis2 5 3" xfId="1987" xr:uid="{00000000-0005-0000-0000-0000C2070000}"/>
    <cellStyle name="Énfasis2 5 4" xfId="1988" xr:uid="{00000000-0005-0000-0000-0000C3070000}"/>
    <cellStyle name="Énfasis2 5 5" xfId="1989" xr:uid="{00000000-0005-0000-0000-0000C4070000}"/>
    <cellStyle name="Énfasis2 5 6" xfId="1990" xr:uid="{00000000-0005-0000-0000-0000C5070000}"/>
    <cellStyle name="Énfasis2 5 7" xfId="1991" xr:uid="{00000000-0005-0000-0000-0000C6070000}"/>
    <cellStyle name="Énfasis2 6" xfId="1992" xr:uid="{00000000-0005-0000-0000-0000C7070000}"/>
    <cellStyle name="Énfasis2 6 2" xfId="1993" xr:uid="{00000000-0005-0000-0000-0000C8070000}"/>
    <cellStyle name="Énfasis2 6 3" xfId="1994" xr:uid="{00000000-0005-0000-0000-0000C9070000}"/>
    <cellStyle name="Énfasis2 7" xfId="1995" xr:uid="{00000000-0005-0000-0000-0000CA070000}"/>
    <cellStyle name="Énfasis2 7 2" xfId="1996" xr:uid="{00000000-0005-0000-0000-0000CB070000}"/>
    <cellStyle name="Énfasis2 7 3" xfId="1997" xr:uid="{00000000-0005-0000-0000-0000CC070000}"/>
    <cellStyle name="Énfasis2 8" xfId="1998" xr:uid="{00000000-0005-0000-0000-0000CD070000}"/>
    <cellStyle name="Énfasis2 8 2" xfId="1999" xr:uid="{00000000-0005-0000-0000-0000CE070000}"/>
    <cellStyle name="Énfasis2 8 3" xfId="2000" xr:uid="{00000000-0005-0000-0000-0000CF070000}"/>
    <cellStyle name="Énfasis2 9" xfId="2001" xr:uid="{00000000-0005-0000-0000-0000D0070000}"/>
    <cellStyle name="Énfasis2 9 2" xfId="2002" xr:uid="{00000000-0005-0000-0000-0000D1070000}"/>
    <cellStyle name="Énfasis2 9 3" xfId="2003" xr:uid="{00000000-0005-0000-0000-0000D2070000}"/>
    <cellStyle name="Énfasis3" xfId="2004" xr:uid="{00000000-0005-0000-0000-0000D3070000}"/>
    <cellStyle name="Énfasis3 10" xfId="2005" xr:uid="{00000000-0005-0000-0000-0000D4070000}"/>
    <cellStyle name="Énfasis3 10 2" xfId="2006" xr:uid="{00000000-0005-0000-0000-0000D5070000}"/>
    <cellStyle name="Énfasis3 10 3" xfId="2007" xr:uid="{00000000-0005-0000-0000-0000D6070000}"/>
    <cellStyle name="Énfasis3 11" xfId="2008" xr:uid="{00000000-0005-0000-0000-0000D7070000}"/>
    <cellStyle name="Énfasis3 12" xfId="2009" xr:uid="{00000000-0005-0000-0000-0000D8070000}"/>
    <cellStyle name="Énfasis3 2" xfId="2010" xr:uid="{00000000-0005-0000-0000-0000D9070000}"/>
    <cellStyle name="Énfasis3 2 2" xfId="2011" xr:uid="{00000000-0005-0000-0000-0000DA070000}"/>
    <cellStyle name="Énfasis3 2 3" xfId="2012" xr:uid="{00000000-0005-0000-0000-0000DB070000}"/>
    <cellStyle name="Énfasis3 2 4" xfId="2013" xr:uid="{00000000-0005-0000-0000-0000DC070000}"/>
    <cellStyle name="Énfasis3 2 5" xfId="2014" xr:uid="{00000000-0005-0000-0000-0000DD070000}"/>
    <cellStyle name="Énfasis3 2 6" xfId="2015" xr:uid="{00000000-0005-0000-0000-0000DE070000}"/>
    <cellStyle name="Énfasis3 2 7" xfId="2016" xr:uid="{00000000-0005-0000-0000-0000DF070000}"/>
    <cellStyle name="Énfasis3 2 8" xfId="2017" xr:uid="{00000000-0005-0000-0000-0000E0070000}"/>
    <cellStyle name="Énfasis3 3" xfId="2018" xr:uid="{00000000-0005-0000-0000-0000E1070000}"/>
    <cellStyle name="Énfasis3 3 2" xfId="2019" xr:uid="{00000000-0005-0000-0000-0000E2070000}"/>
    <cellStyle name="Énfasis3 3 3" xfId="2020" xr:uid="{00000000-0005-0000-0000-0000E3070000}"/>
    <cellStyle name="Énfasis3 3 4" xfId="2021" xr:uid="{00000000-0005-0000-0000-0000E4070000}"/>
    <cellStyle name="Énfasis3 3 5" xfId="2022" xr:uid="{00000000-0005-0000-0000-0000E5070000}"/>
    <cellStyle name="Énfasis3 3 6" xfId="2023" xr:uid="{00000000-0005-0000-0000-0000E6070000}"/>
    <cellStyle name="Énfasis3 3 7" xfId="2024" xr:uid="{00000000-0005-0000-0000-0000E7070000}"/>
    <cellStyle name="Énfasis3 3 8" xfId="2025" xr:uid="{00000000-0005-0000-0000-0000E8070000}"/>
    <cellStyle name="Énfasis3 4" xfId="2026" xr:uid="{00000000-0005-0000-0000-0000E9070000}"/>
    <cellStyle name="Énfasis3 4 2" xfId="2027" xr:uid="{00000000-0005-0000-0000-0000EA070000}"/>
    <cellStyle name="Énfasis3 4 3" xfId="2028" xr:uid="{00000000-0005-0000-0000-0000EB070000}"/>
    <cellStyle name="Énfasis3 4 4" xfId="2029" xr:uid="{00000000-0005-0000-0000-0000EC070000}"/>
    <cellStyle name="Énfasis3 4 5" xfId="2030" xr:uid="{00000000-0005-0000-0000-0000ED070000}"/>
    <cellStyle name="Énfasis3 4 6" xfId="2031" xr:uid="{00000000-0005-0000-0000-0000EE070000}"/>
    <cellStyle name="Énfasis3 4 7" xfId="2032" xr:uid="{00000000-0005-0000-0000-0000EF070000}"/>
    <cellStyle name="Énfasis3 5" xfId="2033" xr:uid="{00000000-0005-0000-0000-0000F0070000}"/>
    <cellStyle name="Énfasis3 5 2" xfId="2034" xr:uid="{00000000-0005-0000-0000-0000F1070000}"/>
    <cellStyle name="Énfasis3 5 3" xfId="2035" xr:uid="{00000000-0005-0000-0000-0000F2070000}"/>
    <cellStyle name="Énfasis3 5 4" xfId="2036" xr:uid="{00000000-0005-0000-0000-0000F3070000}"/>
    <cellStyle name="Énfasis3 5 5" xfId="2037" xr:uid="{00000000-0005-0000-0000-0000F4070000}"/>
    <cellStyle name="Énfasis3 5 6" xfId="2038" xr:uid="{00000000-0005-0000-0000-0000F5070000}"/>
    <cellStyle name="Énfasis3 5 7" xfId="2039" xr:uid="{00000000-0005-0000-0000-0000F6070000}"/>
    <cellStyle name="Énfasis3 6" xfId="2040" xr:uid="{00000000-0005-0000-0000-0000F7070000}"/>
    <cellStyle name="Énfasis3 6 2" xfId="2041" xr:uid="{00000000-0005-0000-0000-0000F8070000}"/>
    <cellStyle name="Énfasis3 6 3" xfId="2042" xr:uid="{00000000-0005-0000-0000-0000F9070000}"/>
    <cellStyle name="Énfasis3 7" xfId="2043" xr:uid="{00000000-0005-0000-0000-0000FA070000}"/>
    <cellStyle name="Énfasis3 7 2" xfId="2044" xr:uid="{00000000-0005-0000-0000-0000FB070000}"/>
    <cellStyle name="Énfasis3 7 3" xfId="2045" xr:uid="{00000000-0005-0000-0000-0000FC070000}"/>
    <cellStyle name="Énfasis3 8" xfId="2046" xr:uid="{00000000-0005-0000-0000-0000FD070000}"/>
    <cellStyle name="Énfasis3 8 2" xfId="2047" xr:uid="{00000000-0005-0000-0000-0000FE070000}"/>
    <cellStyle name="Énfasis3 8 3" xfId="2048" xr:uid="{00000000-0005-0000-0000-0000FF070000}"/>
    <cellStyle name="Énfasis3 9" xfId="2049" xr:uid="{00000000-0005-0000-0000-000000080000}"/>
    <cellStyle name="Énfasis3 9 2" xfId="2050" xr:uid="{00000000-0005-0000-0000-000001080000}"/>
    <cellStyle name="Énfasis3 9 3" xfId="2051" xr:uid="{00000000-0005-0000-0000-000002080000}"/>
    <cellStyle name="Énfasis4" xfId="2052" xr:uid="{00000000-0005-0000-0000-000003080000}"/>
    <cellStyle name="Énfasis4 10" xfId="2053" xr:uid="{00000000-0005-0000-0000-000004080000}"/>
    <cellStyle name="Énfasis4 10 2" xfId="2054" xr:uid="{00000000-0005-0000-0000-000005080000}"/>
    <cellStyle name="Énfasis4 10 3" xfId="2055" xr:uid="{00000000-0005-0000-0000-000006080000}"/>
    <cellStyle name="Énfasis4 11" xfId="2056" xr:uid="{00000000-0005-0000-0000-000007080000}"/>
    <cellStyle name="Énfasis4 12" xfId="2057" xr:uid="{00000000-0005-0000-0000-000008080000}"/>
    <cellStyle name="Énfasis4 2" xfId="2058" xr:uid="{00000000-0005-0000-0000-000009080000}"/>
    <cellStyle name="Énfasis4 2 2" xfId="2059" xr:uid="{00000000-0005-0000-0000-00000A080000}"/>
    <cellStyle name="Énfasis4 2 3" xfId="2060" xr:uid="{00000000-0005-0000-0000-00000B080000}"/>
    <cellStyle name="Énfasis4 2 4" xfId="2061" xr:uid="{00000000-0005-0000-0000-00000C080000}"/>
    <cellStyle name="Énfasis4 2 5" xfId="2062" xr:uid="{00000000-0005-0000-0000-00000D080000}"/>
    <cellStyle name="Énfasis4 2 6" xfId="2063" xr:uid="{00000000-0005-0000-0000-00000E080000}"/>
    <cellStyle name="Énfasis4 2 7" xfId="2064" xr:uid="{00000000-0005-0000-0000-00000F080000}"/>
    <cellStyle name="Énfasis4 2 8" xfId="2065" xr:uid="{00000000-0005-0000-0000-000010080000}"/>
    <cellStyle name="Énfasis4 3" xfId="2066" xr:uid="{00000000-0005-0000-0000-000011080000}"/>
    <cellStyle name="Énfasis4 3 2" xfId="2067" xr:uid="{00000000-0005-0000-0000-000012080000}"/>
    <cellStyle name="Énfasis4 3 3" xfId="2068" xr:uid="{00000000-0005-0000-0000-000013080000}"/>
    <cellStyle name="Énfasis4 3 4" xfId="2069" xr:uid="{00000000-0005-0000-0000-000014080000}"/>
    <cellStyle name="Énfasis4 3 5" xfId="2070" xr:uid="{00000000-0005-0000-0000-000015080000}"/>
    <cellStyle name="Énfasis4 3 6" xfId="2071" xr:uid="{00000000-0005-0000-0000-000016080000}"/>
    <cellStyle name="Énfasis4 3 7" xfId="2072" xr:uid="{00000000-0005-0000-0000-000017080000}"/>
    <cellStyle name="Énfasis4 3 8" xfId="2073" xr:uid="{00000000-0005-0000-0000-000018080000}"/>
    <cellStyle name="Énfasis4 4" xfId="2074" xr:uid="{00000000-0005-0000-0000-000019080000}"/>
    <cellStyle name="Énfasis4 4 2" xfId="2075" xr:uid="{00000000-0005-0000-0000-00001A080000}"/>
    <cellStyle name="Énfasis4 4 3" xfId="2076" xr:uid="{00000000-0005-0000-0000-00001B080000}"/>
    <cellStyle name="Énfasis4 4 4" xfId="2077" xr:uid="{00000000-0005-0000-0000-00001C080000}"/>
    <cellStyle name="Énfasis4 4 5" xfId="2078" xr:uid="{00000000-0005-0000-0000-00001D080000}"/>
    <cellStyle name="Énfasis4 4 6" xfId="2079" xr:uid="{00000000-0005-0000-0000-00001E080000}"/>
    <cellStyle name="Énfasis4 4 7" xfId="2080" xr:uid="{00000000-0005-0000-0000-00001F080000}"/>
    <cellStyle name="Énfasis4 5" xfId="2081" xr:uid="{00000000-0005-0000-0000-000020080000}"/>
    <cellStyle name="Énfasis4 5 2" xfId="2082" xr:uid="{00000000-0005-0000-0000-000021080000}"/>
    <cellStyle name="Énfasis4 5 3" xfId="2083" xr:uid="{00000000-0005-0000-0000-000022080000}"/>
    <cellStyle name="Énfasis4 5 4" xfId="2084" xr:uid="{00000000-0005-0000-0000-000023080000}"/>
    <cellStyle name="Énfasis4 5 5" xfId="2085" xr:uid="{00000000-0005-0000-0000-000024080000}"/>
    <cellStyle name="Énfasis4 5 6" xfId="2086" xr:uid="{00000000-0005-0000-0000-000025080000}"/>
    <cellStyle name="Énfasis4 5 7" xfId="2087" xr:uid="{00000000-0005-0000-0000-000026080000}"/>
    <cellStyle name="Énfasis4 6" xfId="2088" xr:uid="{00000000-0005-0000-0000-000027080000}"/>
    <cellStyle name="Énfasis4 6 2" xfId="2089" xr:uid="{00000000-0005-0000-0000-000028080000}"/>
    <cellStyle name="Énfasis4 6 3" xfId="2090" xr:uid="{00000000-0005-0000-0000-000029080000}"/>
    <cellStyle name="Énfasis4 7" xfId="2091" xr:uid="{00000000-0005-0000-0000-00002A080000}"/>
    <cellStyle name="Énfasis4 7 2" xfId="2092" xr:uid="{00000000-0005-0000-0000-00002B080000}"/>
    <cellStyle name="Énfasis4 7 3" xfId="2093" xr:uid="{00000000-0005-0000-0000-00002C080000}"/>
    <cellStyle name="Énfasis4 8" xfId="2094" xr:uid="{00000000-0005-0000-0000-00002D080000}"/>
    <cellStyle name="Énfasis4 8 2" xfId="2095" xr:uid="{00000000-0005-0000-0000-00002E080000}"/>
    <cellStyle name="Énfasis4 8 3" xfId="2096" xr:uid="{00000000-0005-0000-0000-00002F080000}"/>
    <cellStyle name="Énfasis4 9" xfId="2097" xr:uid="{00000000-0005-0000-0000-000030080000}"/>
    <cellStyle name="Énfasis4 9 2" xfId="2098" xr:uid="{00000000-0005-0000-0000-000031080000}"/>
    <cellStyle name="Énfasis4 9 3" xfId="2099" xr:uid="{00000000-0005-0000-0000-000032080000}"/>
    <cellStyle name="Énfasis5" xfId="2100" xr:uid="{00000000-0005-0000-0000-000033080000}"/>
    <cellStyle name="Énfasis5 10" xfId="2101" xr:uid="{00000000-0005-0000-0000-000034080000}"/>
    <cellStyle name="Énfasis5 10 2" xfId="2102" xr:uid="{00000000-0005-0000-0000-000035080000}"/>
    <cellStyle name="Énfasis5 10 3" xfId="2103" xr:uid="{00000000-0005-0000-0000-000036080000}"/>
    <cellStyle name="Énfasis5 11" xfId="2104" xr:uid="{00000000-0005-0000-0000-000037080000}"/>
    <cellStyle name="Énfasis5 12" xfId="2105" xr:uid="{00000000-0005-0000-0000-000038080000}"/>
    <cellStyle name="Énfasis5 2" xfId="2106" xr:uid="{00000000-0005-0000-0000-000039080000}"/>
    <cellStyle name="Énfasis5 2 2" xfId="2107" xr:uid="{00000000-0005-0000-0000-00003A080000}"/>
    <cellStyle name="Énfasis5 2 3" xfId="2108" xr:uid="{00000000-0005-0000-0000-00003B080000}"/>
    <cellStyle name="Énfasis5 2 4" xfId="2109" xr:uid="{00000000-0005-0000-0000-00003C080000}"/>
    <cellStyle name="Énfasis5 2 5" xfId="2110" xr:uid="{00000000-0005-0000-0000-00003D080000}"/>
    <cellStyle name="Énfasis5 2 6" xfId="2111" xr:uid="{00000000-0005-0000-0000-00003E080000}"/>
    <cellStyle name="Énfasis5 2 7" xfId="2112" xr:uid="{00000000-0005-0000-0000-00003F080000}"/>
    <cellStyle name="Énfasis5 3" xfId="2113" xr:uid="{00000000-0005-0000-0000-000040080000}"/>
    <cellStyle name="Énfasis5 3 2" xfId="2114" xr:uid="{00000000-0005-0000-0000-000041080000}"/>
    <cellStyle name="Énfasis5 3 3" xfId="2115" xr:uid="{00000000-0005-0000-0000-000042080000}"/>
    <cellStyle name="Énfasis5 3 4" xfId="2116" xr:uid="{00000000-0005-0000-0000-000043080000}"/>
    <cellStyle name="Énfasis5 3 5" xfId="2117" xr:uid="{00000000-0005-0000-0000-000044080000}"/>
    <cellStyle name="Énfasis5 3 6" xfId="2118" xr:uid="{00000000-0005-0000-0000-000045080000}"/>
    <cellStyle name="Énfasis5 3 7" xfId="2119" xr:uid="{00000000-0005-0000-0000-000046080000}"/>
    <cellStyle name="Énfasis5 3 8" xfId="2120" xr:uid="{00000000-0005-0000-0000-000047080000}"/>
    <cellStyle name="Énfasis5 4" xfId="2121" xr:uid="{00000000-0005-0000-0000-000048080000}"/>
    <cellStyle name="Énfasis5 4 2" xfId="2122" xr:uid="{00000000-0005-0000-0000-000049080000}"/>
    <cellStyle name="Énfasis5 4 3" xfId="2123" xr:uid="{00000000-0005-0000-0000-00004A080000}"/>
    <cellStyle name="Énfasis5 4 4" xfId="2124" xr:uid="{00000000-0005-0000-0000-00004B080000}"/>
    <cellStyle name="Énfasis5 4 5" xfId="2125" xr:uid="{00000000-0005-0000-0000-00004C080000}"/>
    <cellStyle name="Énfasis5 4 6" xfId="2126" xr:uid="{00000000-0005-0000-0000-00004D080000}"/>
    <cellStyle name="Énfasis5 4 7" xfId="2127" xr:uid="{00000000-0005-0000-0000-00004E080000}"/>
    <cellStyle name="Énfasis5 5" xfId="2128" xr:uid="{00000000-0005-0000-0000-00004F080000}"/>
    <cellStyle name="Énfasis5 5 2" xfId="2129" xr:uid="{00000000-0005-0000-0000-000050080000}"/>
    <cellStyle name="Énfasis5 5 3" xfId="2130" xr:uid="{00000000-0005-0000-0000-000051080000}"/>
    <cellStyle name="Énfasis5 5 4" xfId="2131" xr:uid="{00000000-0005-0000-0000-000052080000}"/>
    <cellStyle name="Énfasis5 5 5" xfId="2132" xr:uid="{00000000-0005-0000-0000-000053080000}"/>
    <cellStyle name="Énfasis5 5 6" xfId="2133" xr:uid="{00000000-0005-0000-0000-000054080000}"/>
    <cellStyle name="Énfasis5 5 7" xfId="2134" xr:uid="{00000000-0005-0000-0000-000055080000}"/>
    <cellStyle name="Énfasis5 6" xfId="2135" xr:uid="{00000000-0005-0000-0000-000056080000}"/>
    <cellStyle name="Énfasis5 6 2" xfId="2136" xr:uid="{00000000-0005-0000-0000-000057080000}"/>
    <cellStyle name="Énfasis5 6 3" xfId="2137" xr:uid="{00000000-0005-0000-0000-000058080000}"/>
    <cellStyle name="Énfasis5 7" xfId="2138" xr:uid="{00000000-0005-0000-0000-000059080000}"/>
    <cellStyle name="Énfasis5 7 2" xfId="2139" xr:uid="{00000000-0005-0000-0000-00005A080000}"/>
    <cellStyle name="Énfasis5 7 3" xfId="2140" xr:uid="{00000000-0005-0000-0000-00005B080000}"/>
    <cellStyle name="Énfasis5 8" xfId="2141" xr:uid="{00000000-0005-0000-0000-00005C080000}"/>
    <cellStyle name="Énfasis5 8 2" xfId="2142" xr:uid="{00000000-0005-0000-0000-00005D080000}"/>
    <cellStyle name="Énfasis5 8 3" xfId="2143" xr:uid="{00000000-0005-0000-0000-00005E080000}"/>
    <cellStyle name="Énfasis5 9" xfId="2144" xr:uid="{00000000-0005-0000-0000-00005F080000}"/>
    <cellStyle name="Énfasis5 9 2" xfId="2145" xr:uid="{00000000-0005-0000-0000-000060080000}"/>
    <cellStyle name="Énfasis5 9 3" xfId="2146" xr:uid="{00000000-0005-0000-0000-000061080000}"/>
    <cellStyle name="Énfasis6" xfId="2147" xr:uid="{00000000-0005-0000-0000-000062080000}"/>
    <cellStyle name="Énfasis6 10" xfId="2148" xr:uid="{00000000-0005-0000-0000-000063080000}"/>
    <cellStyle name="Énfasis6 10 2" xfId="2149" xr:uid="{00000000-0005-0000-0000-000064080000}"/>
    <cellStyle name="Énfasis6 10 3" xfId="2150" xr:uid="{00000000-0005-0000-0000-000065080000}"/>
    <cellStyle name="Énfasis6 11" xfId="2151" xr:uid="{00000000-0005-0000-0000-000066080000}"/>
    <cellStyle name="Énfasis6 12" xfId="2152" xr:uid="{00000000-0005-0000-0000-000067080000}"/>
    <cellStyle name="Énfasis6 2" xfId="2153" xr:uid="{00000000-0005-0000-0000-000068080000}"/>
    <cellStyle name="Énfasis6 2 2" xfId="2154" xr:uid="{00000000-0005-0000-0000-000069080000}"/>
    <cellStyle name="Énfasis6 2 3" xfId="2155" xr:uid="{00000000-0005-0000-0000-00006A080000}"/>
    <cellStyle name="Énfasis6 2 4" xfId="2156" xr:uid="{00000000-0005-0000-0000-00006B080000}"/>
    <cellStyle name="Énfasis6 2 5" xfId="2157" xr:uid="{00000000-0005-0000-0000-00006C080000}"/>
    <cellStyle name="Énfasis6 2 6" xfId="2158" xr:uid="{00000000-0005-0000-0000-00006D080000}"/>
    <cellStyle name="Énfasis6 2 7" xfId="2159" xr:uid="{00000000-0005-0000-0000-00006E080000}"/>
    <cellStyle name="Énfasis6 2 8" xfId="2160" xr:uid="{00000000-0005-0000-0000-00006F080000}"/>
    <cellStyle name="Énfasis6 3" xfId="2161" xr:uid="{00000000-0005-0000-0000-000070080000}"/>
    <cellStyle name="Énfasis6 3 2" xfId="2162" xr:uid="{00000000-0005-0000-0000-000071080000}"/>
    <cellStyle name="Énfasis6 3 3" xfId="2163" xr:uid="{00000000-0005-0000-0000-000072080000}"/>
    <cellStyle name="Énfasis6 3 4" xfId="2164" xr:uid="{00000000-0005-0000-0000-000073080000}"/>
    <cellStyle name="Énfasis6 3 5" xfId="2165" xr:uid="{00000000-0005-0000-0000-000074080000}"/>
    <cellStyle name="Énfasis6 3 6" xfId="2166" xr:uid="{00000000-0005-0000-0000-000075080000}"/>
    <cellStyle name="Énfasis6 3 7" xfId="2167" xr:uid="{00000000-0005-0000-0000-000076080000}"/>
    <cellStyle name="Énfasis6 3 8" xfId="2168" xr:uid="{00000000-0005-0000-0000-000077080000}"/>
    <cellStyle name="Énfasis6 4" xfId="2169" xr:uid="{00000000-0005-0000-0000-000078080000}"/>
    <cellStyle name="Énfasis6 4 2" xfId="2170" xr:uid="{00000000-0005-0000-0000-000079080000}"/>
    <cellStyle name="Énfasis6 4 3" xfId="2171" xr:uid="{00000000-0005-0000-0000-00007A080000}"/>
    <cellStyle name="Énfasis6 4 4" xfId="2172" xr:uid="{00000000-0005-0000-0000-00007B080000}"/>
    <cellStyle name="Énfasis6 4 5" xfId="2173" xr:uid="{00000000-0005-0000-0000-00007C080000}"/>
    <cellStyle name="Énfasis6 4 6" xfId="2174" xr:uid="{00000000-0005-0000-0000-00007D080000}"/>
    <cellStyle name="Énfasis6 4 7" xfId="2175" xr:uid="{00000000-0005-0000-0000-00007E080000}"/>
    <cellStyle name="Énfasis6 5" xfId="2176" xr:uid="{00000000-0005-0000-0000-00007F080000}"/>
    <cellStyle name="Énfasis6 5 2" xfId="2177" xr:uid="{00000000-0005-0000-0000-000080080000}"/>
    <cellStyle name="Énfasis6 5 3" xfId="2178" xr:uid="{00000000-0005-0000-0000-000081080000}"/>
    <cellStyle name="Énfasis6 5 4" xfId="2179" xr:uid="{00000000-0005-0000-0000-000082080000}"/>
    <cellStyle name="Énfasis6 5 5" xfId="2180" xr:uid="{00000000-0005-0000-0000-000083080000}"/>
    <cellStyle name="Énfasis6 5 6" xfId="2181" xr:uid="{00000000-0005-0000-0000-000084080000}"/>
    <cellStyle name="Énfasis6 5 7" xfId="2182" xr:uid="{00000000-0005-0000-0000-000085080000}"/>
    <cellStyle name="Énfasis6 6" xfId="2183" xr:uid="{00000000-0005-0000-0000-000086080000}"/>
    <cellStyle name="Énfasis6 6 2" xfId="2184" xr:uid="{00000000-0005-0000-0000-000087080000}"/>
    <cellStyle name="Énfasis6 6 3" xfId="2185" xr:uid="{00000000-0005-0000-0000-000088080000}"/>
    <cellStyle name="Énfasis6 7" xfId="2186" xr:uid="{00000000-0005-0000-0000-000089080000}"/>
    <cellStyle name="Énfasis6 7 2" xfId="2187" xr:uid="{00000000-0005-0000-0000-00008A080000}"/>
    <cellStyle name="Énfasis6 7 3" xfId="2188" xr:uid="{00000000-0005-0000-0000-00008B080000}"/>
    <cellStyle name="Énfasis6 8" xfId="2189" xr:uid="{00000000-0005-0000-0000-00008C080000}"/>
    <cellStyle name="Énfasis6 8 2" xfId="2190" xr:uid="{00000000-0005-0000-0000-00008D080000}"/>
    <cellStyle name="Énfasis6 8 3" xfId="2191" xr:uid="{00000000-0005-0000-0000-00008E080000}"/>
    <cellStyle name="Énfasis6 9" xfId="2192" xr:uid="{00000000-0005-0000-0000-00008F080000}"/>
    <cellStyle name="Énfasis6 9 2" xfId="2193" xr:uid="{00000000-0005-0000-0000-000090080000}"/>
    <cellStyle name="Énfasis6 9 3" xfId="2194" xr:uid="{00000000-0005-0000-0000-000091080000}"/>
    <cellStyle name="Entered" xfId="2195" xr:uid="{00000000-0005-0000-0000-000092080000}"/>
    <cellStyle name="Entrada" xfId="2196" xr:uid="{00000000-0005-0000-0000-000093080000}"/>
    <cellStyle name="Entrada 10" xfId="2197" xr:uid="{00000000-0005-0000-0000-000094080000}"/>
    <cellStyle name="Entrada 11" xfId="2198" xr:uid="{00000000-0005-0000-0000-000095080000}"/>
    <cellStyle name="Entrada 12" xfId="2199" xr:uid="{00000000-0005-0000-0000-000096080000}"/>
    <cellStyle name="Entrada 13" xfId="2200" xr:uid="{00000000-0005-0000-0000-000097080000}"/>
    <cellStyle name="Entrada 14" xfId="2201" xr:uid="{00000000-0005-0000-0000-000098080000}"/>
    <cellStyle name="Entrada 2" xfId="2202" xr:uid="{00000000-0005-0000-0000-000099080000}"/>
    <cellStyle name="Entrada 2 10" xfId="2203" xr:uid="{00000000-0005-0000-0000-00009A080000}"/>
    <cellStyle name="Entrada 2 100" xfId="2204" xr:uid="{00000000-0005-0000-0000-00009B080000}"/>
    <cellStyle name="Entrada 2 101" xfId="2205" xr:uid="{00000000-0005-0000-0000-00009C080000}"/>
    <cellStyle name="Entrada 2 102" xfId="2206" xr:uid="{00000000-0005-0000-0000-00009D080000}"/>
    <cellStyle name="Entrada 2 103" xfId="2207" xr:uid="{00000000-0005-0000-0000-00009E080000}"/>
    <cellStyle name="Entrada 2 104" xfId="2208" xr:uid="{00000000-0005-0000-0000-00009F080000}"/>
    <cellStyle name="Entrada 2 105" xfId="2209" xr:uid="{00000000-0005-0000-0000-0000A0080000}"/>
    <cellStyle name="Entrada 2 106" xfId="2210" xr:uid="{00000000-0005-0000-0000-0000A1080000}"/>
    <cellStyle name="Entrada 2 107" xfId="2211" xr:uid="{00000000-0005-0000-0000-0000A2080000}"/>
    <cellStyle name="Entrada 2 108" xfId="2212" xr:uid="{00000000-0005-0000-0000-0000A3080000}"/>
    <cellStyle name="Entrada 2 109" xfId="2213" xr:uid="{00000000-0005-0000-0000-0000A4080000}"/>
    <cellStyle name="Entrada 2 11" xfId="2214" xr:uid="{00000000-0005-0000-0000-0000A5080000}"/>
    <cellStyle name="Entrada 2 110" xfId="2215" xr:uid="{00000000-0005-0000-0000-0000A6080000}"/>
    <cellStyle name="Entrada 2 111" xfId="2216" xr:uid="{00000000-0005-0000-0000-0000A7080000}"/>
    <cellStyle name="Entrada 2 112" xfId="2217" xr:uid="{00000000-0005-0000-0000-0000A8080000}"/>
    <cellStyle name="Entrada 2 113" xfId="2218" xr:uid="{00000000-0005-0000-0000-0000A9080000}"/>
    <cellStyle name="Entrada 2 114" xfId="2219" xr:uid="{00000000-0005-0000-0000-0000AA080000}"/>
    <cellStyle name="Entrada 2 115" xfId="2220" xr:uid="{00000000-0005-0000-0000-0000AB080000}"/>
    <cellStyle name="Entrada 2 116" xfId="2221" xr:uid="{00000000-0005-0000-0000-0000AC080000}"/>
    <cellStyle name="Entrada 2 117" xfId="2222" xr:uid="{00000000-0005-0000-0000-0000AD080000}"/>
    <cellStyle name="Entrada 2 118" xfId="2223" xr:uid="{00000000-0005-0000-0000-0000AE080000}"/>
    <cellStyle name="Entrada 2 119" xfId="2224" xr:uid="{00000000-0005-0000-0000-0000AF080000}"/>
    <cellStyle name="Entrada 2 12" xfId="2225" xr:uid="{00000000-0005-0000-0000-0000B0080000}"/>
    <cellStyle name="Entrada 2 120" xfId="2226" xr:uid="{00000000-0005-0000-0000-0000B1080000}"/>
    <cellStyle name="Entrada 2 121" xfId="2227" xr:uid="{00000000-0005-0000-0000-0000B2080000}"/>
    <cellStyle name="Entrada 2 122" xfId="2228" xr:uid="{00000000-0005-0000-0000-0000B3080000}"/>
    <cellStyle name="Entrada 2 123" xfId="2229" xr:uid="{00000000-0005-0000-0000-0000B4080000}"/>
    <cellStyle name="Entrada 2 124" xfId="2230" xr:uid="{00000000-0005-0000-0000-0000B5080000}"/>
    <cellStyle name="Entrada 2 125" xfId="2231" xr:uid="{00000000-0005-0000-0000-0000B6080000}"/>
    <cellStyle name="Entrada 2 126" xfId="2232" xr:uid="{00000000-0005-0000-0000-0000B7080000}"/>
    <cellStyle name="Entrada 2 127" xfId="2233" xr:uid="{00000000-0005-0000-0000-0000B8080000}"/>
    <cellStyle name="Entrada 2 128" xfId="2234" xr:uid="{00000000-0005-0000-0000-0000B9080000}"/>
    <cellStyle name="Entrada 2 129" xfId="2235" xr:uid="{00000000-0005-0000-0000-0000BA080000}"/>
    <cellStyle name="Entrada 2 13" xfId="2236" xr:uid="{00000000-0005-0000-0000-0000BB080000}"/>
    <cellStyle name="Entrada 2 130" xfId="2237" xr:uid="{00000000-0005-0000-0000-0000BC080000}"/>
    <cellStyle name="Entrada 2 131" xfId="2238" xr:uid="{00000000-0005-0000-0000-0000BD080000}"/>
    <cellStyle name="Entrada 2 132" xfId="2239" xr:uid="{00000000-0005-0000-0000-0000BE080000}"/>
    <cellStyle name="Entrada 2 133" xfId="2240" xr:uid="{00000000-0005-0000-0000-0000BF080000}"/>
    <cellStyle name="Entrada 2 134" xfId="2241" xr:uid="{00000000-0005-0000-0000-0000C0080000}"/>
    <cellStyle name="Entrada 2 135" xfId="2242" xr:uid="{00000000-0005-0000-0000-0000C1080000}"/>
    <cellStyle name="Entrada 2 136" xfId="2243" xr:uid="{00000000-0005-0000-0000-0000C2080000}"/>
    <cellStyle name="Entrada 2 137" xfId="2244" xr:uid="{00000000-0005-0000-0000-0000C3080000}"/>
    <cellStyle name="Entrada 2 138" xfId="2245" xr:uid="{00000000-0005-0000-0000-0000C4080000}"/>
    <cellStyle name="Entrada 2 139" xfId="2246" xr:uid="{00000000-0005-0000-0000-0000C5080000}"/>
    <cellStyle name="Entrada 2 14" xfId="2247" xr:uid="{00000000-0005-0000-0000-0000C6080000}"/>
    <cellStyle name="Entrada 2 140" xfId="2248" xr:uid="{00000000-0005-0000-0000-0000C7080000}"/>
    <cellStyle name="Entrada 2 141" xfId="2249" xr:uid="{00000000-0005-0000-0000-0000C8080000}"/>
    <cellStyle name="Entrada 2 142" xfId="2250" xr:uid="{00000000-0005-0000-0000-0000C9080000}"/>
    <cellStyle name="Entrada 2 143" xfId="2251" xr:uid="{00000000-0005-0000-0000-0000CA080000}"/>
    <cellStyle name="Entrada 2 144" xfId="2252" xr:uid="{00000000-0005-0000-0000-0000CB080000}"/>
    <cellStyle name="Entrada 2 145" xfId="2253" xr:uid="{00000000-0005-0000-0000-0000CC080000}"/>
    <cellStyle name="Entrada 2 146" xfId="2254" xr:uid="{00000000-0005-0000-0000-0000CD080000}"/>
    <cellStyle name="Entrada 2 147" xfId="2255" xr:uid="{00000000-0005-0000-0000-0000CE080000}"/>
    <cellStyle name="Entrada 2 148" xfId="2256" xr:uid="{00000000-0005-0000-0000-0000CF080000}"/>
    <cellStyle name="Entrada 2 149" xfId="2257" xr:uid="{00000000-0005-0000-0000-0000D0080000}"/>
    <cellStyle name="Entrada 2 15" xfId="2258" xr:uid="{00000000-0005-0000-0000-0000D1080000}"/>
    <cellStyle name="Entrada 2 150" xfId="2259" xr:uid="{00000000-0005-0000-0000-0000D2080000}"/>
    <cellStyle name="Entrada 2 151" xfId="2260" xr:uid="{00000000-0005-0000-0000-0000D3080000}"/>
    <cellStyle name="Entrada 2 152" xfId="2261" xr:uid="{00000000-0005-0000-0000-0000D4080000}"/>
    <cellStyle name="Entrada 2 153" xfId="2262" xr:uid="{00000000-0005-0000-0000-0000D5080000}"/>
    <cellStyle name="Entrada 2 154" xfId="2263" xr:uid="{00000000-0005-0000-0000-0000D6080000}"/>
    <cellStyle name="Entrada 2 155" xfId="2264" xr:uid="{00000000-0005-0000-0000-0000D7080000}"/>
    <cellStyle name="Entrada 2 156" xfId="2265" xr:uid="{00000000-0005-0000-0000-0000D8080000}"/>
    <cellStyle name="Entrada 2 157" xfId="2266" xr:uid="{00000000-0005-0000-0000-0000D9080000}"/>
    <cellStyle name="Entrada 2 158" xfId="2267" xr:uid="{00000000-0005-0000-0000-0000DA080000}"/>
    <cellStyle name="Entrada 2 159" xfId="2268" xr:uid="{00000000-0005-0000-0000-0000DB080000}"/>
    <cellStyle name="Entrada 2 16" xfId="2269" xr:uid="{00000000-0005-0000-0000-0000DC080000}"/>
    <cellStyle name="Entrada 2 160" xfId="2270" xr:uid="{00000000-0005-0000-0000-0000DD080000}"/>
    <cellStyle name="Entrada 2 161" xfId="2271" xr:uid="{00000000-0005-0000-0000-0000DE080000}"/>
    <cellStyle name="Entrada 2 162" xfId="2272" xr:uid="{00000000-0005-0000-0000-0000DF080000}"/>
    <cellStyle name="Entrada 2 163" xfId="2273" xr:uid="{00000000-0005-0000-0000-0000E0080000}"/>
    <cellStyle name="Entrada 2 164" xfId="2274" xr:uid="{00000000-0005-0000-0000-0000E1080000}"/>
    <cellStyle name="Entrada 2 165" xfId="2275" xr:uid="{00000000-0005-0000-0000-0000E2080000}"/>
    <cellStyle name="Entrada 2 166" xfId="2276" xr:uid="{00000000-0005-0000-0000-0000E3080000}"/>
    <cellStyle name="Entrada 2 167" xfId="2277" xr:uid="{00000000-0005-0000-0000-0000E4080000}"/>
    <cellStyle name="Entrada 2 168" xfId="2278" xr:uid="{00000000-0005-0000-0000-0000E5080000}"/>
    <cellStyle name="Entrada 2 169" xfId="2279" xr:uid="{00000000-0005-0000-0000-0000E6080000}"/>
    <cellStyle name="Entrada 2 17" xfId="2280" xr:uid="{00000000-0005-0000-0000-0000E7080000}"/>
    <cellStyle name="Entrada 2 170" xfId="2281" xr:uid="{00000000-0005-0000-0000-0000E8080000}"/>
    <cellStyle name="Entrada 2 171" xfId="2282" xr:uid="{00000000-0005-0000-0000-0000E9080000}"/>
    <cellStyle name="Entrada 2 172" xfId="2283" xr:uid="{00000000-0005-0000-0000-0000EA080000}"/>
    <cellStyle name="Entrada 2 173" xfId="2284" xr:uid="{00000000-0005-0000-0000-0000EB080000}"/>
    <cellStyle name="Entrada 2 174" xfId="2285" xr:uid="{00000000-0005-0000-0000-0000EC080000}"/>
    <cellStyle name="Entrada 2 175" xfId="2286" xr:uid="{00000000-0005-0000-0000-0000ED080000}"/>
    <cellStyle name="Entrada 2 176" xfId="2287" xr:uid="{00000000-0005-0000-0000-0000EE080000}"/>
    <cellStyle name="Entrada 2 177" xfId="2288" xr:uid="{00000000-0005-0000-0000-0000EF080000}"/>
    <cellStyle name="Entrada 2 178" xfId="2289" xr:uid="{00000000-0005-0000-0000-0000F0080000}"/>
    <cellStyle name="Entrada 2 179" xfId="2290" xr:uid="{00000000-0005-0000-0000-0000F1080000}"/>
    <cellStyle name="Entrada 2 18" xfId="2291" xr:uid="{00000000-0005-0000-0000-0000F2080000}"/>
    <cellStyle name="Entrada 2 180" xfId="2292" xr:uid="{00000000-0005-0000-0000-0000F3080000}"/>
    <cellStyle name="Entrada 2 181" xfId="2293" xr:uid="{00000000-0005-0000-0000-0000F4080000}"/>
    <cellStyle name="Entrada 2 182" xfId="2294" xr:uid="{00000000-0005-0000-0000-0000F5080000}"/>
    <cellStyle name="Entrada 2 183" xfId="2295" xr:uid="{00000000-0005-0000-0000-0000F6080000}"/>
    <cellStyle name="Entrada 2 184" xfId="2296" xr:uid="{00000000-0005-0000-0000-0000F7080000}"/>
    <cellStyle name="Entrada 2 19" xfId="2297" xr:uid="{00000000-0005-0000-0000-0000F8080000}"/>
    <cellStyle name="Entrada 2 2" xfId="2298" xr:uid="{00000000-0005-0000-0000-0000F9080000}"/>
    <cellStyle name="Entrada 2 2 2" xfId="2299" xr:uid="{00000000-0005-0000-0000-0000FA080000}"/>
    <cellStyle name="Entrada 2 2 3" xfId="2300" xr:uid="{00000000-0005-0000-0000-0000FB080000}"/>
    <cellStyle name="Entrada 2 20" xfId="2301" xr:uid="{00000000-0005-0000-0000-0000FC080000}"/>
    <cellStyle name="Entrada 2 21" xfId="2302" xr:uid="{00000000-0005-0000-0000-0000FD080000}"/>
    <cellStyle name="Entrada 2 22" xfId="2303" xr:uid="{00000000-0005-0000-0000-0000FE080000}"/>
    <cellStyle name="Entrada 2 23" xfId="2304" xr:uid="{00000000-0005-0000-0000-0000FF080000}"/>
    <cellStyle name="Entrada 2 24" xfId="2305" xr:uid="{00000000-0005-0000-0000-000000090000}"/>
    <cellStyle name="Entrada 2 25" xfId="2306" xr:uid="{00000000-0005-0000-0000-000001090000}"/>
    <cellStyle name="Entrada 2 26" xfId="2307" xr:uid="{00000000-0005-0000-0000-000002090000}"/>
    <cellStyle name="Entrada 2 27" xfId="2308" xr:uid="{00000000-0005-0000-0000-000003090000}"/>
    <cellStyle name="Entrada 2 28" xfId="2309" xr:uid="{00000000-0005-0000-0000-000004090000}"/>
    <cellStyle name="Entrada 2 29" xfId="2310" xr:uid="{00000000-0005-0000-0000-000005090000}"/>
    <cellStyle name="Entrada 2 3" xfId="2311" xr:uid="{00000000-0005-0000-0000-000006090000}"/>
    <cellStyle name="Entrada 2 3 2" xfId="2312" xr:uid="{00000000-0005-0000-0000-000007090000}"/>
    <cellStyle name="Entrada 2 30" xfId="2313" xr:uid="{00000000-0005-0000-0000-000008090000}"/>
    <cellStyle name="Entrada 2 31" xfId="2314" xr:uid="{00000000-0005-0000-0000-000009090000}"/>
    <cellStyle name="Entrada 2 32" xfId="2315" xr:uid="{00000000-0005-0000-0000-00000A090000}"/>
    <cellStyle name="Entrada 2 33" xfId="2316" xr:uid="{00000000-0005-0000-0000-00000B090000}"/>
    <cellStyle name="Entrada 2 34" xfId="2317" xr:uid="{00000000-0005-0000-0000-00000C090000}"/>
    <cellStyle name="Entrada 2 35" xfId="2318" xr:uid="{00000000-0005-0000-0000-00000D090000}"/>
    <cellStyle name="Entrada 2 36" xfId="2319" xr:uid="{00000000-0005-0000-0000-00000E090000}"/>
    <cellStyle name="Entrada 2 37" xfId="2320" xr:uid="{00000000-0005-0000-0000-00000F090000}"/>
    <cellStyle name="Entrada 2 38" xfId="2321" xr:uid="{00000000-0005-0000-0000-000010090000}"/>
    <cellStyle name="Entrada 2 39" xfId="2322" xr:uid="{00000000-0005-0000-0000-000011090000}"/>
    <cellStyle name="Entrada 2 4" xfId="2323" xr:uid="{00000000-0005-0000-0000-000012090000}"/>
    <cellStyle name="Entrada 2 40" xfId="2324" xr:uid="{00000000-0005-0000-0000-000013090000}"/>
    <cellStyle name="Entrada 2 41" xfId="2325" xr:uid="{00000000-0005-0000-0000-000014090000}"/>
    <cellStyle name="Entrada 2 42" xfId="2326" xr:uid="{00000000-0005-0000-0000-000015090000}"/>
    <cellStyle name="Entrada 2 43" xfId="2327" xr:uid="{00000000-0005-0000-0000-000016090000}"/>
    <cellStyle name="Entrada 2 44" xfId="2328" xr:uid="{00000000-0005-0000-0000-000017090000}"/>
    <cellStyle name="Entrada 2 45" xfId="2329" xr:uid="{00000000-0005-0000-0000-000018090000}"/>
    <cellStyle name="Entrada 2 46" xfId="2330" xr:uid="{00000000-0005-0000-0000-000019090000}"/>
    <cellStyle name="Entrada 2 47" xfId="2331" xr:uid="{00000000-0005-0000-0000-00001A090000}"/>
    <cellStyle name="Entrada 2 48" xfId="2332" xr:uid="{00000000-0005-0000-0000-00001B090000}"/>
    <cellStyle name="Entrada 2 49" xfId="2333" xr:uid="{00000000-0005-0000-0000-00001C090000}"/>
    <cellStyle name="Entrada 2 5" xfId="2334" xr:uid="{00000000-0005-0000-0000-00001D090000}"/>
    <cellStyle name="Entrada 2 50" xfId="2335" xr:uid="{00000000-0005-0000-0000-00001E090000}"/>
    <cellStyle name="Entrada 2 51" xfId="2336" xr:uid="{00000000-0005-0000-0000-00001F090000}"/>
    <cellStyle name="Entrada 2 52" xfId="2337" xr:uid="{00000000-0005-0000-0000-000020090000}"/>
    <cellStyle name="Entrada 2 53" xfId="2338" xr:uid="{00000000-0005-0000-0000-000021090000}"/>
    <cellStyle name="Entrada 2 54" xfId="2339" xr:uid="{00000000-0005-0000-0000-000022090000}"/>
    <cellStyle name="Entrada 2 55" xfId="2340" xr:uid="{00000000-0005-0000-0000-000023090000}"/>
    <cellStyle name="Entrada 2 56" xfId="2341" xr:uid="{00000000-0005-0000-0000-000024090000}"/>
    <cellStyle name="Entrada 2 57" xfId="2342" xr:uid="{00000000-0005-0000-0000-000025090000}"/>
    <cellStyle name="Entrada 2 58" xfId="2343" xr:uid="{00000000-0005-0000-0000-000026090000}"/>
    <cellStyle name="Entrada 2 59" xfId="2344" xr:uid="{00000000-0005-0000-0000-000027090000}"/>
    <cellStyle name="Entrada 2 6" xfId="2345" xr:uid="{00000000-0005-0000-0000-000028090000}"/>
    <cellStyle name="Entrada 2 60" xfId="2346" xr:uid="{00000000-0005-0000-0000-000029090000}"/>
    <cellStyle name="Entrada 2 61" xfId="2347" xr:uid="{00000000-0005-0000-0000-00002A090000}"/>
    <cellStyle name="Entrada 2 62" xfId="2348" xr:uid="{00000000-0005-0000-0000-00002B090000}"/>
    <cellStyle name="Entrada 2 63" xfId="2349" xr:uid="{00000000-0005-0000-0000-00002C090000}"/>
    <cellStyle name="Entrada 2 64" xfId="2350" xr:uid="{00000000-0005-0000-0000-00002D090000}"/>
    <cellStyle name="Entrada 2 65" xfId="2351" xr:uid="{00000000-0005-0000-0000-00002E090000}"/>
    <cellStyle name="Entrada 2 66" xfId="2352" xr:uid="{00000000-0005-0000-0000-00002F090000}"/>
    <cellStyle name="Entrada 2 67" xfId="2353" xr:uid="{00000000-0005-0000-0000-000030090000}"/>
    <cellStyle name="Entrada 2 68" xfId="2354" xr:uid="{00000000-0005-0000-0000-000031090000}"/>
    <cellStyle name="Entrada 2 69" xfId="2355" xr:uid="{00000000-0005-0000-0000-000032090000}"/>
    <cellStyle name="Entrada 2 7" xfId="2356" xr:uid="{00000000-0005-0000-0000-000033090000}"/>
    <cellStyle name="Entrada 2 70" xfId="2357" xr:uid="{00000000-0005-0000-0000-000034090000}"/>
    <cellStyle name="Entrada 2 71" xfId="2358" xr:uid="{00000000-0005-0000-0000-000035090000}"/>
    <cellStyle name="Entrada 2 72" xfId="2359" xr:uid="{00000000-0005-0000-0000-000036090000}"/>
    <cellStyle name="Entrada 2 73" xfId="2360" xr:uid="{00000000-0005-0000-0000-000037090000}"/>
    <cellStyle name="Entrada 2 74" xfId="2361" xr:uid="{00000000-0005-0000-0000-000038090000}"/>
    <cellStyle name="Entrada 2 75" xfId="2362" xr:uid="{00000000-0005-0000-0000-000039090000}"/>
    <cellStyle name="Entrada 2 76" xfId="2363" xr:uid="{00000000-0005-0000-0000-00003A090000}"/>
    <cellStyle name="Entrada 2 77" xfId="2364" xr:uid="{00000000-0005-0000-0000-00003B090000}"/>
    <cellStyle name="Entrada 2 78" xfId="2365" xr:uid="{00000000-0005-0000-0000-00003C090000}"/>
    <cellStyle name="Entrada 2 79" xfId="2366" xr:uid="{00000000-0005-0000-0000-00003D090000}"/>
    <cellStyle name="Entrada 2 8" xfId="2367" xr:uid="{00000000-0005-0000-0000-00003E090000}"/>
    <cellStyle name="Entrada 2 80" xfId="2368" xr:uid="{00000000-0005-0000-0000-00003F090000}"/>
    <cellStyle name="Entrada 2 81" xfId="2369" xr:uid="{00000000-0005-0000-0000-000040090000}"/>
    <cellStyle name="Entrada 2 82" xfId="2370" xr:uid="{00000000-0005-0000-0000-000041090000}"/>
    <cellStyle name="Entrada 2 83" xfId="2371" xr:uid="{00000000-0005-0000-0000-000042090000}"/>
    <cellStyle name="Entrada 2 84" xfId="2372" xr:uid="{00000000-0005-0000-0000-000043090000}"/>
    <cellStyle name="Entrada 2 85" xfId="2373" xr:uid="{00000000-0005-0000-0000-000044090000}"/>
    <cellStyle name="Entrada 2 86" xfId="2374" xr:uid="{00000000-0005-0000-0000-000045090000}"/>
    <cellStyle name="Entrada 2 87" xfId="2375" xr:uid="{00000000-0005-0000-0000-000046090000}"/>
    <cellStyle name="Entrada 2 88" xfId="2376" xr:uid="{00000000-0005-0000-0000-000047090000}"/>
    <cellStyle name="Entrada 2 89" xfId="2377" xr:uid="{00000000-0005-0000-0000-000048090000}"/>
    <cellStyle name="Entrada 2 9" xfId="2378" xr:uid="{00000000-0005-0000-0000-000049090000}"/>
    <cellStyle name="Entrada 2 90" xfId="2379" xr:uid="{00000000-0005-0000-0000-00004A090000}"/>
    <cellStyle name="Entrada 2 91" xfId="2380" xr:uid="{00000000-0005-0000-0000-00004B090000}"/>
    <cellStyle name="Entrada 2 92" xfId="2381" xr:uid="{00000000-0005-0000-0000-00004C090000}"/>
    <cellStyle name="Entrada 2 93" xfId="2382" xr:uid="{00000000-0005-0000-0000-00004D090000}"/>
    <cellStyle name="Entrada 2 94" xfId="2383" xr:uid="{00000000-0005-0000-0000-00004E090000}"/>
    <cellStyle name="Entrada 2 95" xfId="2384" xr:uid="{00000000-0005-0000-0000-00004F090000}"/>
    <cellStyle name="Entrada 2 96" xfId="2385" xr:uid="{00000000-0005-0000-0000-000050090000}"/>
    <cellStyle name="Entrada 2 97" xfId="2386" xr:uid="{00000000-0005-0000-0000-000051090000}"/>
    <cellStyle name="Entrada 2 98" xfId="2387" xr:uid="{00000000-0005-0000-0000-000052090000}"/>
    <cellStyle name="Entrada 2 99" xfId="2388" xr:uid="{00000000-0005-0000-0000-000053090000}"/>
    <cellStyle name="Entrada 2_CO-TK-(1)" xfId="2389" xr:uid="{00000000-0005-0000-0000-000054090000}"/>
    <cellStyle name="Entrada 3" xfId="2390" xr:uid="{00000000-0005-0000-0000-000055090000}"/>
    <cellStyle name="Entrada 3 10" xfId="2391" xr:uid="{00000000-0005-0000-0000-000056090000}"/>
    <cellStyle name="Entrada 3 100" xfId="2392" xr:uid="{00000000-0005-0000-0000-000057090000}"/>
    <cellStyle name="Entrada 3 101" xfId="2393" xr:uid="{00000000-0005-0000-0000-000058090000}"/>
    <cellStyle name="Entrada 3 102" xfId="2394" xr:uid="{00000000-0005-0000-0000-000059090000}"/>
    <cellStyle name="Entrada 3 103" xfId="2395" xr:uid="{00000000-0005-0000-0000-00005A090000}"/>
    <cellStyle name="Entrada 3 104" xfId="2396" xr:uid="{00000000-0005-0000-0000-00005B090000}"/>
    <cellStyle name="Entrada 3 105" xfId="2397" xr:uid="{00000000-0005-0000-0000-00005C090000}"/>
    <cellStyle name="Entrada 3 106" xfId="2398" xr:uid="{00000000-0005-0000-0000-00005D090000}"/>
    <cellStyle name="Entrada 3 107" xfId="2399" xr:uid="{00000000-0005-0000-0000-00005E090000}"/>
    <cellStyle name="Entrada 3 108" xfId="2400" xr:uid="{00000000-0005-0000-0000-00005F090000}"/>
    <cellStyle name="Entrada 3 109" xfId="2401" xr:uid="{00000000-0005-0000-0000-000060090000}"/>
    <cellStyle name="Entrada 3 11" xfId="2402" xr:uid="{00000000-0005-0000-0000-000061090000}"/>
    <cellStyle name="Entrada 3 110" xfId="2403" xr:uid="{00000000-0005-0000-0000-000062090000}"/>
    <cellStyle name="Entrada 3 111" xfId="2404" xr:uid="{00000000-0005-0000-0000-000063090000}"/>
    <cellStyle name="Entrada 3 112" xfId="2405" xr:uid="{00000000-0005-0000-0000-000064090000}"/>
    <cellStyle name="Entrada 3 113" xfId="2406" xr:uid="{00000000-0005-0000-0000-000065090000}"/>
    <cellStyle name="Entrada 3 114" xfId="2407" xr:uid="{00000000-0005-0000-0000-000066090000}"/>
    <cellStyle name="Entrada 3 115" xfId="2408" xr:uid="{00000000-0005-0000-0000-000067090000}"/>
    <cellStyle name="Entrada 3 116" xfId="2409" xr:uid="{00000000-0005-0000-0000-000068090000}"/>
    <cellStyle name="Entrada 3 117" xfId="2410" xr:uid="{00000000-0005-0000-0000-000069090000}"/>
    <cellStyle name="Entrada 3 118" xfId="2411" xr:uid="{00000000-0005-0000-0000-00006A090000}"/>
    <cellStyle name="Entrada 3 119" xfId="2412" xr:uid="{00000000-0005-0000-0000-00006B090000}"/>
    <cellStyle name="Entrada 3 12" xfId="2413" xr:uid="{00000000-0005-0000-0000-00006C090000}"/>
    <cellStyle name="Entrada 3 120" xfId="2414" xr:uid="{00000000-0005-0000-0000-00006D090000}"/>
    <cellStyle name="Entrada 3 121" xfId="2415" xr:uid="{00000000-0005-0000-0000-00006E090000}"/>
    <cellStyle name="Entrada 3 122" xfId="2416" xr:uid="{00000000-0005-0000-0000-00006F090000}"/>
    <cellStyle name="Entrada 3 123" xfId="2417" xr:uid="{00000000-0005-0000-0000-000070090000}"/>
    <cellStyle name="Entrada 3 124" xfId="2418" xr:uid="{00000000-0005-0000-0000-000071090000}"/>
    <cellStyle name="Entrada 3 125" xfId="2419" xr:uid="{00000000-0005-0000-0000-000072090000}"/>
    <cellStyle name="Entrada 3 126" xfId="2420" xr:uid="{00000000-0005-0000-0000-000073090000}"/>
    <cellStyle name="Entrada 3 127" xfId="2421" xr:uid="{00000000-0005-0000-0000-000074090000}"/>
    <cellStyle name="Entrada 3 128" xfId="2422" xr:uid="{00000000-0005-0000-0000-000075090000}"/>
    <cellStyle name="Entrada 3 129" xfId="2423" xr:uid="{00000000-0005-0000-0000-000076090000}"/>
    <cellStyle name="Entrada 3 13" xfId="2424" xr:uid="{00000000-0005-0000-0000-000077090000}"/>
    <cellStyle name="Entrada 3 130" xfId="2425" xr:uid="{00000000-0005-0000-0000-000078090000}"/>
    <cellStyle name="Entrada 3 131" xfId="2426" xr:uid="{00000000-0005-0000-0000-000079090000}"/>
    <cellStyle name="Entrada 3 132" xfId="2427" xr:uid="{00000000-0005-0000-0000-00007A090000}"/>
    <cellStyle name="Entrada 3 133" xfId="2428" xr:uid="{00000000-0005-0000-0000-00007B090000}"/>
    <cellStyle name="Entrada 3 134" xfId="2429" xr:uid="{00000000-0005-0000-0000-00007C090000}"/>
    <cellStyle name="Entrada 3 135" xfId="2430" xr:uid="{00000000-0005-0000-0000-00007D090000}"/>
    <cellStyle name="Entrada 3 136" xfId="2431" xr:uid="{00000000-0005-0000-0000-00007E090000}"/>
    <cellStyle name="Entrada 3 137" xfId="2432" xr:uid="{00000000-0005-0000-0000-00007F090000}"/>
    <cellStyle name="Entrada 3 138" xfId="2433" xr:uid="{00000000-0005-0000-0000-000080090000}"/>
    <cellStyle name="Entrada 3 139" xfId="2434" xr:uid="{00000000-0005-0000-0000-000081090000}"/>
    <cellStyle name="Entrada 3 14" xfId="2435" xr:uid="{00000000-0005-0000-0000-000082090000}"/>
    <cellStyle name="Entrada 3 140" xfId="2436" xr:uid="{00000000-0005-0000-0000-000083090000}"/>
    <cellStyle name="Entrada 3 141" xfId="2437" xr:uid="{00000000-0005-0000-0000-000084090000}"/>
    <cellStyle name="Entrada 3 142" xfId="2438" xr:uid="{00000000-0005-0000-0000-000085090000}"/>
    <cellStyle name="Entrada 3 143" xfId="2439" xr:uid="{00000000-0005-0000-0000-000086090000}"/>
    <cellStyle name="Entrada 3 144" xfId="2440" xr:uid="{00000000-0005-0000-0000-000087090000}"/>
    <cellStyle name="Entrada 3 145" xfId="2441" xr:uid="{00000000-0005-0000-0000-000088090000}"/>
    <cellStyle name="Entrada 3 146" xfId="2442" xr:uid="{00000000-0005-0000-0000-000089090000}"/>
    <cellStyle name="Entrada 3 147" xfId="2443" xr:uid="{00000000-0005-0000-0000-00008A090000}"/>
    <cellStyle name="Entrada 3 148" xfId="2444" xr:uid="{00000000-0005-0000-0000-00008B090000}"/>
    <cellStyle name="Entrada 3 149" xfId="2445" xr:uid="{00000000-0005-0000-0000-00008C090000}"/>
    <cellStyle name="Entrada 3 15" xfId="2446" xr:uid="{00000000-0005-0000-0000-00008D090000}"/>
    <cellStyle name="Entrada 3 150" xfId="2447" xr:uid="{00000000-0005-0000-0000-00008E090000}"/>
    <cellStyle name="Entrada 3 151" xfId="2448" xr:uid="{00000000-0005-0000-0000-00008F090000}"/>
    <cellStyle name="Entrada 3 152" xfId="2449" xr:uid="{00000000-0005-0000-0000-000090090000}"/>
    <cellStyle name="Entrada 3 153" xfId="2450" xr:uid="{00000000-0005-0000-0000-000091090000}"/>
    <cellStyle name="Entrada 3 154" xfId="2451" xr:uid="{00000000-0005-0000-0000-000092090000}"/>
    <cellStyle name="Entrada 3 155" xfId="2452" xr:uid="{00000000-0005-0000-0000-000093090000}"/>
    <cellStyle name="Entrada 3 156" xfId="2453" xr:uid="{00000000-0005-0000-0000-000094090000}"/>
    <cellStyle name="Entrada 3 157" xfId="2454" xr:uid="{00000000-0005-0000-0000-000095090000}"/>
    <cellStyle name="Entrada 3 158" xfId="2455" xr:uid="{00000000-0005-0000-0000-000096090000}"/>
    <cellStyle name="Entrada 3 159" xfId="2456" xr:uid="{00000000-0005-0000-0000-000097090000}"/>
    <cellStyle name="Entrada 3 16" xfId="2457" xr:uid="{00000000-0005-0000-0000-000098090000}"/>
    <cellStyle name="Entrada 3 160" xfId="2458" xr:uid="{00000000-0005-0000-0000-000099090000}"/>
    <cellStyle name="Entrada 3 161" xfId="2459" xr:uid="{00000000-0005-0000-0000-00009A090000}"/>
    <cellStyle name="Entrada 3 162" xfId="2460" xr:uid="{00000000-0005-0000-0000-00009B090000}"/>
    <cellStyle name="Entrada 3 163" xfId="2461" xr:uid="{00000000-0005-0000-0000-00009C090000}"/>
    <cellStyle name="Entrada 3 164" xfId="2462" xr:uid="{00000000-0005-0000-0000-00009D090000}"/>
    <cellStyle name="Entrada 3 165" xfId="2463" xr:uid="{00000000-0005-0000-0000-00009E090000}"/>
    <cellStyle name="Entrada 3 166" xfId="2464" xr:uid="{00000000-0005-0000-0000-00009F090000}"/>
    <cellStyle name="Entrada 3 167" xfId="2465" xr:uid="{00000000-0005-0000-0000-0000A0090000}"/>
    <cellStyle name="Entrada 3 168" xfId="2466" xr:uid="{00000000-0005-0000-0000-0000A1090000}"/>
    <cellStyle name="Entrada 3 169" xfId="2467" xr:uid="{00000000-0005-0000-0000-0000A2090000}"/>
    <cellStyle name="Entrada 3 17" xfId="2468" xr:uid="{00000000-0005-0000-0000-0000A3090000}"/>
    <cellStyle name="Entrada 3 170" xfId="2469" xr:uid="{00000000-0005-0000-0000-0000A4090000}"/>
    <cellStyle name="Entrada 3 171" xfId="2470" xr:uid="{00000000-0005-0000-0000-0000A5090000}"/>
    <cellStyle name="Entrada 3 172" xfId="2471" xr:uid="{00000000-0005-0000-0000-0000A6090000}"/>
    <cellStyle name="Entrada 3 173" xfId="2472" xr:uid="{00000000-0005-0000-0000-0000A7090000}"/>
    <cellStyle name="Entrada 3 174" xfId="2473" xr:uid="{00000000-0005-0000-0000-0000A8090000}"/>
    <cellStyle name="Entrada 3 175" xfId="2474" xr:uid="{00000000-0005-0000-0000-0000A9090000}"/>
    <cellStyle name="Entrada 3 176" xfId="2475" xr:uid="{00000000-0005-0000-0000-0000AA090000}"/>
    <cellStyle name="Entrada 3 177" xfId="2476" xr:uid="{00000000-0005-0000-0000-0000AB090000}"/>
    <cellStyle name="Entrada 3 178" xfId="2477" xr:uid="{00000000-0005-0000-0000-0000AC090000}"/>
    <cellStyle name="Entrada 3 179" xfId="2478" xr:uid="{00000000-0005-0000-0000-0000AD090000}"/>
    <cellStyle name="Entrada 3 18" xfId="2479" xr:uid="{00000000-0005-0000-0000-0000AE090000}"/>
    <cellStyle name="Entrada 3 180" xfId="2480" xr:uid="{00000000-0005-0000-0000-0000AF090000}"/>
    <cellStyle name="Entrada 3 181" xfId="2481" xr:uid="{00000000-0005-0000-0000-0000B0090000}"/>
    <cellStyle name="Entrada 3 182" xfId="2482" xr:uid="{00000000-0005-0000-0000-0000B1090000}"/>
    <cellStyle name="Entrada 3 183" xfId="2483" xr:uid="{00000000-0005-0000-0000-0000B2090000}"/>
    <cellStyle name="Entrada 3 184" xfId="2484" xr:uid="{00000000-0005-0000-0000-0000B3090000}"/>
    <cellStyle name="Entrada 3 19" xfId="2485" xr:uid="{00000000-0005-0000-0000-0000B4090000}"/>
    <cellStyle name="Entrada 3 2" xfId="2486" xr:uid="{00000000-0005-0000-0000-0000B5090000}"/>
    <cellStyle name="Entrada 3 20" xfId="2487" xr:uid="{00000000-0005-0000-0000-0000B6090000}"/>
    <cellStyle name="Entrada 3 21" xfId="2488" xr:uid="{00000000-0005-0000-0000-0000B7090000}"/>
    <cellStyle name="Entrada 3 22" xfId="2489" xr:uid="{00000000-0005-0000-0000-0000B8090000}"/>
    <cellStyle name="Entrada 3 23" xfId="2490" xr:uid="{00000000-0005-0000-0000-0000B9090000}"/>
    <cellStyle name="Entrada 3 24" xfId="2491" xr:uid="{00000000-0005-0000-0000-0000BA090000}"/>
    <cellStyle name="Entrada 3 25" xfId="2492" xr:uid="{00000000-0005-0000-0000-0000BB090000}"/>
    <cellStyle name="Entrada 3 26" xfId="2493" xr:uid="{00000000-0005-0000-0000-0000BC090000}"/>
    <cellStyle name="Entrada 3 27" xfId="2494" xr:uid="{00000000-0005-0000-0000-0000BD090000}"/>
    <cellStyle name="Entrada 3 28" xfId="2495" xr:uid="{00000000-0005-0000-0000-0000BE090000}"/>
    <cellStyle name="Entrada 3 29" xfId="2496" xr:uid="{00000000-0005-0000-0000-0000BF090000}"/>
    <cellStyle name="Entrada 3 3" xfId="2497" xr:uid="{00000000-0005-0000-0000-0000C0090000}"/>
    <cellStyle name="Entrada 3 30" xfId="2498" xr:uid="{00000000-0005-0000-0000-0000C1090000}"/>
    <cellStyle name="Entrada 3 31" xfId="2499" xr:uid="{00000000-0005-0000-0000-0000C2090000}"/>
    <cellStyle name="Entrada 3 32" xfId="2500" xr:uid="{00000000-0005-0000-0000-0000C3090000}"/>
    <cellStyle name="Entrada 3 33" xfId="2501" xr:uid="{00000000-0005-0000-0000-0000C4090000}"/>
    <cellStyle name="Entrada 3 34" xfId="2502" xr:uid="{00000000-0005-0000-0000-0000C5090000}"/>
    <cellStyle name="Entrada 3 35" xfId="2503" xr:uid="{00000000-0005-0000-0000-0000C6090000}"/>
    <cellStyle name="Entrada 3 36" xfId="2504" xr:uid="{00000000-0005-0000-0000-0000C7090000}"/>
    <cellStyle name="Entrada 3 37" xfId="2505" xr:uid="{00000000-0005-0000-0000-0000C8090000}"/>
    <cellStyle name="Entrada 3 38" xfId="2506" xr:uid="{00000000-0005-0000-0000-0000C9090000}"/>
    <cellStyle name="Entrada 3 39" xfId="2507" xr:uid="{00000000-0005-0000-0000-0000CA090000}"/>
    <cellStyle name="Entrada 3 4" xfId="2508" xr:uid="{00000000-0005-0000-0000-0000CB090000}"/>
    <cellStyle name="Entrada 3 40" xfId="2509" xr:uid="{00000000-0005-0000-0000-0000CC090000}"/>
    <cellStyle name="Entrada 3 41" xfId="2510" xr:uid="{00000000-0005-0000-0000-0000CD090000}"/>
    <cellStyle name="Entrada 3 42" xfId="2511" xr:uid="{00000000-0005-0000-0000-0000CE090000}"/>
    <cellStyle name="Entrada 3 43" xfId="2512" xr:uid="{00000000-0005-0000-0000-0000CF090000}"/>
    <cellStyle name="Entrada 3 44" xfId="2513" xr:uid="{00000000-0005-0000-0000-0000D0090000}"/>
    <cellStyle name="Entrada 3 45" xfId="2514" xr:uid="{00000000-0005-0000-0000-0000D1090000}"/>
    <cellStyle name="Entrada 3 46" xfId="2515" xr:uid="{00000000-0005-0000-0000-0000D2090000}"/>
    <cellStyle name="Entrada 3 47" xfId="2516" xr:uid="{00000000-0005-0000-0000-0000D3090000}"/>
    <cellStyle name="Entrada 3 48" xfId="2517" xr:uid="{00000000-0005-0000-0000-0000D4090000}"/>
    <cellStyle name="Entrada 3 49" xfId="2518" xr:uid="{00000000-0005-0000-0000-0000D5090000}"/>
    <cellStyle name="Entrada 3 5" xfId="2519" xr:uid="{00000000-0005-0000-0000-0000D6090000}"/>
    <cellStyle name="Entrada 3 50" xfId="2520" xr:uid="{00000000-0005-0000-0000-0000D7090000}"/>
    <cellStyle name="Entrada 3 51" xfId="2521" xr:uid="{00000000-0005-0000-0000-0000D8090000}"/>
    <cellStyle name="Entrada 3 52" xfId="2522" xr:uid="{00000000-0005-0000-0000-0000D9090000}"/>
    <cellStyle name="Entrada 3 53" xfId="2523" xr:uid="{00000000-0005-0000-0000-0000DA090000}"/>
    <cellStyle name="Entrada 3 54" xfId="2524" xr:uid="{00000000-0005-0000-0000-0000DB090000}"/>
    <cellStyle name="Entrada 3 55" xfId="2525" xr:uid="{00000000-0005-0000-0000-0000DC090000}"/>
    <cellStyle name="Entrada 3 56" xfId="2526" xr:uid="{00000000-0005-0000-0000-0000DD090000}"/>
    <cellStyle name="Entrada 3 57" xfId="2527" xr:uid="{00000000-0005-0000-0000-0000DE090000}"/>
    <cellStyle name="Entrada 3 58" xfId="2528" xr:uid="{00000000-0005-0000-0000-0000DF090000}"/>
    <cellStyle name="Entrada 3 59" xfId="2529" xr:uid="{00000000-0005-0000-0000-0000E0090000}"/>
    <cellStyle name="Entrada 3 6" xfId="2530" xr:uid="{00000000-0005-0000-0000-0000E1090000}"/>
    <cellStyle name="Entrada 3 60" xfId="2531" xr:uid="{00000000-0005-0000-0000-0000E2090000}"/>
    <cellStyle name="Entrada 3 61" xfId="2532" xr:uid="{00000000-0005-0000-0000-0000E3090000}"/>
    <cellStyle name="Entrada 3 62" xfId="2533" xr:uid="{00000000-0005-0000-0000-0000E4090000}"/>
    <cellStyle name="Entrada 3 63" xfId="2534" xr:uid="{00000000-0005-0000-0000-0000E5090000}"/>
    <cellStyle name="Entrada 3 64" xfId="2535" xr:uid="{00000000-0005-0000-0000-0000E6090000}"/>
    <cellStyle name="Entrada 3 65" xfId="2536" xr:uid="{00000000-0005-0000-0000-0000E7090000}"/>
    <cellStyle name="Entrada 3 66" xfId="2537" xr:uid="{00000000-0005-0000-0000-0000E8090000}"/>
    <cellStyle name="Entrada 3 67" xfId="2538" xr:uid="{00000000-0005-0000-0000-0000E9090000}"/>
    <cellStyle name="Entrada 3 68" xfId="2539" xr:uid="{00000000-0005-0000-0000-0000EA090000}"/>
    <cellStyle name="Entrada 3 69" xfId="2540" xr:uid="{00000000-0005-0000-0000-0000EB090000}"/>
    <cellStyle name="Entrada 3 7" xfId="2541" xr:uid="{00000000-0005-0000-0000-0000EC090000}"/>
    <cellStyle name="Entrada 3 70" xfId="2542" xr:uid="{00000000-0005-0000-0000-0000ED090000}"/>
    <cellStyle name="Entrada 3 71" xfId="2543" xr:uid="{00000000-0005-0000-0000-0000EE090000}"/>
    <cellStyle name="Entrada 3 72" xfId="2544" xr:uid="{00000000-0005-0000-0000-0000EF090000}"/>
    <cellStyle name="Entrada 3 73" xfId="2545" xr:uid="{00000000-0005-0000-0000-0000F0090000}"/>
    <cellStyle name="Entrada 3 74" xfId="2546" xr:uid="{00000000-0005-0000-0000-0000F1090000}"/>
    <cellStyle name="Entrada 3 75" xfId="2547" xr:uid="{00000000-0005-0000-0000-0000F2090000}"/>
    <cellStyle name="Entrada 3 76" xfId="2548" xr:uid="{00000000-0005-0000-0000-0000F3090000}"/>
    <cellStyle name="Entrada 3 77" xfId="2549" xr:uid="{00000000-0005-0000-0000-0000F4090000}"/>
    <cellStyle name="Entrada 3 78" xfId="2550" xr:uid="{00000000-0005-0000-0000-0000F5090000}"/>
    <cellStyle name="Entrada 3 79" xfId="2551" xr:uid="{00000000-0005-0000-0000-0000F6090000}"/>
    <cellStyle name="Entrada 3 8" xfId="2552" xr:uid="{00000000-0005-0000-0000-0000F7090000}"/>
    <cellStyle name="Entrada 3 80" xfId="2553" xr:uid="{00000000-0005-0000-0000-0000F8090000}"/>
    <cellStyle name="Entrada 3 81" xfId="2554" xr:uid="{00000000-0005-0000-0000-0000F9090000}"/>
    <cellStyle name="Entrada 3 82" xfId="2555" xr:uid="{00000000-0005-0000-0000-0000FA090000}"/>
    <cellStyle name="Entrada 3 83" xfId="2556" xr:uid="{00000000-0005-0000-0000-0000FB090000}"/>
    <cellStyle name="Entrada 3 84" xfId="2557" xr:uid="{00000000-0005-0000-0000-0000FC090000}"/>
    <cellStyle name="Entrada 3 85" xfId="2558" xr:uid="{00000000-0005-0000-0000-0000FD090000}"/>
    <cellStyle name="Entrada 3 86" xfId="2559" xr:uid="{00000000-0005-0000-0000-0000FE090000}"/>
    <cellStyle name="Entrada 3 87" xfId="2560" xr:uid="{00000000-0005-0000-0000-0000FF090000}"/>
    <cellStyle name="Entrada 3 88" xfId="2561" xr:uid="{00000000-0005-0000-0000-0000000A0000}"/>
    <cellStyle name="Entrada 3 89" xfId="2562" xr:uid="{00000000-0005-0000-0000-0000010A0000}"/>
    <cellStyle name="Entrada 3 9" xfId="2563" xr:uid="{00000000-0005-0000-0000-0000020A0000}"/>
    <cellStyle name="Entrada 3 90" xfId="2564" xr:uid="{00000000-0005-0000-0000-0000030A0000}"/>
    <cellStyle name="Entrada 3 91" xfId="2565" xr:uid="{00000000-0005-0000-0000-0000040A0000}"/>
    <cellStyle name="Entrada 3 92" xfId="2566" xr:uid="{00000000-0005-0000-0000-0000050A0000}"/>
    <cellStyle name="Entrada 3 93" xfId="2567" xr:uid="{00000000-0005-0000-0000-0000060A0000}"/>
    <cellStyle name="Entrada 3 94" xfId="2568" xr:uid="{00000000-0005-0000-0000-0000070A0000}"/>
    <cellStyle name="Entrada 3 95" xfId="2569" xr:uid="{00000000-0005-0000-0000-0000080A0000}"/>
    <cellStyle name="Entrada 3 96" xfId="2570" xr:uid="{00000000-0005-0000-0000-0000090A0000}"/>
    <cellStyle name="Entrada 3 97" xfId="2571" xr:uid="{00000000-0005-0000-0000-00000A0A0000}"/>
    <cellStyle name="Entrada 3 98" xfId="2572" xr:uid="{00000000-0005-0000-0000-00000B0A0000}"/>
    <cellStyle name="Entrada 3 99" xfId="2573" xr:uid="{00000000-0005-0000-0000-00000C0A0000}"/>
    <cellStyle name="Entrada 3_CO-TK-(1)" xfId="2574" xr:uid="{00000000-0005-0000-0000-00000D0A0000}"/>
    <cellStyle name="Entrada 4" xfId="2575" xr:uid="{00000000-0005-0000-0000-00000E0A0000}"/>
    <cellStyle name="Entrada 4 10" xfId="2576" xr:uid="{00000000-0005-0000-0000-00000F0A0000}"/>
    <cellStyle name="Entrada 4 11" xfId="2577" xr:uid="{00000000-0005-0000-0000-0000100A0000}"/>
    <cellStyle name="Entrada 4 12" xfId="2578" xr:uid="{00000000-0005-0000-0000-0000110A0000}"/>
    <cellStyle name="Entrada 4 13" xfId="2579" xr:uid="{00000000-0005-0000-0000-0000120A0000}"/>
    <cellStyle name="Entrada 4 14" xfId="2580" xr:uid="{00000000-0005-0000-0000-0000130A0000}"/>
    <cellStyle name="Entrada 4 15" xfId="2581" xr:uid="{00000000-0005-0000-0000-0000140A0000}"/>
    <cellStyle name="Entrada 4 16" xfId="2582" xr:uid="{00000000-0005-0000-0000-0000150A0000}"/>
    <cellStyle name="Entrada 4 17" xfId="2583" xr:uid="{00000000-0005-0000-0000-0000160A0000}"/>
    <cellStyle name="Entrada 4 18" xfId="2584" xr:uid="{00000000-0005-0000-0000-0000170A0000}"/>
    <cellStyle name="Entrada 4 19" xfId="2585" xr:uid="{00000000-0005-0000-0000-0000180A0000}"/>
    <cellStyle name="Entrada 4 2" xfId="2586" xr:uid="{00000000-0005-0000-0000-0000190A0000}"/>
    <cellStyle name="Entrada 4 2 10" xfId="2587" xr:uid="{00000000-0005-0000-0000-00001A0A0000}"/>
    <cellStyle name="Entrada 4 2 11" xfId="2588" xr:uid="{00000000-0005-0000-0000-00001B0A0000}"/>
    <cellStyle name="Entrada 4 2 12" xfId="2589" xr:uid="{00000000-0005-0000-0000-00001C0A0000}"/>
    <cellStyle name="Entrada 4 2 13" xfId="2590" xr:uid="{00000000-0005-0000-0000-00001D0A0000}"/>
    <cellStyle name="Entrada 4 2 14" xfId="2591" xr:uid="{00000000-0005-0000-0000-00001E0A0000}"/>
    <cellStyle name="Entrada 4 2 15" xfId="2592" xr:uid="{00000000-0005-0000-0000-00001F0A0000}"/>
    <cellStyle name="Entrada 4 2 16" xfId="2593" xr:uid="{00000000-0005-0000-0000-0000200A0000}"/>
    <cellStyle name="Entrada 4 2 17" xfId="2594" xr:uid="{00000000-0005-0000-0000-0000210A0000}"/>
    <cellStyle name="Entrada 4 2 18" xfId="2595" xr:uid="{00000000-0005-0000-0000-0000220A0000}"/>
    <cellStyle name="Entrada 4 2 19" xfId="2596" xr:uid="{00000000-0005-0000-0000-0000230A0000}"/>
    <cellStyle name="Entrada 4 2 2" xfId="2597" xr:uid="{00000000-0005-0000-0000-0000240A0000}"/>
    <cellStyle name="Entrada 4 2 20" xfId="2598" xr:uid="{00000000-0005-0000-0000-0000250A0000}"/>
    <cellStyle name="Entrada 4 2 21" xfId="2599" xr:uid="{00000000-0005-0000-0000-0000260A0000}"/>
    <cellStyle name="Entrada 4 2 22" xfId="2600" xr:uid="{00000000-0005-0000-0000-0000270A0000}"/>
    <cellStyle name="Entrada 4 2 23" xfId="2601" xr:uid="{00000000-0005-0000-0000-0000280A0000}"/>
    <cellStyle name="Entrada 4 2 24" xfId="2602" xr:uid="{00000000-0005-0000-0000-0000290A0000}"/>
    <cellStyle name="Entrada 4 2 25" xfId="2603" xr:uid="{00000000-0005-0000-0000-00002A0A0000}"/>
    <cellStyle name="Entrada 4 2 26" xfId="2604" xr:uid="{00000000-0005-0000-0000-00002B0A0000}"/>
    <cellStyle name="Entrada 4 2 27" xfId="2605" xr:uid="{00000000-0005-0000-0000-00002C0A0000}"/>
    <cellStyle name="Entrada 4 2 28" xfId="2606" xr:uid="{00000000-0005-0000-0000-00002D0A0000}"/>
    <cellStyle name="Entrada 4 2 29" xfId="2607" xr:uid="{00000000-0005-0000-0000-00002E0A0000}"/>
    <cellStyle name="Entrada 4 2 3" xfId="2608" xr:uid="{00000000-0005-0000-0000-00002F0A0000}"/>
    <cellStyle name="Entrada 4 2 30" xfId="2609" xr:uid="{00000000-0005-0000-0000-0000300A0000}"/>
    <cellStyle name="Entrada 4 2 31" xfId="2610" xr:uid="{00000000-0005-0000-0000-0000310A0000}"/>
    <cellStyle name="Entrada 4 2 32" xfId="2611" xr:uid="{00000000-0005-0000-0000-0000320A0000}"/>
    <cellStyle name="Entrada 4 2 33" xfId="2612" xr:uid="{00000000-0005-0000-0000-0000330A0000}"/>
    <cellStyle name="Entrada 4 2 34" xfId="2613" xr:uid="{00000000-0005-0000-0000-0000340A0000}"/>
    <cellStyle name="Entrada 4 2 35" xfId="2614" xr:uid="{00000000-0005-0000-0000-0000350A0000}"/>
    <cellStyle name="Entrada 4 2 36" xfId="2615" xr:uid="{00000000-0005-0000-0000-0000360A0000}"/>
    <cellStyle name="Entrada 4 2 37" xfId="2616" xr:uid="{00000000-0005-0000-0000-0000370A0000}"/>
    <cellStyle name="Entrada 4 2 38" xfId="2617" xr:uid="{00000000-0005-0000-0000-0000380A0000}"/>
    <cellStyle name="Entrada 4 2 39" xfId="2618" xr:uid="{00000000-0005-0000-0000-0000390A0000}"/>
    <cellStyle name="Entrada 4 2 4" xfId="2619" xr:uid="{00000000-0005-0000-0000-00003A0A0000}"/>
    <cellStyle name="Entrada 4 2 40" xfId="2620" xr:uid="{00000000-0005-0000-0000-00003B0A0000}"/>
    <cellStyle name="Entrada 4 2 41" xfId="2621" xr:uid="{00000000-0005-0000-0000-00003C0A0000}"/>
    <cellStyle name="Entrada 4 2 42" xfId="2622" xr:uid="{00000000-0005-0000-0000-00003D0A0000}"/>
    <cellStyle name="Entrada 4 2 43" xfId="2623" xr:uid="{00000000-0005-0000-0000-00003E0A0000}"/>
    <cellStyle name="Entrada 4 2 44" xfId="2624" xr:uid="{00000000-0005-0000-0000-00003F0A0000}"/>
    <cellStyle name="Entrada 4 2 45" xfId="2625" xr:uid="{00000000-0005-0000-0000-0000400A0000}"/>
    <cellStyle name="Entrada 4 2 46" xfId="2626" xr:uid="{00000000-0005-0000-0000-0000410A0000}"/>
    <cellStyle name="Entrada 4 2 47" xfId="2627" xr:uid="{00000000-0005-0000-0000-0000420A0000}"/>
    <cellStyle name="Entrada 4 2 48" xfId="2628" xr:uid="{00000000-0005-0000-0000-0000430A0000}"/>
    <cellStyle name="Entrada 4 2 49" xfId="2629" xr:uid="{00000000-0005-0000-0000-0000440A0000}"/>
    <cellStyle name="Entrada 4 2 5" xfId="2630" xr:uid="{00000000-0005-0000-0000-0000450A0000}"/>
    <cellStyle name="Entrada 4 2 50" xfId="2631" xr:uid="{00000000-0005-0000-0000-0000460A0000}"/>
    <cellStyle name="Entrada 4 2 51" xfId="2632" xr:uid="{00000000-0005-0000-0000-0000470A0000}"/>
    <cellStyle name="Entrada 4 2 52" xfId="2633" xr:uid="{00000000-0005-0000-0000-0000480A0000}"/>
    <cellStyle name="Entrada 4 2 53" xfId="2634" xr:uid="{00000000-0005-0000-0000-0000490A0000}"/>
    <cellStyle name="Entrada 4 2 54" xfId="2635" xr:uid="{00000000-0005-0000-0000-00004A0A0000}"/>
    <cellStyle name="Entrada 4 2 55" xfId="2636" xr:uid="{00000000-0005-0000-0000-00004B0A0000}"/>
    <cellStyle name="Entrada 4 2 56" xfId="2637" xr:uid="{00000000-0005-0000-0000-00004C0A0000}"/>
    <cellStyle name="Entrada 4 2 57" xfId="2638" xr:uid="{00000000-0005-0000-0000-00004D0A0000}"/>
    <cellStyle name="Entrada 4 2 58" xfId="2639" xr:uid="{00000000-0005-0000-0000-00004E0A0000}"/>
    <cellStyle name="Entrada 4 2 59" xfId="2640" xr:uid="{00000000-0005-0000-0000-00004F0A0000}"/>
    <cellStyle name="Entrada 4 2 6" xfId="2641" xr:uid="{00000000-0005-0000-0000-0000500A0000}"/>
    <cellStyle name="Entrada 4 2 60" xfId="2642" xr:uid="{00000000-0005-0000-0000-0000510A0000}"/>
    <cellStyle name="Entrada 4 2 61" xfId="2643" xr:uid="{00000000-0005-0000-0000-0000520A0000}"/>
    <cellStyle name="Entrada 4 2 62" xfId="2644" xr:uid="{00000000-0005-0000-0000-0000530A0000}"/>
    <cellStyle name="Entrada 4 2 63" xfId="2645" xr:uid="{00000000-0005-0000-0000-0000540A0000}"/>
    <cellStyle name="Entrada 4 2 64" xfId="2646" xr:uid="{00000000-0005-0000-0000-0000550A0000}"/>
    <cellStyle name="Entrada 4 2 65" xfId="2647" xr:uid="{00000000-0005-0000-0000-0000560A0000}"/>
    <cellStyle name="Entrada 4 2 66" xfId="2648" xr:uid="{00000000-0005-0000-0000-0000570A0000}"/>
    <cellStyle name="Entrada 4 2 67" xfId="2649" xr:uid="{00000000-0005-0000-0000-0000580A0000}"/>
    <cellStyle name="Entrada 4 2 68" xfId="2650" xr:uid="{00000000-0005-0000-0000-0000590A0000}"/>
    <cellStyle name="Entrada 4 2 69" xfId="2651" xr:uid="{00000000-0005-0000-0000-00005A0A0000}"/>
    <cellStyle name="Entrada 4 2 7" xfId="2652" xr:uid="{00000000-0005-0000-0000-00005B0A0000}"/>
    <cellStyle name="Entrada 4 2 70" xfId="2653" xr:uid="{00000000-0005-0000-0000-00005C0A0000}"/>
    <cellStyle name="Entrada 4 2 71" xfId="2654" xr:uid="{00000000-0005-0000-0000-00005D0A0000}"/>
    <cellStyle name="Entrada 4 2 72" xfId="2655" xr:uid="{00000000-0005-0000-0000-00005E0A0000}"/>
    <cellStyle name="Entrada 4 2 73" xfId="2656" xr:uid="{00000000-0005-0000-0000-00005F0A0000}"/>
    <cellStyle name="Entrada 4 2 74" xfId="2657" xr:uid="{00000000-0005-0000-0000-0000600A0000}"/>
    <cellStyle name="Entrada 4 2 75" xfId="2658" xr:uid="{00000000-0005-0000-0000-0000610A0000}"/>
    <cellStyle name="Entrada 4 2 76" xfId="2659" xr:uid="{00000000-0005-0000-0000-0000620A0000}"/>
    <cellStyle name="Entrada 4 2 8" xfId="2660" xr:uid="{00000000-0005-0000-0000-0000630A0000}"/>
    <cellStyle name="Entrada 4 2 9" xfId="2661" xr:uid="{00000000-0005-0000-0000-0000640A0000}"/>
    <cellStyle name="Entrada 4 20" xfId="2662" xr:uid="{00000000-0005-0000-0000-0000650A0000}"/>
    <cellStyle name="Entrada 4 21" xfId="2663" xr:uid="{00000000-0005-0000-0000-0000660A0000}"/>
    <cellStyle name="Entrada 4 22" xfId="2664" xr:uid="{00000000-0005-0000-0000-0000670A0000}"/>
    <cellStyle name="Entrada 4 23" xfId="2665" xr:uid="{00000000-0005-0000-0000-0000680A0000}"/>
    <cellStyle name="Entrada 4 24" xfId="2666" xr:uid="{00000000-0005-0000-0000-0000690A0000}"/>
    <cellStyle name="Entrada 4 25" xfId="2667" xr:uid="{00000000-0005-0000-0000-00006A0A0000}"/>
    <cellStyle name="Entrada 4 26" xfId="2668" xr:uid="{00000000-0005-0000-0000-00006B0A0000}"/>
    <cellStyle name="Entrada 4 27" xfId="2669" xr:uid="{00000000-0005-0000-0000-00006C0A0000}"/>
    <cellStyle name="Entrada 4 28" xfId="2670" xr:uid="{00000000-0005-0000-0000-00006D0A0000}"/>
    <cellStyle name="Entrada 4 29" xfId="2671" xr:uid="{00000000-0005-0000-0000-00006E0A0000}"/>
    <cellStyle name="Entrada 4 3" xfId="2672" xr:uid="{00000000-0005-0000-0000-00006F0A0000}"/>
    <cellStyle name="Entrada 4 3 10" xfId="2673" xr:uid="{00000000-0005-0000-0000-0000700A0000}"/>
    <cellStyle name="Entrada 4 3 11" xfId="2674" xr:uid="{00000000-0005-0000-0000-0000710A0000}"/>
    <cellStyle name="Entrada 4 3 12" xfId="2675" xr:uid="{00000000-0005-0000-0000-0000720A0000}"/>
    <cellStyle name="Entrada 4 3 13" xfId="2676" xr:uid="{00000000-0005-0000-0000-0000730A0000}"/>
    <cellStyle name="Entrada 4 3 14" xfId="2677" xr:uid="{00000000-0005-0000-0000-0000740A0000}"/>
    <cellStyle name="Entrada 4 3 15" xfId="2678" xr:uid="{00000000-0005-0000-0000-0000750A0000}"/>
    <cellStyle name="Entrada 4 3 16" xfId="2679" xr:uid="{00000000-0005-0000-0000-0000760A0000}"/>
    <cellStyle name="Entrada 4 3 17" xfId="2680" xr:uid="{00000000-0005-0000-0000-0000770A0000}"/>
    <cellStyle name="Entrada 4 3 18" xfId="2681" xr:uid="{00000000-0005-0000-0000-0000780A0000}"/>
    <cellStyle name="Entrada 4 3 19" xfId="2682" xr:uid="{00000000-0005-0000-0000-0000790A0000}"/>
    <cellStyle name="Entrada 4 3 2" xfId="2683" xr:uid="{00000000-0005-0000-0000-00007A0A0000}"/>
    <cellStyle name="Entrada 4 3 20" xfId="2684" xr:uid="{00000000-0005-0000-0000-00007B0A0000}"/>
    <cellStyle name="Entrada 4 3 21" xfId="2685" xr:uid="{00000000-0005-0000-0000-00007C0A0000}"/>
    <cellStyle name="Entrada 4 3 22" xfId="2686" xr:uid="{00000000-0005-0000-0000-00007D0A0000}"/>
    <cellStyle name="Entrada 4 3 23" xfId="2687" xr:uid="{00000000-0005-0000-0000-00007E0A0000}"/>
    <cellStyle name="Entrada 4 3 24" xfId="2688" xr:uid="{00000000-0005-0000-0000-00007F0A0000}"/>
    <cellStyle name="Entrada 4 3 25" xfId="2689" xr:uid="{00000000-0005-0000-0000-0000800A0000}"/>
    <cellStyle name="Entrada 4 3 26" xfId="2690" xr:uid="{00000000-0005-0000-0000-0000810A0000}"/>
    <cellStyle name="Entrada 4 3 27" xfId="2691" xr:uid="{00000000-0005-0000-0000-0000820A0000}"/>
    <cellStyle name="Entrada 4 3 28" xfId="2692" xr:uid="{00000000-0005-0000-0000-0000830A0000}"/>
    <cellStyle name="Entrada 4 3 29" xfId="2693" xr:uid="{00000000-0005-0000-0000-0000840A0000}"/>
    <cellStyle name="Entrada 4 3 3" xfId="2694" xr:uid="{00000000-0005-0000-0000-0000850A0000}"/>
    <cellStyle name="Entrada 4 3 30" xfId="2695" xr:uid="{00000000-0005-0000-0000-0000860A0000}"/>
    <cellStyle name="Entrada 4 3 31" xfId="2696" xr:uid="{00000000-0005-0000-0000-0000870A0000}"/>
    <cellStyle name="Entrada 4 3 32" xfId="2697" xr:uid="{00000000-0005-0000-0000-0000880A0000}"/>
    <cellStyle name="Entrada 4 3 33" xfId="2698" xr:uid="{00000000-0005-0000-0000-0000890A0000}"/>
    <cellStyle name="Entrada 4 3 34" xfId="2699" xr:uid="{00000000-0005-0000-0000-00008A0A0000}"/>
    <cellStyle name="Entrada 4 3 35" xfId="2700" xr:uid="{00000000-0005-0000-0000-00008B0A0000}"/>
    <cellStyle name="Entrada 4 3 36" xfId="2701" xr:uid="{00000000-0005-0000-0000-00008C0A0000}"/>
    <cellStyle name="Entrada 4 3 37" xfId="2702" xr:uid="{00000000-0005-0000-0000-00008D0A0000}"/>
    <cellStyle name="Entrada 4 3 38" xfId="2703" xr:uid="{00000000-0005-0000-0000-00008E0A0000}"/>
    <cellStyle name="Entrada 4 3 39" xfId="2704" xr:uid="{00000000-0005-0000-0000-00008F0A0000}"/>
    <cellStyle name="Entrada 4 3 4" xfId="2705" xr:uid="{00000000-0005-0000-0000-0000900A0000}"/>
    <cellStyle name="Entrada 4 3 40" xfId="2706" xr:uid="{00000000-0005-0000-0000-0000910A0000}"/>
    <cellStyle name="Entrada 4 3 41" xfId="2707" xr:uid="{00000000-0005-0000-0000-0000920A0000}"/>
    <cellStyle name="Entrada 4 3 42" xfId="2708" xr:uid="{00000000-0005-0000-0000-0000930A0000}"/>
    <cellStyle name="Entrada 4 3 43" xfId="2709" xr:uid="{00000000-0005-0000-0000-0000940A0000}"/>
    <cellStyle name="Entrada 4 3 44" xfId="2710" xr:uid="{00000000-0005-0000-0000-0000950A0000}"/>
    <cellStyle name="Entrada 4 3 45" xfId="2711" xr:uid="{00000000-0005-0000-0000-0000960A0000}"/>
    <cellStyle name="Entrada 4 3 46" xfId="2712" xr:uid="{00000000-0005-0000-0000-0000970A0000}"/>
    <cellStyle name="Entrada 4 3 47" xfId="2713" xr:uid="{00000000-0005-0000-0000-0000980A0000}"/>
    <cellStyle name="Entrada 4 3 48" xfId="2714" xr:uid="{00000000-0005-0000-0000-0000990A0000}"/>
    <cellStyle name="Entrada 4 3 49" xfId="2715" xr:uid="{00000000-0005-0000-0000-00009A0A0000}"/>
    <cellStyle name="Entrada 4 3 5" xfId="2716" xr:uid="{00000000-0005-0000-0000-00009B0A0000}"/>
    <cellStyle name="Entrada 4 3 50" xfId="2717" xr:uid="{00000000-0005-0000-0000-00009C0A0000}"/>
    <cellStyle name="Entrada 4 3 51" xfId="2718" xr:uid="{00000000-0005-0000-0000-00009D0A0000}"/>
    <cellStyle name="Entrada 4 3 52" xfId="2719" xr:uid="{00000000-0005-0000-0000-00009E0A0000}"/>
    <cellStyle name="Entrada 4 3 53" xfId="2720" xr:uid="{00000000-0005-0000-0000-00009F0A0000}"/>
    <cellStyle name="Entrada 4 3 54" xfId="2721" xr:uid="{00000000-0005-0000-0000-0000A00A0000}"/>
    <cellStyle name="Entrada 4 3 55" xfId="2722" xr:uid="{00000000-0005-0000-0000-0000A10A0000}"/>
    <cellStyle name="Entrada 4 3 56" xfId="2723" xr:uid="{00000000-0005-0000-0000-0000A20A0000}"/>
    <cellStyle name="Entrada 4 3 57" xfId="2724" xr:uid="{00000000-0005-0000-0000-0000A30A0000}"/>
    <cellStyle name="Entrada 4 3 58" xfId="2725" xr:uid="{00000000-0005-0000-0000-0000A40A0000}"/>
    <cellStyle name="Entrada 4 3 59" xfId="2726" xr:uid="{00000000-0005-0000-0000-0000A50A0000}"/>
    <cellStyle name="Entrada 4 3 6" xfId="2727" xr:uid="{00000000-0005-0000-0000-0000A60A0000}"/>
    <cellStyle name="Entrada 4 3 60" xfId="2728" xr:uid="{00000000-0005-0000-0000-0000A70A0000}"/>
    <cellStyle name="Entrada 4 3 61" xfId="2729" xr:uid="{00000000-0005-0000-0000-0000A80A0000}"/>
    <cellStyle name="Entrada 4 3 62" xfId="2730" xr:uid="{00000000-0005-0000-0000-0000A90A0000}"/>
    <cellStyle name="Entrada 4 3 63" xfId="2731" xr:uid="{00000000-0005-0000-0000-0000AA0A0000}"/>
    <cellStyle name="Entrada 4 3 64" xfId="2732" xr:uid="{00000000-0005-0000-0000-0000AB0A0000}"/>
    <cellStyle name="Entrada 4 3 65" xfId="2733" xr:uid="{00000000-0005-0000-0000-0000AC0A0000}"/>
    <cellStyle name="Entrada 4 3 66" xfId="2734" xr:uid="{00000000-0005-0000-0000-0000AD0A0000}"/>
    <cellStyle name="Entrada 4 3 67" xfId="2735" xr:uid="{00000000-0005-0000-0000-0000AE0A0000}"/>
    <cellStyle name="Entrada 4 3 68" xfId="2736" xr:uid="{00000000-0005-0000-0000-0000AF0A0000}"/>
    <cellStyle name="Entrada 4 3 69" xfId="2737" xr:uid="{00000000-0005-0000-0000-0000B00A0000}"/>
    <cellStyle name="Entrada 4 3 7" xfId="2738" xr:uid="{00000000-0005-0000-0000-0000B10A0000}"/>
    <cellStyle name="Entrada 4 3 70" xfId="2739" xr:uid="{00000000-0005-0000-0000-0000B20A0000}"/>
    <cellStyle name="Entrada 4 3 71" xfId="2740" xr:uid="{00000000-0005-0000-0000-0000B30A0000}"/>
    <cellStyle name="Entrada 4 3 72" xfId="2741" xr:uid="{00000000-0005-0000-0000-0000B40A0000}"/>
    <cellStyle name="Entrada 4 3 73" xfId="2742" xr:uid="{00000000-0005-0000-0000-0000B50A0000}"/>
    <cellStyle name="Entrada 4 3 74" xfId="2743" xr:uid="{00000000-0005-0000-0000-0000B60A0000}"/>
    <cellStyle name="Entrada 4 3 75" xfId="2744" xr:uid="{00000000-0005-0000-0000-0000B70A0000}"/>
    <cellStyle name="Entrada 4 3 8" xfId="2745" xr:uid="{00000000-0005-0000-0000-0000B80A0000}"/>
    <cellStyle name="Entrada 4 3 9" xfId="2746" xr:uid="{00000000-0005-0000-0000-0000B90A0000}"/>
    <cellStyle name="Entrada 4 30" xfId="2747" xr:uid="{00000000-0005-0000-0000-0000BA0A0000}"/>
    <cellStyle name="Entrada 4 31" xfId="2748" xr:uid="{00000000-0005-0000-0000-0000BB0A0000}"/>
    <cellStyle name="Entrada 4 32" xfId="2749" xr:uid="{00000000-0005-0000-0000-0000BC0A0000}"/>
    <cellStyle name="Entrada 4 33" xfId="2750" xr:uid="{00000000-0005-0000-0000-0000BD0A0000}"/>
    <cellStyle name="Entrada 4 34" xfId="2751" xr:uid="{00000000-0005-0000-0000-0000BE0A0000}"/>
    <cellStyle name="Entrada 4 35" xfId="2752" xr:uid="{00000000-0005-0000-0000-0000BF0A0000}"/>
    <cellStyle name="Entrada 4 36" xfId="2753" xr:uid="{00000000-0005-0000-0000-0000C00A0000}"/>
    <cellStyle name="Entrada 4 37" xfId="2754" xr:uid="{00000000-0005-0000-0000-0000C10A0000}"/>
    <cellStyle name="Entrada 4 38" xfId="2755" xr:uid="{00000000-0005-0000-0000-0000C20A0000}"/>
    <cellStyle name="Entrada 4 39" xfId="2756" xr:uid="{00000000-0005-0000-0000-0000C30A0000}"/>
    <cellStyle name="Entrada 4 4" xfId="2757" xr:uid="{00000000-0005-0000-0000-0000C40A0000}"/>
    <cellStyle name="Entrada 4 40" xfId="2758" xr:uid="{00000000-0005-0000-0000-0000C50A0000}"/>
    <cellStyle name="Entrada 4 41" xfId="2759" xr:uid="{00000000-0005-0000-0000-0000C60A0000}"/>
    <cellStyle name="Entrada 4 42" xfId="2760" xr:uid="{00000000-0005-0000-0000-0000C70A0000}"/>
    <cellStyle name="Entrada 4 43" xfId="2761" xr:uid="{00000000-0005-0000-0000-0000C80A0000}"/>
    <cellStyle name="Entrada 4 44" xfId="2762" xr:uid="{00000000-0005-0000-0000-0000C90A0000}"/>
    <cellStyle name="Entrada 4 45" xfId="2763" xr:uid="{00000000-0005-0000-0000-0000CA0A0000}"/>
    <cellStyle name="Entrada 4 46" xfId="2764" xr:uid="{00000000-0005-0000-0000-0000CB0A0000}"/>
    <cellStyle name="Entrada 4 47" xfId="2765" xr:uid="{00000000-0005-0000-0000-0000CC0A0000}"/>
    <cellStyle name="Entrada 4 48" xfId="2766" xr:uid="{00000000-0005-0000-0000-0000CD0A0000}"/>
    <cellStyle name="Entrada 4 49" xfId="2767" xr:uid="{00000000-0005-0000-0000-0000CE0A0000}"/>
    <cellStyle name="Entrada 4 5" xfId="2768" xr:uid="{00000000-0005-0000-0000-0000CF0A0000}"/>
    <cellStyle name="Entrada 4 50" xfId="2769" xr:uid="{00000000-0005-0000-0000-0000D00A0000}"/>
    <cellStyle name="Entrada 4 51" xfId="2770" xr:uid="{00000000-0005-0000-0000-0000D10A0000}"/>
    <cellStyle name="Entrada 4 52" xfId="2771" xr:uid="{00000000-0005-0000-0000-0000D20A0000}"/>
    <cellStyle name="Entrada 4 53" xfId="2772" xr:uid="{00000000-0005-0000-0000-0000D30A0000}"/>
    <cellStyle name="Entrada 4 54" xfId="2773" xr:uid="{00000000-0005-0000-0000-0000D40A0000}"/>
    <cellStyle name="Entrada 4 55" xfId="2774" xr:uid="{00000000-0005-0000-0000-0000D50A0000}"/>
    <cellStyle name="Entrada 4 56" xfId="2775" xr:uid="{00000000-0005-0000-0000-0000D60A0000}"/>
    <cellStyle name="Entrada 4 57" xfId="2776" xr:uid="{00000000-0005-0000-0000-0000D70A0000}"/>
    <cellStyle name="Entrada 4 58" xfId="2777" xr:uid="{00000000-0005-0000-0000-0000D80A0000}"/>
    <cellStyle name="Entrada 4 59" xfId="2778" xr:uid="{00000000-0005-0000-0000-0000D90A0000}"/>
    <cellStyle name="Entrada 4 6" xfId="2779" xr:uid="{00000000-0005-0000-0000-0000DA0A0000}"/>
    <cellStyle name="Entrada 4 60" xfId="2780" xr:uid="{00000000-0005-0000-0000-0000DB0A0000}"/>
    <cellStyle name="Entrada 4 61" xfId="2781" xr:uid="{00000000-0005-0000-0000-0000DC0A0000}"/>
    <cellStyle name="Entrada 4 62" xfId="2782" xr:uid="{00000000-0005-0000-0000-0000DD0A0000}"/>
    <cellStyle name="Entrada 4 63" xfId="2783" xr:uid="{00000000-0005-0000-0000-0000DE0A0000}"/>
    <cellStyle name="Entrada 4 64" xfId="2784" xr:uid="{00000000-0005-0000-0000-0000DF0A0000}"/>
    <cellStyle name="Entrada 4 65" xfId="2785" xr:uid="{00000000-0005-0000-0000-0000E00A0000}"/>
    <cellStyle name="Entrada 4 66" xfId="2786" xr:uid="{00000000-0005-0000-0000-0000E10A0000}"/>
    <cellStyle name="Entrada 4 67" xfId="2787" xr:uid="{00000000-0005-0000-0000-0000E20A0000}"/>
    <cellStyle name="Entrada 4 68" xfId="2788" xr:uid="{00000000-0005-0000-0000-0000E30A0000}"/>
    <cellStyle name="Entrada 4 69" xfId="2789" xr:uid="{00000000-0005-0000-0000-0000E40A0000}"/>
    <cellStyle name="Entrada 4 7" xfId="2790" xr:uid="{00000000-0005-0000-0000-0000E50A0000}"/>
    <cellStyle name="Entrada 4 70" xfId="2791" xr:uid="{00000000-0005-0000-0000-0000E60A0000}"/>
    <cellStyle name="Entrada 4 71" xfId="2792" xr:uid="{00000000-0005-0000-0000-0000E70A0000}"/>
    <cellStyle name="Entrada 4 72" xfId="2793" xr:uid="{00000000-0005-0000-0000-0000E80A0000}"/>
    <cellStyle name="Entrada 4 73" xfId="2794" xr:uid="{00000000-0005-0000-0000-0000E90A0000}"/>
    <cellStyle name="Entrada 4 74" xfId="2795" xr:uid="{00000000-0005-0000-0000-0000EA0A0000}"/>
    <cellStyle name="Entrada 4 75" xfId="2796" xr:uid="{00000000-0005-0000-0000-0000EB0A0000}"/>
    <cellStyle name="Entrada 4 76" xfId="2797" xr:uid="{00000000-0005-0000-0000-0000EC0A0000}"/>
    <cellStyle name="Entrada 4 77" xfId="2798" xr:uid="{00000000-0005-0000-0000-0000ED0A0000}"/>
    <cellStyle name="Entrada 4 78" xfId="2799" xr:uid="{00000000-0005-0000-0000-0000EE0A0000}"/>
    <cellStyle name="Entrada 4 79" xfId="2800" xr:uid="{00000000-0005-0000-0000-0000EF0A0000}"/>
    <cellStyle name="Entrada 4 8" xfId="2801" xr:uid="{00000000-0005-0000-0000-0000F00A0000}"/>
    <cellStyle name="Entrada 4 80" xfId="2802" xr:uid="{00000000-0005-0000-0000-0000F10A0000}"/>
    <cellStyle name="Entrada 4 81" xfId="2803" xr:uid="{00000000-0005-0000-0000-0000F20A0000}"/>
    <cellStyle name="Entrada 4 9" xfId="2804" xr:uid="{00000000-0005-0000-0000-0000F30A0000}"/>
    <cellStyle name="Entrada 4_CO-TK-(1)" xfId="2805" xr:uid="{00000000-0005-0000-0000-0000F40A0000}"/>
    <cellStyle name="Entrada 5" xfId="2806" xr:uid="{00000000-0005-0000-0000-0000F50A0000}"/>
    <cellStyle name="Entrada 5 2" xfId="2807" xr:uid="{00000000-0005-0000-0000-0000F60A0000}"/>
    <cellStyle name="Entrada 5 3" xfId="2808" xr:uid="{00000000-0005-0000-0000-0000F70A0000}"/>
    <cellStyle name="Entrada 5 4" xfId="2809" xr:uid="{00000000-0005-0000-0000-0000F80A0000}"/>
    <cellStyle name="Entrada 5 5" xfId="2810" xr:uid="{00000000-0005-0000-0000-0000F90A0000}"/>
    <cellStyle name="Entrada 5 6" xfId="2811" xr:uid="{00000000-0005-0000-0000-0000FA0A0000}"/>
    <cellStyle name="Entrada 5 7" xfId="2812" xr:uid="{00000000-0005-0000-0000-0000FB0A0000}"/>
    <cellStyle name="Entrada 5 8" xfId="2813" xr:uid="{00000000-0005-0000-0000-0000FC0A0000}"/>
    <cellStyle name="Entrada 5_CO-TK-(1)" xfId="2814" xr:uid="{00000000-0005-0000-0000-0000FD0A0000}"/>
    <cellStyle name="Entrada 6" xfId="2815" xr:uid="{00000000-0005-0000-0000-0000FE0A0000}"/>
    <cellStyle name="Entrada 6 2" xfId="2816" xr:uid="{00000000-0005-0000-0000-0000FF0A0000}"/>
    <cellStyle name="Entrada 6 3" xfId="2817" xr:uid="{00000000-0005-0000-0000-0000000B0000}"/>
    <cellStyle name="Entrada 6 4" xfId="2818" xr:uid="{00000000-0005-0000-0000-0000010B0000}"/>
    <cellStyle name="Entrada 6 5" xfId="2819" xr:uid="{00000000-0005-0000-0000-0000020B0000}"/>
    <cellStyle name="Entrada 6 6" xfId="2820" xr:uid="{00000000-0005-0000-0000-0000030B0000}"/>
    <cellStyle name="Entrada 6 7" xfId="2821" xr:uid="{00000000-0005-0000-0000-0000040B0000}"/>
    <cellStyle name="Entrada 6_CO-TK-(1)" xfId="2822" xr:uid="{00000000-0005-0000-0000-0000050B0000}"/>
    <cellStyle name="Entrada 7" xfId="2823" xr:uid="{00000000-0005-0000-0000-0000060B0000}"/>
    <cellStyle name="Entrada 7 2" xfId="2824" xr:uid="{00000000-0005-0000-0000-0000070B0000}"/>
    <cellStyle name="Entrada 7_CO-TK-(1)" xfId="2825" xr:uid="{00000000-0005-0000-0000-0000080B0000}"/>
    <cellStyle name="Entrada 8" xfId="2826" xr:uid="{00000000-0005-0000-0000-0000090B0000}"/>
    <cellStyle name="Entrada 8 2" xfId="2827" xr:uid="{00000000-0005-0000-0000-00000A0B0000}"/>
    <cellStyle name="Entrada 8_CO-TK-(1)" xfId="2828" xr:uid="{00000000-0005-0000-0000-00000B0B0000}"/>
    <cellStyle name="Entrada 9" xfId="2829" xr:uid="{00000000-0005-0000-0000-00000C0B0000}"/>
    <cellStyle name="Entrada 9 2" xfId="2830" xr:uid="{00000000-0005-0000-0000-00000D0B0000}"/>
    <cellStyle name="Entrada 9_CO-TK-(1)" xfId="2831" xr:uid="{00000000-0005-0000-0000-00000E0B0000}"/>
    <cellStyle name="Estilo 1" xfId="2832" xr:uid="{00000000-0005-0000-0000-00000F0B0000}"/>
    <cellStyle name="Euro" xfId="2833" xr:uid="{00000000-0005-0000-0000-0000100B0000}"/>
    <cellStyle name="Euro 10" xfId="2834" xr:uid="{00000000-0005-0000-0000-0000110B0000}"/>
    <cellStyle name="Euro 10 10" xfId="2835" xr:uid="{00000000-0005-0000-0000-0000120B0000}"/>
    <cellStyle name="Euro 10 100" xfId="2836" xr:uid="{00000000-0005-0000-0000-0000130B0000}"/>
    <cellStyle name="Euro 10 101" xfId="2837" xr:uid="{00000000-0005-0000-0000-0000140B0000}"/>
    <cellStyle name="Euro 10 102" xfId="2838" xr:uid="{00000000-0005-0000-0000-0000150B0000}"/>
    <cellStyle name="Euro 10 103" xfId="2839" xr:uid="{00000000-0005-0000-0000-0000160B0000}"/>
    <cellStyle name="Euro 10 104" xfId="2840" xr:uid="{00000000-0005-0000-0000-0000170B0000}"/>
    <cellStyle name="Euro 10 105" xfId="2841" xr:uid="{00000000-0005-0000-0000-0000180B0000}"/>
    <cellStyle name="Euro 10 106" xfId="2842" xr:uid="{00000000-0005-0000-0000-0000190B0000}"/>
    <cellStyle name="Euro 10 107" xfId="2843" xr:uid="{00000000-0005-0000-0000-00001A0B0000}"/>
    <cellStyle name="Euro 10 108" xfId="2844" xr:uid="{00000000-0005-0000-0000-00001B0B0000}"/>
    <cellStyle name="Euro 10 109" xfId="2845" xr:uid="{00000000-0005-0000-0000-00001C0B0000}"/>
    <cellStyle name="Euro 10 11" xfId="2846" xr:uid="{00000000-0005-0000-0000-00001D0B0000}"/>
    <cellStyle name="Euro 10 110" xfId="2847" xr:uid="{00000000-0005-0000-0000-00001E0B0000}"/>
    <cellStyle name="Euro 10 111" xfId="2848" xr:uid="{00000000-0005-0000-0000-00001F0B0000}"/>
    <cellStyle name="Euro 10 112" xfId="2849" xr:uid="{00000000-0005-0000-0000-0000200B0000}"/>
    <cellStyle name="Euro 10 113" xfId="2850" xr:uid="{00000000-0005-0000-0000-0000210B0000}"/>
    <cellStyle name="Euro 10 114" xfId="2851" xr:uid="{00000000-0005-0000-0000-0000220B0000}"/>
    <cellStyle name="Euro 10 115" xfId="2852" xr:uid="{00000000-0005-0000-0000-0000230B0000}"/>
    <cellStyle name="Euro 10 116" xfId="2853" xr:uid="{00000000-0005-0000-0000-0000240B0000}"/>
    <cellStyle name="Euro 10 117" xfId="2854" xr:uid="{00000000-0005-0000-0000-0000250B0000}"/>
    <cellStyle name="Euro 10 118" xfId="2855" xr:uid="{00000000-0005-0000-0000-0000260B0000}"/>
    <cellStyle name="Euro 10 119" xfId="2856" xr:uid="{00000000-0005-0000-0000-0000270B0000}"/>
    <cellStyle name="Euro 10 12" xfId="2857" xr:uid="{00000000-0005-0000-0000-0000280B0000}"/>
    <cellStyle name="Euro 10 120" xfId="2858" xr:uid="{00000000-0005-0000-0000-0000290B0000}"/>
    <cellStyle name="Euro 10 121" xfId="2859" xr:uid="{00000000-0005-0000-0000-00002A0B0000}"/>
    <cellStyle name="Euro 10 122" xfId="2860" xr:uid="{00000000-0005-0000-0000-00002B0B0000}"/>
    <cellStyle name="Euro 10 123" xfId="2861" xr:uid="{00000000-0005-0000-0000-00002C0B0000}"/>
    <cellStyle name="Euro 10 124" xfId="2862" xr:uid="{00000000-0005-0000-0000-00002D0B0000}"/>
    <cellStyle name="Euro 10 125" xfId="2863" xr:uid="{00000000-0005-0000-0000-00002E0B0000}"/>
    <cellStyle name="Euro 10 126" xfId="2864" xr:uid="{00000000-0005-0000-0000-00002F0B0000}"/>
    <cellStyle name="Euro 10 127" xfId="2865" xr:uid="{00000000-0005-0000-0000-0000300B0000}"/>
    <cellStyle name="Euro 10 128" xfId="2866" xr:uid="{00000000-0005-0000-0000-0000310B0000}"/>
    <cellStyle name="Euro 10 129" xfId="2867" xr:uid="{00000000-0005-0000-0000-0000320B0000}"/>
    <cellStyle name="Euro 10 13" xfId="2868" xr:uid="{00000000-0005-0000-0000-0000330B0000}"/>
    <cellStyle name="Euro 10 130" xfId="2869" xr:uid="{00000000-0005-0000-0000-0000340B0000}"/>
    <cellStyle name="Euro 10 131" xfId="2870" xr:uid="{00000000-0005-0000-0000-0000350B0000}"/>
    <cellStyle name="Euro 10 132" xfId="2871" xr:uid="{00000000-0005-0000-0000-0000360B0000}"/>
    <cellStyle name="Euro 10 133" xfId="2872" xr:uid="{00000000-0005-0000-0000-0000370B0000}"/>
    <cellStyle name="Euro 10 134" xfId="2873" xr:uid="{00000000-0005-0000-0000-0000380B0000}"/>
    <cellStyle name="Euro 10 135" xfId="2874" xr:uid="{00000000-0005-0000-0000-0000390B0000}"/>
    <cellStyle name="Euro 10 136" xfId="2875" xr:uid="{00000000-0005-0000-0000-00003A0B0000}"/>
    <cellStyle name="Euro 10 137" xfId="2876" xr:uid="{00000000-0005-0000-0000-00003B0B0000}"/>
    <cellStyle name="Euro 10 138" xfId="2877" xr:uid="{00000000-0005-0000-0000-00003C0B0000}"/>
    <cellStyle name="Euro 10 139" xfId="2878" xr:uid="{00000000-0005-0000-0000-00003D0B0000}"/>
    <cellStyle name="Euro 10 14" xfId="2879" xr:uid="{00000000-0005-0000-0000-00003E0B0000}"/>
    <cellStyle name="Euro 10 140" xfId="2880" xr:uid="{00000000-0005-0000-0000-00003F0B0000}"/>
    <cellStyle name="Euro 10 141" xfId="2881" xr:uid="{00000000-0005-0000-0000-0000400B0000}"/>
    <cellStyle name="Euro 10 142" xfId="2882" xr:uid="{00000000-0005-0000-0000-0000410B0000}"/>
    <cellStyle name="Euro 10 143" xfId="2883" xr:uid="{00000000-0005-0000-0000-0000420B0000}"/>
    <cellStyle name="Euro 10 144" xfId="2884" xr:uid="{00000000-0005-0000-0000-0000430B0000}"/>
    <cellStyle name="Euro 10 145" xfId="2885" xr:uid="{00000000-0005-0000-0000-0000440B0000}"/>
    <cellStyle name="Euro 10 146" xfId="2886" xr:uid="{00000000-0005-0000-0000-0000450B0000}"/>
    <cellStyle name="Euro 10 147" xfId="2887" xr:uid="{00000000-0005-0000-0000-0000460B0000}"/>
    <cellStyle name="Euro 10 148" xfId="2888" xr:uid="{00000000-0005-0000-0000-0000470B0000}"/>
    <cellStyle name="Euro 10 149" xfId="2889" xr:uid="{00000000-0005-0000-0000-0000480B0000}"/>
    <cellStyle name="Euro 10 15" xfId="2890" xr:uid="{00000000-0005-0000-0000-0000490B0000}"/>
    <cellStyle name="Euro 10 150" xfId="2891" xr:uid="{00000000-0005-0000-0000-00004A0B0000}"/>
    <cellStyle name="Euro 10 151" xfId="2892" xr:uid="{00000000-0005-0000-0000-00004B0B0000}"/>
    <cellStyle name="Euro 10 152" xfId="2893" xr:uid="{00000000-0005-0000-0000-00004C0B0000}"/>
    <cellStyle name="Euro 10 153" xfId="2894" xr:uid="{00000000-0005-0000-0000-00004D0B0000}"/>
    <cellStyle name="Euro 10 154" xfId="2895" xr:uid="{00000000-0005-0000-0000-00004E0B0000}"/>
    <cellStyle name="Euro 10 155" xfId="2896" xr:uid="{00000000-0005-0000-0000-00004F0B0000}"/>
    <cellStyle name="Euro 10 156" xfId="2897" xr:uid="{00000000-0005-0000-0000-0000500B0000}"/>
    <cellStyle name="Euro 10 157" xfId="2898" xr:uid="{00000000-0005-0000-0000-0000510B0000}"/>
    <cellStyle name="Euro 10 158" xfId="2899" xr:uid="{00000000-0005-0000-0000-0000520B0000}"/>
    <cellStyle name="Euro 10 159" xfId="2900" xr:uid="{00000000-0005-0000-0000-0000530B0000}"/>
    <cellStyle name="Euro 10 16" xfId="2901" xr:uid="{00000000-0005-0000-0000-0000540B0000}"/>
    <cellStyle name="Euro 10 160" xfId="2902" xr:uid="{00000000-0005-0000-0000-0000550B0000}"/>
    <cellStyle name="Euro 10 161" xfId="2903" xr:uid="{00000000-0005-0000-0000-0000560B0000}"/>
    <cellStyle name="Euro 10 162" xfId="2904" xr:uid="{00000000-0005-0000-0000-0000570B0000}"/>
    <cellStyle name="Euro 10 163" xfId="2905" xr:uid="{00000000-0005-0000-0000-0000580B0000}"/>
    <cellStyle name="Euro 10 164" xfId="2906" xr:uid="{00000000-0005-0000-0000-0000590B0000}"/>
    <cellStyle name="Euro 10 165" xfId="2907" xr:uid="{00000000-0005-0000-0000-00005A0B0000}"/>
    <cellStyle name="Euro 10 166" xfId="2908" xr:uid="{00000000-0005-0000-0000-00005B0B0000}"/>
    <cellStyle name="Euro 10 167" xfId="2909" xr:uid="{00000000-0005-0000-0000-00005C0B0000}"/>
    <cellStyle name="Euro 10 168" xfId="2910" xr:uid="{00000000-0005-0000-0000-00005D0B0000}"/>
    <cellStyle name="Euro 10 169" xfId="2911" xr:uid="{00000000-0005-0000-0000-00005E0B0000}"/>
    <cellStyle name="Euro 10 17" xfId="2912" xr:uid="{00000000-0005-0000-0000-00005F0B0000}"/>
    <cellStyle name="Euro 10 170" xfId="2913" xr:uid="{00000000-0005-0000-0000-0000600B0000}"/>
    <cellStyle name="Euro 10 171" xfId="2914" xr:uid="{00000000-0005-0000-0000-0000610B0000}"/>
    <cellStyle name="Euro 10 172" xfId="2915" xr:uid="{00000000-0005-0000-0000-0000620B0000}"/>
    <cellStyle name="Euro 10 173" xfId="2916" xr:uid="{00000000-0005-0000-0000-0000630B0000}"/>
    <cellStyle name="Euro 10 174" xfId="2917" xr:uid="{00000000-0005-0000-0000-0000640B0000}"/>
    <cellStyle name="Euro 10 175" xfId="2918" xr:uid="{00000000-0005-0000-0000-0000650B0000}"/>
    <cellStyle name="Euro 10 176" xfId="2919" xr:uid="{00000000-0005-0000-0000-0000660B0000}"/>
    <cellStyle name="Euro 10 177" xfId="2920" xr:uid="{00000000-0005-0000-0000-0000670B0000}"/>
    <cellStyle name="Euro 10 178" xfId="2921" xr:uid="{00000000-0005-0000-0000-0000680B0000}"/>
    <cellStyle name="Euro 10 179" xfId="2922" xr:uid="{00000000-0005-0000-0000-0000690B0000}"/>
    <cellStyle name="Euro 10 18" xfId="2923" xr:uid="{00000000-0005-0000-0000-00006A0B0000}"/>
    <cellStyle name="Euro 10 19" xfId="2924" xr:uid="{00000000-0005-0000-0000-00006B0B0000}"/>
    <cellStyle name="Euro 10 2" xfId="2925" xr:uid="{00000000-0005-0000-0000-00006C0B0000}"/>
    <cellStyle name="Euro 10 20" xfId="2926" xr:uid="{00000000-0005-0000-0000-00006D0B0000}"/>
    <cellStyle name="Euro 10 21" xfId="2927" xr:uid="{00000000-0005-0000-0000-00006E0B0000}"/>
    <cellStyle name="Euro 10 22" xfId="2928" xr:uid="{00000000-0005-0000-0000-00006F0B0000}"/>
    <cellStyle name="Euro 10 23" xfId="2929" xr:uid="{00000000-0005-0000-0000-0000700B0000}"/>
    <cellStyle name="Euro 10 24" xfId="2930" xr:uid="{00000000-0005-0000-0000-0000710B0000}"/>
    <cellStyle name="Euro 10 25" xfId="2931" xr:uid="{00000000-0005-0000-0000-0000720B0000}"/>
    <cellStyle name="Euro 10 26" xfId="2932" xr:uid="{00000000-0005-0000-0000-0000730B0000}"/>
    <cellStyle name="Euro 10 27" xfId="2933" xr:uid="{00000000-0005-0000-0000-0000740B0000}"/>
    <cellStyle name="Euro 10 28" xfId="2934" xr:uid="{00000000-0005-0000-0000-0000750B0000}"/>
    <cellStyle name="Euro 10 29" xfId="2935" xr:uid="{00000000-0005-0000-0000-0000760B0000}"/>
    <cellStyle name="Euro 10 3" xfId="2936" xr:uid="{00000000-0005-0000-0000-0000770B0000}"/>
    <cellStyle name="Euro 10 30" xfId="2937" xr:uid="{00000000-0005-0000-0000-0000780B0000}"/>
    <cellStyle name="Euro 10 31" xfId="2938" xr:uid="{00000000-0005-0000-0000-0000790B0000}"/>
    <cellStyle name="Euro 10 32" xfId="2939" xr:uid="{00000000-0005-0000-0000-00007A0B0000}"/>
    <cellStyle name="Euro 10 33" xfId="2940" xr:uid="{00000000-0005-0000-0000-00007B0B0000}"/>
    <cellStyle name="Euro 10 34" xfId="2941" xr:uid="{00000000-0005-0000-0000-00007C0B0000}"/>
    <cellStyle name="Euro 10 35" xfId="2942" xr:uid="{00000000-0005-0000-0000-00007D0B0000}"/>
    <cellStyle name="Euro 10 36" xfId="2943" xr:uid="{00000000-0005-0000-0000-00007E0B0000}"/>
    <cellStyle name="Euro 10 37" xfId="2944" xr:uid="{00000000-0005-0000-0000-00007F0B0000}"/>
    <cellStyle name="Euro 10 38" xfId="2945" xr:uid="{00000000-0005-0000-0000-0000800B0000}"/>
    <cellStyle name="Euro 10 39" xfId="2946" xr:uid="{00000000-0005-0000-0000-0000810B0000}"/>
    <cellStyle name="Euro 10 4" xfId="2947" xr:uid="{00000000-0005-0000-0000-0000820B0000}"/>
    <cellStyle name="Euro 10 40" xfId="2948" xr:uid="{00000000-0005-0000-0000-0000830B0000}"/>
    <cellStyle name="Euro 10 41" xfId="2949" xr:uid="{00000000-0005-0000-0000-0000840B0000}"/>
    <cellStyle name="Euro 10 42" xfId="2950" xr:uid="{00000000-0005-0000-0000-0000850B0000}"/>
    <cellStyle name="Euro 10 43" xfId="2951" xr:uid="{00000000-0005-0000-0000-0000860B0000}"/>
    <cellStyle name="Euro 10 44" xfId="2952" xr:uid="{00000000-0005-0000-0000-0000870B0000}"/>
    <cellStyle name="Euro 10 45" xfId="2953" xr:uid="{00000000-0005-0000-0000-0000880B0000}"/>
    <cellStyle name="Euro 10 46" xfId="2954" xr:uid="{00000000-0005-0000-0000-0000890B0000}"/>
    <cellStyle name="Euro 10 47" xfId="2955" xr:uid="{00000000-0005-0000-0000-00008A0B0000}"/>
    <cellStyle name="Euro 10 48" xfId="2956" xr:uid="{00000000-0005-0000-0000-00008B0B0000}"/>
    <cellStyle name="Euro 10 49" xfId="2957" xr:uid="{00000000-0005-0000-0000-00008C0B0000}"/>
    <cellStyle name="Euro 10 5" xfId="2958" xr:uid="{00000000-0005-0000-0000-00008D0B0000}"/>
    <cellStyle name="Euro 10 50" xfId="2959" xr:uid="{00000000-0005-0000-0000-00008E0B0000}"/>
    <cellStyle name="Euro 10 51" xfId="2960" xr:uid="{00000000-0005-0000-0000-00008F0B0000}"/>
    <cellStyle name="Euro 10 52" xfId="2961" xr:uid="{00000000-0005-0000-0000-0000900B0000}"/>
    <cellStyle name="Euro 10 53" xfId="2962" xr:uid="{00000000-0005-0000-0000-0000910B0000}"/>
    <cellStyle name="Euro 10 54" xfId="2963" xr:uid="{00000000-0005-0000-0000-0000920B0000}"/>
    <cellStyle name="Euro 10 55" xfId="2964" xr:uid="{00000000-0005-0000-0000-0000930B0000}"/>
    <cellStyle name="Euro 10 56" xfId="2965" xr:uid="{00000000-0005-0000-0000-0000940B0000}"/>
    <cellStyle name="Euro 10 57" xfId="2966" xr:uid="{00000000-0005-0000-0000-0000950B0000}"/>
    <cellStyle name="Euro 10 58" xfId="2967" xr:uid="{00000000-0005-0000-0000-0000960B0000}"/>
    <cellStyle name="Euro 10 59" xfId="2968" xr:uid="{00000000-0005-0000-0000-0000970B0000}"/>
    <cellStyle name="Euro 10 6" xfId="2969" xr:uid="{00000000-0005-0000-0000-0000980B0000}"/>
    <cellStyle name="Euro 10 60" xfId="2970" xr:uid="{00000000-0005-0000-0000-0000990B0000}"/>
    <cellStyle name="Euro 10 61" xfId="2971" xr:uid="{00000000-0005-0000-0000-00009A0B0000}"/>
    <cellStyle name="Euro 10 62" xfId="2972" xr:uid="{00000000-0005-0000-0000-00009B0B0000}"/>
    <cellStyle name="Euro 10 63" xfId="2973" xr:uid="{00000000-0005-0000-0000-00009C0B0000}"/>
    <cellStyle name="Euro 10 64" xfId="2974" xr:uid="{00000000-0005-0000-0000-00009D0B0000}"/>
    <cellStyle name="Euro 10 65" xfId="2975" xr:uid="{00000000-0005-0000-0000-00009E0B0000}"/>
    <cellStyle name="Euro 10 66" xfId="2976" xr:uid="{00000000-0005-0000-0000-00009F0B0000}"/>
    <cellStyle name="Euro 10 67" xfId="2977" xr:uid="{00000000-0005-0000-0000-0000A00B0000}"/>
    <cellStyle name="Euro 10 68" xfId="2978" xr:uid="{00000000-0005-0000-0000-0000A10B0000}"/>
    <cellStyle name="Euro 10 69" xfId="2979" xr:uid="{00000000-0005-0000-0000-0000A20B0000}"/>
    <cellStyle name="Euro 10 7" xfId="2980" xr:uid="{00000000-0005-0000-0000-0000A30B0000}"/>
    <cellStyle name="Euro 10 70" xfId="2981" xr:uid="{00000000-0005-0000-0000-0000A40B0000}"/>
    <cellStyle name="Euro 10 71" xfId="2982" xr:uid="{00000000-0005-0000-0000-0000A50B0000}"/>
    <cellStyle name="Euro 10 72" xfId="2983" xr:uid="{00000000-0005-0000-0000-0000A60B0000}"/>
    <cellStyle name="Euro 10 73" xfId="2984" xr:uid="{00000000-0005-0000-0000-0000A70B0000}"/>
    <cellStyle name="Euro 10 74" xfId="2985" xr:uid="{00000000-0005-0000-0000-0000A80B0000}"/>
    <cellStyle name="Euro 10 75" xfId="2986" xr:uid="{00000000-0005-0000-0000-0000A90B0000}"/>
    <cellStyle name="Euro 10 76" xfId="2987" xr:uid="{00000000-0005-0000-0000-0000AA0B0000}"/>
    <cellStyle name="Euro 10 77" xfId="2988" xr:uid="{00000000-0005-0000-0000-0000AB0B0000}"/>
    <cellStyle name="Euro 10 78" xfId="2989" xr:uid="{00000000-0005-0000-0000-0000AC0B0000}"/>
    <cellStyle name="Euro 10 79" xfId="2990" xr:uid="{00000000-0005-0000-0000-0000AD0B0000}"/>
    <cellStyle name="Euro 10 8" xfId="2991" xr:uid="{00000000-0005-0000-0000-0000AE0B0000}"/>
    <cellStyle name="Euro 10 80" xfId="2992" xr:uid="{00000000-0005-0000-0000-0000AF0B0000}"/>
    <cellStyle name="Euro 10 81" xfId="2993" xr:uid="{00000000-0005-0000-0000-0000B00B0000}"/>
    <cellStyle name="Euro 10 82" xfId="2994" xr:uid="{00000000-0005-0000-0000-0000B10B0000}"/>
    <cellStyle name="Euro 10 83" xfId="2995" xr:uid="{00000000-0005-0000-0000-0000B20B0000}"/>
    <cellStyle name="Euro 10 84" xfId="2996" xr:uid="{00000000-0005-0000-0000-0000B30B0000}"/>
    <cellStyle name="Euro 10 85" xfId="2997" xr:uid="{00000000-0005-0000-0000-0000B40B0000}"/>
    <cellStyle name="Euro 10 86" xfId="2998" xr:uid="{00000000-0005-0000-0000-0000B50B0000}"/>
    <cellStyle name="Euro 10 87" xfId="2999" xr:uid="{00000000-0005-0000-0000-0000B60B0000}"/>
    <cellStyle name="Euro 10 88" xfId="3000" xr:uid="{00000000-0005-0000-0000-0000B70B0000}"/>
    <cellStyle name="Euro 10 89" xfId="3001" xr:uid="{00000000-0005-0000-0000-0000B80B0000}"/>
    <cellStyle name="Euro 10 9" xfId="3002" xr:uid="{00000000-0005-0000-0000-0000B90B0000}"/>
    <cellStyle name="Euro 10 90" xfId="3003" xr:uid="{00000000-0005-0000-0000-0000BA0B0000}"/>
    <cellStyle name="Euro 10 91" xfId="3004" xr:uid="{00000000-0005-0000-0000-0000BB0B0000}"/>
    <cellStyle name="Euro 10 92" xfId="3005" xr:uid="{00000000-0005-0000-0000-0000BC0B0000}"/>
    <cellStyle name="Euro 10 93" xfId="3006" xr:uid="{00000000-0005-0000-0000-0000BD0B0000}"/>
    <cellStyle name="Euro 10 94" xfId="3007" xr:uid="{00000000-0005-0000-0000-0000BE0B0000}"/>
    <cellStyle name="Euro 10 95" xfId="3008" xr:uid="{00000000-0005-0000-0000-0000BF0B0000}"/>
    <cellStyle name="Euro 10 96" xfId="3009" xr:uid="{00000000-0005-0000-0000-0000C00B0000}"/>
    <cellStyle name="Euro 10 97" xfId="3010" xr:uid="{00000000-0005-0000-0000-0000C10B0000}"/>
    <cellStyle name="Euro 10 98" xfId="3011" xr:uid="{00000000-0005-0000-0000-0000C20B0000}"/>
    <cellStyle name="Euro 10 99" xfId="3012" xr:uid="{00000000-0005-0000-0000-0000C30B0000}"/>
    <cellStyle name="Euro 100" xfId="3013" xr:uid="{00000000-0005-0000-0000-0000C40B0000}"/>
    <cellStyle name="Euro 101" xfId="3014" xr:uid="{00000000-0005-0000-0000-0000C50B0000}"/>
    <cellStyle name="Euro 102" xfId="3015" xr:uid="{00000000-0005-0000-0000-0000C60B0000}"/>
    <cellStyle name="Euro 103" xfId="3016" xr:uid="{00000000-0005-0000-0000-0000C70B0000}"/>
    <cellStyle name="Euro 104" xfId="3017" xr:uid="{00000000-0005-0000-0000-0000C80B0000}"/>
    <cellStyle name="Euro 105" xfId="3018" xr:uid="{00000000-0005-0000-0000-0000C90B0000}"/>
    <cellStyle name="Euro 106" xfId="3019" xr:uid="{00000000-0005-0000-0000-0000CA0B0000}"/>
    <cellStyle name="Euro 107" xfId="3020" xr:uid="{00000000-0005-0000-0000-0000CB0B0000}"/>
    <cellStyle name="Euro 108" xfId="3021" xr:uid="{00000000-0005-0000-0000-0000CC0B0000}"/>
    <cellStyle name="Euro 109" xfId="3022" xr:uid="{00000000-0005-0000-0000-0000CD0B0000}"/>
    <cellStyle name="Euro 11" xfId="3023" xr:uid="{00000000-0005-0000-0000-0000CE0B0000}"/>
    <cellStyle name="Euro 11 10" xfId="3024" xr:uid="{00000000-0005-0000-0000-0000CF0B0000}"/>
    <cellStyle name="Euro 11 11" xfId="3025" xr:uid="{00000000-0005-0000-0000-0000D00B0000}"/>
    <cellStyle name="Euro 11 12" xfId="3026" xr:uid="{00000000-0005-0000-0000-0000D10B0000}"/>
    <cellStyle name="Euro 11 13" xfId="3027" xr:uid="{00000000-0005-0000-0000-0000D20B0000}"/>
    <cellStyle name="Euro 11 14" xfId="3028" xr:uid="{00000000-0005-0000-0000-0000D30B0000}"/>
    <cellStyle name="Euro 11 15" xfId="3029" xr:uid="{00000000-0005-0000-0000-0000D40B0000}"/>
    <cellStyle name="Euro 11 16" xfId="3030" xr:uid="{00000000-0005-0000-0000-0000D50B0000}"/>
    <cellStyle name="Euro 11 17" xfId="3031" xr:uid="{00000000-0005-0000-0000-0000D60B0000}"/>
    <cellStyle name="Euro 11 18" xfId="3032" xr:uid="{00000000-0005-0000-0000-0000D70B0000}"/>
    <cellStyle name="Euro 11 19" xfId="3033" xr:uid="{00000000-0005-0000-0000-0000D80B0000}"/>
    <cellStyle name="Euro 11 2" xfId="3034" xr:uid="{00000000-0005-0000-0000-0000D90B0000}"/>
    <cellStyle name="Euro 11 20" xfId="3035" xr:uid="{00000000-0005-0000-0000-0000DA0B0000}"/>
    <cellStyle name="Euro 11 21" xfId="3036" xr:uid="{00000000-0005-0000-0000-0000DB0B0000}"/>
    <cellStyle name="Euro 11 22" xfId="3037" xr:uid="{00000000-0005-0000-0000-0000DC0B0000}"/>
    <cellStyle name="Euro 11 23" xfId="3038" xr:uid="{00000000-0005-0000-0000-0000DD0B0000}"/>
    <cellStyle name="Euro 11 24" xfId="3039" xr:uid="{00000000-0005-0000-0000-0000DE0B0000}"/>
    <cellStyle name="Euro 11 25" xfId="3040" xr:uid="{00000000-0005-0000-0000-0000DF0B0000}"/>
    <cellStyle name="Euro 11 26" xfId="3041" xr:uid="{00000000-0005-0000-0000-0000E00B0000}"/>
    <cellStyle name="Euro 11 27" xfId="3042" xr:uid="{00000000-0005-0000-0000-0000E10B0000}"/>
    <cellStyle name="Euro 11 28" xfId="3043" xr:uid="{00000000-0005-0000-0000-0000E20B0000}"/>
    <cellStyle name="Euro 11 29" xfId="3044" xr:uid="{00000000-0005-0000-0000-0000E30B0000}"/>
    <cellStyle name="Euro 11 3" xfId="3045" xr:uid="{00000000-0005-0000-0000-0000E40B0000}"/>
    <cellStyle name="Euro 11 30" xfId="3046" xr:uid="{00000000-0005-0000-0000-0000E50B0000}"/>
    <cellStyle name="Euro 11 31" xfId="3047" xr:uid="{00000000-0005-0000-0000-0000E60B0000}"/>
    <cellStyle name="Euro 11 32" xfId="3048" xr:uid="{00000000-0005-0000-0000-0000E70B0000}"/>
    <cellStyle name="Euro 11 33" xfId="3049" xr:uid="{00000000-0005-0000-0000-0000E80B0000}"/>
    <cellStyle name="Euro 11 34" xfId="3050" xr:uid="{00000000-0005-0000-0000-0000E90B0000}"/>
    <cellStyle name="Euro 11 35" xfId="3051" xr:uid="{00000000-0005-0000-0000-0000EA0B0000}"/>
    <cellStyle name="Euro 11 36" xfId="3052" xr:uid="{00000000-0005-0000-0000-0000EB0B0000}"/>
    <cellStyle name="Euro 11 37" xfId="3053" xr:uid="{00000000-0005-0000-0000-0000EC0B0000}"/>
    <cellStyle name="Euro 11 38" xfId="3054" xr:uid="{00000000-0005-0000-0000-0000ED0B0000}"/>
    <cellStyle name="Euro 11 39" xfId="3055" xr:uid="{00000000-0005-0000-0000-0000EE0B0000}"/>
    <cellStyle name="Euro 11 4" xfId="3056" xr:uid="{00000000-0005-0000-0000-0000EF0B0000}"/>
    <cellStyle name="Euro 11 40" xfId="3057" xr:uid="{00000000-0005-0000-0000-0000F00B0000}"/>
    <cellStyle name="Euro 11 41" xfId="3058" xr:uid="{00000000-0005-0000-0000-0000F10B0000}"/>
    <cellStyle name="Euro 11 42" xfId="3059" xr:uid="{00000000-0005-0000-0000-0000F20B0000}"/>
    <cellStyle name="Euro 11 43" xfId="3060" xr:uid="{00000000-0005-0000-0000-0000F30B0000}"/>
    <cellStyle name="Euro 11 44" xfId="3061" xr:uid="{00000000-0005-0000-0000-0000F40B0000}"/>
    <cellStyle name="Euro 11 45" xfId="3062" xr:uid="{00000000-0005-0000-0000-0000F50B0000}"/>
    <cellStyle name="Euro 11 46" xfId="3063" xr:uid="{00000000-0005-0000-0000-0000F60B0000}"/>
    <cellStyle name="Euro 11 47" xfId="3064" xr:uid="{00000000-0005-0000-0000-0000F70B0000}"/>
    <cellStyle name="Euro 11 48" xfId="3065" xr:uid="{00000000-0005-0000-0000-0000F80B0000}"/>
    <cellStyle name="Euro 11 49" xfId="3066" xr:uid="{00000000-0005-0000-0000-0000F90B0000}"/>
    <cellStyle name="Euro 11 5" xfId="3067" xr:uid="{00000000-0005-0000-0000-0000FA0B0000}"/>
    <cellStyle name="Euro 11 50" xfId="3068" xr:uid="{00000000-0005-0000-0000-0000FB0B0000}"/>
    <cellStyle name="Euro 11 51" xfId="3069" xr:uid="{00000000-0005-0000-0000-0000FC0B0000}"/>
    <cellStyle name="Euro 11 52" xfId="3070" xr:uid="{00000000-0005-0000-0000-0000FD0B0000}"/>
    <cellStyle name="Euro 11 53" xfId="3071" xr:uid="{00000000-0005-0000-0000-0000FE0B0000}"/>
    <cellStyle name="Euro 11 54" xfId="3072" xr:uid="{00000000-0005-0000-0000-0000FF0B0000}"/>
    <cellStyle name="Euro 11 55" xfId="3073" xr:uid="{00000000-0005-0000-0000-0000000C0000}"/>
    <cellStyle name="Euro 11 56" xfId="3074" xr:uid="{00000000-0005-0000-0000-0000010C0000}"/>
    <cellStyle name="Euro 11 57" xfId="3075" xr:uid="{00000000-0005-0000-0000-0000020C0000}"/>
    <cellStyle name="Euro 11 58" xfId="3076" xr:uid="{00000000-0005-0000-0000-0000030C0000}"/>
    <cellStyle name="Euro 11 59" xfId="3077" xr:uid="{00000000-0005-0000-0000-0000040C0000}"/>
    <cellStyle name="Euro 11 6" xfId="3078" xr:uid="{00000000-0005-0000-0000-0000050C0000}"/>
    <cellStyle name="Euro 11 60" xfId="3079" xr:uid="{00000000-0005-0000-0000-0000060C0000}"/>
    <cellStyle name="Euro 11 61" xfId="3080" xr:uid="{00000000-0005-0000-0000-0000070C0000}"/>
    <cellStyle name="Euro 11 62" xfId="3081" xr:uid="{00000000-0005-0000-0000-0000080C0000}"/>
    <cellStyle name="Euro 11 63" xfId="3082" xr:uid="{00000000-0005-0000-0000-0000090C0000}"/>
    <cellStyle name="Euro 11 64" xfId="3083" xr:uid="{00000000-0005-0000-0000-00000A0C0000}"/>
    <cellStyle name="Euro 11 65" xfId="3084" xr:uid="{00000000-0005-0000-0000-00000B0C0000}"/>
    <cellStyle name="Euro 11 66" xfId="3085" xr:uid="{00000000-0005-0000-0000-00000C0C0000}"/>
    <cellStyle name="Euro 11 67" xfId="3086" xr:uid="{00000000-0005-0000-0000-00000D0C0000}"/>
    <cellStyle name="Euro 11 68" xfId="3087" xr:uid="{00000000-0005-0000-0000-00000E0C0000}"/>
    <cellStyle name="Euro 11 69" xfId="3088" xr:uid="{00000000-0005-0000-0000-00000F0C0000}"/>
    <cellStyle name="Euro 11 7" xfId="3089" xr:uid="{00000000-0005-0000-0000-0000100C0000}"/>
    <cellStyle name="Euro 11 70" xfId="3090" xr:uid="{00000000-0005-0000-0000-0000110C0000}"/>
    <cellStyle name="Euro 11 71" xfId="3091" xr:uid="{00000000-0005-0000-0000-0000120C0000}"/>
    <cellStyle name="Euro 11 72" xfId="3092" xr:uid="{00000000-0005-0000-0000-0000130C0000}"/>
    <cellStyle name="Euro 11 73" xfId="3093" xr:uid="{00000000-0005-0000-0000-0000140C0000}"/>
    <cellStyle name="Euro 11 74" xfId="3094" xr:uid="{00000000-0005-0000-0000-0000150C0000}"/>
    <cellStyle name="Euro 11 75" xfId="3095" xr:uid="{00000000-0005-0000-0000-0000160C0000}"/>
    <cellStyle name="Euro 11 8" xfId="3096" xr:uid="{00000000-0005-0000-0000-0000170C0000}"/>
    <cellStyle name="Euro 11 9" xfId="3097" xr:uid="{00000000-0005-0000-0000-0000180C0000}"/>
    <cellStyle name="Euro 110" xfId="3098" xr:uid="{00000000-0005-0000-0000-0000190C0000}"/>
    <cellStyle name="Euro 111" xfId="3099" xr:uid="{00000000-0005-0000-0000-00001A0C0000}"/>
    <cellStyle name="Euro 112" xfId="3100" xr:uid="{00000000-0005-0000-0000-00001B0C0000}"/>
    <cellStyle name="Euro 113" xfId="3101" xr:uid="{00000000-0005-0000-0000-00001C0C0000}"/>
    <cellStyle name="Euro 114" xfId="3102" xr:uid="{00000000-0005-0000-0000-00001D0C0000}"/>
    <cellStyle name="Euro 115" xfId="3103" xr:uid="{00000000-0005-0000-0000-00001E0C0000}"/>
    <cellStyle name="Euro 116" xfId="3104" xr:uid="{00000000-0005-0000-0000-00001F0C0000}"/>
    <cellStyle name="Euro 117" xfId="3105" xr:uid="{00000000-0005-0000-0000-0000200C0000}"/>
    <cellStyle name="Euro 118" xfId="3106" xr:uid="{00000000-0005-0000-0000-0000210C0000}"/>
    <cellStyle name="Euro 119" xfId="3107" xr:uid="{00000000-0005-0000-0000-0000220C0000}"/>
    <cellStyle name="Euro 12" xfId="3108" xr:uid="{00000000-0005-0000-0000-0000230C0000}"/>
    <cellStyle name="Euro 12 10" xfId="3109" xr:uid="{00000000-0005-0000-0000-0000240C0000}"/>
    <cellStyle name="Euro 12 11" xfId="3110" xr:uid="{00000000-0005-0000-0000-0000250C0000}"/>
    <cellStyle name="Euro 12 12" xfId="3111" xr:uid="{00000000-0005-0000-0000-0000260C0000}"/>
    <cellStyle name="Euro 12 13" xfId="3112" xr:uid="{00000000-0005-0000-0000-0000270C0000}"/>
    <cellStyle name="Euro 12 14" xfId="3113" xr:uid="{00000000-0005-0000-0000-0000280C0000}"/>
    <cellStyle name="Euro 12 15" xfId="3114" xr:uid="{00000000-0005-0000-0000-0000290C0000}"/>
    <cellStyle name="Euro 12 16" xfId="3115" xr:uid="{00000000-0005-0000-0000-00002A0C0000}"/>
    <cellStyle name="Euro 12 17" xfId="3116" xr:uid="{00000000-0005-0000-0000-00002B0C0000}"/>
    <cellStyle name="Euro 12 18" xfId="3117" xr:uid="{00000000-0005-0000-0000-00002C0C0000}"/>
    <cellStyle name="Euro 12 19" xfId="3118" xr:uid="{00000000-0005-0000-0000-00002D0C0000}"/>
    <cellStyle name="Euro 12 2" xfId="3119" xr:uid="{00000000-0005-0000-0000-00002E0C0000}"/>
    <cellStyle name="Euro 12 20" xfId="3120" xr:uid="{00000000-0005-0000-0000-00002F0C0000}"/>
    <cellStyle name="Euro 12 21" xfId="3121" xr:uid="{00000000-0005-0000-0000-0000300C0000}"/>
    <cellStyle name="Euro 12 22" xfId="3122" xr:uid="{00000000-0005-0000-0000-0000310C0000}"/>
    <cellStyle name="Euro 12 23" xfId="3123" xr:uid="{00000000-0005-0000-0000-0000320C0000}"/>
    <cellStyle name="Euro 12 24" xfId="3124" xr:uid="{00000000-0005-0000-0000-0000330C0000}"/>
    <cellStyle name="Euro 12 25" xfId="3125" xr:uid="{00000000-0005-0000-0000-0000340C0000}"/>
    <cellStyle name="Euro 12 26" xfId="3126" xr:uid="{00000000-0005-0000-0000-0000350C0000}"/>
    <cellStyle name="Euro 12 27" xfId="3127" xr:uid="{00000000-0005-0000-0000-0000360C0000}"/>
    <cellStyle name="Euro 12 28" xfId="3128" xr:uid="{00000000-0005-0000-0000-0000370C0000}"/>
    <cellStyle name="Euro 12 29" xfId="3129" xr:uid="{00000000-0005-0000-0000-0000380C0000}"/>
    <cellStyle name="Euro 12 3" xfId="3130" xr:uid="{00000000-0005-0000-0000-0000390C0000}"/>
    <cellStyle name="Euro 12 30" xfId="3131" xr:uid="{00000000-0005-0000-0000-00003A0C0000}"/>
    <cellStyle name="Euro 12 31" xfId="3132" xr:uid="{00000000-0005-0000-0000-00003B0C0000}"/>
    <cellStyle name="Euro 12 32" xfId="3133" xr:uid="{00000000-0005-0000-0000-00003C0C0000}"/>
    <cellStyle name="Euro 12 33" xfId="3134" xr:uid="{00000000-0005-0000-0000-00003D0C0000}"/>
    <cellStyle name="Euro 12 34" xfId="3135" xr:uid="{00000000-0005-0000-0000-00003E0C0000}"/>
    <cellStyle name="Euro 12 35" xfId="3136" xr:uid="{00000000-0005-0000-0000-00003F0C0000}"/>
    <cellStyle name="Euro 12 36" xfId="3137" xr:uid="{00000000-0005-0000-0000-0000400C0000}"/>
    <cellStyle name="Euro 12 37" xfId="3138" xr:uid="{00000000-0005-0000-0000-0000410C0000}"/>
    <cellStyle name="Euro 12 38" xfId="3139" xr:uid="{00000000-0005-0000-0000-0000420C0000}"/>
    <cellStyle name="Euro 12 39" xfId="3140" xr:uid="{00000000-0005-0000-0000-0000430C0000}"/>
    <cellStyle name="Euro 12 4" xfId="3141" xr:uid="{00000000-0005-0000-0000-0000440C0000}"/>
    <cellStyle name="Euro 12 40" xfId="3142" xr:uid="{00000000-0005-0000-0000-0000450C0000}"/>
    <cellStyle name="Euro 12 41" xfId="3143" xr:uid="{00000000-0005-0000-0000-0000460C0000}"/>
    <cellStyle name="Euro 12 42" xfId="3144" xr:uid="{00000000-0005-0000-0000-0000470C0000}"/>
    <cellStyle name="Euro 12 43" xfId="3145" xr:uid="{00000000-0005-0000-0000-0000480C0000}"/>
    <cellStyle name="Euro 12 44" xfId="3146" xr:uid="{00000000-0005-0000-0000-0000490C0000}"/>
    <cellStyle name="Euro 12 45" xfId="3147" xr:uid="{00000000-0005-0000-0000-00004A0C0000}"/>
    <cellStyle name="Euro 12 46" xfId="3148" xr:uid="{00000000-0005-0000-0000-00004B0C0000}"/>
    <cellStyle name="Euro 12 47" xfId="3149" xr:uid="{00000000-0005-0000-0000-00004C0C0000}"/>
    <cellStyle name="Euro 12 48" xfId="3150" xr:uid="{00000000-0005-0000-0000-00004D0C0000}"/>
    <cellStyle name="Euro 12 49" xfId="3151" xr:uid="{00000000-0005-0000-0000-00004E0C0000}"/>
    <cellStyle name="Euro 12 5" xfId="3152" xr:uid="{00000000-0005-0000-0000-00004F0C0000}"/>
    <cellStyle name="Euro 12 50" xfId="3153" xr:uid="{00000000-0005-0000-0000-0000500C0000}"/>
    <cellStyle name="Euro 12 51" xfId="3154" xr:uid="{00000000-0005-0000-0000-0000510C0000}"/>
    <cellStyle name="Euro 12 52" xfId="3155" xr:uid="{00000000-0005-0000-0000-0000520C0000}"/>
    <cellStyle name="Euro 12 53" xfId="3156" xr:uid="{00000000-0005-0000-0000-0000530C0000}"/>
    <cellStyle name="Euro 12 54" xfId="3157" xr:uid="{00000000-0005-0000-0000-0000540C0000}"/>
    <cellStyle name="Euro 12 55" xfId="3158" xr:uid="{00000000-0005-0000-0000-0000550C0000}"/>
    <cellStyle name="Euro 12 56" xfId="3159" xr:uid="{00000000-0005-0000-0000-0000560C0000}"/>
    <cellStyle name="Euro 12 57" xfId="3160" xr:uid="{00000000-0005-0000-0000-0000570C0000}"/>
    <cellStyle name="Euro 12 58" xfId="3161" xr:uid="{00000000-0005-0000-0000-0000580C0000}"/>
    <cellStyle name="Euro 12 59" xfId="3162" xr:uid="{00000000-0005-0000-0000-0000590C0000}"/>
    <cellStyle name="Euro 12 6" xfId="3163" xr:uid="{00000000-0005-0000-0000-00005A0C0000}"/>
    <cellStyle name="Euro 12 60" xfId="3164" xr:uid="{00000000-0005-0000-0000-00005B0C0000}"/>
    <cellStyle name="Euro 12 61" xfId="3165" xr:uid="{00000000-0005-0000-0000-00005C0C0000}"/>
    <cellStyle name="Euro 12 62" xfId="3166" xr:uid="{00000000-0005-0000-0000-00005D0C0000}"/>
    <cellStyle name="Euro 12 63" xfId="3167" xr:uid="{00000000-0005-0000-0000-00005E0C0000}"/>
    <cellStyle name="Euro 12 64" xfId="3168" xr:uid="{00000000-0005-0000-0000-00005F0C0000}"/>
    <cellStyle name="Euro 12 65" xfId="3169" xr:uid="{00000000-0005-0000-0000-0000600C0000}"/>
    <cellStyle name="Euro 12 66" xfId="3170" xr:uid="{00000000-0005-0000-0000-0000610C0000}"/>
    <cellStyle name="Euro 12 67" xfId="3171" xr:uid="{00000000-0005-0000-0000-0000620C0000}"/>
    <cellStyle name="Euro 12 68" xfId="3172" xr:uid="{00000000-0005-0000-0000-0000630C0000}"/>
    <cellStyle name="Euro 12 69" xfId="3173" xr:uid="{00000000-0005-0000-0000-0000640C0000}"/>
    <cellStyle name="Euro 12 7" xfId="3174" xr:uid="{00000000-0005-0000-0000-0000650C0000}"/>
    <cellStyle name="Euro 12 70" xfId="3175" xr:uid="{00000000-0005-0000-0000-0000660C0000}"/>
    <cellStyle name="Euro 12 71" xfId="3176" xr:uid="{00000000-0005-0000-0000-0000670C0000}"/>
    <cellStyle name="Euro 12 72" xfId="3177" xr:uid="{00000000-0005-0000-0000-0000680C0000}"/>
    <cellStyle name="Euro 12 73" xfId="3178" xr:uid="{00000000-0005-0000-0000-0000690C0000}"/>
    <cellStyle name="Euro 12 74" xfId="3179" xr:uid="{00000000-0005-0000-0000-00006A0C0000}"/>
    <cellStyle name="Euro 12 75" xfId="3180" xr:uid="{00000000-0005-0000-0000-00006B0C0000}"/>
    <cellStyle name="Euro 12 8" xfId="3181" xr:uid="{00000000-0005-0000-0000-00006C0C0000}"/>
    <cellStyle name="Euro 12 9" xfId="3182" xr:uid="{00000000-0005-0000-0000-00006D0C0000}"/>
    <cellStyle name="Euro 120" xfId="3183" xr:uid="{00000000-0005-0000-0000-00006E0C0000}"/>
    <cellStyle name="Euro 121" xfId="3184" xr:uid="{00000000-0005-0000-0000-00006F0C0000}"/>
    <cellStyle name="Euro 122" xfId="3185" xr:uid="{00000000-0005-0000-0000-0000700C0000}"/>
    <cellStyle name="Euro 123" xfId="3186" xr:uid="{00000000-0005-0000-0000-0000710C0000}"/>
    <cellStyle name="Euro 124" xfId="3187" xr:uid="{00000000-0005-0000-0000-0000720C0000}"/>
    <cellStyle name="Euro 125" xfId="3188" xr:uid="{00000000-0005-0000-0000-0000730C0000}"/>
    <cellStyle name="Euro 126" xfId="3189" xr:uid="{00000000-0005-0000-0000-0000740C0000}"/>
    <cellStyle name="Euro 127" xfId="3190" xr:uid="{00000000-0005-0000-0000-0000750C0000}"/>
    <cellStyle name="Euro 128" xfId="3191" xr:uid="{00000000-0005-0000-0000-0000760C0000}"/>
    <cellStyle name="Euro 129" xfId="3192" xr:uid="{00000000-0005-0000-0000-0000770C0000}"/>
    <cellStyle name="Euro 13" xfId="3193" xr:uid="{00000000-0005-0000-0000-0000780C0000}"/>
    <cellStyle name="Euro 130" xfId="3194" xr:uid="{00000000-0005-0000-0000-0000790C0000}"/>
    <cellStyle name="Euro 131" xfId="3195" xr:uid="{00000000-0005-0000-0000-00007A0C0000}"/>
    <cellStyle name="Euro 132" xfId="3196" xr:uid="{00000000-0005-0000-0000-00007B0C0000}"/>
    <cellStyle name="Euro 133" xfId="3197" xr:uid="{00000000-0005-0000-0000-00007C0C0000}"/>
    <cellStyle name="Euro 134" xfId="3198" xr:uid="{00000000-0005-0000-0000-00007D0C0000}"/>
    <cellStyle name="Euro 135" xfId="3199" xr:uid="{00000000-0005-0000-0000-00007E0C0000}"/>
    <cellStyle name="Euro 136" xfId="3200" xr:uid="{00000000-0005-0000-0000-00007F0C0000}"/>
    <cellStyle name="Euro 137" xfId="3201" xr:uid="{00000000-0005-0000-0000-0000800C0000}"/>
    <cellStyle name="Euro 138" xfId="3202" xr:uid="{00000000-0005-0000-0000-0000810C0000}"/>
    <cellStyle name="Euro 139" xfId="3203" xr:uid="{00000000-0005-0000-0000-0000820C0000}"/>
    <cellStyle name="Euro 14" xfId="3204" xr:uid="{00000000-0005-0000-0000-0000830C0000}"/>
    <cellStyle name="Euro 140" xfId="3205" xr:uid="{00000000-0005-0000-0000-0000840C0000}"/>
    <cellStyle name="Euro 141" xfId="3206" xr:uid="{00000000-0005-0000-0000-0000850C0000}"/>
    <cellStyle name="Euro 142" xfId="3207" xr:uid="{00000000-0005-0000-0000-0000860C0000}"/>
    <cellStyle name="Euro 143" xfId="3208" xr:uid="{00000000-0005-0000-0000-0000870C0000}"/>
    <cellStyle name="Euro 144" xfId="3209" xr:uid="{00000000-0005-0000-0000-0000880C0000}"/>
    <cellStyle name="Euro 145" xfId="3210" xr:uid="{00000000-0005-0000-0000-0000890C0000}"/>
    <cellStyle name="Euro 146" xfId="3211" xr:uid="{00000000-0005-0000-0000-00008A0C0000}"/>
    <cellStyle name="Euro 147" xfId="3212" xr:uid="{00000000-0005-0000-0000-00008B0C0000}"/>
    <cellStyle name="Euro 148" xfId="3213" xr:uid="{00000000-0005-0000-0000-00008C0C0000}"/>
    <cellStyle name="Euro 149" xfId="3214" xr:uid="{00000000-0005-0000-0000-00008D0C0000}"/>
    <cellStyle name="Euro 15" xfId="3215" xr:uid="{00000000-0005-0000-0000-00008E0C0000}"/>
    <cellStyle name="Euro 150" xfId="3216" xr:uid="{00000000-0005-0000-0000-00008F0C0000}"/>
    <cellStyle name="Euro 151" xfId="3217" xr:uid="{00000000-0005-0000-0000-0000900C0000}"/>
    <cellStyle name="Euro 152" xfId="3218" xr:uid="{00000000-0005-0000-0000-0000910C0000}"/>
    <cellStyle name="Euro 153" xfId="3219" xr:uid="{00000000-0005-0000-0000-0000920C0000}"/>
    <cellStyle name="Euro 154" xfId="3220" xr:uid="{00000000-0005-0000-0000-0000930C0000}"/>
    <cellStyle name="Euro 155" xfId="3221" xr:uid="{00000000-0005-0000-0000-0000940C0000}"/>
    <cellStyle name="Euro 156" xfId="3222" xr:uid="{00000000-0005-0000-0000-0000950C0000}"/>
    <cellStyle name="Euro 157" xfId="3223" xr:uid="{00000000-0005-0000-0000-0000960C0000}"/>
    <cellStyle name="Euro 158" xfId="3224" xr:uid="{00000000-0005-0000-0000-0000970C0000}"/>
    <cellStyle name="Euro 159" xfId="3225" xr:uid="{00000000-0005-0000-0000-0000980C0000}"/>
    <cellStyle name="Euro 16" xfId="3226" xr:uid="{00000000-0005-0000-0000-0000990C0000}"/>
    <cellStyle name="Euro 160" xfId="3227" xr:uid="{00000000-0005-0000-0000-00009A0C0000}"/>
    <cellStyle name="Euro 161" xfId="3228" xr:uid="{00000000-0005-0000-0000-00009B0C0000}"/>
    <cellStyle name="Euro 162" xfId="3229" xr:uid="{00000000-0005-0000-0000-00009C0C0000}"/>
    <cellStyle name="Euro 163" xfId="3230" xr:uid="{00000000-0005-0000-0000-00009D0C0000}"/>
    <cellStyle name="Euro 164" xfId="3231" xr:uid="{00000000-0005-0000-0000-00009E0C0000}"/>
    <cellStyle name="Euro 165" xfId="3232" xr:uid="{00000000-0005-0000-0000-00009F0C0000}"/>
    <cellStyle name="Euro 166" xfId="3233" xr:uid="{00000000-0005-0000-0000-0000A00C0000}"/>
    <cellStyle name="Euro 167" xfId="3234" xr:uid="{00000000-0005-0000-0000-0000A10C0000}"/>
    <cellStyle name="Euro 168" xfId="3235" xr:uid="{00000000-0005-0000-0000-0000A20C0000}"/>
    <cellStyle name="Euro 169" xfId="3236" xr:uid="{00000000-0005-0000-0000-0000A30C0000}"/>
    <cellStyle name="Euro 17" xfId="3237" xr:uid="{00000000-0005-0000-0000-0000A40C0000}"/>
    <cellStyle name="Euro 170" xfId="3238" xr:uid="{00000000-0005-0000-0000-0000A50C0000}"/>
    <cellStyle name="Euro 171" xfId="3239" xr:uid="{00000000-0005-0000-0000-0000A60C0000}"/>
    <cellStyle name="Euro 172" xfId="3240" xr:uid="{00000000-0005-0000-0000-0000A70C0000}"/>
    <cellStyle name="Euro 173" xfId="3241" xr:uid="{00000000-0005-0000-0000-0000A80C0000}"/>
    <cellStyle name="Euro 174" xfId="3242" xr:uid="{00000000-0005-0000-0000-0000A90C0000}"/>
    <cellStyle name="Euro 175" xfId="3243" xr:uid="{00000000-0005-0000-0000-0000AA0C0000}"/>
    <cellStyle name="Euro 176" xfId="3244" xr:uid="{00000000-0005-0000-0000-0000AB0C0000}"/>
    <cellStyle name="Euro 177" xfId="3245" xr:uid="{00000000-0005-0000-0000-0000AC0C0000}"/>
    <cellStyle name="Euro 178" xfId="3246" xr:uid="{00000000-0005-0000-0000-0000AD0C0000}"/>
    <cellStyle name="Euro 179" xfId="3247" xr:uid="{00000000-0005-0000-0000-0000AE0C0000}"/>
    <cellStyle name="Euro 18" xfId="3248" xr:uid="{00000000-0005-0000-0000-0000AF0C0000}"/>
    <cellStyle name="Euro 180" xfId="3249" xr:uid="{00000000-0005-0000-0000-0000B00C0000}"/>
    <cellStyle name="Euro 181" xfId="3250" xr:uid="{00000000-0005-0000-0000-0000B10C0000}"/>
    <cellStyle name="Euro 182" xfId="3251" xr:uid="{00000000-0005-0000-0000-0000B20C0000}"/>
    <cellStyle name="Euro 19" xfId="3252" xr:uid="{00000000-0005-0000-0000-0000B30C0000}"/>
    <cellStyle name="Euro 2" xfId="3253" xr:uid="{00000000-0005-0000-0000-0000B40C0000}"/>
    <cellStyle name="Euro 2 10" xfId="3254" xr:uid="{00000000-0005-0000-0000-0000B50C0000}"/>
    <cellStyle name="Euro 2 100" xfId="3255" xr:uid="{00000000-0005-0000-0000-0000B60C0000}"/>
    <cellStyle name="Euro 2 101" xfId="3256" xr:uid="{00000000-0005-0000-0000-0000B70C0000}"/>
    <cellStyle name="Euro 2 102" xfId="3257" xr:uid="{00000000-0005-0000-0000-0000B80C0000}"/>
    <cellStyle name="Euro 2 103" xfId="3258" xr:uid="{00000000-0005-0000-0000-0000B90C0000}"/>
    <cellStyle name="Euro 2 104" xfId="3259" xr:uid="{00000000-0005-0000-0000-0000BA0C0000}"/>
    <cellStyle name="Euro 2 105" xfId="3260" xr:uid="{00000000-0005-0000-0000-0000BB0C0000}"/>
    <cellStyle name="Euro 2 106" xfId="3261" xr:uid="{00000000-0005-0000-0000-0000BC0C0000}"/>
    <cellStyle name="Euro 2 107" xfId="3262" xr:uid="{00000000-0005-0000-0000-0000BD0C0000}"/>
    <cellStyle name="Euro 2 108" xfId="3263" xr:uid="{00000000-0005-0000-0000-0000BE0C0000}"/>
    <cellStyle name="Euro 2 109" xfId="3264" xr:uid="{00000000-0005-0000-0000-0000BF0C0000}"/>
    <cellStyle name="Euro 2 11" xfId="3265" xr:uid="{00000000-0005-0000-0000-0000C00C0000}"/>
    <cellStyle name="Euro 2 110" xfId="3266" xr:uid="{00000000-0005-0000-0000-0000C10C0000}"/>
    <cellStyle name="Euro 2 111" xfId="3267" xr:uid="{00000000-0005-0000-0000-0000C20C0000}"/>
    <cellStyle name="Euro 2 112" xfId="3268" xr:uid="{00000000-0005-0000-0000-0000C30C0000}"/>
    <cellStyle name="Euro 2 113" xfId="3269" xr:uid="{00000000-0005-0000-0000-0000C40C0000}"/>
    <cellStyle name="Euro 2 114" xfId="3270" xr:uid="{00000000-0005-0000-0000-0000C50C0000}"/>
    <cellStyle name="Euro 2 115" xfId="3271" xr:uid="{00000000-0005-0000-0000-0000C60C0000}"/>
    <cellStyle name="Euro 2 116" xfId="3272" xr:uid="{00000000-0005-0000-0000-0000C70C0000}"/>
    <cellStyle name="Euro 2 117" xfId="3273" xr:uid="{00000000-0005-0000-0000-0000C80C0000}"/>
    <cellStyle name="Euro 2 118" xfId="3274" xr:uid="{00000000-0005-0000-0000-0000C90C0000}"/>
    <cellStyle name="Euro 2 119" xfId="3275" xr:uid="{00000000-0005-0000-0000-0000CA0C0000}"/>
    <cellStyle name="Euro 2 12" xfId="3276" xr:uid="{00000000-0005-0000-0000-0000CB0C0000}"/>
    <cellStyle name="Euro 2 120" xfId="3277" xr:uid="{00000000-0005-0000-0000-0000CC0C0000}"/>
    <cellStyle name="Euro 2 121" xfId="3278" xr:uid="{00000000-0005-0000-0000-0000CD0C0000}"/>
    <cellStyle name="Euro 2 122" xfId="3279" xr:uid="{00000000-0005-0000-0000-0000CE0C0000}"/>
    <cellStyle name="Euro 2 123" xfId="3280" xr:uid="{00000000-0005-0000-0000-0000CF0C0000}"/>
    <cellStyle name="Euro 2 124" xfId="3281" xr:uid="{00000000-0005-0000-0000-0000D00C0000}"/>
    <cellStyle name="Euro 2 125" xfId="3282" xr:uid="{00000000-0005-0000-0000-0000D10C0000}"/>
    <cellStyle name="Euro 2 126" xfId="3283" xr:uid="{00000000-0005-0000-0000-0000D20C0000}"/>
    <cellStyle name="Euro 2 127" xfId="3284" xr:uid="{00000000-0005-0000-0000-0000D30C0000}"/>
    <cellStyle name="Euro 2 128" xfId="3285" xr:uid="{00000000-0005-0000-0000-0000D40C0000}"/>
    <cellStyle name="Euro 2 129" xfId="3286" xr:uid="{00000000-0005-0000-0000-0000D50C0000}"/>
    <cellStyle name="Euro 2 13" xfId="3287" xr:uid="{00000000-0005-0000-0000-0000D60C0000}"/>
    <cellStyle name="Euro 2 130" xfId="3288" xr:uid="{00000000-0005-0000-0000-0000D70C0000}"/>
    <cellStyle name="Euro 2 131" xfId="3289" xr:uid="{00000000-0005-0000-0000-0000D80C0000}"/>
    <cellStyle name="Euro 2 132" xfId="3290" xr:uid="{00000000-0005-0000-0000-0000D90C0000}"/>
    <cellStyle name="Euro 2 133" xfId="3291" xr:uid="{00000000-0005-0000-0000-0000DA0C0000}"/>
    <cellStyle name="Euro 2 134" xfId="3292" xr:uid="{00000000-0005-0000-0000-0000DB0C0000}"/>
    <cellStyle name="Euro 2 135" xfId="3293" xr:uid="{00000000-0005-0000-0000-0000DC0C0000}"/>
    <cellStyle name="Euro 2 136" xfId="3294" xr:uid="{00000000-0005-0000-0000-0000DD0C0000}"/>
    <cellStyle name="Euro 2 137" xfId="3295" xr:uid="{00000000-0005-0000-0000-0000DE0C0000}"/>
    <cellStyle name="Euro 2 138" xfId="3296" xr:uid="{00000000-0005-0000-0000-0000DF0C0000}"/>
    <cellStyle name="Euro 2 139" xfId="3297" xr:uid="{00000000-0005-0000-0000-0000E00C0000}"/>
    <cellStyle name="Euro 2 14" xfId="3298" xr:uid="{00000000-0005-0000-0000-0000E10C0000}"/>
    <cellStyle name="Euro 2 140" xfId="3299" xr:uid="{00000000-0005-0000-0000-0000E20C0000}"/>
    <cellStyle name="Euro 2 141" xfId="3300" xr:uid="{00000000-0005-0000-0000-0000E30C0000}"/>
    <cellStyle name="Euro 2 142" xfId="3301" xr:uid="{00000000-0005-0000-0000-0000E40C0000}"/>
    <cellStyle name="Euro 2 143" xfId="3302" xr:uid="{00000000-0005-0000-0000-0000E50C0000}"/>
    <cellStyle name="Euro 2 144" xfId="3303" xr:uid="{00000000-0005-0000-0000-0000E60C0000}"/>
    <cellStyle name="Euro 2 145" xfId="3304" xr:uid="{00000000-0005-0000-0000-0000E70C0000}"/>
    <cellStyle name="Euro 2 146" xfId="3305" xr:uid="{00000000-0005-0000-0000-0000E80C0000}"/>
    <cellStyle name="Euro 2 147" xfId="3306" xr:uid="{00000000-0005-0000-0000-0000E90C0000}"/>
    <cellStyle name="Euro 2 148" xfId="3307" xr:uid="{00000000-0005-0000-0000-0000EA0C0000}"/>
    <cellStyle name="Euro 2 149" xfId="3308" xr:uid="{00000000-0005-0000-0000-0000EB0C0000}"/>
    <cellStyle name="Euro 2 15" xfId="3309" xr:uid="{00000000-0005-0000-0000-0000EC0C0000}"/>
    <cellStyle name="Euro 2 150" xfId="3310" xr:uid="{00000000-0005-0000-0000-0000ED0C0000}"/>
    <cellStyle name="Euro 2 151" xfId="3311" xr:uid="{00000000-0005-0000-0000-0000EE0C0000}"/>
    <cellStyle name="Euro 2 152" xfId="3312" xr:uid="{00000000-0005-0000-0000-0000EF0C0000}"/>
    <cellStyle name="Euro 2 153" xfId="3313" xr:uid="{00000000-0005-0000-0000-0000F00C0000}"/>
    <cellStyle name="Euro 2 154" xfId="3314" xr:uid="{00000000-0005-0000-0000-0000F10C0000}"/>
    <cellStyle name="Euro 2 155" xfId="3315" xr:uid="{00000000-0005-0000-0000-0000F20C0000}"/>
    <cellStyle name="Euro 2 156" xfId="3316" xr:uid="{00000000-0005-0000-0000-0000F30C0000}"/>
    <cellStyle name="Euro 2 157" xfId="3317" xr:uid="{00000000-0005-0000-0000-0000F40C0000}"/>
    <cellStyle name="Euro 2 158" xfId="3318" xr:uid="{00000000-0005-0000-0000-0000F50C0000}"/>
    <cellStyle name="Euro 2 159" xfId="3319" xr:uid="{00000000-0005-0000-0000-0000F60C0000}"/>
    <cellStyle name="Euro 2 16" xfId="3320" xr:uid="{00000000-0005-0000-0000-0000F70C0000}"/>
    <cellStyle name="Euro 2 160" xfId="3321" xr:uid="{00000000-0005-0000-0000-0000F80C0000}"/>
    <cellStyle name="Euro 2 161" xfId="3322" xr:uid="{00000000-0005-0000-0000-0000F90C0000}"/>
    <cellStyle name="Euro 2 162" xfId="3323" xr:uid="{00000000-0005-0000-0000-0000FA0C0000}"/>
    <cellStyle name="Euro 2 163" xfId="3324" xr:uid="{00000000-0005-0000-0000-0000FB0C0000}"/>
    <cellStyle name="Euro 2 164" xfId="3325" xr:uid="{00000000-0005-0000-0000-0000FC0C0000}"/>
    <cellStyle name="Euro 2 165" xfId="3326" xr:uid="{00000000-0005-0000-0000-0000FD0C0000}"/>
    <cellStyle name="Euro 2 166" xfId="3327" xr:uid="{00000000-0005-0000-0000-0000FE0C0000}"/>
    <cellStyle name="Euro 2 167" xfId="3328" xr:uid="{00000000-0005-0000-0000-0000FF0C0000}"/>
    <cellStyle name="Euro 2 168" xfId="3329" xr:uid="{00000000-0005-0000-0000-0000000D0000}"/>
    <cellStyle name="Euro 2 169" xfId="3330" xr:uid="{00000000-0005-0000-0000-0000010D0000}"/>
    <cellStyle name="Euro 2 17" xfId="3331" xr:uid="{00000000-0005-0000-0000-0000020D0000}"/>
    <cellStyle name="Euro 2 170" xfId="3332" xr:uid="{00000000-0005-0000-0000-0000030D0000}"/>
    <cellStyle name="Euro 2 171" xfId="3333" xr:uid="{00000000-0005-0000-0000-0000040D0000}"/>
    <cellStyle name="Euro 2 172" xfId="3334" xr:uid="{00000000-0005-0000-0000-0000050D0000}"/>
    <cellStyle name="Euro 2 173" xfId="3335" xr:uid="{00000000-0005-0000-0000-0000060D0000}"/>
    <cellStyle name="Euro 2 174" xfId="3336" xr:uid="{00000000-0005-0000-0000-0000070D0000}"/>
    <cellStyle name="Euro 2 175" xfId="3337" xr:uid="{00000000-0005-0000-0000-0000080D0000}"/>
    <cellStyle name="Euro 2 176" xfId="3338" xr:uid="{00000000-0005-0000-0000-0000090D0000}"/>
    <cellStyle name="Euro 2 177" xfId="3339" xr:uid="{00000000-0005-0000-0000-00000A0D0000}"/>
    <cellStyle name="Euro 2 178" xfId="3340" xr:uid="{00000000-0005-0000-0000-00000B0D0000}"/>
    <cellStyle name="Euro 2 179" xfId="3341" xr:uid="{00000000-0005-0000-0000-00000C0D0000}"/>
    <cellStyle name="Euro 2 18" xfId="3342" xr:uid="{00000000-0005-0000-0000-00000D0D0000}"/>
    <cellStyle name="Euro 2 180" xfId="3343" xr:uid="{00000000-0005-0000-0000-00000E0D0000}"/>
    <cellStyle name="Euro 2 181" xfId="3344" xr:uid="{00000000-0005-0000-0000-00000F0D0000}"/>
    <cellStyle name="Euro 2 182" xfId="3345" xr:uid="{00000000-0005-0000-0000-0000100D0000}"/>
    <cellStyle name="Euro 2 183" xfId="3346" xr:uid="{00000000-0005-0000-0000-0000110D0000}"/>
    <cellStyle name="Euro 2 184" xfId="3347" xr:uid="{00000000-0005-0000-0000-0000120D0000}"/>
    <cellStyle name="Euro 2 185" xfId="3348" xr:uid="{00000000-0005-0000-0000-0000130D0000}"/>
    <cellStyle name="Euro 2 186" xfId="3349" xr:uid="{00000000-0005-0000-0000-0000140D0000}"/>
    <cellStyle name="Euro 2 187" xfId="3350" xr:uid="{00000000-0005-0000-0000-0000150D0000}"/>
    <cellStyle name="Euro 2 188" xfId="3351" xr:uid="{00000000-0005-0000-0000-0000160D0000}"/>
    <cellStyle name="Euro 2 189" xfId="3352" xr:uid="{00000000-0005-0000-0000-0000170D0000}"/>
    <cellStyle name="Euro 2 19" xfId="3353" xr:uid="{00000000-0005-0000-0000-0000180D0000}"/>
    <cellStyle name="Euro 2 190" xfId="3354" xr:uid="{00000000-0005-0000-0000-0000190D0000}"/>
    <cellStyle name="Euro 2 191" xfId="3355" xr:uid="{00000000-0005-0000-0000-00001A0D0000}"/>
    <cellStyle name="Euro 2 192" xfId="3356" xr:uid="{00000000-0005-0000-0000-00001B0D0000}"/>
    <cellStyle name="Euro 2 193" xfId="3357" xr:uid="{00000000-0005-0000-0000-00001C0D0000}"/>
    <cellStyle name="Euro 2 194" xfId="3358" xr:uid="{00000000-0005-0000-0000-00001D0D0000}"/>
    <cellStyle name="Euro 2 195" xfId="3359" xr:uid="{00000000-0005-0000-0000-00001E0D0000}"/>
    <cellStyle name="Euro 2 196" xfId="3360" xr:uid="{00000000-0005-0000-0000-00001F0D0000}"/>
    <cellStyle name="Euro 2 197" xfId="3361" xr:uid="{00000000-0005-0000-0000-0000200D0000}"/>
    <cellStyle name="Euro 2 198" xfId="3362" xr:uid="{00000000-0005-0000-0000-0000210D0000}"/>
    <cellStyle name="Euro 2 199" xfId="3363" xr:uid="{00000000-0005-0000-0000-0000220D0000}"/>
    <cellStyle name="Euro 2 2" xfId="3364" xr:uid="{00000000-0005-0000-0000-0000230D0000}"/>
    <cellStyle name="Euro 2 2 2" xfId="3365" xr:uid="{00000000-0005-0000-0000-0000240D0000}"/>
    <cellStyle name="Euro 2 20" xfId="3366" xr:uid="{00000000-0005-0000-0000-0000250D0000}"/>
    <cellStyle name="Euro 2 200" xfId="3367" xr:uid="{00000000-0005-0000-0000-0000260D0000}"/>
    <cellStyle name="Euro 2 201" xfId="3368" xr:uid="{00000000-0005-0000-0000-0000270D0000}"/>
    <cellStyle name="Euro 2 202" xfId="3369" xr:uid="{00000000-0005-0000-0000-0000280D0000}"/>
    <cellStyle name="Euro 2 203" xfId="3370" xr:uid="{00000000-0005-0000-0000-0000290D0000}"/>
    <cellStyle name="Euro 2 204" xfId="3371" xr:uid="{00000000-0005-0000-0000-00002A0D0000}"/>
    <cellStyle name="Euro 2 205" xfId="3372" xr:uid="{00000000-0005-0000-0000-00002B0D0000}"/>
    <cellStyle name="Euro 2 206" xfId="3373" xr:uid="{00000000-0005-0000-0000-00002C0D0000}"/>
    <cellStyle name="Euro 2 207" xfId="3374" xr:uid="{00000000-0005-0000-0000-00002D0D0000}"/>
    <cellStyle name="Euro 2 208" xfId="3375" xr:uid="{00000000-0005-0000-0000-00002E0D0000}"/>
    <cellStyle name="Euro 2 209" xfId="3376" xr:uid="{00000000-0005-0000-0000-00002F0D0000}"/>
    <cellStyle name="Euro 2 21" xfId="3377" xr:uid="{00000000-0005-0000-0000-0000300D0000}"/>
    <cellStyle name="Euro 2 210" xfId="3378" xr:uid="{00000000-0005-0000-0000-0000310D0000}"/>
    <cellStyle name="Euro 2 211" xfId="3379" xr:uid="{00000000-0005-0000-0000-0000320D0000}"/>
    <cellStyle name="Euro 2 212" xfId="3380" xr:uid="{00000000-0005-0000-0000-0000330D0000}"/>
    <cellStyle name="Euro 2 213" xfId="3381" xr:uid="{00000000-0005-0000-0000-0000340D0000}"/>
    <cellStyle name="Euro 2 214" xfId="3382" xr:uid="{00000000-0005-0000-0000-0000350D0000}"/>
    <cellStyle name="Euro 2 215" xfId="3383" xr:uid="{00000000-0005-0000-0000-0000360D0000}"/>
    <cellStyle name="Euro 2 216" xfId="3384" xr:uid="{00000000-0005-0000-0000-0000370D0000}"/>
    <cellStyle name="Euro 2 217" xfId="3385" xr:uid="{00000000-0005-0000-0000-0000380D0000}"/>
    <cellStyle name="Euro 2 218" xfId="3386" xr:uid="{00000000-0005-0000-0000-0000390D0000}"/>
    <cellStyle name="Euro 2 219" xfId="3387" xr:uid="{00000000-0005-0000-0000-00003A0D0000}"/>
    <cellStyle name="Euro 2 22" xfId="3388" xr:uid="{00000000-0005-0000-0000-00003B0D0000}"/>
    <cellStyle name="Euro 2 220" xfId="3389" xr:uid="{00000000-0005-0000-0000-00003C0D0000}"/>
    <cellStyle name="Euro 2 221" xfId="3390" xr:uid="{00000000-0005-0000-0000-00003D0D0000}"/>
    <cellStyle name="Euro 2 23" xfId="3391" xr:uid="{00000000-0005-0000-0000-00003E0D0000}"/>
    <cellStyle name="Euro 2 24" xfId="3392" xr:uid="{00000000-0005-0000-0000-00003F0D0000}"/>
    <cellStyle name="Euro 2 25" xfId="3393" xr:uid="{00000000-0005-0000-0000-0000400D0000}"/>
    <cellStyle name="Euro 2 26" xfId="3394" xr:uid="{00000000-0005-0000-0000-0000410D0000}"/>
    <cellStyle name="Euro 2 27" xfId="3395" xr:uid="{00000000-0005-0000-0000-0000420D0000}"/>
    <cellStyle name="Euro 2 28" xfId="3396" xr:uid="{00000000-0005-0000-0000-0000430D0000}"/>
    <cellStyle name="Euro 2 29" xfId="3397" xr:uid="{00000000-0005-0000-0000-0000440D0000}"/>
    <cellStyle name="Euro 2 3" xfId="3398" xr:uid="{00000000-0005-0000-0000-0000450D0000}"/>
    <cellStyle name="Euro 2 30" xfId="3399" xr:uid="{00000000-0005-0000-0000-0000460D0000}"/>
    <cellStyle name="Euro 2 31" xfId="3400" xr:uid="{00000000-0005-0000-0000-0000470D0000}"/>
    <cellStyle name="Euro 2 32" xfId="3401" xr:uid="{00000000-0005-0000-0000-0000480D0000}"/>
    <cellStyle name="Euro 2 33" xfId="3402" xr:uid="{00000000-0005-0000-0000-0000490D0000}"/>
    <cellStyle name="Euro 2 34" xfId="3403" xr:uid="{00000000-0005-0000-0000-00004A0D0000}"/>
    <cellStyle name="Euro 2 35" xfId="3404" xr:uid="{00000000-0005-0000-0000-00004B0D0000}"/>
    <cellStyle name="Euro 2 36" xfId="3405" xr:uid="{00000000-0005-0000-0000-00004C0D0000}"/>
    <cellStyle name="Euro 2 37" xfId="3406" xr:uid="{00000000-0005-0000-0000-00004D0D0000}"/>
    <cellStyle name="Euro 2 38" xfId="3407" xr:uid="{00000000-0005-0000-0000-00004E0D0000}"/>
    <cellStyle name="Euro 2 39" xfId="3408" xr:uid="{00000000-0005-0000-0000-00004F0D0000}"/>
    <cellStyle name="Euro 2 4" xfId="3409" xr:uid="{00000000-0005-0000-0000-0000500D0000}"/>
    <cellStyle name="Euro 2 40" xfId="3410" xr:uid="{00000000-0005-0000-0000-0000510D0000}"/>
    <cellStyle name="Euro 2 41" xfId="3411" xr:uid="{00000000-0005-0000-0000-0000520D0000}"/>
    <cellStyle name="Euro 2 42" xfId="3412" xr:uid="{00000000-0005-0000-0000-0000530D0000}"/>
    <cellStyle name="Euro 2 43" xfId="3413" xr:uid="{00000000-0005-0000-0000-0000540D0000}"/>
    <cellStyle name="Euro 2 44" xfId="3414" xr:uid="{00000000-0005-0000-0000-0000550D0000}"/>
    <cellStyle name="Euro 2 45" xfId="3415" xr:uid="{00000000-0005-0000-0000-0000560D0000}"/>
    <cellStyle name="Euro 2 46" xfId="3416" xr:uid="{00000000-0005-0000-0000-0000570D0000}"/>
    <cellStyle name="Euro 2 47" xfId="3417" xr:uid="{00000000-0005-0000-0000-0000580D0000}"/>
    <cellStyle name="Euro 2 48" xfId="3418" xr:uid="{00000000-0005-0000-0000-0000590D0000}"/>
    <cellStyle name="Euro 2 49" xfId="3419" xr:uid="{00000000-0005-0000-0000-00005A0D0000}"/>
    <cellStyle name="Euro 2 5" xfId="3420" xr:uid="{00000000-0005-0000-0000-00005B0D0000}"/>
    <cellStyle name="Euro 2 50" xfId="3421" xr:uid="{00000000-0005-0000-0000-00005C0D0000}"/>
    <cellStyle name="Euro 2 51" xfId="3422" xr:uid="{00000000-0005-0000-0000-00005D0D0000}"/>
    <cellStyle name="Euro 2 52" xfId="3423" xr:uid="{00000000-0005-0000-0000-00005E0D0000}"/>
    <cellStyle name="Euro 2 53" xfId="3424" xr:uid="{00000000-0005-0000-0000-00005F0D0000}"/>
    <cellStyle name="Euro 2 54" xfId="3425" xr:uid="{00000000-0005-0000-0000-0000600D0000}"/>
    <cellStyle name="Euro 2 55" xfId="3426" xr:uid="{00000000-0005-0000-0000-0000610D0000}"/>
    <cellStyle name="Euro 2 56" xfId="3427" xr:uid="{00000000-0005-0000-0000-0000620D0000}"/>
    <cellStyle name="Euro 2 57" xfId="3428" xr:uid="{00000000-0005-0000-0000-0000630D0000}"/>
    <cellStyle name="Euro 2 58" xfId="3429" xr:uid="{00000000-0005-0000-0000-0000640D0000}"/>
    <cellStyle name="Euro 2 59" xfId="3430" xr:uid="{00000000-0005-0000-0000-0000650D0000}"/>
    <cellStyle name="Euro 2 6" xfId="3431" xr:uid="{00000000-0005-0000-0000-0000660D0000}"/>
    <cellStyle name="Euro 2 60" xfId="3432" xr:uid="{00000000-0005-0000-0000-0000670D0000}"/>
    <cellStyle name="Euro 2 61" xfId="3433" xr:uid="{00000000-0005-0000-0000-0000680D0000}"/>
    <cellStyle name="Euro 2 62" xfId="3434" xr:uid="{00000000-0005-0000-0000-0000690D0000}"/>
    <cellStyle name="Euro 2 63" xfId="3435" xr:uid="{00000000-0005-0000-0000-00006A0D0000}"/>
    <cellStyle name="Euro 2 64" xfId="3436" xr:uid="{00000000-0005-0000-0000-00006B0D0000}"/>
    <cellStyle name="Euro 2 65" xfId="3437" xr:uid="{00000000-0005-0000-0000-00006C0D0000}"/>
    <cellStyle name="Euro 2 66" xfId="3438" xr:uid="{00000000-0005-0000-0000-00006D0D0000}"/>
    <cellStyle name="Euro 2 67" xfId="3439" xr:uid="{00000000-0005-0000-0000-00006E0D0000}"/>
    <cellStyle name="Euro 2 68" xfId="3440" xr:uid="{00000000-0005-0000-0000-00006F0D0000}"/>
    <cellStyle name="Euro 2 69" xfId="3441" xr:uid="{00000000-0005-0000-0000-0000700D0000}"/>
    <cellStyle name="Euro 2 7" xfId="3442" xr:uid="{00000000-0005-0000-0000-0000710D0000}"/>
    <cellStyle name="Euro 2 70" xfId="3443" xr:uid="{00000000-0005-0000-0000-0000720D0000}"/>
    <cellStyle name="Euro 2 71" xfId="3444" xr:uid="{00000000-0005-0000-0000-0000730D0000}"/>
    <cellStyle name="Euro 2 72" xfId="3445" xr:uid="{00000000-0005-0000-0000-0000740D0000}"/>
    <cellStyle name="Euro 2 73" xfId="3446" xr:uid="{00000000-0005-0000-0000-0000750D0000}"/>
    <cellStyle name="Euro 2 74" xfId="3447" xr:uid="{00000000-0005-0000-0000-0000760D0000}"/>
    <cellStyle name="Euro 2 75" xfId="3448" xr:uid="{00000000-0005-0000-0000-0000770D0000}"/>
    <cellStyle name="Euro 2 76" xfId="3449" xr:uid="{00000000-0005-0000-0000-0000780D0000}"/>
    <cellStyle name="Euro 2 77" xfId="3450" xr:uid="{00000000-0005-0000-0000-0000790D0000}"/>
    <cellStyle name="Euro 2 78" xfId="3451" xr:uid="{00000000-0005-0000-0000-00007A0D0000}"/>
    <cellStyle name="Euro 2 79" xfId="3452" xr:uid="{00000000-0005-0000-0000-00007B0D0000}"/>
    <cellStyle name="Euro 2 8" xfId="3453" xr:uid="{00000000-0005-0000-0000-00007C0D0000}"/>
    <cellStyle name="Euro 2 80" xfId="3454" xr:uid="{00000000-0005-0000-0000-00007D0D0000}"/>
    <cellStyle name="Euro 2 81" xfId="3455" xr:uid="{00000000-0005-0000-0000-00007E0D0000}"/>
    <cellStyle name="Euro 2 82" xfId="3456" xr:uid="{00000000-0005-0000-0000-00007F0D0000}"/>
    <cellStyle name="Euro 2 83" xfId="3457" xr:uid="{00000000-0005-0000-0000-0000800D0000}"/>
    <cellStyle name="Euro 2 84" xfId="3458" xr:uid="{00000000-0005-0000-0000-0000810D0000}"/>
    <cellStyle name="Euro 2 85" xfId="3459" xr:uid="{00000000-0005-0000-0000-0000820D0000}"/>
    <cellStyle name="Euro 2 86" xfId="3460" xr:uid="{00000000-0005-0000-0000-0000830D0000}"/>
    <cellStyle name="Euro 2 87" xfId="3461" xr:uid="{00000000-0005-0000-0000-0000840D0000}"/>
    <cellStyle name="Euro 2 88" xfId="3462" xr:uid="{00000000-0005-0000-0000-0000850D0000}"/>
    <cellStyle name="Euro 2 89" xfId="3463" xr:uid="{00000000-0005-0000-0000-0000860D0000}"/>
    <cellStyle name="Euro 2 9" xfId="3464" xr:uid="{00000000-0005-0000-0000-0000870D0000}"/>
    <cellStyle name="Euro 2 90" xfId="3465" xr:uid="{00000000-0005-0000-0000-0000880D0000}"/>
    <cellStyle name="Euro 2 91" xfId="3466" xr:uid="{00000000-0005-0000-0000-0000890D0000}"/>
    <cellStyle name="Euro 2 92" xfId="3467" xr:uid="{00000000-0005-0000-0000-00008A0D0000}"/>
    <cellStyle name="Euro 2 93" xfId="3468" xr:uid="{00000000-0005-0000-0000-00008B0D0000}"/>
    <cellStyle name="Euro 2 94" xfId="3469" xr:uid="{00000000-0005-0000-0000-00008C0D0000}"/>
    <cellStyle name="Euro 2 95" xfId="3470" xr:uid="{00000000-0005-0000-0000-00008D0D0000}"/>
    <cellStyle name="Euro 2 96" xfId="3471" xr:uid="{00000000-0005-0000-0000-00008E0D0000}"/>
    <cellStyle name="Euro 2 97" xfId="3472" xr:uid="{00000000-0005-0000-0000-00008F0D0000}"/>
    <cellStyle name="Euro 2 98" xfId="3473" xr:uid="{00000000-0005-0000-0000-0000900D0000}"/>
    <cellStyle name="Euro 2 99" xfId="3474" xr:uid="{00000000-0005-0000-0000-0000910D0000}"/>
    <cellStyle name="Euro 20" xfId="3475" xr:uid="{00000000-0005-0000-0000-0000920D0000}"/>
    <cellStyle name="Euro 21" xfId="3476" xr:uid="{00000000-0005-0000-0000-0000930D0000}"/>
    <cellStyle name="Euro 22" xfId="3477" xr:uid="{00000000-0005-0000-0000-0000940D0000}"/>
    <cellStyle name="Euro 23" xfId="3478" xr:uid="{00000000-0005-0000-0000-0000950D0000}"/>
    <cellStyle name="Euro 24" xfId="3479" xr:uid="{00000000-0005-0000-0000-0000960D0000}"/>
    <cellStyle name="Euro 25" xfId="3480" xr:uid="{00000000-0005-0000-0000-0000970D0000}"/>
    <cellStyle name="Euro 26" xfId="3481" xr:uid="{00000000-0005-0000-0000-0000980D0000}"/>
    <cellStyle name="Euro 27" xfId="3482" xr:uid="{00000000-0005-0000-0000-0000990D0000}"/>
    <cellStyle name="Euro 28" xfId="3483" xr:uid="{00000000-0005-0000-0000-00009A0D0000}"/>
    <cellStyle name="Euro 29" xfId="3484" xr:uid="{00000000-0005-0000-0000-00009B0D0000}"/>
    <cellStyle name="Euro 3" xfId="3485" xr:uid="{00000000-0005-0000-0000-00009C0D0000}"/>
    <cellStyle name="Euro 30" xfId="3486" xr:uid="{00000000-0005-0000-0000-00009D0D0000}"/>
    <cellStyle name="Euro 31" xfId="3487" xr:uid="{00000000-0005-0000-0000-00009E0D0000}"/>
    <cellStyle name="Euro 32" xfId="3488" xr:uid="{00000000-0005-0000-0000-00009F0D0000}"/>
    <cellStyle name="Euro 33" xfId="3489" xr:uid="{00000000-0005-0000-0000-0000A00D0000}"/>
    <cellStyle name="Euro 34" xfId="3490" xr:uid="{00000000-0005-0000-0000-0000A10D0000}"/>
    <cellStyle name="Euro 35" xfId="3491" xr:uid="{00000000-0005-0000-0000-0000A20D0000}"/>
    <cellStyle name="Euro 36" xfId="3492" xr:uid="{00000000-0005-0000-0000-0000A30D0000}"/>
    <cellStyle name="Euro 37" xfId="3493" xr:uid="{00000000-0005-0000-0000-0000A40D0000}"/>
    <cellStyle name="Euro 38" xfId="3494" xr:uid="{00000000-0005-0000-0000-0000A50D0000}"/>
    <cellStyle name="Euro 39" xfId="3495" xr:uid="{00000000-0005-0000-0000-0000A60D0000}"/>
    <cellStyle name="Euro 4" xfId="3496" xr:uid="{00000000-0005-0000-0000-0000A70D0000}"/>
    <cellStyle name="Euro 40" xfId="3497" xr:uid="{00000000-0005-0000-0000-0000A80D0000}"/>
    <cellStyle name="Euro 41" xfId="3498" xr:uid="{00000000-0005-0000-0000-0000A90D0000}"/>
    <cellStyle name="Euro 42" xfId="3499" xr:uid="{00000000-0005-0000-0000-0000AA0D0000}"/>
    <cellStyle name="Euro 43" xfId="3500" xr:uid="{00000000-0005-0000-0000-0000AB0D0000}"/>
    <cellStyle name="Euro 44" xfId="3501" xr:uid="{00000000-0005-0000-0000-0000AC0D0000}"/>
    <cellStyle name="Euro 45" xfId="3502" xr:uid="{00000000-0005-0000-0000-0000AD0D0000}"/>
    <cellStyle name="Euro 46" xfId="3503" xr:uid="{00000000-0005-0000-0000-0000AE0D0000}"/>
    <cellStyle name="Euro 47" xfId="3504" xr:uid="{00000000-0005-0000-0000-0000AF0D0000}"/>
    <cellStyle name="Euro 48" xfId="3505" xr:uid="{00000000-0005-0000-0000-0000B00D0000}"/>
    <cellStyle name="Euro 49" xfId="3506" xr:uid="{00000000-0005-0000-0000-0000B10D0000}"/>
    <cellStyle name="Euro 5" xfId="3507" xr:uid="{00000000-0005-0000-0000-0000B20D0000}"/>
    <cellStyle name="Euro 5 10" xfId="3508" xr:uid="{00000000-0005-0000-0000-0000B30D0000}"/>
    <cellStyle name="Euro 5 100" xfId="3509" xr:uid="{00000000-0005-0000-0000-0000B40D0000}"/>
    <cellStyle name="Euro 5 101" xfId="3510" xr:uid="{00000000-0005-0000-0000-0000B50D0000}"/>
    <cellStyle name="Euro 5 102" xfId="3511" xr:uid="{00000000-0005-0000-0000-0000B60D0000}"/>
    <cellStyle name="Euro 5 103" xfId="3512" xr:uid="{00000000-0005-0000-0000-0000B70D0000}"/>
    <cellStyle name="Euro 5 104" xfId="3513" xr:uid="{00000000-0005-0000-0000-0000B80D0000}"/>
    <cellStyle name="Euro 5 105" xfId="3514" xr:uid="{00000000-0005-0000-0000-0000B90D0000}"/>
    <cellStyle name="Euro 5 106" xfId="3515" xr:uid="{00000000-0005-0000-0000-0000BA0D0000}"/>
    <cellStyle name="Euro 5 107" xfId="3516" xr:uid="{00000000-0005-0000-0000-0000BB0D0000}"/>
    <cellStyle name="Euro 5 108" xfId="3517" xr:uid="{00000000-0005-0000-0000-0000BC0D0000}"/>
    <cellStyle name="Euro 5 109" xfId="3518" xr:uid="{00000000-0005-0000-0000-0000BD0D0000}"/>
    <cellStyle name="Euro 5 11" xfId="3519" xr:uid="{00000000-0005-0000-0000-0000BE0D0000}"/>
    <cellStyle name="Euro 5 110" xfId="3520" xr:uid="{00000000-0005-0000-0000-0000BF0D0000}"/>
    <cellStyle name="Euro 5 111" xfId="3521" xr:uid="{00000000-0005-0000-0000-0000C00D0000}"/>
    <cellStyle name="Euro 5 112" xfId="3522" xr:uid="{00000000-0005-0000-0000-0000C10D0000}"/>
    <cellStyle name="Euro 5 113" xfId="3523" xr:uid="{00000000-0005-0000-0000-0000C20D0000}"/>
    <cellStyle name="Euro 5 114" xfId="3524" xr:uid="{00000000-0005-0000-0000-0000C30D0000}"/>
    <cellStyle name="Euro 5 115" xfId="3525" xr:uid="{00000000-0005-0000-0000-0000C40D0000}"/>
    <cellStyle name="Euro 5 116" xfId="3526" xr:uid="{00000000-0005-0000-0000-0000C50D0000}"/>
    <cellStyle name="Euro 5 117" xfId="3527" xr:uid="{00000000-0005-0000-0000-0000C60D0000}"/>
    <cellStyle name="Euro 5 118" xfId="3528" xr:uid="{00000000-0005-0000-0000-0000C70D0000}"/>
    <cellStyle name="Euro 5 119" xfId="3529" xr:uid="{00000000-0005-0000-0000-0000C80D0000}"/>
    <cellStyle name="Euro 5 12" xfId="3530" xr:uid="{00000000-0005-0000-0000-0000C90D0000}"/>
    <cellStyle name="Euro 5 120" xfId="3531" xr:uid="{00000000-0005-0000-0000-0000CA0D0000}"/>
    <cellStyle name="Euro 5 121" xfId="3532" xr:uid="{00000000-0005-0000-0000-0000CB0D0000}"/>
    <cellStyle name="Euro 5 122" xfId="3533" xr:uid="{00000000-0005-0000-0000-0000CC0D0000}"/>
    <cellStyle name="Euro 5 123" xfId="3534" xr:uid="{00000000-0005-0000-0000-0000CD0D0000}"/>
    <cellStyle name="Euro 5 124" xfId="3535" xr:uid="{00000000-0005-0000-0000-0000CE0D0000}"/>
    <cellStyle name="Euro 5 125" xfId="3536" xr:uid="{00000000-0005-0000-0000-0000CF0D0000}"/>
    <cellStyle name="Euro 5 126" xfId="3537" xr:uid="{00000000-0005-0000-0000-0000D00D0000}"/>
    <cellStyle name="Euro 5 127" xfId="3538" xr:uid="{00000000-0005-0000-0000-0000D10D0000}"/>
    <cellStyle name="Euro 5 128" xfId="3539" xr:uid="{00000000-0005-0000-0000-0000D20D0000}"/>
    <cellStyle name="Euro 5 129" xfId="3540" xr:uid="{00000000-0005-0000-0000-0000D30D0000}"/>
    <cellStyle name="Euro 5 13" xfId="3541" xr:uid="{00000000-0005-0000-0000-0000D40D0000}"/>
    <cellStyle name="Euro 5 130" xfId="3542" xr:uid="{00000000-0005-0000-0000-0000D50D0000}"/>
    <cellStyle name="Euro 5 131" xfId="3543" xr:uid="{00000000-0005-0000-0000-0000D60D0000}"/>
    <cellStyle name="Euro 5 132" xfId="3544" xr:uid="{00000000-0005-0000-0000-0000D70D0000}"/>
    <cellStyle name="Euro 5 133" xfId="3545" xr:uid="{00000000-0005-0000-0000-0000D80D0000}"/>
    <cellStyle name="Euro 5 134" xfId="3546" xr:uid="{00000000-0005-0000-0000-0000D90D0000}"/>
    <cellStyle name="Euro 5 135" xfId="3547" xr:uid="{00000000-0005-0000-0000-0000DA0D0000}"/>
    <cellStyle name="Euro 5 136" xfId="3548" xr:uid="{00000000-0005-0000-0000-0000DB0D0000}"/>
    <cellStyle name="Euro 5 137" xfId="3549" xr:uid="{00000000-0005-0000-0000-0000DC0D0000}"/>
    <cellStyle name="Euro 5 138" xfId="3550" xr:uid="{00000000-0005-0000-0000-0000DD0D0000}"/>
    <cellStyle name="Euro 5 139" xfId="3551" xr:uid="{00000000-0005-0000-0000-0000DE0D0000}"/>
    <cellStyle name="Euro 5 14" xfId="3552" xr:uid="{00000000-0005-0000-0000-0000DF0D0000}"/>
    <cellStyle name="Euro 5 140" xfId="3553" xr:uid="{00000000-0005-0000-0000-0000E00D0000}"/>
    <cellStyle name="Euro 5 141" xfId="3554" xr:uid="{00000000-0005-0000-0000-0000E10D0000}"/>
    <cellStyle name="Euro 5 142" xfId="3555" xr:uid="{00000000-0005-0000-0000-0000E20D0000}"/>
    <cellStyle name="Euro 5 143" xfId="3556" xr:uid="{00000000-0005-0000-0000-0000E30D0000}"/>
    <cellStyle name="Euro 5 144" xfId="3557" xr:uid="{00000000-0005-0000-0000-0000E40D0000}"/>
    <cellStyle name="Euro 5 145" xfId="3558" xr:uid="{00000000-0005-0000-0000-0000E50D0000}"/>
    <cellStyle name="Euro 5 146" xfId="3559" xr:uid="{00000000-0005-0000-0000-0000E60D0000}"/>
    <cellStyle name="Euro 5 147" xfId="3560" xr:uid="{00000000-0005-0000-0000-0000E70D0000}"/>
    <cellStyle name="Euro 5 148" xfId="3561" xr:uid="{00000000-0005-0000-0000-0000E80D0000}"/>
    <cellStyle name="Euro 5 149" xfId="3562" xr:uid="{00000000-0005-0000-0000-0000E90D0000}"/>
    <cellStyle name="Euro 5 15" xfId="3563" xr:uid="{00000000-0005-0000-0000-0000EA0D0000}"/>
    <cellStyle name="Euro 5 150" xfId="3564" xr:uid="{00000000-0005-0000-0000-0000EB0D0000}"/>
    <cellStyle name="Euro 5 151" xfId="3565" xr:uid="{00000000-0005-0000-0000-0000EC0D0000}"/>
    <cellStyle name="Euro 5 152" xfId="3566" xr:uid="{00000000-0005-0000-0000-0000ED0D0000}"/>
    <cellStyle name="Euro 5 153" xfId="3567" xr:uid="{00000000-0005-0000-0000-0000EE0D0000}"/>
    <cellStyle name="Euro 5 154" xfId="3568" xr:uid="{00000000-0005-0000-0000-0000EF0D0000}"/>
    <cellStyle name="Euro 5 155" xfId="3569" xr:uid="{00000000-0005-0000-0000-0000F00D0000}"/>
    <cellStyle name="Euro 5 156" xfId="3570" xr:uid="{00000000-0005-0000-0000-0000F10D0000}"/>
    <cellStyle name="Euro 5 157" xfId="3571" xr:uid="{00000000-0005-0000-0000-0000F20D0000}"/>
    <cellStyle name="Euro 5 158" xfId="3572" xr:uid="{00000000-0005-0000-0000-0000F30D0000}"/>
    <cellStyle name="Euro 5 159" xfId="3573" xr:uid="{00000000-0005-0000-0000-0000F40D0000}"/>
    <cellStyle name="Euro 5 16" xfId="3574" xr:uid="{00000000-0005-0000-0000-0000F50D0000}"/>
    <cellStyle name="Euro 5 160" xfId="3575" xr:uid="{00000000-0005-0000-0000-0000F60D0000}"/>
    <cellStyle name="Euro 5 161" xfId="3576" xr:uid="{00000000-0005-0000-0000-0000F70D0000}"/>
    <cellStyle name="Euro 5 162" xfId="3577" xr:uid="{00000000-0005-0000-0000-0000F80D0000}"/>
    <cellStyle name="Euro 5 163" xfId="3578" xr:uid="{00000000-0005-0000-0000-0000F90D0000}"/>
    <cellStyle name="Euro 5 164" xfId="3579" xr:uid="{00000000-0005-0000-0000-0000FA0D0000}"/>
    <cellStyle name="Euro 5 165" xfId="3580" xr:uid="{00000000-0005-0000-0000-0000FB0D0000}"/>
    <cellStyle name="Euro 5 166" xfId="3581" xr:uid="{00000000-0005-0000-0000-0000FC0D0000}"/>
    <cellStyle name="Euro 5 167" xfId="3582" xr:uid="{00000000-0005-0000-0000-0000FD0D0000}"/>
    <cellStyle name="Euro 5 168" xfId="3583" xr:uid="{00000000-0005-0000-0000-0000FE0D0000}"/>
    <cellStyle name="Euro 5 169" xfId="3584" xr:uid="{00000000-0005-0000-0000-0000FF0D0000}"/>
    <cellStyle name="Euro 5 17" xfId="3585" xr:uid="{00000000-0005-0000-0000-0000000E0000}"/>
    <cellStyle name="Euro 5 170" xfId="3586" xr:uid="{00000000-0005-0000-0000-0000010E0000}"/>
    <cellStyle name="Euro 5 171" xfId="3587" xr:uid="{00000000-0005-0000-0000-0000020E0000}"/>
    <cellStyle name="Euro 5 172" xfId="3588" xr:uid="{00000000-0005-0000-0000-0000030E0000}"/>
    <cellStyle name="Euro 5 173" xfId="3589" xr:uid="{00000000-0005-0000-0000-0000040E0000}"/>
    <cellStyle name="Euro 5 174" xfId="3590" xr:uid="{00000000-0005-0000-0000-0000050E0000}"/>
    <cellStyle name="Euro 5 175" xfId="3591" xr:uid="{00000000-0005-0000-0000-0000060E0000}"/>
    <cellStyle name="Euro 5 176" xfId="3592" xr:uid="{00000000-0005-0000-0000-0000070E0000}"/>
    <cellStyle name="Euro 5 177" xfId="3593" xr:uid="{00000000-0005-0000-0000-0000080E0000}"/>
    <cellStyle name="Euro 5 178" xfId="3594" xr:uid="{00000000-0005-0000-0000-0000090E0000}"/>
    <cellStyle name="Euro 5 179" xfId="3595" xr:uid="{00000000-0005-0000-0000-00000A0E0000}"/>
    <cellStyle name="Euro 5 18" xfId="3596" xr:uid="{00000000-0005-0000-0000-00000B0E0000}"/>
    <cellStyle name="Euro 5 19" xfId="3597" xr:uid="{00000000-0005-0000-0000-00000C0E0000}"/>
    <cellStyle name="Euro 5 2" xfId="3598" xr:uid="{00000000-0005-0000-0000-00000D0E0000}"/>
    <cellStyle name="Euro 5 20" xfId="3599" xr:uid="{00000000-0005-0000-0000-00000E0E0000}"/>
    <cellStyle name="Euro 5 21" xfId="3600" xr:uid="{00000000-0005-0000-0000-00000F0E0000}"/>
    <cellStyle name="Euro 5 22" xfId="3601" xr:uid="{00000000-0005-0000-0000-0000100E0000}"/>
    <cellStyle name="Euro 5 23" xfId="3602" xr:uid="{00000000-0005-0000-0000-0000110E0000}"/>
    <cellStyle name="Euro 5 24" xfId="3603" xr:uid="{00000000-0005-0000-0000-0000120E0000}"/>
    <cellStyle name="Euro 5 25" xfId="3604" xr:uid="{00000000-0005-0000-0000-0000130E0000}"/>
    <cellStyle name="Euro 5 26" xfId="3605" xr:uid="{00000000-0005-0000-0000-0000140E0000}"/>
    <cellStyle name="Euro 5 27" xfId="3606" xr:uid="{00000000-0005-0000-0000-0000150E0000}"/>
    <cellStyle name="Euro 5 28" xfId="3607" xr:uid="{00000000-0005-0000-0000-0000160E0000}"/>
    <cellStyle name="Euro 5 29" xfId="3608" xr:uid="{00000000-0005-0000-0000-0000170E0000}"/>
    <cellStyle name="Euro 5 3" xfId="3609" xr:uid="{00000000-0005-0000-0000-0000180E0000}"/>
    <cellStyle name="Euro 5 30" xfId="3610" xr:uid="{00000000-0005-0000-0000-0000190E0000}"/>
    <cellStyle name="Euro 5 31" xfId="3611" xr:uid="{00000000-0005-0000-0000-00001A0E0000}"/>
    <cellStyle name="Euro 5 32" xfId="3612" xr:uid="{00000000-0005-0000-0000-00001B0E0000}"/>
    <cellStyle name="Euro 5 33" xfId="3613" xr:uid="{00000000-0005-0000-0000-00001C0E0000}"/>
    <cellStyle name="Euro 5 34" xfId="3614" xr:uid="{00000000-0005-0000-0000-00001D0E0000}"/>
    <cellStyle name="Euro 5 35" xfId="3615" xr:uid="{00000000-0005-0000-0000-00001E0E0000}"/>
    <cellStyle name="Euro 5 36" xfId="3616" xr:uid="{00000000-0005-0000-0000-00001F0E0000}"/>
    <cellStyle name="Euro 5 37" xfId="3617" xr:uid="{00000000-0005-0000-0000-0000200E0000}"/>
    <cellStyle name="Euro 5 38" xfId="3618" xr:uid="{00000000-0005-0000-0000-0000210E0000}"/>
    <cellStyle name="Euro 5 39" xfId="3619" xr:uid="{00000000-0005-0000-0000-0000220E0000}"/>
    <cellStyle name="Euro 5 4" xfId="3620" xr:uid="{00000000-0005-0000-0000-0000230E0000}"/>
    <cellStyle name="Euro 5 40" xfId="3621" xr:uid="{00000000-0005-0000-0000-0000240E0000}"/>
    <cellStyle name="Euro 5 41" xfId="3622" xr:uid="{00000000-0005-0000-0000-0000250E0000}"/>
    <cellStyle name="Euro 5 42" xfId="3623" xr:uid="{00000000-0005-0000-0000-0000260E0000}"/>
    <cellStyle name="Euro 5 43" xfId="3624" xr:uid="{00000000-0005-0000-0000-0000270E0000}"/>
    <cellStyle name="Euro 5 44" xfId="3625" xr:uid="{00000000-0005-0000-0000-0000280E0000}"/>
    <cellStyle name="Euro 5 45" xfId="3626" xr:uid="{00000000-0005-0000-0000-0000290E0000}"/>
    <cellStyle name="Euro 5 46" xfId="3627" xr:uid="{00000000-0005-0000-0000-00002A0E0000}"/>
    <cellStyle name="Euro 5 47" xfId="3628" xr:uid="{00000000-0005-0000-0000-00002B0E0000}"/>
    <cellStyle name="Euro 5 48" xfId="3629" xr:uid="{00000000-0005-0000-0000-00002C0E0000}"/>
    <cellStyle name="Euro 5 49" xfId="3630" xr:uid="{00000000-0005-0000-0000-00002D0E0000}"/>
    <cellStyle name="Euro 5 5" xfId="3631" xr:uid="{00000000-0005-0000-0000-00002E0E0000}"/>
    <cellStyle name="Euro 5 50" xfId="3632" xr:uid="{00000000-0005-0000-0000-00002F0E0000}"/>
    <cellStyle name="Euro 5 51" xfId="3633" xr:uid="{00000000-0005-0000-0000-0000300E0000}"/>
    <cellStyle name="Euro 5 52" xfId="3634" xr:uid="{00000000-0005-0000-0000-0000310E0000}"/>
    <cellStyle name="Euro 5 53" xfId="3635" xr:uid="{00000000-0005-0000-0000-0000320E0000}"/>
    <cellStyle name="Euro 5 54" xfId="3636" xr:uid="{00000000-0005-0000-0000-0000330E0000}"/>
    <cellStyle name="Euro 5 55" xfId="3637" xr:uid="{00000000-0005-0000-0000-0000340E0000}"/>
    <cellStyle name="Euro 5 56" xfId="3638" xr:uid="{00000000-0005-0000-0000-0000350E0000}"/>
    <cellStyle name="Euro 5 57" xfId="3639" xr:uid="{00000000-0005-0000-0000-0000360E0000}"/>
    <cellStyle name="Euro 5 58" xfId="3640" xr:uid="{00000000-0005-0000-0000-0000370E0000}"/>
    <cellStyle name="Euro 5 59" xfId="3641" xr:uid="{00000000-0005-0000-0000-0000380E0000}"/>
    <cellStyle name="Euro 5 6" xfId="3642" xr:uid="{00000000-0005-0000-0000-0000390E0000}"/>
    <cellStyle name="Euro 5 60" xfId="3643" xr:uid="{00000000-0005-0000-0000-00003A0E0000}"/>
    <cellStyle name="Euro 5 61" xfId="3644" xr:uid="{00000000-0005-0000-0000-00003B0E0000}"/>
    <cellStyle name="Euro 5 62" xfId="3645" xr:uid="{00000000-0005-0000-0000-00003C0E0000}"/>
    <cellStyle name="Euro 5 63" xfId="3646" xr:uid="{00000000-0005-0000-0000-00003D0E0000}"/>
    <cellStyle name="Euro 5 64" xfId="3647" xr:uid="{00000000-0005-0000-0000-00003E0E0000}"/>
    <cellStyle name="Euro 5 65" xfId="3648" xr:uid="{00000000-0005-0000-0000-00003F0E0000}"/>
    <cellStyle name="Euro 5 66" xfId="3649" xr:uid="{00000000-0005-0000-0000-0000400E0000}"/>
    <cellStyle name="Euro 5 67" xfId="3650" xr:uid="{00000000-0005-0000-0000-0000410E0000}"/>
    <cellStyle name="Euro 5 68" xfId="3651" xr:uid="{00000000-0005-0000-0000-0000420E0000}"/>
    <cellStyle name="Euro 5 69" xfId="3652" xr:uid="{00000000-0005-0000-0000-0000430E0000}"/>
    <cellStyle name="Euro 5 7" xfId="3653" xr:uid="{00000000-0005-0000-0000-0000440E0000}"/>
    <cellStyle name="Euro 5 70" xfId="3654" xr:uid="{00000000-0005-0000-0000-0000450E0000}"/>
    <cellStyle name="Euro 5 71" xfId="3655" xr:uid="{00000000-0005-0000-0000-0000460E0000}"/>
    <cellStyle name="Euro 5 72" xfId="3656" xr:uid="{00000000-0005-0000-0000-0000470E0000}"/>
    <cellStyle name="Euro 5 73" xfId="3657" xr:uid="{00000000-0005-0000-0000-0000480E0000}"/>
    <cellStyle name="Euro 5 74" xfId="3658" xr:uid="{00000000-0005-0000-0000-0000490E0000}"/>
    <cellStyle name="Euro 5 75" xfId="3659" xr:uid="{00000000-0005-0000-0000-00004A0E0000}"/>
    <cellStyle name="Euro 5 76" xfId="3660" xr:uid="{00000000-0005-0000-0000-00004B0E0000}"/>
    <cellStyle name="Euro 5 77" xfId="3661" xr:uid="{00000000-0005-0000-0000-00004C0E0000}"/>
    <cellStyle name="Euro 5 78" xfId="3662" xr:uid="{00000000-0005-0000-0000-00004D0E0000}"/>
    <cellStyle name="Euro 5 79" xfId="3663" xr:uid="{00000000-0005-0000-0000-00004E0E0000}"/>
    <cellStyle name="Euro 5 8" xfId="3664" xr:uid="{00000000-0005-0000-0000-00004F0E0000}"/>
    <cellStyle name="Euro 5 80" xfId="3665" xr:uid="{00000000-0005-0000-0000-0000500E0000}"/>
    <cellStyle name="Euro 5 81" xfId="3666" xr:uid="{00000000-0005-0000-0000-0000510E0000}"/>
    <cellStyle name="Euro 5 82" xfId="3667" xr:uid="{00000000-0005-0000-0000-0000520E0000}"/>
    <cellStyle name="Euro 5 83" xfId="3668" xr:uid="{00000000-0005-0000-0000-0000530E0000}"/>
    <cellStyle name="Euro 5 84" xfId="3669" xr:uid="{00000000-0005-0000-0000-0000540E0000}"/>
    <cellStyle name="Euro 5 85" xfId="3670" xr:uid="{00000000-0005-0000-0000-0000550E0000}"/>
    <cellStyle name="Euro 5 86" xfId="3671" xr:uid="{00000000-0005-0000-0000-0000560E0000}"/>
    <cellStyle name="Euro 5 87" xfId="3672" xr:uid="{00000000-0005-0000-0000-0000570E0000}"/>
    <cellStyle name="Euro 5 88" xfId="3673" xr:uid="{00000000-0005-0000-0000-0000580E0000}"/>
    <cellStyle name="Euro 5 89" xfId="3674" xr:uid="{00000000-0005-0000-0000-0000590E0000}"/>
    <cellStyle name="Euro 5 9" xfId="3675" xr:uid="{00000000-0005-0000-0000-00005A0E0000}"/>
    <cellStyle name="Euro 5 90" xfId="3676" xr:uid="{00000000-0005-0000-0000-00005B0E0000}"/>
    <cellStyle name="Euro 5 91" xfId="3677" xr:uid="{00000000-0005-0000-0000-00005C0E0000}"/>
    <cellStyle name="Euro 5 92" xfId="3678" xr:uid="{00000000-0005-0000-0000-00005D0E0000}"/>
    <cellStyle name="Euro 5 93" xfId="3679" xr:uid="{00000000-0005-0000-0000-00005E0E0000}"/>
    <cellStyle name="Euro 5 94" xfId="3680" xr:uid="{00000000-0005-0000-0000-00005F0E0000}"/>
    <cellStyle name="Euro 5 95" xfId="3681" xr:uid="{00000000-0005-0000-0000-0000600E0000}"/>
    <cellStyle name="Euro 5 96" xfId="3682" xr:uid="{00000000-0005-0000-0000-0000610E0000}"/>
    <cellStyle name="Euro 5 97" xfId="3683" xr:uid="{00000000-0005-0000-0000-0000620E0000}"/>
    <cellStyle name="Euro 5 98" xfId="3684" xr:uid="{00000000-0005-0000-0000-0000630E0000}"/>
    <cellStyle name="Euro 5 99" xfId="3685" xr:uid="{00000000-0005-0000-0000-0000640E0000}"/>
    <cellStyle name="Euro 50" xfId="3686" xr:uid="{00000000-0005-0000-0000-0000650E0000}"/>
    <cellStyle name="Euro 51" xfId="3687" xr:uid="{00000000-0005-0000-0000-0000660E0000}"/>
    <cellStyle name="Euro 52" xfId="3688" xr:uid="{00000000-0005-0000-0000-0000670E0000}"/>
    <cellStyle name="Euro 53" xfId="3689" xr:uid="{00000000-0005-0000-0000-0000680E0000}"/>
    <cellStyle name="Euro 54" xfId="3690" xr:uid="{00000000-0005-0000-0000-0000690E0000}"/>
    <cellStyle name="Euro 55" xfId="3691" xr:uid="{00000000-0005-0000-0000-00006A0E0000}"/>
    <cellStyle name="Euro 56" xfId="3692" xr:uid="{00000000-0005-0000-0000-00006B0E0000}"/>
    <cellStyle name="Euro 57" xfId="3693" xr:uid="{00000000-0005-0000-0000-00006C0E0000}"/>
    <cellStyle name="Euro 58" xfId="3694" xr:uid="{00000000-0005-0000-0000-00006D0E0000}"/>
    <cellStyle name="Euro 59" xfId="3695" xr:uid="{00000000-0005-0000-0000-00006E0E0000}"/>
    <cellStyle name="Euro 6" xfId="3696" xr:uid="{00000000-0005-0000-0000-00006F0E0000}"/>
    <cellStyle name="Euro 6 10" xfId="3697" xr:uid="{00000000-0005-0000-0000-0000700E0000}"/>
    <cellStyle name="Euro 6 100" xfId="3698" xr:uid="{00000000-0005-0000-0000-0000710E0000}"/>
    <cellStyle name="Euro 6 101" xfId="3699" xr:uid="{00000000-0005-0000-0000-0000720E0000}"/>
    <cellStyle name="Euro 6 102" xfId="3700" xr:uid="{00000000-0005-0000-0000-0000730E0000}"/>
    <cellStyle name="Euro 6 103" xfId="3701" xr:uid="{00000000-0005-0000-0000-0000740E0000}"/>
    <cellStyle name="Euro 6 104" xfId="3702" xr:uid="{00000000-0005-0000-0000-0000750E0000}"/>
    <cellStyle name="Euro 6 105" xfId="3703" xr:uid="{00000000-0005-0000-0000-0000760E0000}"/>
    <cellStyle name="Euro 6 106" xfId="3704" xr:uid="{00000000-0005-0000-0000-0000770E0000}"/>
    <cellStyle name="Euro 6 107" xfId="3705" xr:uid="{00000000-0005-0000-0000-0000780E0000}"/>
    <cellStyle name="Euro 6 108" xfId="3706" xr:uid="{00000000-0005-0000-0000-0000790E0000}"/>
    <cellStyle name="Euro 6 109" xfId="3707" xr:uid="{00000000-0005-0000-0000-00007A0E0000}"/>
    <cellStyle name="Euro 6 11" xfId="3708" xr:uid="{00000000-0005-0000-0000-00007B0E0000}"/>
    <cellStyle name="Euro 6 110" xfId="3709" xr:uid="{00000000-0005-0000-0000-00007C0E0000}"/>
    <cellStyle name="Euro 6 111" xfId="3710" xr:uid="{00000000-0005-0000-0000-00007D0E0000}"/>
    <cellStyle name="Euro 6 112" xfId="3711" xr:uid="{00000000-0005-0000-0000-00007E0E0000}"/>
    <cellStyle name="Euro 6 113" xfId="3712" xr:uid="{00000000-0005-0000-0000-00007F0E0000}"/>
    <cellStyle name="Euro 6 114" xfId="3713" xr:uid="{00000000-0005-0000-0000-0000800E0000}"/>
    <cellStyle name="Euro 6 115" xfId="3714" xr:uid="{00000000-0005-0000-0000-0000810E0000}"/>
    <cellStyle name="Euro 6 116" xfId="3715" xr:uid="{00000000-0005-0000-0000-0000820E0000}"/>
    <cellStyle name="Euro 6 117" xfId="3716" xr:uid="{00000000-0005-0000-0000-0000830E0000}"/>
    <cellStyle name="Euro 6 118" xfId="3717" xr:uid="{00000000-0005-0000-0000-0000840E0000}"/>
    <cellStyle name="Euro 6 119" xfId="3718" xr:uid="{00000000-0005-0000-0000-0000850E0000}"/>
    <cellStyle name="Euro 6 12" xfId="3719" xr:uid="{00000000-0005-0000-0000-0000860E0000}"/>
    <cellStyle name="Euro 6 120" xfId="3720" xr:uid="{00000000-0005-0000-0000-0000870E0000}"/>
    <cellStyle name="Euro 6 121" xfId="3721" xr:uid="{00000000-0005-0000-0000-0000880E0000}"/>
    <cellStyle name="Euro 6 122" xfId="3722" xr:uid="{00000000-0005-0000-0000-0000890E0000}"/>
    <cellStyle name="Euro 6 123" xfId="3723" xr:uid="{00000000-0005-0000-0000-00008A0E0000}"/>
    <cellStyle name="Euro 6 124" xfId="3724" xr:uid="{00000000-0005-0000-0000-00008B0E0000}"/>
    <cellStyle name="Euro 6 125" xfId="3725" xr:uid="{00000000-0005-0000-0000-00008C0E0000}"/>
    <cellStyle name="Euro 6 126" xfId="3726" xr:uid="{00000000-0005-0000-0000-00008D0E0000}"/>
    <cellStyle name="Euro 6 127" xfId="3727" xr:uid="{00000000-0005-0000-0000-00008E0E0000}"/>
    <cellStyle name="Euro 6 128" xfId="3728" xr:uid="{00000000-0005-0000-0000-00008F0E0000}"/>
    <cellStyle name="Euro 6 129" xfId="3729" xr:uid="{00000000-0005-0000-0000-0000900E0000}"/>
    <cellStyle name="Euro 6 13" xfId="3730" xr:uid="{00000000-0005-0000-0000-0000910E0000}"/>
    <cellStyle name="Euro 6 130" xfId="3731" xr:uid="{00000000-0005-0000-0000-0000920E0000}"/>
    <cellStyle name="Euro 6 131" xfId="3732" xr:uid="{00000000-0005-0000-0000-0000930E0000}"/>
    <cellStyle name="Euro 6 132" xfId="3733" xr:uid="{00000000-0005-0000-0000-0000940E0000}"/>
    <cellStyle name="Euro 6 133" xfId="3734" xr:uid="{00000000-0005-0000-0000-0000950E0000}"/>
    <cellStyle name="Euro 6 134" xfId="3735" xr:uid="{00000000-0005-0000-0000-0000960E0000}"/>
    <cellStyle name="Euro 6 135" xfId="3736" xr:uid="{00000000-0005-0000-0000-0000970E0000}"/>
    <cellStyle name="Euro 6 136" xfId="3737" xr:uid="{00000000-0005-0000-0000-0000980E0000}"/>
    <cellStyle name="Euro 6 137" xfId="3738" xr:uid="{00000000-0005-0000-0000-0000990E0000}"/>
    <cellStyle name="Euro 6 138" xfId="3739" xr:uid="{00000000-0005-0000-0000-00009A0E0000}"/>
    <cellStyle name="Euro 6 139" xfId="3740" xr:uid="{00000000-0005-0000-0000-00009B0E0000}"/>
    <cellStyle name="Euro 6 14" xfId="3741" xr:uid="{00000000-0005-0000-0000-00009C0E0000}"/>
    <cellStyle name="Euro 6 140" xfId="3742" xr:uid="{00000000-0005-0000-0000-00009D0E0000}"/>
    <cellStyle name="Euro 6 141" xfId="3743" xr:uid="{00000000-0005-0000-0000-00009E0E0000}"/>
    <cellStyle name="Euro 6 142" xfId="3744" xr:uid="{00000000-0005-0000-0000-00009F0E0000}"/>
    <cellStyle name="Euro 6 143" xfId="3745" xr:uid="{00000000-0005-0000-0000-0000A00E0000}"/>
    <cellStyle name="Euro 6 144" xfId="3746" xr:uid="{00000000-0005-0000-0000-0000A10E0000}"/>
    <cellStyle name="Euro 6 145" xfId="3747" xr:uid="{00000000-0005-0000-0000-0000A20E0000}"/>
    <cellStyle name="Euro 6 146" xfId="3748" xr:uid="{00000000-0005-0000-0000-0000A30E0000}"/>
    <cellStyle name="Euro 6 147" xfId="3749" xr:uid="{00000000-0005-0000-0000-0000A40E0000}"/>
    <cellStyle name="Euro 6 148" xfId="3750" xr:uid="{00000000-0005-0000-0000-0000A50E0000}"/>
    <cellStyle name="Euro 6 149" xfId="3751" xr:uid="{00000000-0005-0000-0000-0000A60E0000}"/>
    <cellStyle name="Euro 6 15" xfId="3752" xr:uid="{00000000-0005-0000-0000-0000A70E0000}"/>
    <cellStyle name="Euro 6 150" xfId="3753" xr:uid="{00000000-0005-0000-0000-0000A80E0000}"/>
    <cellStyle name="Euro 6 151" xfId="3754" xr:uid="{00000000-0005-0000-0000-0000A90E0000}"/>
    <cellStyle name="Euro 6 152" xfId="3755" xr:uid="{00000000-0005-0000-0000-0000AA0E0000}"/>
    <cellStyle name="Euro 6 153" xfId="3756" xr:uid="{00000000-0005-0000-0000-0000AB0E0000}"/>
    <cellStyle name="Euro 6 154" xfId="3757" xr:uid="{00000000-0005-0000-0000-0000AC0E0000}"/>
    <cellStyle name="Euro 6 155" xfId="3758" xr:uid="{00000000-0005-0000-0000-0000AD0E0000}"/>
    <cellStyle name="Euro 6 156" xfId="3759" xr:uid="{00000000-0005-0000-0000-0000AE0E0000}"/>
    <cellStyle name="Euro 6 157" xfId="3760" xr:uid="{00000000-0005-0000-0000-0000AF0E0000}"/>
    <cellStyle name="Euro 6 158" xfId="3761" xr:uid="{00000000-0005-0000-0000-0000B00E0000}"/>
    <cellStyle name="Euro 6 159" xfId="3762" xr:uid="{00000000-0005-0000-0000-0000B10E0000}"/>
    <cellStyle name="Euro 6 16" xfId="3763" xr:uid="{00000000-0005-0000-0000-0000B20E0000}"/>
    <cellStyle name="Euro 6 160" xfId="3764" xr:uid="{00000000-0005-0000-0000-0000B30E0000}"/>
    <cellStyle name="Euro 6 161" xfId="3765" xr:uid="{00000000-0005-0000-0000-0000B40E0000}"/>
    <cellStyle name="Euro 6 162" xfId="3766" xr:uid="{00000000-0005-0000-0000-0000B50E0000}"/>
    <cellStyle name="Euro 6 163" xfId="3767" xr:uid="{00000000-0005-0000-0000-0000B60E0000}"/>
    <cellStyle name="Euro 6 164" xfId="3768" xr:uid="{00000000-0005-0000-0000-0000B70E0000}"/>
    <cellStyle name="Euro 6 165" xfId="3769" xr:uid="{00000000-0005-0000-0000-0000B80E0000}"/>
    <cellStyle name="Euro 6 166" xfId="3770" xr:uid="{00000000-0005-0000-0000-0000B90E0000}"/>
    <cellStyle name="Euro 6 167" xfId="3771" xr:uid="{00000000-0005-0000-0000-0000BA0E0000}"/>
    <cellStyle name="Euro 6 168" xfId="3772" xr:uid="{00000000-0005-0000-0000-0000BB0E0000}"/>
    <cellStyle name="Euro 6 169" xfId="3773" xr:uid="{00000000-0005-0000-0000-0000BC0E0000}"/>
    <cellStyle name="Euro 6 17" xfId="3774" xr:uid="{00000000-0005-0000-0000-0000BD0E0000}"/>
    <cellStyle name="Euro 6 170" xfId="3775" xr:uid="{00000000-0005-0000-0000-0000BE0E0000}"/>
    <cellStyle name="Euro 6 171" xfId="3776" xr:uid="{00000000-0005-0000-0000-0000BF0E0000}"/>
    <cellStyle name="Euro 6 172" xfId="3777" xr:uid="{00000000-0005-0000-0000-0000C00E0000}"/>
    <cellStyle name="Euro 6 173" xfId="3778" xr:uid="{00000000-0005-0000-0000-0000C10E0000}"/>
    <cellStyle name="Euro 6 174" xfId="3779" xr:uid="{00000000-0005-0000-0000-0000C20E0000}"/>
    <cellStyle name="Euro 6 175" xfId="3780" xr:uid="{00000000-0005-0000-0000-0000C30E0000}"/>
    <cellStyle name="Euro 6 176" xfId="3781" xr:uid="{00000000-0005-0000-0000-0000C40E0000}"/>
    <cellStyle name="Euro 6 177" xfId="3782" xr:uid="{00000000-0005-0000-0000-0000C50E0000}"/>
    <cellStyle name="Euro 6 178" xfId="3783" xr:uid="{00000000-0005-0000-0000-0000C60E0000}"/>
    <cellStyle name="Euro 6 179" xfId="3784" xr:uid="{00000000-0005-0000-0000-0000C70E0000}"/>
    <cellStyle name="Euro 6 18" xfId="3785" xr:uid="{00000000-0005-0000-0000-0000C80E0000}"/>
    <cellStyle name="Euro 6 19" xfId="3786" xr:uid="{00000000-0005-0000-0000-0000C90E0000}"/>
    <cellStyle name="Euro 6 2" xfId="3787" xr:uid="{00000000-0005-0000-0000-0000CA0E0000}"/>
    <cellStyle name="Euro 6 20" xfId="3788" xr:uid="{00000000-0005-0000-0000-0000CB0E0000}"/>
    <cellStyle name="Euro 6 21" xfId="3789" xr:uid="{00000000-0005-0000-0000-0000CC0E0000}"/>
    <cellStyle name="Euro 6 22" xfId="3790" xr:uid="{00000000-0005-0000-0000-0000CD0E0000}"/>
    <cellStyle name="Euro 6 23" xfId="3791" xr:uid="{00000000-0005-0000-0000-0000CE0E0000}"/>
    <cellStyle name="Euro 6 24" xfId="3792" xr:uid="{00000000-0005-0000-0000-0000CF0E0000}"/>
    <cellStyle name="Euro 6 25" xfId="3793" xr:uid="{00000000-0005-0000-0000-0000D00E0000}"/>
    <cellStyle name="Euro 6 26" xfId="3794" xr:uid="{00000000-0005-0000-0000-0000D10E0000}"/>
    <cellStyle name="Euro 6 27" xfId="3795" xr:uid="{00000000-0005-0000-0000-0000D20E0000}"/>
    <cellStyle name="Euro 6 28" xfId="3796" xr:uid="{00000000-0005-0000-0000-0000D30E0000}"/>
    <cellStyle name="Euro 6 29" xfId="3797" xr:uid="{00000000-0005-0000-0000-0000D40E0000}"/>
    <cellStyle name="Euro 6 3" xfId="3798" xr:uid="{00000000-0005-0000-0000-0000D50E0000}"/>
    <cellStyle name="Euro 6 30" xfId="3799" xr:uid="{00000000-0005-0000-0000-0000D60E0000}"/>
    <cellStyle name="Euro 6 31" xfId="3800" xr:uid="{00000000-0005-0000-0000-0000D70E0000}"/>
    <cellStyle name="Euro 6 32" xfId="3801" xr:uid="{00000000-0005-0000-0000-0000D80E0000}"/>
    <cellStyle name="Euro 6 33" xfId="3802" xr:uid="{00000000-0005-0000-0000-0000D90E0000}"/>
    <cellStyle name="Euro 6 34" xfId="3803" xr:uid="{00000000-0005-0000-0000-0000DA0E0000}"/>
    <cellStyle name="Euro 6 35" xfId="3804" xr:uid="{00000000-0005-0000-0000-0000DB0E0000}"/>
    <cellStyle name="Euro 6 36" xfId="3805" xr:uid="{00000000-0005-0000-0000-0000DC0E0000}"/>
    <cellStyle name="Euro 6 37" xfId="3806" xr:uid="{00000000-0005-0000-0000-0000DD0E0000}"/>
    <cellStyle name="Euro 6 38" xfId="3807" xr:uid="{00000000-0005-0000-0000-0000DE0E0000}"/>
    <cellStyle name="Euro 6 39" xfId="3808" xr:uid="{00000000-0005-0000-0000-0000DF0E0000}"/>
    <cellStyle name="Euro 6 4" xfId="3809" xr:uid="{00000000-0005-0000-0000-0000E00E0000}"/>
    <cellStyle name="Euro 6 40" xfId="3810" xr:uid="{00000000-0005-0000-0000-0000E10E0000}"/>
    <cellStyle name="Euro 6 41" xfId="3811" xr:uid="{00000000-0005-0000-0000-0000E20E0000}"/>
    <cellStyle name="Euro 6 42" xfId="3812" xr:uid="{00000000-0005-0000-0000-0000E30E0000}"/>
    <cellStyle name="Euro 6 43" xfId="3813" xr:uid="{00000000-0005-0000-0000-0000E40E0000}"/>
    <cellStyle name="Euro 6 44" xfId="3814" xr:uid="{00000000-0005-0000-0000-0000E50E0000}"/>
    <cellStyle name="Euro 6 45" xfId="3815" xr:uid="{00000000-0005-0000-0000-0000E60E0000}"/>
    <cellStyle name="Euro 6 46" xfId="3816" xr:uid="{00000000-0005-0000-0000-0000E70E0000}"/>
    <cellStyle name="Euro 6 47" xfId="3817" xr:uid="{00000000-0005-0000-0000-0000E80E0000}"/>
    <cellStyle name="Euro 6 48" xfId="3818" xr:uid="{00000000-0005-0000-0000-0000E90E0000}"/>
    <cellStyle name="Euro 6 49" xfId="3819" xr:uid="{00000000-0005-0000-0000-0000EA0E0000}"/>
    <cellStyle name="Euro 6 5" xfId="3820" xr:uid="{00000000-0005-0000-0000-0000EB0E0000}"/>
    <cellStyle name="Euro 6 50" xfId="3821" xr:uid="{00000000-0005-0000-0000-0000EC0E0000}"/>
    <cellStyle name="Euro 6 51" xfId="3822" xr:uid="{00000000-0005-0000-0000-0000ED0E0000}"/>
    <cellStyle name="Euro 6 52" xfId="3823" xr:uid="{00000000-0005-0000-0000-0000EE0E0000}"/>
    <cellStyle name="Euro 6 53" xfId="3824" xr:uid="{00000000-0005-0000-0000-0000EF0E0000}"/>
    <cellStyle name="Euro 6 54" xfId="3825" xr:uid="{00000000-0005-0000-0000-0000F00E0000}"/>
    <cellStyle name="Euro 6 55" xfId="3826" xr:uid="{00000000-0005-0000-0000-0000F10E0000}"/>
    <cellStyle name="Euro 6 56" xfId="3827" xr:uid="{00000000-0005-0000-0000-0000F20E0000}"/>
    <cellStyle name="Euro 6 57" xfId="3828" xr:uid="{00000000-0005-0000-0000-0000F30E0000}"/>
    <cellStyle name="Euro 6 58" xfId="3829" xr:uid="{00000000-0005-0000-0000-0000F40E0000}"/>
    <cellStyle name="Euro 6 59" xfId="3830" xr:uid="{00000000-0005-0000-0000-0000F50E0000}"/>
    <cellStyle name="Euro 6 6" xfId="3831" xr:uid="{00000000-0005-0000-0000-0000F60E0000}"/>
    <cellStyle name="Euro 6 60" xfId="3832" xr:uid="{00000000-0005-0000-0000-0000F70E0000}"/>
    <cellStyle name="Euro 6 61" xfId="3833" xr:uid="{00000000-0005-0000-0000-0000F80E0000}"/>
    <cellStyle name="Euro 6 62" xfId="3834" xr:uid="{00000000-0005-0000-0000-0000F90E0000}"/>
    <cellStyle name="Euro 6 63" xfId="3835" xr:uid="{00000000-0005-0000-0000-0000FA0E0000}"/>
    <cellStyle name="Euro 6 64" xfId="3836" xr:uid="{00000000-0005-0000-0000-0000FB0E0000}"/>
    <cellStyle name="Euro 6 65" xfId="3837" xr:uid="{00000000-0005-0000-0000-0000FC0E0000}"/>
    <cellStyle name="Euro 6 66" xfId="3838" xr:uid="{00000000-0005-0000-0000-0000FD0E0000}"/>
    <cellStyle name="Euro 6 67" xfId="3839" xr:uid="{00000000-0005-0000-0000-0000FE0E0000}"/>
    <cellStyle name="Euro 6 68" xfId="3840" xr:uid="{00000000-0005-0000-0000-0000FF0E0000}"/>
    <cellStyle name="Euro 6 69" xfId="3841" xr:uid="{00000000-0005-0000-0000-0000000F0000}"/>
    <cellStyle name="Euro 6 7" xfId="3842" xr:uid="{00000000-0005-0000-0000-0000010F0000}"/>
    <cellStyle name="Euro 6 70" xfId="3843" xr:uid="{00000000-0005-0000-0000-0000020F0000}"/>
    <cellStyle name="Euro 6 71" xfId="3844" xr:uid="{00000000-0005-0000-0000-0000030F0000}"/>
    <cellStyle name="Euro 6 72" xfId="3845" xr:uid="{00000000-0005-0000-0000-0000040F0000}"/>
    <cellStyle name="Euro 6 73" xfId="3846" xr:uid="{00000000-0005-0000-0000-0000050F0000}"/>
    <cellStyle name="Euro 6 74" xfId="3847" xr:uid="{00000000-0005-0000-0000-0000060F0000}"/>
    <cellStyle name="Euro 6 75" xfId="3848" xr:uid="{00000000-0005-0000-0000-0000070F0000}"/>
    <cellStyle name="Euro 6 76" xfId="3849" xr:uid="{00000000-0005-0000-0000-0000080F0000}"/>
    <cellStyle name="Euro 6 77" xfId="3850" xr:uid="{00000000-0005-0000-0000-0000090F0000}"/>
    <cellStyle name="Euro 6 78" xfId="3851" xr:uid="{00000000-0005-0000-0000-00000A0F0000}"/>
    <cellStyle name="Euro 6 79" xfId="3852" xr:uid="{00000000-0005-0000-0000-00000B0F0000}"/>
    <cellStyle name="Euro 6 8" xfId="3853" xr:uid="{00000000-0005-0000-0000-00000C0F0000}"/>
    <cellStyle name="Euro 6 80" xfId="3854" xr:uid="{00000000-0005-0000-0000-00000D0F0000}"/>
    <cellStyle name="Euro 6 81" xfId="3855" xr:uid="{00000000-0005-0000-0000-00000E0F0000}"/>
    <cellStyle name="Euro 6 82" xfId="3856" xr:uid="{00000000-0005-0000-0000-00000F0F0000}"/>
    <cellStyle name="Euro 6 83" xfId="3857" xr:uid="{00000000-0005-0000-0000-0000100F0000}"/>
    <cellStyle name="Euro 6 84" xfId="3858" xr:uid="{00000000-0005-0000-0000-0000110F0000}"/>
    <cellStyle name="Euro 6 85" xfId="3859" xr:uid="{00000000-0005-0000-0000-0000120F0000}"/>
    <cellStyle name="Euro 6 86" xfId="3860" xr:uid="{00000000-0005-0000-0000-0000130F0000}"/>
    <cellStyle name="Euro 6 87" xfId="3861" xr:uid="{00000000-0005-0000-0000-0000140F0000}"/>
    <cellStyle name="Euro 6 88" xfId="3862" xr:uid="{00000000-0005-0000-0000-0000150F0000}"/>
    <cellStyle name="Euro 6 89" xfId="3863" xr:uid="{00000000-0005-0000-0000-0000160F0000}"/>
    <cellStyle name="Euro 6 9" xfId="3864" xr:uid="{00000000-0005-0000-0000-0000170F0000}"/>
    <cellStyle name="Euro 6 90" xfId="3865" xr:uid="{00000000-0005-0000-0000-0000180F0000}"/>
    <cellStyle name="Euro 6 91" xfId="3866" xr:uid="{00000000-0005-0000-0000-0000190F0000}"/>
    <cellStyle name="Euro 6 92" xfId="3867" xr:uid="{00000000-0005-0000-0000-00001A0F0000}"/>
    <cellStyle name="Euro 6 93" xfId="3868" xr:uid="{00000000-0005-0000-0000-00001B0F0000}"/>
    <cellStyle name="Euro 6 94" xfId="3869" xr:uid="{00000000-0005-0000-0000-00001C0F0000}"/>
    <cellStyle name="Euro 6 95" xfId="3870" xr:uid="{00000000-0005-0000-0000-00001D0F0000}"/>
    <cellStyle name="Euro 6 96" xfId="3871" xr:uid="{00000000-0005-0000-0000-00001E0F0000}"/>
    <cellStyle name="Euro 6 97" xfId="3872" xr:uid="{00000000-0005-0000-0000-00001F0F0000}"/>
    <cellStyle name="Euro 6 98" xfId="3873" xr:uid="{00000000-0005-0000-0000-0000200F0000}"/>
    <cellStyle name="Euro 6 99" xfId="3874" xr:uid="{00000000-0005-0000-0000-0000210F0000}"/>
    <cellStyle name="Euro 60" xfId="3875" xr:uid="{00000000-0005-0000-0000-0000220F0000}"/>
    <cellStyle name="Euro 61" xfId="3876" xr:uid="{00000000-0005-0000-0000-0000230F0000}"/>
    <cellStyle name="Euro 62" xfId="3877" xr:uid="{00000000-0005-0000-0000-0000240F0000}"/>
    <cellStyle name="Euro 63" xfId="3878" xr:uid="{00000000-0005-0000-0000-0000250F0000}"/>
    <cellStyle name="Euro 64" xfId="3879" xr:uid="{00000000-0005-0000-0000-0000260F0000}"/>
    <cellStyle name="Euro 65" xfId="3880" xr:uid="{00000000-0005-0000-0000-0000270F0000}"/>
    <cellStyle name="Euro 66" xfId="3881" xr:uid="{00000000-0005-0000-0000-0000280F0000}"/>
    <cellStyle name="Euro 67" xfId="3882" xr:uid="{00000000-0005-0000-0000-0000290F0000}"/>
    <cellStyle name="Euro 68" xfId="3883" xr:uid="{00000000-0005-0000-0000-00002A0F0000}"/>
    <cellStyle name="Euro 69" xfId="3884" xr:uid="{00000000-0005-0000-0000-00002B0F0000}"/>
    <cellStyle name="Euro 7" xfId="3885" xr:uid="{00000000-0005-0000-0000-00002C0F0000}"/>
    <cellStyle name="Euro 7 10" xfId="3886" xr:uid="{00000000-0005-0000-0000-00002D0F0000}"/>
    <cellStyle name="Euro 7 100" xfId="3887" xr:uid="{00000000-0005-0000-0000-00002E0F0000}"/>
    <cellStyle name="Euro 7 101" xfId="3888" xr:uid="{00000000-0005-0000-0000-00002F0F0000}"/>
    <cellStyle name="Euro 7 102" xfId="3889" xr:uid="{00000000-0005-0000-0000-0000300F0000}"/>
    <cellStyle name="Euro 7 103" xfId="3890" xr:uid="{00000000-0005-0000-0000-0000310F0000}"/>
    <cellStyle name="Euro 7 104" xfId="3891" xr:uid="{00000000-0005-0000-0000-0000320F0000}"/>
    <cellStyle name="Euro 7 105" xfId="3892" xr:uid="{00000000-0005-0000-0000-0000330F0000}"/>
    <cellStyle name="Euro 7 106" xfId="3893" xr:uid="{00000000-0005-0000-0000-0000340F0000}"/>
    <cellStyle name="Euro 7 107" xfId="3894" xr:uid="{00000000-0005-0000-0000-0000350F0000}"/>
    <cellStyle name="Euro 7 108" xfId="3895" xr:uid="{00000000-0005-0000-0000-0000360F0000}"/>
    <cellStyle name="Euro 7 109" xfId="3896" xr:uid="{00000000-0005-0000-0000-0000370F0000}"/>
    <cellStyle name="Euro 7 11" xfId="3897" xr:uid="{00000000-0005-0000-0000-0000380F0000}"/>
    <cellStyle name="Euro 7 110" xfId="3898" xr:uid="{00000000-0005-0000-0000-0000390F0000}"/>
    <cellStyle name="Euro 7 111" xfId="3899" xr:uid="{00000000-0005-0000-0000-00003A0F0000}"/>
    <cellStyle name="Euro 7 112" xfId="3900" xr:uid="{00000000-0005-0000-0000-00003B0F0000}"/>
    <cellStyle name="Euro 7 113" xfId="3901" xr:uid="{00000000-0005-0000-0000-00003C0F0000}"/>
    <cellStyle name="Euro 7 114" xfId="3902" xr:uid="{00000000-0005-0000-0000-00003D0F0000}"/>
    <cellStyle name="Euro 7 115" xfId="3903" xr:uid="{00000000-0005-0000-0000-00003E0F0000}"/>
    <cellStyle name="Euro 7 116" xfId="3904" xr:uid="{00000000-0005-0000-0000-00003F0F0000}"/>
    <cellStyle name="Euro 7 117" xfId="3905" xr:uid="{00000000-0005-0000-0000-0000400F0000}"/>
    <cellStyle name="Euro 7 118" xfId="3906" xr:uid="{00000000-0005-0000-0000-0000410F0000}"/>
    <cellStyle name="Euro 7 119" xfId="3907" xr:uid="{00000000-0005-0000-0000-0000420F0000}"/>
    <cellStyle name="Euro 7 12" xfId="3908" xr:uid="{00000000-0005-0000-0000-0000430F0000}"/>
    <cellStyle name="Euro 7 120" xfId="3909" xr:uid="{00000000-0005-0000-0000-0000440F0000}"/>
    <cellStyle name="Euro 7 121" xfId="3910" xr:uid="{00000000-0005-0000-0000-0000450F0000}"/>
    <cellStyle name="Euro 7 122" xfId="3911" xr:uid="{00000000-0005-0000-0000-0000460F0000}"/>
    <cellStyle name="Euro 7 123" xfId="3912" xr:uid="{00000000-0005-0000-0000-0000470F0000}"/>
    <cellStyle name="Euro 7 124" xfId="3913" xr:uid="{00000000-0005-0000-0000-0000480F0000}"/>
    <cellStyle name="Euro 7 125" xfId="3914" xr:uid="{00000000-0005-0000-0000-0000490F0000}"/>
    <cellStyle name="Euro 7 126" xfId="3915" xr:uid="{00000000-0005-0000-0000-00004A0F0000}"/>
    <cellStyle name="Euro 7 127" xfId="3916" xr:uid="{00000000-0005-0000-0000-00004B0F0000}"/>
    <cellStyle name="Euro 7 128" xfId="3917" xr:uid="{00000000-0005-0000-0000-00004C0F0000}"/>
    <cellStyle name="Euro 7 129" xfId="3918" xr:uid="{00000000-0005-0000-0000-00004D0F0000}"/>
    <cellStyle name="Euro 7 13" xfId="3919" xr:uid="{00000000-0005-0000-0000-00004E0F0000}"/>
    <cellStyle name="Euro 7 130" xfId="3920" xr:uid="{00000000-0005-0000-0000-00004F0F0000}"/>
    <cellStyle name="Euro 7 131" xfId="3921" xr:uid="{00000000-0005-0000-0000-0000500F0000}"/>
    <cellStyle name="Euro 7 132" xfId="3922" xr:uid="{00000000-0005-0000-0000-0000510F0000}"/>
    <cellStyle name="Euro 7 133" xfId="3923" xr:uid="{00000000-0005-0000-0000-0000520F0000}"/>
    <cellStyle name="Euro 7 134" xfId="3924" xr:uid="{00000000-0005-0000-0000-0000530F0000}"/>
    <cellStyle name="Euro 7 135" xfId="3925" xr:uid="{00000000-0005-0000-0000-0000540F0000}"/>
    <cellStyle name="Euro 7 136" xfId="3926" xr:uid="{00000000-0005-0000-0000-0000550F0000}"/>
    <cellStyle name="Euro 7 137" xfId="3927" xr:uid="{00000000-0005-0000-0000-0000560F0000}"/>
    <cellStyle name="Euro 7 138" xfId="3928" xr:uid="{00000000-0005-0000-0000-0000570F0000}"/>
    <cellStyle name="Euro 7 139" xfId="3929" xr:uid="{00000000-0005-0000-0000-0000580F0000}"/>
    <cellStyle name="Euro 7 14" xfId="3930" xr:uid="{00000000-0005-0000-0000-0000590F0000}"/>
    <cellStyle name="Euro 7 140" xfId="3931" xr:uid="{00000000-0005-0000-0000-00005A0F0000}"/>
    <cellStyle name="Euro 7 141" xfId="3932" xr:uid="{00000000-0005-0000-0000-00005B0F0000}"/>
    <cellStyle name="Euro 7 142" xfId="3933" xr:uid="{00000000-0005-0000-0000-00005C0F0000}"/>
    <cellStyle name="Euro 7 143" xfId="3934" xr:uid="{00000000-0005-0000-0000-00005D0F0000}"/>
    <cellStyle name="Euro 7 144" xfId="3935" xr:uid="{00000000-0005-0000-0000-00005E0F0000}"/>
    <cellStyle name="Euro 7 145" xfId="3936" xr:uid="{00000000-0005-0000-0000-00005F0F0000}"/>
    <cellStyle name="Euro 7 146" xfId="3937" xr:uid="{00000000-0005-0000-0000-0000600F0000}"/>
    <cellStyle name="Euro 7 147" xfId="3938" xr:uid="{00000000-0005-0000-0000-0000610F0000}"/>
    <cellStyle name="Euro 7 148" xfId="3939" xr:uid="{00000000-0005-0000-0000-0000620F0000}"/>
    <cellStyle name="Euro 7 149" xfId="3940" xr:uid="{00000000-0005-0000-0000-0000630F0000}"/>
    <cellStyle name="Euro 7 15" xfId="3941" xr:uid="{00000000-0005-0000-0000-0000640F0000}"/>
    <cellStyle name="Euro 7 150" xfId="3942" xr:uid="{00000000-0005-0000-0000-0000650F0000}"/>
    <cellStyle name="Euro 7 151" xfId="3943" xr:uid="{00000000-0005-0000-0000-0000660F0000}"/>
    <cellStyle name="Euro 7 152" xfId="3944" xr:uid="{00000000-0005-0000-0000-0000670F0000}"/>
    <cellStyle name="Euro 7 153" xfId="3945" xr:uid="{00000000-0005-0000-0000-0000680F0000}"/>
    <cellStyle name="Euro 7 154" xfId="3946" xr:uid="{00000000-0005-0000-0000-0000690F0000}"/>
    <cellStyle name="Euro 7 155" xfId="3947" xr:uid="{00000000-0005-0000-0000-00006A0F0000}"/>
    <cellStyle name="Euro 7 156" xfId="3948" xr:uid="{00000000-0005-0000-0000-00006B0F0000}"/>
    <cellStyle name="Euro 7 157" xfId="3949" xr:uid="{00000000-0005-0000-0000-00006C0F0000}"/>
    <cellStyle name="Euro 7 158" xfId="3950" xr:uid="{00000000-0005-0000-0000-00006D0F0000}"/>
    <cellStyle name="Euro 7 159" xfId="3951" xr:uid="{00000000-0005-0000-0000-00006E0F0000}"/>
    <cellStyle name="Euro 7 16" xfId="3952" xr:uid="{00000000-0005-0000-0000-00006F0F0000}"/>
    <cellStyle name="Euro 7 160" xfId="3953" xr:uid="{00000000-0005-0000-0000-0000700F0000}"/>
    <cellStyle name="Euro 7 161" xfId="3954" xr:uid="{00000000-0005-0000-0000-0000710F0000}"/>
    <cellStyle name="Euro 7 162" xfId="3955" xr:uid="{00000000-0005-0000-0000-0000720F0000}"/>
    <cellStyle name="Euro 7 163" xfId="3956" xr:uid="{00000000-0005-0000-0000-0000730F0000}"/>
    <cellStyle name="Euro 7 164" xfId="3957" xr:uid="{00000000-0005-0000-0000-0000740F0000}"/>
    <cellStyle name="Euro 7 165" xfId="3958" xr:uid="{00000000-0005-0000-0000-0000750F0000}"/>
    <cellStyle name="Euro 7 166" xfId="3959" xr:uid="{00000000-0005-0000-0000-0000760F0000}"/>
    <cellStyle name="Euro 7 167" xfId="3960" xr:uid="{00000000-0005-0000-0000-0000770F0000}"/>
    <cellStyle name="Euro 7 168" xfId="3961" xr:uid="{00000000-0005-0000-0000-0000780F0000}"/>
    <cellStyle name="Euro 7 169" xfId="3962" xr:uid="{00000000-0005-0000-0000-0000790F0000}"/>
    <cellStyle name="Euro 7 17" xfId="3963" xr:uid="{00000000-0005-0000-0000-00007A0F0000}"/>
    <cellStyle name="Euro 7 170" xfId="3964" xr:uid="{00000000-0005-0000-0000-00007B0F0000}"/>
    <cellStyle name="Euro 7 171" xfId="3965" xr:uid="{00000000-0005-0000-0000-00007C0F0000}"/>
    <cellStyle name="Euro 7 172" xfId="3966" xr:uid="{00000000-0005-0000-0000-00007D0F0000}"/>
    <cellStyle name="Euro 7 173" xfId="3967" xr:uid="{00000000-0005-0000-0000-00007E0F0000}"/>
    <cellStyle name="Euro 7 174" xfId="3968" xr:uid="{00000000-0005-0000-0000-00007F0F0000}"/>
    <cellStyle name="Euro 7 175" xfId="3969" xr:uid="{00000000-0005-0000-0000-0000800F0000}"/>
    <cellStyle name="Euro 7 176" xfId="3970" xr:uid="{00000000-0005-0000-0000-0000810F0000}"/>
    <cellStyle name="Euro 7 177" xfId="3971" xr:uid="{00000000-0005-0000-0000-0000820F0000}"/>
    <cellStyle name="Euro 7 178" xfId="3972" xr:uid="{00000000-0005-0000-0000-0000830F0000}"/>
    <cellStyle name="Euro 7 179" xfId="3973" xr:uid="{00000000-0005-0000-0000-0000840F0000}"/>
    <cellStyle name="Euro 7 18" xfId="3974" xr:uid="{00000000-0005-0000-0000-0000850F0000}"/>
    <cellStyle name="Euro 7 19" xfId="3975" xr:uid="{00000000-0005-0000-0000-0000860F0000}"/>
    <cellStyle name="Euro 7 2" xfId="3976" xr:uid="{00000000-0005-0000-0000-0000870F0000}"/>
    <cellStyle name="Euro 7 20" xfId="3977" xr:uid="{00000000-0005-0000-0000-0000880F0000}"/>
    <cellStyle name="Euro 7 21" xfId="3978" xr:uid="{00000000-0005-0000-0000-0000890F0000}"/>
    <cellStyle name="Euro 7 22" xfId="3979" xr:uid="{00000000-0005-0000-0000-00008A0F0000}"/>
    <cellStyle name="Euro 7 23" xfId="3980" xr:uid="{00000000-0005-0000-0000-00008B0F0000}"/>
    <cellStyle name="Euro 7 24" xfId="3981" xr:uid="{00000000-0005-0000-0000-00008C0F0000}"/>
    <cellStyle name="Euro 7 25" xfId="3982" xr:uid="{00000000-0005-0000-0000-00008D0F0000}"/>
    <cellStyle name="Euro 7 26" xfId="3983" xr:uid="{00000000-0005-0000-0000-00008E0F0000}"/>
    <cellStyle name="Euro 7 27" xfId="3984" xr:uid="{00000000-0005-0000-0000-00008F0F0000}"/>
    <cellStyle name="Euro 7 28" xfId="3985" xr:uid="{00000000-0005-0000-0000-0000900F0000}"/>
    <cellStyle name="Euro 7 29" xfId="3986" xr:uid="{00000000-0005-0000-0000-0000910F0000}"/>
    <cellStyle name="Euro 7 3" xfId="3987" xr:uid="{00000000-0005-0000-0000-0000920F0000}"/>
    <cellStyle name="Euro 7 30" xfId="3988" xr:uid="{00000000-0005-0000-0000-0000930F0000}"/>
    <cellStyle name="Euro 7 31" xfId="3989" xr:uid="{00000000-0005-0000-0000-0000940F0000}"/>
    <cellStyle name="Euro 7 32" xfId="3990" xr:uid="{00000000-0005-0000-0000-0000950F0000}"/>
    <cellStyle name="Euro 7 33" xfId="3991" xr:uid="{00000000-0005-0000-0000-0000960F0000}"/>
    <cellStyle name="Euro 7 34" xfId="3992" xr:uid="{00000000-0005-0000-0000-0000970F0000}"/>
    <cellStyle name="Euro 7 35" xfId="3993" xr:uid="{00000000-0005-0000-0000-0000980F0000}"/>
    <cellStyle name="Euro 7 36" xfId="3994" xr:uid="{00000000-0005-0000-0000-0000990F0000}"/>
    <cellStyle name="Euro 7 37" xfId="3995" xr:uid="{00000000-0005-0000-0000-00009A0F0000}"/>
    <cellStyle name="Euro 7 38" xfId="3996" xr:uid="{00000000-0005-0000-0000-00009B0F0000}"/>
    <cellStyle name="Euro 7 39" xfId="3997" xr:uid="{00000000-0005-0000-0000-00009C0F0000}"/>
    <cellStyle name="Euro 7 4" xfId="3998" xr:uid="{00000000-0005-0000-0000-00009D0F0000}"/>
    <cellStyle name="Euro 7 40" xfId="3999" xr:uid="{00000000-0005-0000-0000-00009E0F0000}"/>
    <cellStyle name="Euro 7 41" xfId="4000" xr:uid="{00000000-0005-0000-0000-00009F0F0000}"/>
    <cellStyle name="Euro 7 42" xfId="4001" xr:uid="{00000000-0005-0000-0000-0000A00F0000}"/>
    <cellStyle name="Euro 7 43" xfId="4002" xr:uid="{00000000-0005-0000-0000-0000A10F0000}"/>
    <cellStyle name="Euro 7 44" xfId="4003" xr:uid="{00000000-0005-0000-0000-0000A20F0000}"/>
    <cellStyle name="Euro 7 45" xfId="4004" xr:uid="{00000000-0005-0000-0000-0000A30F0000}"/>
    <cellStyle name="Euro 7 46" xfId="4005" xr:uid="{00000000-0005-0000-0000-0000A40F0000}"/>
    <cellStyle name="Euro 7 47" xfId="4006" xr:uid="{00000000-0005-0000-0000-0000A50F0000}"/>
    <cellStyle name="Euro 7 48" xfId="4007" xr:uid="{00000000-0005-0000-0000-0000A60F0000}"/>
    <cellStyle name="Euro 7 49" xfId="4008" xr:uid="{00000000-0005-0000-0000-0000A70F0000}"/>
    <cellStyle name="Euro 7 5" xfId="4009" xr:uid="{00000000-0005-0000-0000-0000A80F0000}"/>
    <cellStyle name="Euro 7 50" xfId="4010" xr:uid="{00000000-0005-0000-0000-0000A90F0000}"/>
    <cellStyle name="Euro 7 51" xfId="4011" xr:uid="{00000000-0005-0000-0000-0000AA0F0000}"/>
    <cellStyle name="Euro 7 52" xfId="4012" xr:uid="{00000000-0005-0000-0000-0000AB0F0000}"/>
    <cellStyle name="Euro 7 53" xfId="4013" xr:uid="{00000000-0005-0000-0000-0000AC0F0000}"/>
    <cellStyle name="Euro 7 54" xfId="4014" xr:uid="{00000000-0005-0000-0000-0000AD0F0000}"/>
    <cellStyle name="Euro 7 55" xfId="4015" xr:uid="{00000000-0005-0000-0000-0000AE0F0000}"/>
    <cellStyle name="Euro 7 56" xfId="4016" xr:uid="{00000000-0005-0000-0000-0000AF0F0000}"/>
    <cellStyle name="Euro 7 57" xfId="4017" xr:uid="{00000000-0005-0000-0000-0000B00F0000}"/>
    <cellStyle name="Euro 7 58" xfId="4018" xr:uid="{00000000-0005-0000-0000-0000B10F0000}"/>
    <cellStyle name="Euro 7 59" xfId="4019" xr:uid="{00000000-0005-0000-0000-0000B20F0000}"/>
    <cellStyle name="Euro 7 6" xfId="4020" xr:uid="{00000000-0005-0000-0000-0000B30F0000}"/>
    <cellStyle name="Euro 7 60" xfId="4021" xr:uid="{00000000-0005-0000-0000-0000B40F0000}"/>
    <cellStyle name="Euro 7 61" xfId="4022" xr:uid="{00000000-0005-0000-0000-0000B50F0000}"/>
    <cellStyle name="Euro 7 62" xfId="4023" xr:uid="{00000000-0005-0000-0000-0000B60F0000}"/>
    <cellStyle name="Euro 7 63" xfId="4024" xr:uid="{00000000-0005-0000-0000-0000B70F0000}"/>
    <cellStyle name="Euro 7 64" xfId="4025" xr:uid="{00000000-0005-0000-0000-0000B80F0000}"/>
    <cellStyle name="Euro 7 65" xfId="4026" xr:uid="{00000000-0005-0000-0000-0000B90F0000}"/>
    <cellStyle name="Euro 7 66" xfId="4027" xr:uid="{00000000-0005-0000-0000-0000BA0F0000}"/>
    <cellStyle name="Euro 7 67" xfId="4028" xr:uid="{00000000-0005-0000-0000-0000BB0F0000}"/>
    <cellStyle name="Euro 7 68" xfId="4029" xr:uid="{00000000-0005-0000-0000-0000BC0F0000}"/>
    <cellStyle name="Euro 7 69" xfId="4030" xr:uid="{00000000-0005-0000-0000-0000BD0F0000}"/>
    <cellStyle name="Euro 7 7" xfId="4031" xr:uid="{00000000-0005-0000-0000-0000BE0F0000}"/>
    <cellStyle name="Euro 7 70" xfId="4032" xr:uid="{00000000-0005-0000-0000-0000BF0F0000}"/>
    <cellStyle name="Euro 7 71" xfId="4033" xr:uid="{00000000-0005-0000-0000-0000C00F0000}"/>
    <cellStyle name="Euro 7 72" xfId="4034" xr:uid="{00000000-0005-0000-0000-0000C10F0000}"/>
    <cellStyle name="Euro 7 73" xfId="4035" xr:uid="{00000000-0005-0000-0000-0000C20F0000}"/>
    <cellStyle name="Euro 7 74" xfId="4036" xr:uid="{00000000-0005-0000-0000-0000C30F0000}"/>
    <cellStyle name="Euro 7 75" xfId="4037" xr:uid="{00000000-0005-0000-0000-0000C40F0000}"/>
    <cellStyle name="Euro 7 76" xfId="4038" xr:uid="{00000000-0005-0000-0000-0000C50F0000}"/>
    <cellStyle name="Euro 7 77" xfId="4039" xr:uid="{00000000-0005-0000-0000-0000C60F0000}"/>
    <cellStyle name="Euro 7 78" xfId="4040" xr:uid="{00000000-0005-0000-0000-0000C70F0000}"/>
    <cellStyle name="Euro 7 79" xfId="4041" xr:uid="{00000000-0005-0000-0000-0000C80F0000}"/>
    <cellStyle name="Euro 7 8" xfId="4042" xr:uid="{00000000-0005-0000-0000-0000C90F0000}"/>
    <cellStyle name="Euro 7 80" xfId="4043" xr:uid="{00000000-0005-0000-0000-0000CA0F0000}"/>
    <cellStyle name="Euro 7 81" xfId="4044" xr:uid="{00000000-0005-0000-0000-0000CB0F0000}"/>
    <cellStyle name="Euro 7 82" xfId="4045" xr:uid="{00000000-0005-0000-0000-0000CC0F0000}"/>
    <cellStyle name="Euro 7 83" xfId="4046" xr:uid="{00000000-0005-0000-0000-0000CD0F0000}"/>
    <cellStyle name="Euro 7 84" xfId="4047" xr:uid="{00000000-0005-0000-0000-0000CE0F0000}"/>
    <cellStyle name="Euro 7 85" xfId="4048" xr:uid="{00000000-0005-0000-0000-0000CF0F0000}"/>
    <cellStyle name="Euro 7 86" xfId="4049" xr:uid="{00000000-0005-0000-0000-0000D00F0000}"/>
    <cellStyle name="Euro 7 87" xfId="4050" xr:uid="{00000000-0005-0000-0000-0000D10F0000}"/>
    <cellStyle name="Euro 7 88" xfId="4051" xr:uid="{00000000-0005-0000-0000-0000D20F0000}"/>
    <cellStyle name="Euro 7 89" xfId="4052" xr:uid="{00000000-0005-0000-0000-0000D30F0000}"/>
    <cellStyle name="Euro 7 9" xfId="4053" xr:uid="{00000000-0005-0000-0000-0000D40F0000}"/>
    <cellStyle name="Euro 7 90" xfId="4054" xr:uid="{00000000-0005-0000-0000-0000D50F0000}"/>
    <cellStyle name="Euro 7 91" xfId="4055" xr:uid="{00000000-0005-0000-0000-0000D60F0000}"/>
    <cellStyle name="Euro 7 92" xfId="4056" xr:uid="{00000000-0005-0000-0000-0000D70F0000}"/>
    <cellStyle name="Euro 7 93" xfId="4057" xr:uid="{00000000-0005-0000-0000-0000D80F0000}"/>
    <cellStyle name="Euro 7 94" xfId="4058" xr:uid="{00000000-0005-0000-0000-0000D90F0000}"/>
    <cellStyle name="Euro 7 95" xfId="4059" xr:uid="{00000000-0005-0000-0000-0000DA0F0000}"/>
    <cellStyle name="Euro 7 96" xfId="4060" xr:uid="{00000000-0005-0000-0000-0000DB0F0000}"/>
    <cellStyle name="Euro 7 97" xfId="4061" xr:uid="{00000000-0005-0000-0000-0000DC0F0000}"/>
    <cellStyle name="Euro 7 98" xfId="4062" xr:uid="{00000000-0005-0000-0000-0000DD0F0000}"/>
    <cellStyle name="Euro 7 99" xfId="4063" xr:uid="{00000000-0005-0000-0000-0000DE0F0000}"/>
    <cellStyle name="Euro 70" xfId="4064" xr:uid="{00000000-0005-0000-0000-0000DF0F0000}"/>
    <cellStyle name="Euro 71" xfId="4065" xr:uid="{00000000-0005-0000-0000-0000E00F0000}"/>
    <cellStyle name="Euro 72" xfId="4066" xr:uid="{00000000-0005-0000-0000-0000E10F0000}"/>
    <cellStyle name="Euro 73" xfId="4067" xr:uid="{00000000-0005-0000-0000-0000E20F0000}"/>
    <cellStyle name="Euro 74" xfId="4068" xr:uid="{00000000-0005-0000-0000-0000E30F0000}"/>
    <cellStyle name="Euro 75" xfId="4069" xr:uid="{00000000-0005-0000-0000-0000E40F0000}"/>
    <cellStyle name="Euro 76" xfId="4070" xr:uid="{00000000-0005-0000-0000-0000E50F0000}"/>
    <cellStyle name="Euro 77" xfId="4071" xr:uid="{00000000-0005-0000-0000-0000E60F0000}"/>
    <cellStyle name="Euro 78" xfId="4072" xr:uid="{00000000-0005-0000-0000-0000E70F0000}"/>
    <cellStyle name="Euro 79" xfId="4073" xr:uid="{00000000-0005-0000-0000-0000E80F0000}"/>
    <cellStyle name="Euro 8" xfId="4074" xr:uid="{00000000-0005-0000-0000-0000E90F0000}"/>
    <cellStyle name="Euro 8 10" xfId="4075" xr:uid="{00000000-0005-0000-0000-0000EA0F0000}"/>
    <cellStyle name="Euro 8 100" xfId="4076" xr:uid="{00000000-0005-0000-0000-0000EB0F0000}"/>
    <cellStyle name="Euro 8 101" xfId="4077" xr:uid="{00000000-0005-0000-0000-0000EC0F0000}"/>
    <cellStyle name="Euro 8 102" xfId="4078" xr:uid="{00000000-0005-0000-0000-0000ED0F0000}"/>
    <cellStyle name="Euro 8 103" xfId="4079" xr:uid="{00000000-0005-0000-0000-0000EE0F0000}"/>
    <cellStyle name="Euro 8 104" xfId="4080" xr:uid="{00000000-0005-0000-0000-0000EF0F0000}"/>
    <cellStyle name="Euro 8 105" xfId="4081" xr:uid="{00000000-0005-0000-0000-0000F00F0000}"/>
    <cellStyle name="Euro 8 106" xfId="4082" xr:uid="{00000000-0005-0000-0000-0000F10F0000}"/>
    <cellStyle name="Euro 8 107" xfId="4083" xr:uid="{00000000-0005-0000-0000-0000F20F0000}"/>
    <cellStyle name="Euro 8 108" xfId="4084" xr:uid="{00000000-0005-0000-0000-0000F30F0000}"/>
    <cellStyle name="Euro 8 109" xfId="4085" xr:uid="{00000000-0005-0000-0000-0000F40F0000}"/>
    <cellStyle name="Euro 8 11" xfId="4086" xr:uid="{00000000-0005-0000-0000-0000F50F0000}"/>
    <cellStyle name="Euro 8 110" xfId="4087" xr:uid="{00000000-0005-0000-0000-0000F60F0000}"/>
    <cellStyle name="Euro 8 111" xfId="4088" xr:uid="{00000000-0005-0000-0000-0000F70F0000}"/>
    <cellStyle name="Euro 8 112" xfId="4089" xr:uid="{00000000-0005-0000-0000-0000F80F0000}"/>
    <cellStyle name="Euro 8 113" xfId="4090" xr:uid="{00000000-0005-0000-0000-0000F90F0000}"/>
    <cellStyle name="Euro 8 114" xfId="4091" xr:uid="{00000000-0005-0000-0000-0000FA0F0000}"/>
    <cellStyle name="Euro 8 115" xfId="4092" xr:uid="{00000000-0005-0000-0000-0000FB0F0000}"/>
    <cellStyle name="Euro 8 116" xfId="4093" xr:uid="{00000000-0005-0000-0000-0000FC0F0000}"/>
    <cellStyle name="Euro 8 117" xfId="4094" xr:uid="{00000000-0005-0000-0000-0000FD0F0000}"/>
    <cellStyle name="Euro 8 118" xfId="4095" xr:uid="{00000000-0005-0000-0000-0000FE0F0000}"/>
    <cellStyle name="Euro 8 119" xfId="4096" xr:uid="{00000000-0005-0000-0000-0000FF0F0000}"/>
    <cellStyle name="Euro 8 12" xfId="4097" xr:uid="{00000000-0005-0000-0000-000000100000}"/>
    <cellStyle name="Euro 8 120" xfId="4098" xr:uid="{00000000-0005-0000-0000-000001100000}"/>
    <cellStyle name="Euro 8 121" xfId="4099" xr:uid="{00000000-0005-0000-0000-000002100000}"/>
    <cellStyle name="Euro 8 122" xfId="4100" xr:uid="{00000000-0005-0000-0000-000003100000}"/>
    <cellStyle name="Euro 8 123" xfId="4101" xr:uid="{00000000-0005-0000-0000-000004100000}"/>
    <cellStyle name="Euro 8 124" xfId="4102" xr:uid="{00000000-0005-0000-0000-000005100000}"/>
    <cellStyle name="Euro 8 125" xfId="4103" xr:uid="{00000000-0005-0000-0000-000006100000}"/>
    <cellStyle name="Euro 8 126" xfId="4104" xr:uid="{00000000-0005-0000-0000-000007100000}"/>
    <cellStyle name="Euro 8 127" xfId="4105" xr:uid="{00000000-0005-0000-0000-000008100000}"/>
    <cellStyle name="Euro 8 128" xfId="4106" xr:uid="{00000000-0005-0000-0000-000009100000}"/>
    <cellStyle name="Euro 8 129" xfId="4107" xr:uid="{00000000-0005-0000-0000-00000A100000}"/>
    <cellStyle name="Euro 8 13" xfId="4108" xr:uid="{00000000-0005-0000-0000-00000B100000}"/>
    <cellStyle name="Euro 8 130" xfId="4109" xr:uid="{00000000-0005-0000-0000-00000C100000}"/>
    <cellStyle name="Euro 8 131" xfId="4110" xr:uid="{00000000-0005-0000-0000-00000D100000}"/>
    <cellStyle name="Euro 8 132" xfId="4111" xr:uid="{00000000-0005-0000-0000-00000E100000}"/>
    <cellStyle name="Euro 8 133" xfId="4112" xr:uid="{00000000-0005-0000-0000-00000F100000}"/>
    <cellStyle name="Euro 8 134" xfId="4113" xr:uid="{00000000-0005-0000-0000-000010100000}"/>
    <cellStyle name="Euro 8 135" xfId="4114" xr:uid="{00000000-0005-0000-0000-000011100000}"/>
    <cellStyle name="Euro 8 136" xfId="4115" xr:uid="{00000000-0005-0000-0000-000012100000}"/>
    <cellStyle name="Euro 8 137" xfId="4116" xr:uid="{00000000-0005-0000-0000-000013100000}"/>
    <cellStyle name="Euro 8 138" xfId="4117" xr:uid="{00000000-0005-0000-0000-000014100000}"/>
    <cellStyle name="Euro 8 139" xfId="4118" xr:uid="{00000000-0005-0000-0000-000015100000}"/>
    <cellStyle name="Euro 8 14" xfId="4119" xr:uid="{00000000-0005-0000-0000-000016100000}"/>
    <cellStyle name="Euro 8 140" xfId="4120" xr:uid="{00000000-0005-0000-0000-000017100000}"/>
    <cellStyle name="Euro 8 141" xfId="4121" xr:uid="{00000000-0005-0000-0000-000018100000}"/>
    <cellStyle name="Euro 8 142" xfId="4122" xr:uid="{00000000-0005-0000-0000-000019100000}"/>
    <cellStyle name="Euro 8 143" xfId="4123" xr:uid="{00000000-0005-0000-0000-00001A100000}"/>
    <cellStyle name="Euro 8 144" xfId="4124" xr:uid="{00000000-0005-0000-0000-00001B100000}"/>
    <cellStyle name="Euro 8 145" xfId="4125" xr:uid="{00000000-0005-0000-0000-00001C100000}"/>
    <cellStyle name="Euro 8 146" xfId="4126" xr:uid="{00000000-0005-0000-0000-00001D100000}"/>
    <cellStyle name="Euro 8 147" xfId="4127" xr:uid="{00000000-0005-0000-0000-00001E100000}"/>
    <cellStyle name="Euro 8 148" xfId="4128" xr:uid="{00000000-0005-0000-0000-00001F100000}"/>
    <cellStyle name="Euro 8 149" xfId="4129" xr:uid="{00000000-0005-0000-0000-000020100000}"/>
    <cellStyle name="Euro 8 15" xfId="4130" xr:uid="{00000000-0005-0000-0000-000021100000}"/>
    <cellStyle name="Euro 8 150" xfId="4131" xr:uid="{00000000-0005-0000-0000-000022100000}"/>
    <cellStyle name="Euro 8 151" xfId="4132" xr:uid="{00000000-0005-0000-0000-000023100000}"/>
    <cellStyle name="Euro 8 152" xfId="4133" xr:uid="{00000000-0005-0000-0000-000024100000}"/>
    <cellStyle name="Euro 8 153" xfId="4134" xr:uid="{00000000-0005-0000-0000-000025100000}"/>
    <cellStyle name="Euro 8 154" xfId="4135" xr:uid="{00000000-0005-0000-0000-000026100000}"/>
    <cellStyle name="Euro 8 155" xfId="4136" xr:uid="{00000000-0005-0000-0000-000027100000}"/>
    <cellStyle name="Euro 8 156" xfId="4137" xr:uid="{00000000-0005-0000-0000-000028100000}"/>
    <cellStyle name="Euro 8 157" xfId="4138" xr:uid="{00000000-0005-0000-0000-000029100000}"/>
    <cellStyle name="Euro 8 158" xfId="4139" xr:uid="{00000000-0005-0000-0000-00002A100000}"/>
    <cellStyle name="Euro 8 159" xfId="4140" xr:uid="{00000000-0005-0000-0000-00002B100000}"/>
    <cellStyle name="Euro 8 16" xfId="4141" xr:uid="{00000000-0005-0000-0000-00002C100000}"/>
    <cellStyle name="Euro 8 160" xfId="4142" xr:uid="{00000000-0005-0000-0000-00002D100000}"/>
    <cellStyle name="Euro 8 161" xfId="4143" xr:uid="{00000000-0005-0000-0000-00002E100000}"/>
    <cellStyle name="Euro 8 162" xfId="4144" xr:uid="{00000000-0005-0000-0000-00002F100000}"/>
    <cellStyle name="Euro 8 163" xfId="4145" xr:uid="{00000000-0005-0000-0000-000030100000}"/>
    <cellStyle name="Euro 8 164" xfId="4146" xr:uid="{00000000-0005-0000-0000-000031100000}"/>
    <cellStyle name="Euro 8 165" xfId="4147" xr:uid="{00000000-0005-0000-0000-000032100000}"/>
    <cellStyle name="Euro 8 166" xfId="4148" xr:uid="{00000000-0005-0000-0000-000033100000}"/>
    <cellStyle name="Euro 8 167" xfId="4149" xr:uid="{00000000-0005-0000-0000-000034100000}"/>
    <cellStyle name="Euro 8 168" xfId="4150" xr:uid="{00000000-0005-0000-0000-000035100000}"/>
    <cellStyle name="Euro 8 169" xfId="4151" xr:uid="{00000000-0005-0000-0000-000036100000}"/>
    <cellStyle name="Euro 8 17" xfId="4152" xr:uid="{00000000-0005-0000-0000-000037100000}"/>
    <cellStyle name="Euro 8 170" xfId="4153" xr:uid="{00000000-0005-0000-0000-000038100000}"/>
    <cellStyle name="Euro 8 171" xfId="4154" xr:uid="{00000000-0005-0000-0000-000039100000}"/>
    <cellStyle name="Euro 8 172" xfId="4155" xr:uid="{00000000-0005-0000-0000-00003A100000}"/>
    <cellStyle name="Euro 8 173" xfId="4156" xr:uid="{00000000-0005-0000-0000-00003B100000}"/>
    <cellStyle name="Euro 8 174" xfId="4157" xr:uid="{00000000-0005-0000-0000-00003C100000}"/>
    <cellStyle name="Euro 8 175" xfId="4158" xr:uid="{00000000-0005-0000-0000-00003D100000}"/>
    <cellStyle name="Euro 8 176" xfId="4159" xr:uid="{00000000-0005-0000-0000-00003E100000}"/>
    <cellStyle name="Euro 8 177" xfId="4160" xr:uid="{00000000-0005-0000-0000-00003F100000}"/>
    <cellStyle name="Euro 8 178" xfId="4161" xr:uid="{00000000-0005-0000-0000-000040100000}"/>
    <cellStyle name="Euro 8 179" xfId="4162" xr:uid="{00000000-0005-0000-0000-000041100000}"/>
    <cellStyle name="Euro 8 18" xfId="4163" xr:uid="{00000000-0005-0000-0000-000042100000}"/>
    <cellStyle name="Euro 8 19" xfId="4164" xr:uid="{00000000-0005-0000-0000-000043100000}"/>
    <cellStyle name="Euro 8 2" xfId="4165" xr:uid="{00000000-0005-0000-0000-000044100000}"/>
    <cellStyle name="Euro 8 20" xfId="4166" xr:uid="{00000000-0005-0000-0000-000045100000}"/>
    <cellStyle name="Euro 8 21" xfId="4167" xr:uid="{00000000-0005-0000-0000-000046100000}"/>
    <cellStyle name="Euro 8 22" xfId="4168" xr:uid="{00000000-0005-0000-0000-000047100000}"/>
    <cellStyle name="Euro 8 23" xfId="4169" xr:uid="{00000000-0005-0000-0000-000048100000}"/>
    <cellStyle name="Euro 8 24" xfId="4170" xr:uid="{00000000-0005-0000-0000-000049100000}"/>
    <cellStyle name="Euro 8 25" xfId="4171" xr:uid="{00000000-0005-0000-0000-00004A100000}"/>
    <cellStyle name="Euro 8 26" xfId="4172" xr:uid="{00000000-0005-0000-0000-00004B100000}"/>
    <cellStyle name="Euro 8 27" xfId="4173" xr:uid="{00000000-0005-0000-0000-00004C100000}"/>
    <cellStyle name="Euro 8 28" xfId="4174" xr:uid="{00000000-0005-0000-0000-00004D100000}"/>
    <cellStyle name="Euro 8 29" xfId="4175" xr:uid="{00000000-0005-0000-0000-00004E100000}"/>
    <cellStyle name="Euro 8 3" xfId="4176" xr:uid="{00000000-0005-0000-0000-00004F100000}"/>
    <cellStyle name="Euro 8 30" xfId="4177" xr:uid="{00000000-0005-0000-0000-000050100000}"/>
    <cellStyle name="Euro 8 31" xfId="4178" xr:uid="{00000000-0005-0000-0000-000051100000}"/>
    <cellStyle name="Euro 8 32" xfId="4179" xr:uid="{00000000-0005-0000-0000-000052100000}"/>
    <cellStyle name="Euro 8 33" xfId="4180" xr:uid="{00000000-0005-0000-0000-000053100000}"/>
    <cellStyle name="Euro 8 34" xfId="4181" xr:uid="{00000000-0005-0000-0000-000054100000}"/>
    <cellStyle name="Euro 8 35" xfId="4182" xr:uid="{00000000-0005-0000-0000-000055100000}"/>
    <cellStyle name="Euro 8 36" xfId="4183" xr:uid="{00000000-0005-0000-0000-000056100000}"/>
    <cellStyle name="Euro 8 37" xfId="4184" xr:uid="{00000000-0005-0000-0000-000057100000}"/>
    <cellStyle name="Euro 8 38" xfId="4185" xr:uid="{00000000-0005-0000-0000-000058100000}"/>
    <cellStyle name="Euro 8 39" xfId="4186" xr:uid="{00000000-0005-0000-0000-000059100000}"/>
    <cellStyle name="Euro 8 4" xfId="4187" xr:uid="{00000000-0005-0000-0000-00005A100000}"/>
    <cellStyle name="Euro 8 40" xfId="4188" xr:uid="{00000000-0005-0000-0000-00005B100000}"/>
    <cellStyle name="Euro 8 41" xfId="4189" xr:uid="{00000000-0005-0000-0000-00005C100000}"/>
    <cellStyle name="Euro 8 42" xfId="4190" xr:uid="{00000000-0005-0000-0000-00005D100000}"/>
    <cellStyle name="Euro 8 43" xfId="4191" xr:uid="{00000000-0005-0000-0000-00005E100000}"/>
    <cellStyle name="Euro 8 44" xfId="4192" xr:uid="{00000000-0005-0000-0000-00005F100000}"/>
    <cellStyle name="Euro 8 45" xfId="4193" xr:uid="{00000000-0005-0000-0000-000060100000}"/>
    <cellStyle name="Euro 8 46" xfId="4194" xr:uid="{00000000-0005-0000-0000-000061100000}"/>
    <cellStyle name="Euro 8 47" xfId="4195" xr:uid="{00000000-0005-0000-0000-000062100000}"/>
    <cellStyle name="Euro 8 48" xfId="4196" xr:uid="{00000000-0005-0000-0000-000063100000}"/>
    <cellStyle name="Euro 8 49" xfId="4197" xr:uid="{00000000-0005-0000-0000-000064100000}"/>
    <cellStyle name="Euro 8 5" xfId="4198" xr:uid="{00000000-0005-0000-0000-000065100000}"/>
    <cellStyle name="Euro 8 50" xfId="4199" xr:uid="{00000000-0005-0000-0000-000066100000}"/>
    <cellStyle name="Euro 8 51" xfId="4200" xr:uid="{00000000-0005-0000-0000-000067100000}"/>
    <cellStyle name="Euro 8 52" xfId="4201" xr:uid="{00000000-0005-0000-0000-000068100000}"/>
    <cellStyle name="Euro 8 53" xfId="4202" xr:uid="{00000000-0005-0000-0000-000069100000}"/>
    <cellStyle name="Euro 8 54" xfId="4203" xr:uid="{00000000-0005-0000-0000-00006A100000}"/>
    <cellStyle name="Euro 8 55" xfId="4204" xr:uid="{00000000-0005-0000-0000-00006B100000}"/>
    <cellStyle name="Euro 8 56" xfId="4205" xr:uid="{00000000-0005-0000-0000-00006C100000}"/>
    <cellStyle name="Euro 8 57" xfId="4206" xr:uid="{00000000-0005-0000-0000-00006D100000}"/>
    <cellStyle name="Euro 8 58" xfId="4207" xr:uid="{00000000-0005-0000-0000-00006E100000}"/>
    <cellStyle name="Euro 8 59" xfId="4208" xr:uid="{00000000-0005-0000-0000-00006F100000}"/>
    <cellStyle name="Euro 8 6" xfId="4209" xr:uid="{00000000-0005-0000-0000-000070100000}"/>
    <cellStyle name="Euro 8 60" xfId="4210" xr:uid="{00000000-0005-0000-0000-000071100000}"/>
    <cellStyle name="Euro 8 61" xfId="4211" xr:uid="{00000000-0005-0000-0000-000072100000}"/>
    <cellStyle name="Euro 8 62" xfId="4212" xr:uid="{00000000-0005-0000-0000-000073100000}"/>
    <cellStyle name="Euro 8 63" xfId="4213" xr:uid="{00000000-0005-0000-0000-000074100000}"/>
    <cellStyle name="Euro 8 64" xfId="4214" xr:uid="{00000000-0005-0000-0000-000075100000}"/>
    <cellStyle name="Euro 8 65" xfId="4215" xr:uid="{00000000-0005-0000-0000-000076100000}"/>
    <cellStyle name="Euro 8 66" xfId="4216" xr:uid="{00000000-0005-0000-0000-000077100000}"/>
    <cellStyle name="Euro 8 67" xfId="4217" xr:uid="{00000000-0005-0000-0000-000078100000}"/>
    <cellStyle name="Euro 8 68" xfId="4218" xr:uid="{00000000-0005-0000-0000-000079100000}"/>
    <cellStyle name="Euro 8 69" xfId="4219" xr:uid="{00000000-0005-0000-0000-00007A100000}"/>
    <cellStyle name="Euro 8 7" xfId="4220" xr:uid="{00000000-0005-0000-0000-00007B100000}"/>
    <cellStyle name="Euro 8 70" xfId="4221" xr:uid="{00000000-0005-0000-0000-00007C100000}"/>
    <cellStyle name="Euro 8 71" xfId="4222" xr:uid="{00000000-0005-0000-0000-00007D100000}"/>
    <cellStyle name="Euro 8 72" xfId="4223" xr:uid="{00000000-0005-0000-0000-00007E100000}"/>
    <cellStyle name="Euro 8 73" xfId="4224" xr:uid="{00000000-0005-0000-0000-00007F100000}"/>
    <cellStyle name="Euro 8 74" xfId="4225" xr:uid="{00000000-0005-0000-0000-000080100000}"/>
    <cellStyle name="Euro 8 75" xfId="4226" xr:uid="{00000000-0005-0000-0000-000081100000}"/>
    <cellStyle name="Euro 8 76" xfId="4227" xr:uid="{00000000-0005-0000-0000-000082100000}"/>
    <cellStyle name="Euro 8 77" xfId="4228" xr:uid="{00000000-0005-0000-0000-000083100000}"/>
    <cellStyle name="Euro 8 78" xfId="4229" xr:uid="{00000000-0005-0000-0000-000084100000}"/>
    <cellStyle name="Euro 8 79" xfId="4230" xr:uid="{00000000-0005-0000-0000-000085100000}"/>
    <cellStyle name="Euro 8 8" xfId="4231" xr:uid="{00000000-0005-0000-0000-000086100000}"/>
    <cellStyle name="Euro 8 80" xfId="4232" xr:uid="{00000000-0005-0000-0000-000087100000}"/>
    <cellStyle name="Euro 8 81" xfId="4233" xr:uid="{00000000-0005-0000-0000-000088100000}"/>
    <cellStyle name="Euro 8 82" xfId="4234" xr:uid="{00000000-0005-0000-0000-000089100000}"/>
    <cellStyle name="Euro 8 83" xfId="4235" xr:uid="{00000000-0005-0000-0000-00008A100000}"/>
    <cellStyle name="Euro 8 84" xfId="4236" xr:uid="{00000000-0005-0000-0000-00008B100000}"/>
    <cellStyle name="Euro 8 85" xfId="4237" xr:uid="{00000000-0005-0000-0000-00008C100000}"/>
    <cellStyle name="Euro 8 86" xfId="4238" xr:uid="{00000000-0005-0000-0000-00008D100000}"/>
    <cellStyle name="Euro 8 87" xfId="4239" xr:uid="{00000000-0005-0000-0000-00008E100000}"/>
    <cellStyle name="Euro 8 88" xfId="4240" xr:uid="{00000000-0005-0000-0000-00008F100000}"/>
    <cellStyle name="Euro 8 89" xfId="4241" xr:uid="{00000000-0005-0000-0000-000090100000}"/>
    <cellStyle name="Euro 8 9" xfId="4242" xr:uid="{00000000-0005-0000-0000-000091100000}"/>
    <cellStyle name="Euro 8 90" xfId="4243" xr:uid="{00000000-0005-0000-0000-000092100000}"/>
    <cellStyle name="Euro 8 91" xfId="4244" xr:uid="{00000000-0005-0000-0000-000093100000}"/>
    <cellStyle name="Euro 8 92" xfId="4245" xr:uid="{00000000-0005-0000-0000-000094100000}"/>
    <cellStyle name="Euro 8 93" xfId="4246" xr:uid="{00000000-0005-0000-0000-000095100000}"/>
    <cellStyle name="Euro 8 94" xfId="4247" xr:uid="{00000000-0005-0000-0000-000096100000}"/>
    <cellStyle name="Euro 8 95" xfId="4248" xr:uid="{00000000-0005-0000-0000-000097100000}"/>
    <cellStyle name="Euro 8 96" xfId="4249" xr:uid="{00000000-0005-0000-0000-000098100000}"/>
    <cellStyle name="Euro 8 97" xfId="4250" xr:uid="{00000000-0005-0000-0000-000099100000}"/>
    <cellStyle name="Euro 8 98" xfId="4251" xr:uid="{00000000-0005-0000-0000-00009A100000}"/>
    <cellStyle name="Euro 8 99" xfId="4252" xr:uid="{00000000-0005-0000-0000-00009B100000}"/>
    <cellStyle name="Euro 80" xfId="4253" xr:uid="{00000000-0005-0000-0000-00009C100000}"/>
    <cellStyle name="Euro 81" xfId="4254" xr:uid="{00000000-0005-0000-0000-00009D100000}"/>
    <cellStyle name="Euro 82" xfId="4255" xr:uid="{00000000-0005-0000-0000-00009E100000}"/>
    <cellStyle name="Euro 83" xfId="4256" xr:uid="{00000000-0005-0000-0000-00009F100000}"/>
    <cellStyle name="Euro 84" xfId="4257" xr:uid="{00000000-0005-0000-0000-0000A0100000}"/>
    <cellStyle name="Euro 85" xfId="4258" xr:uid="{00000000-0005-0000-0000-0000A1100000}"/>
    <cellStyle name="Euro 86" xfId="4259" xr:uid="{00000000-0005-0000-0000-0000A2100000}"/>
    <cellStyle name="Euro 87" xfId="4260" xr:uid="{00000000-0005-0000-0000-0000A3100000}"/>
    <cellStyle name="Euro 88" xfId="4261" xr:uid="{00000000-0005-0000-0000-0000A4100000}"/>
    <cellStyle name="Euro 89" xfId="4262" xr:uid="{00000000-0005-0000-0000-0000A5100000}"/>
    <cellStyle name="Euro 9" xfId="4263" xr:uid="{00000000-0005-0000-0000-0000A6100000}"/>
    <cellStyle name="Euro 9 10" xfId="4264" xr:uid="{00000000-0005-0000-0000-0000A7100000}"/>
    <cellStyle name="Euro 9 100" xfId="4265" xr:uid="{00000000-0005-0000-0000-0000A8100000}"/>
    <cellStyle name="Euro 9 101" xfId="4266" xr:uid="{00000000-0005-0000-0000-0000A9100000}"/>
    <cellStyle name="Euro 9 102" xfId="4267" xr:uid="{00000000-0005-0000-0000-0000AA100000}"/>
    <cellStyle name="Euro 9 103" xfId="4268" xr:uid="{00000000-0005-0000-0000-0000AB100000}"/>
    <cellStyle name="Euro 9 104" xfId="4269" xr:uid="{00000000-0005-0000-0000-0000AC100000}"/>
    <cellStyle name="Euro 9 105" xfId="4270" xr:uid="{00000000-0005-0000-0000-0000AD100000}"/>
    <cellStyle name="Euro 9 106" xfId="4271" xr:uid="{00000000-0005-0000-0000-0000AE100000}"/>
    <cellStyle name="Euro 9 107" xfId="4272" xr:uid="{00000000-0005-0000-0000-0000AF100000}"/>
    <cellStyle name="Euro 9 108" xfId="4273" xr:uid="{00000000-0005-0000-0000-0000B0100000}"/>
    <cellStyle name="Euro 9 109" xfId="4274" xr:uid="{00000000-0005-0000-0000-0000B1100000}"/>
    <cellStyle name="Euro 9 11" xfId="4275" xr:uid="{00000000-0005-0000-0000-0000B2100000}"/>
    <cellStyle name="Euro 9 110" xfId="4276" xr:uid="{00000000-0005-0000-0000-0000B3100000}"/>
    <cellStyle name="Euro 9 111" xfId="4277" xr:uid="{00000000-0005-0000-0000-0000B4100000}"/>
    <cellStyle name="Euro 9 112" xfId="4278" xr:uid="{00000000-0005-0000-0000-0000B5100000}"/>
    <cellStyle name="Euro 9 113" xfId="4279" xr:uid="{00000000-0005-0000-0000-0000B6100000}"/>
    <cellStyle name="Euro 9 114" xfId="4280" xr:uid="{00000000-0005-0000-0000-0000B7100000}"/>
    <cellStyle name="Euro 9 115" xfId="4281" xr:uid="{00000000-0005-0000-0000-0000B8100000}"/>
    <cellStyle name="Euro 9 116" xfId="4282" xr:uid="{00000000-0005-0000-0000-0000B9100000}"/>
    <cellStyle name="Euro 9 117" xfId="4283" xr:uid="{00000000-0005-0000-0000-0000BA100000}"/>
    <cellStyle name="Euro 9 118" xfId="4284" xr:uid="{00000000-0005-0000-0000-0000BB100000}"/>
    <cellStyle name="Euro 9 119" xfId="4285" xr:uid="{00000000-0005-0000-0000-0000BC100000}"/>
    <cellStyle name="Euro 9 12" xfId="4286" xr:uid="{00000000-0005-0000-0000-0000BD100000}"/>
    <cellStyle name="Euro 9 120" xfId="4287" xr:uid="{00000000-0005-0000-0000-0000BE100000}"/>
    <cellStyle name="Euro 9 121" xfId="4288" xr:uid="{00000000-0005-0000-0000-0000BF100000}"/>
    <cellStyle name="Euro 9 122" xfId="4289" xr:uid="{00000000-0005-0000-0000-0000C0100000}"/>
    <cellStyle name="Euro 9 123" xfId="4290" xr:uid="{00000000-0005-0000-0000-0000C1100000}"/>
    <cellStyle name="Euro 9 124" xfId="4291" xr:uid="{00000000-0005-0000-0000-0000C2100000}"/>
    <cellStyle name="Euro 9 125" xfId="4292" xr:uid="{00000000-0005-0000-0000-0000C3100000}"/>
    <cellStyle name="Euro 9 126" xfId="4293" xr:uid="{00000000-0005-0000-0000-0000C4100000}"/>
    <cellStyle name="Euro 9 127" xfId="4294" xr:uid="{00000000-0005-0000-0000-0000C5100000}"/>
    <cellStyle name="Euro 9 128" xfId="4295" xr:uid="{00000000-0005-0000-0000-0000C6100000}"/>
    <cellStyle name="Euro 9 129" xfId="4296" xr:uid="{00000000-0005-0000-0000-0000C7100000}"/>
    <cellStyle name="Euro 9 13" xfId="4297" xr:uid="{00000000-0005-0000-0000-0000C8100000}"/>
    <cellStyle name="Euro 9 130" xfId="4298" xr:uid="{00000000-0005-0000-0000-0000C9100000}"/>
    <cellStyle name="Euro 9 131" xfId="4299" xr:uid="{00000000-0005-0000-0000-0000CA100000}"/>
    <cellStyle name="Euro 9 132" xfId="4300" xr:uid="{00000000-0005-0000-0000-0000CB100000}"/>
    <cellStyle name="Euro 9 133" xfId="4301" xr:uid="{00000000-0005-0000-0000-0000CC100000}"/>
    <cellStyle name="Euro 9 134" xfId="4302" xr:uid="{00000000-0005-0000-0000-0000CD100000}"/>
    <cellStyle name="Euro 9 135" xfId="4303" xr:uid="{00000000-0005-0000-0000-0000CE100000}"/>
    <cellStyle name="Euro 9 136" xfId="4304" xr:uid="{00000000-0005-0000-0000-0000CF100000}"/>
    <cellStyle name="Euro 9 137" xfId="4305" xr:uid="{00000000-0005-0000-0000-0000D0100000}"/>
    <cellStyle name="Euro 9 138" xfId="4306" xr:uid="{00000000-0005-0000-0000-0000D1100000}"/>
    <cellStyle name="Euro 9 139" xfId="4307" xr:uid="{00000000-0005-0000-0000-0000D2100000}"/>
    <cellStyle name="Euro 9 14" xfId="4308" xr:uid="{00000000-0005-0000-0000-0000D3100000}"/>
    <cellStyle name="Euro 9 140" xfId="4309" xr:uid="{00000000-0005-0000-0000-0000D4100000}"/>
    <cellStyle name="Euro 9 141" xfId="4310" xr:uid="{00000000-0005-0000-0000-0000D5100000}"/>
    <cellStyle name="Euro 9 142" xfId="4311" xr:uid="{00000000-0005-0000-0000-0000D6100000}"/>
    <cellStyle name="Euro 9 143" xfId="4312" xr:uid="{00000000-0005-0000-0000-0000D7100000}"/>
    <cellStyle name="Euro 9 144" xfId="4313" xr:uid="{00000000-0005-0000-0000-0000D8100000}"/>
    <cellStyle name="Euro 9 145" xfId="4314" xr:uid="{00000000-0005-0000-0000-0000D9100000}"/>
    <cellStyle name="Euro 9 146" xfId="4315" xr:uid="{00000000-0005-0000-0000-0000DA100000}"/>
    <cellStyle name="Euro 9 147" xfId="4316" xr:uid="{00000000-0005-0000-0000-0000DB100000}"/>
    <cellStyle name="Euro 9 148" xfId="4317" xr:uid="{00000000-0005-0000-0000-0000DC100000}"/>
    <cellStyle name="Euro 9 149" xfId="4318" xr:uid="{00000000-0005-0000-0000-0000DD100000}"/>
    <cellStyle name="Euro 9 15" xfId="4319" xr:uid="{00000000-0005-0000-0000-0000DE100000}"/>
    <cellStyle name="Euro 9 150" xfId="4320" xr:uid="{00000000-0005-0000-0000-0000DF100000}"/>
    <cellStyle name="Euro 9 151" xfId="4321" xr:uid="{00000000-0005-0000-0000-0000E0100000}"/>
    <cellStyle name="Euro 9 152" xfId="4322" xr:uid="{00000000-0005-0000-0000-0000E1100000}"/>
    <cellStyle name="Euro 9 153" xfId="4323" xr:uid="{00000000-0005-0000-0000-0000E2100000}"/>
    <cellStyle name="Euro 9 154" xfId="4324" xr:uid="{00000000-0005-0000-0000-0000E3100000}"/>
    <cellStyle name="Euro 9 155" xfId="4325" xr:uid="{00000000-0005-0000-0000-0000E4100000}"/>
    <cellStyle name="Euro 9 156" xfId="4326" xr:uid="{00000000-0005-0000-0000-0000E5100000}"/>
    <cellStyle name="Euro 9 157" xfId="4327" xr:uid="{00000000-0005-0000-0000-0000E6100000}"/>
    <cellStyle name="Euro 9 158" xfId="4328" xr:uid="{00000000-0005-0000-0000-0000E7100000}"/>
    <cellStyle name="Euro 9 159" xfId="4329" xr:uid="{00000000-0005-0000-0000-0000E8100000}"/>
    <cellStyle name="Euro 9 16" xfId="4330" xr:uid="{00000000-0005-0000-0000-0000E9100000}"/>
    <cellStyle name="Euro 9 160" xfId="4331" xr:uid="{00000000-0005-0000-0000-0000EA100000}"/>
    <cellStyle name="Euro 9 161" xfId="4332" xr:uid="{00000000-0005-0000-0000-0000EB100000}"/>
    <cellStyle name="Euro 9 162" xfId="4333" xr:uid="{00000000-0005-0000-0000-0000EC100000}"/>
    <cellStyle name="Euro 9 163" xfId="4334" xr:uid="{00000000-0005-0000-0000-0000ED100000}"/>
    <cellStyle name="Euro 9 164" xfId="4335" xr:uid="{00000000-0005-0000-0000-0000EE100000}"/>
    <cellStyle name="Euro 9 165" xfId="4336" xr:uid="{00000000-0005-0000-0000-0000EF100000}"/>
    <cellStyle name="Euro 9 166" xfId="4337" xr:uid="{00000000-0005-0000-0000-0000F0100000}"/>
    <cellStyle name="Euro 9 167" xfId="4338" xr:uid="{00000000-0005-0000-0000-0000F1100000}"/>
    <cellStyle name="Euro 9 168" xfId="4339" xr:uid="{00000000-0005-0000-0000-0000F2100000}"/>
    <cellStyle name="Euro 9 169" xfId="4340" xr:uid="{00000000-0005-0000-0000-0000F3100000}"/>
    <cellStyle name="Euro 9 17" xfId="4341" xr:uid="{00000000-0005-0000-0000-0000F4100000}"/>
    <cellStyle name="Euro 9 170" xfId="4342" xr:uid="{00000000-0005-0000-0000-0000F5100000}"/>
    <cellStyle name="Euro 9 171" xfId="4343" xr:uid="{00000000-0005-0000-0000-0000F6100000}"/>
    <cellStyle name="Euro 9 172" xfId="4344" xr:uid="{00000000-0005-0000-0000-0000F7100000}"/>
    <cellStyle name="Euro 9 173" xfId="4345" xr:uid="{00000000-0005-0000-0000-0000F8100000}"/>
    <cellStyle name="Euro 9 174" xfId="4346" xr:uid="{00000000-0005-0000-0000-0000F9100000}"/>
    <cellStyle name="Euro 9 175" xfId="4347" xr:uid="{00000000-0005-0000-0000-0000FA100000}"/>
    <cellStyle name="Euro 9 176" xfId="4348" xr:uid="{00000000-0005-0000-0000-0000FB100000}"/>
    <cellStyle name="Euro 9 177" xfId="4349" xr:uid="{00000000-0005-0000-0000-0000FC100000}"/>
    <cellStyle name="Euro 9 178" xfId="4350" xr:uid="{00000000-0005-0000-0000-0000FD100000}"/>
    <cellStyle name="Euro 9 179" xfId="4351" xr:uid="{00000000-0005-0000-0000-0000FE100000}"/>
    <cellStyle name="Euro 9 18" xfId="4352" xr:uid="{00000000-0005-0000-0000-0000FF100000}"/>
    <cellStyle name="Euro 9 19" xfId="4353" xr:uid="{00000000-0005-0000-0000-000000110000}"/>
    <cellStyle name="Euro 9 2" xfId="4354" xr:uid="{00000000-0005-0000-0000-000001110000}"/>
    <cellStyle name="Euro 9 20" xfId="4355" xr:uid="{00000000-0005-0000-0000-000002110000}"/>
    <cellStyle name="Euro 9 21" xfId="4356" xr:uid="{00000000-0005-0000-0000-000003110000}"/>
    <cellStyle name="Euro 9 22" xfId="4357" xr:uid="{00000000-0005-0000-0000-000004110000}"/>
    <cellStyle name="Euro 9 23" xfId="4358" xr:uid="{00000000-0005-0000-0000-000005110000}"/>
    <cellStyle name="Euro 9 24" xfId="4359" xr:uid="{00000000-0005-0000-0000-000006110000}"/>
    <cellStyle name="Euro 9 25" xfId="4360" xr:uid="{00000000-0005-0000-0000-000007110000}"/>
    <cellStyle name="Euro 9 26" xfId="4361" xr:uid="{00000000-0005-0000-0000-000008110000}"/>
    <cellStyle name="Euro 9 27" xfId="4362" xr:uid="{00000000-0005-0000-0000-000009110000}"/>
    <cellStyle name="Euro 9 28" xfId="4363" xr:uid="{00000000-0005-0000-0000-00000A110000}"/>
    <cellStyle name="Euro 9 29" xfId="4364" xr:uid="{00000000-0005-0000-0000-00000B110000}"/>
    <cellStyle name="Euro 9 3" xfId="4365" xr:uid="{00000000-0005-0000-0000-00000C110000}"/>
    <cellStyle name="Euro 9 30" xfId="4366" xr:uid="{00000000-0005-0000-0000-00000D110000}"/>
    <cellStyle name="Euro 9 31" xfId="4367" xr:uid="{00000000-0005-0000-0000-00000E110000}"/>
    <cellStyle name="Euro 9 32" xfId="4368" xr:uid="{00000000-0005-0000-0000-00000F110000}"/>
    <cellStyle name="Euro 9 33" xfId="4369" xr:uid="{00000000-0005-0000-0000-000010110000}"/>
    <cellStyle name="Euro 9 34" xfId="4370" xr:uid="{00000000-0005-0000-0000-000011110000}"/>
    <cellStyle name="Euro 9 35" xfId="4371" xr:uid="{00000000-0005-0000-0000-000012110000}"/>
    <cellStyle name="Euro 9 36" xfId="4372" xr:uid="{00000000-0005-0000-0000-000013110000}"/>
    <cellStyle name="Euro 9 37" xfId="4373" xr:uid="{00000000-0005-0000-0000-000014110000}"/>
    <cellStyle name="Euro 9 38" xfId="4374" xr:uid="{00000000-0005-0000-0000-000015110000}"/>
    <cellStyle name="Euro 9 39" xfId="4375" xr:uid="{00000000-0005-0000-0000-000016110000}"/>
    <cellStyle name="Euro 9 4" xfId="4376" xr:uid="{00000000-0005-0000-0000-000017110000}"/>
    <cellStyle name="Euro 9 40" xfId="4377" xr:uid="{00000000-0005-0000-0000-000018110000}"/>
    <cellStyle name="Euro 9 41" xfId="4378" xr:uid="{00000000-0005-0000-0000-000019110000}"/>
    <cellStyle name="Euro 9 42" xfId="4379" xr:uid="{00000000-0005-0000-0000-00001A110000}"/>
    <cellStyle name="Euro 9 43" xfId="4380" xr:uid="{00000000-0005-0000-0000-00001B110000}"/>
    <cellStyle name="Euro 9 44" xfId="4381" xr:uid="{00000000-0005-0000-0000-00001C110000}"/>
    <cellStyle name="Euro 9 45" xfId="4382" xr:uid="{00000000-0005-0000-0000-00001D110000}"/>
    <cellStyle name="Euro 9 46" xfId="4383" xr:uid="{00000000-0005-0000-0000-00001E110000}"/>
    <cellStyle name="Euro 9 47" xfId="4384" xr:uid="{00000000-0005-0000-0000-00001F110000}"/>
    <cellStyle name="Euro 9 48" xfId="4385" xr:uid="{00000000-0005-0000-0000-000020110000}"/>
    <cellStyle name="Euro 9 49" xfId="4386" xr:uid="{00000000-0005-0000-0000-000021110000}"/>
    <cellStyle name="Euro 9 5" xfId="4387" xr:uid="{00000000-0005-0000-0000-000022110000}"/>
    <cellStyle name="Euro 9 50" xfId="4388" xr:uid="{00000000-0005-0000-0000-000023110000}"/>
    <cellStyle name="Euro 9 51" xfId="4389" xr:uid="{00000000-0005-0000-0000-000024110000}"/>
    <cellStyle name="Euro 9 52" xfId="4390" xr:uid="{00000000-0005-0000-0000-000025110000}"/>
    <cellStyle name="Euro 9 53" xfId="4391" xr:uid="{00000000-0005-0000-0000-000026110000}"/>
    <cellStyle name="Euro 9 54" xfId="4392" xr:uid="{00000000-0005-0000-0000-000027110000}"/>
    <cellStyle name="Euro 9 55" xfId="4393" xr:uid="{00000000-0005-0000-0000-000028110000}"/>
    <cellStyle name="Euro 9 56" xfId="4394" xr:uid="{00000000-0005-0000-0000-000029110000}"/>
    <cellStyle name="Euro 9 57" xfId="4395" xr:uid="{00000000-0005-0000-0000-00002A110000}"/>
    <cellStyle name="Euro 9 58" xfId="4396" xr:uid="{00000000-0005-0000-0000-00002B110000}"/>
    <cellStyle name="Euro 9 59" xfId="4397" xr:uid="{00000000-0005-0000-0000-00002C110000}"/>
    <cellStyle name="Euro 9 6" xfId="4398" xr:uid="{00000000-0005-0000-0000-00002D110000}"/>
    <cellStyle name="Euro 9 60" xfId="4399" xr:uid="{00000000-0005-0000-0000-00002E110000}"/>
    <cellStyle name="Euro 9 61" xfId="4400" xr:uid="{00000000-0005-0000-0000-00002F110000}"/>
    <cellStyle name="Euro 9 62" xfId="4401" xr:uid="{00000000-0005-0000-0000-000030110000}"/>
    <cellStyle name="Euro 9 63" xfId="4402" xr:uid="{00000000-0005-0000-0000-000031110000}"/>
    <cellStyle name="Euro 9 64" xfId="4403" xr:uid="{00000000-0005-0000-0000-000032110000}"/>
    <cellStyle name="Euro 9 65" xfId="4404" xr:uid="{00000000-0005-0000-0000-000033110000}"/>
    <cellStyle name="Euro 9 66" xfId="4405" xr:uid="{00000000-0005-0000-0000-000034110000}"/>
    <cellStyle name="Euro 9 67" xfId="4406" xr:uid="{00000000-0005-0000-0000-000035110000}"/>
    <cellStyle name="Euro 9 68" xfId="4407" xr:uid="{00000000-0005-0000-0000-000036110000}"/>
    <cellStyle name="Euro 9 69" xfId="4408" xr:uid="{00000000-0005-0000-0000-000037110000}"/>
    <cellStyle name="Euro 9 7" xfId="4409" xr:uid="{00000000-0005-0000-0000-000038110000}"/>
    <cellStyle name="Euro 9 70" xfId="4410" xr:uid="{00000000-0005-0000-0000-000039110000}"/>
    <cellStyle name="Euro 9 71" xfId="4411" xr:uid="{00000000-0005-0000-0000-00003A110000}"/>
    <cellStyle name="Euro 9 72" xfId="4412" xr:uid="{00000000-0005-0000-0000-00003B110000}"/>
    <cellStyle name="Euro 9 73" xfId="4413" xr:uid="{00000000-0005-0000-0000-00003C110000}"/>
    <cellStyle name="Euro 9 74" xfId="4414" xr:uid="{00000000-0005-0000-0000-00003D110000}"/>
    <cellStyle name="Euro 9 75" xfId="4415" xr:uid="{00000000-0005-0000-0000-00003E110000}"/>
    <cellStyle name="Euro 9 76" xfId="4416" xr:uid="{00000000-0005-0000-0000-00003F110000}"/>
    <cellStyle name="Euro 9 77" xfId="4417" xr:uid="{00000000-0005-0000-0000-000040110000}"/>
    <cellStyle name="Euro 9 78" xfId="4418" xr:uid="{00000000-0005-0000-0000-000041110000}"/>
    <cellStyle name="Euro 9 79" xfId="4419" xr:uid="{00000000-0005-0000-0000-000042110000}"/>
    <cellStyle name="Euro 9 8" xfId="4420" xr:uid="{00000000-0005-0000-0000-000043110000}"/>
    <cellStyle name="Euro 9 80" xfId="4421" xr:uid="{00000000-0005-0000-0000-000044110000}"/>
    <cellStyle name="Euro 9 81" xfId="4422" xr:uid="{00000000-0005-0000-0000-000045110000}"/>
    <cellStyle name="Euro 9 82" xfId="4423" xr:uid="{00000000-0005-0000-0000-000046110000}"/>
    <cellStyle name="Euro 9 83" xfId="4424" xr:uid="{00000000-0005-0000-0000-000047110000}"/>
    <cellStyle name="Euro 9 84" xfId="4425" xr:uid="{00000000-0005-0000-0000-000048110000}"/>
    <cellStyle name="Euro 9 85" xfId="4426" xr:uid="{00000000-0005-0000-0000-000049110000}"/>
    <cellStyle name="Euro 9 86" xfId="4427" xr:uid="{00000000-0005-0000-0000-00004A110000}"/>
    <cellStyle name="Euro 9 87" xfId="4428" xr:uid="{00000000-0005-0000-0000-00004B110000}"/>
    <cellStyle name="Euro 9 88" xfId="4429" xr:uid="{00000000-0005-0000-0000-00004C110000}"/>
    <cellStyle name="Euro 9 89" xfId="4430" xr:uid="{00000000-0005-0000-0000-00004D110000}"/>
    <cellStyle name="Euro 9 9" xfId="4431" xr:uid="{00000000-0005-0000-0000-00004E110000}"/>
    <cellStyle name="Euro 9 90" xfId="4432" xr:uid="{00000000-0005-0000-0000-00004F110000}"/>
    <cellStyle name="Euro 9 91" xfId="4433" xr:uid="{00000000-0005-0000-0000-000050110000}"/>
    <cellStyle name="Euro 9 92" xfId="4434" xr:uid="{00000000-0005-0000-0000-000051110000}"/>
    <cellStyle name="Euro 9 93" xfId="4435" xr:uid="{00000000-0005-0000-0000-000052110000}"/>
    <cellStyle name="Euro 9 94" xfId="4436" xr:uid="{00000000-0005-0000-0000-000053110000}"/>
    <cellStyle name="Euro 9 95" xfId="4437" xr:uid="{00000000-0005-0000-0000-000054110000}"/>
    <cellStyle name="Euro 9 96" xfId="4438" xr:uid="{00000000-0005-0000-0000-000055110000}"/>
    <cellStyle name="Euro 9 97" xfId="4439" xr:uid="{00000000-0005-0000-0000-000056110000}"/>
    <cellStyle name="Euro 9 98" xfId="4440" xr:uid="{00000000-0005-0000-0000-000057110000}"/>
    <cellStyle name="Euro 9 99" xfId="4441" xr:uid="{00000000-0005-0000-0000-000058110000}"/>
    <cellStyle name="Euro 90" xfId="4442" xr:uid="{00000000-0005-0000-0000-000059110000}"/>
    <cellStyle name="Euro 91" xfId="4443" xr:uid="{00000000-0005-0000-0000-00005A110000}"/>
    <cellStyle name="Euro 92" xfId="4444" xr:uid="{00000000-0005-0000-0000-00005B110000}"/>
    <cellStyle name="Euro 93" xfId="4445" xr:uid="{00000000-0005-0000-0000-00005C110000}"/>
    <cellStyle name="Euro 94" xfId="4446" xr:uid="{00000000-0005-0000-0000-00005D110000}"/>
    <cellStyle name="Euro 95" xfId="4447" xr:uid="{00000000-0005-0000-0000-00005E110000}"/>
    <cellStyle name="Euro 96" xfId="4448" xr:uid="{00000000-0005-0000-0000-00005F110000}"/>
    <cellStyle name="Euro 97" xfId="4449" xr:uid="{00000000-0005-0000-0000-000060110000}"/>
    <cellStyle name="Euro 98" xfId="4450" xr:uid="{00000000-0005-0000-0000-000061110000}"/>
    <cellStyle name="Euro 99" xfId="4451" xr:uid="{00000000-0005-0000-0000-000062110000}"/>
    <cellStyle name="Euro_1.Cuadro 1A TEMPRANILLO-1 Mayo-08" xfId="4452" xr:uid="{00000000-0005-0000-0000-000063110000}"/>
    <cellStyle name="Explanatory Text 2" xfId="4453" xr:uid="{00000000-0005-0000-0000-000064110000}"/>
    <cellStyle name="F2" xfId="4454" xr:uid="{00000000-0005-0000-0000-000065110000}"/>
    <cellStyle name="F2 2" xfId="4455" xr:uid="{00000000-0005-0000-0000-000066110000}"/>
    <cellStyle name="F2 3" xfId="4456" xr:uid="{00000000-0005-0000-0000-000067110000}"/>
    <cellStyle name="F2 4" xfId="4457" xr:uid="{00000000-0005-0000-0000-000068110000}"/>
    <cellStyle name="F2 5" xfId="4458" xr:uid="{00000000-0005-0000-0000-000069110000}"/>
    <cellStyle name="F2 6" xfId="4459" xr:uid="{00000000-0005-0000-0000-00006A110000}"/>
    <cellStyle name="F2 7" xfId="4460" xr:uid="{00000000-0005-0000-0000-00006B110000}"/>
    <cellStyle name="F2 8" xfId="4461" xr:uid="{00000000-0005-0000-0000-00006C110000}"/>
    <cellStyle name="F2 9" xfId="4462" xr:uid="{00000000-0005-0000-0000-00006D110000}"/>
    <cellStyle name="F2_1.Cuadro 1A TEMPRANILLO-1 Mayo-08" xfId="4463" xr:uid="{00000000-0005-0000-0000-00006E110000}"/>
    <cellStyle name="F3" xfId="4464" xr:uid="{00000000-0005-0000-0000-00006F110000}"/>
    <cellStyle name="F3 2" xfId="4465" xr:uid="{00000000-0005-0000-0000-000070110000}"/>
    <cellStyle name="F3 3" xfId="4466" xr:uid="{00000000-0005-0000-0000-000071110000}"/>
    <cellStyle name="F3 4" xfId="4467" xr:uid="{00000000-0005-0000-0000-000072110000}"/>
    <cellStyle name="F3 5" xfId="4468" xr:uid="{00000000-0005-0000-0000-000073110000}"/>
    <cellStyle name="F3 6" xfId="4469" xr:uid="{00000000-0005-0000-0000-000074110000}"/>
    <cellStyle name="F3 7" xfId="4470" xr:uid="{00000000-0005-0000-0000-000075110000}"/>
    <cellStyle name="F3 8" xfId="4471" xr:uid="{00000000-0005-0000-0000-000076110000}"/>
    <cellStyle name="F3 9" xfId="4472" xr:uid="{00000000-0005-0000-0000-000077110000}"/>
    <cellStyle name="F3_1.Cuadro 1A TEMPRANILLO-1 Mayo-08" xfId="4473" xr:uid="{00000000-0005-0000-0000-000078110000}"/>
    <cellStyle name="F4" xfId="4474" xr:uid="{00000000-0005-0000-0000-000079110000}"/>
    <cellStyle name="F4 2" xfId="4475" xr:uid="{00000000-0005-0000-0000-00007A110000}"/>
    <cellStyle name="F4 3" xfId="4476" xr:uid="{00000000-0005-0000-0000-00007B110000}"/>
    <cellStyle name="F4 4" xfId="4477" xr:uid="{00000000-0005-0000-0000-00007C110000}"/>
    <cellStyle name="F4 5" xfId="4478" xr:uid="{00000000-0005-0000-0000-00007D110000}"/>
    <cellStyle name="F4 6" xfId="4479" xr:uid="{00000000-0005-0000-0000-00007E110000}"/>
    <cellStyle name="F4 7" xfId="4480" xr:uid="{00000000-0005-0000-0000-00007F110000}"/>
    <cellStyle name="F4 8" xfId="4481" xr:uid="{00000000-0005-0000-0000-000080110000}"/>
    <cellStyle name="F4 9" xfId="4482" xr:uid="{00000000-0005-0000-0000-000081110000}"/>
    <cellStyle name="F4_1.Cuadro 1A TEMPRANILLO-1 Mayo-08" xfId="4483" xr:uid="{00000000-0005-0000-0000-000082110000}"/>
    <cellStyle name="F5" xfId="4484" xr:uid="{00000000-0005-0000-0000-000083110000}"/>
    <cellStyle name="F5 2" xfId="4485" xr:uid="{00000000-0005-0000-0000-000084110000}"/>
    <cellStyle name="F5 3" xfId="4486" xr:uid="{00000000-0005-0000-0000-000085110000}"/>
    <cellStyle name="F5 4" xfId="4487" xr:uid="{00000000-0005-0000-0000-000086110000}"/>
    <cellStyle name="F5 5" xfId="4488" xr:uid="{00000000-0005-0000-0000-000087110000}"/>
    <cellStyle name="F5 6" xfId="4489" xr:uid="{00000000-0005-0000-0000-000088110000}"/>
    <cellStyle name="F5 7" xfId="4490" xr:uid="{00000000-0005-0000-0000-000089110000}"/>
    <cellStyle name="F5 8" xfId="4491" xr:uid="{00000000-0005-0000-0000-00008A110000}"/>
    <cellStyle name="F5 9" xfId="4492" xr:uid="{00000000-0005-0000-0000-00008B110000}"/>
    <cellStyle name="F5_1.Cuadro 1A TEMPRANILLO-1 Mayo-08" xfId="4493" xr:uid="{00000000-0005-0000-0000-00008C110000}"/>
    <cellStyle name="F6" xfId="4494" xr:uid="{00000000-0005-0000-0000-00008D110000}"/>
    <cellStyle name="F6 2" xfId="4495" xr:uid="{00000000-0005-0000-0000-00008E110000}"/>
    <cellStyle name="F6 3" xfId="4496" xr:uid="{00000000-0005-0000-0000-00008F110000}"/>
    <cellStyle name="F6 4" xfId="4497" xr:uid="{00000000-0005-0000-0000-000090110000}"/>
    <cellStyle name="F6 5" xfId="4498" xr:uid="{00000000-0005-0000-0000-000091110000}"/>
    <cellStyle name="F6 6" xfId="4499" xr:uid="{00000000-0005-0000-0000-000092110000}"/>
    <cellStyle name="F6 7" xfId="4500" xr:uid="{00000000-0005-0000-0000-000093110000}"/>
    <cellStyle name="F6 8" xfId="4501" xr:uid="{00000000-0005-0000-0000-000094110000}"/>
    <cellStyle name="F6 9" xfId="4502" xr:uid="{00000000-0005-0000-0000-000095110000}"/>
    <cellStyle name="F6_1.Cuadro 1A TEMPRANILLO-1 Mayo-08" xfId="4503" xr:uid="{00000000-0005-0000-0000-000096110000}"/>
    <cellStyle name="F7" xfId="4504" xr:uid="{00000000-0005-0000-0000-000097110000}"/>
    <cellStyle name="F7 2" xfId="4505" xr:uid="{00000000-0005-0000-0000-000098110000}"/>
    <cellStyle name="F7 3" xfId="4506" xr:uid="{00000000-0005-0000-0000-000099110000}"/>
    <cellStyle name="F7 4" xfId="4507" xr:uid="{00000000-0005-0000-0000-00009A110000}"/>
    <cellStyle name="F7 5" xfId="4508" xr:uid="{00000000-0005-0000-0000-00009B110000}"/>
    <cellStyle name="F7 6" xfId="4509" xr:uid="{00000000-0005-0000-0000-00009C110000}"/>
    <cellStyle name="F7 7" xfId="4510" xr:uid="{00000000-0005-0000-0000-00009D110000}"/>
    <cellStyle name="F7 8" xfId="4511" xr:uid="{00000000-0005-0000-0000-00009E110000}"/>
    <cellStyle name="F7 9" xfId="4512" xr:uid="{00000000-0005-0000-0000-00009F110000}"/>
    <cellStyle name="F7_1.Cuadro 1A TEMPRANILLO-1 Mayo-08" xfId="4513" xr:uid="{00000000-0005-0000-0000-0000A0110000}"/>
    <cellStyle name="F8" xfId="4514" xr:uid="{00000000-0005-0000-0000-0000A1110000}"/>
    <cellStyle name="F8 2" xfId="4515" xr:uid="{00000000-0005-0000-0000-0000A2110000}"/>
    <cellStyle name="F8 3" xfId="4516" xr:uid="{00000000-0005-0000-0000-0000A3110000}"/>
    <cellStyle name="F8 4" xfId="4517" xr:uid="{00000000-0005-0000-0000-0000A4110000}"/>
    <cellStyle name="F8 5" xfId="4518" xr:uid="{00000000-0005-0000-0000-0000A5110000}"/>
    <cellStyle name="F8 6" xfId="4519" xr:uid="{00000000-0005-0000-0000-0000A6110000}"/>
    <cellStyle name="F8 7" xfId="4520" xr:uid="{00000000-0005-0000-0000-0000A7110000}"/>
    <cellStyle name="F8 8" xfId="4521" xr:uid="{00000000-0005-0000-0000-0000A8110000}"/>
    <cellStyle name="F8 9" xfId="4522" xr:uid="{00000000-0005-0000-0000-0000A9110000}"/>
    <cellStyle name="F8_1.Cuadro 1A TEMPRANILLO-1 Mayo-08" xfId="4523" xr:uid="{00000000-0005-0000-0000-0000AA110000}"/>
    <cellStyle name="Fixed" xfId="4524" xr:uid="{00000000-0005-0000-0000-0000AB110000}"/>
    <cellStyle name="Fixed 2" xfId="4525" xr:uid="{00000000-0005-0000-0000-0000AC110000}"/>
    <cellStyle name="Followed Hyperlink" xfId="4526" xr:uid="{00000000-0005-0000-0000-0000AD110000}"/>
    <cellStyle name="Followed Hyperlink 10" xfId="4527" xr:uid="{00000000-0005-0000-0000-0000AE110000}"/>
    <cellStyle name="Followed Hyperlink 2" xfId="4528" xr:uid="{00000000-0005-0000-0000-0000AF110000}"/>
    <cellStyle name="Followed Hyperlink 3" xfId="4529" xr:uid="{00000000-0005-0000-0000-0000B0110000}"/>
    <cellStyle name="Followed Hyperlink 4" xfId="4530" xr:uid="{00000000-0005-0000-0000-0000B1110000}"/>
    <cellStyle name="Followed Hyperlink 5" xfId="4531" xr:uid="{00000000-0005-0000-0000-0000B2110000}"/>
    <cellStyle name="Followed Hyperlink 6" xfId="4532" xr:uid="{00000000-0005-0000-0000-0000B3110000}"/>
    <cellStyle name="Followed Hyperlink 7" xfId="4533" xr:uid="{00000000-0005-0000-0000-0000B4110000}"/>
    <cellStyle name="Followed Hyperlink 8" xfId="4534" xr:uid="{00000000-0005-0000-0000-0000B5110000}"/>
    <cellStyle name="Followed Hyperlink 9" xfId="4535" xr:uid="{00000000-0005-0000-0000-0000B6110000}"/>
    <cellStyle name="form" xfId="4536" xr:uid="{00000000-0005-0000-0000-0000B7110000}"/>
    <cellStyle name="Good 2" xfId="4537" xr:uid="{00000000-0005-0000-0000-0000B8110000}"/>
    <cellStyle name="Grey" xfId="4538" xr:uid="{00000000-0005-0000-0000-0000B9110000}"/>
    <cellStyle name="Head 1" xfId="4539" xr:uid="{00000000-0005-0000-0000-0000BA110000}"/>
    <cellStyle name="Header1" xfId="4540" xr:uid="{00000000-0005-0000-0000-0000BB110000}"/>
    <cellStyle name="Header2" xfId="4541" xr:uid="{00000000-0005-0000-0000-0000BC110000}"/>
    <cellStyle name="Heading 1 2" xfId="4542" xr:uid="{00000000-0005-0000-0000-0000BD110000}"/>
    <cellStyle name="Heading 1 2 2" xfId="4543" xr:uid="{00000000-0005-0000-0000-0000BE110000}"/>
    <cellStyle name="Heading 2 2" xfId="4544" xr:uid="{00000000-0005-0000-0000-0000BF110000}"/>
    <cellStyle name="Heading 2 2 2" xfId="4545" xr:uid="{00000000-0005-0000-0000-0000C0110000}"/>
    <cellStyle name="Heading 3 2" xfId="4546" xr:uid="{00000000-0005-0000-0000-0000C1110000}"/>
    <cellStyle name="Heading 4 2" xfId="4547" xr:uid="{00000000-0005-0000-0000-0000C2110000}"/>
    <cellStyle name="Heading1" xfId="4548" xr:uid="{00000000-0005-0000-0000-0000C3110000}"/>
    <cellStyle name="Heading2" xfId="4549" xr:uid="{00000000-0005-0000-0000-0000C4110000}"/>
    <cellStyle name="HEADINGS" xfId="4550" xr:uid="{00000000-0005-0000-0000-0000C5110000}"/>
    <cellStyle name="HEADINGSTOP" xfId="4551" xr:uid="{00000000-0005-0000-0000-0000C6110000}"/>
    <cellStyle name="Hipervínculo 2" xfId="4552" xr:uid="{00000000-0005-0000-0000-0000C7110000}"/>
    <cellStyle name="Hyperlink 2" xfId="4553" xr:uid="{00000000-0005-0000-0000-0000C8110000}"/>
    <cellStyle name="Hyperlink 2 2" xfId="4554" xr:uid="{00000000-0005-0000-0000-0000C9110000}"/>
    <cellStyle name="Hyperlink 3" xfId="4555" xr:uid="{00000000-0005-0000-0000-0000CA110000}"/>
    <cellStyle name="Hyperlink 4" xfId="4556" xr:uid="{00000000-0005-0000-0000-0000CB110000}"/>
    <cellStyle name="Hyperlink 5" xfId="4557" xr:uid="{00000000-0005-0000-0000-0000CC110000}"/>
    <cellStyle name="Hyperlink 6" xfId="4558" xr:uid="{00000000-0005-0000-0000-0000CD110000}"/>
    <cellStyle name="Hyperlink 7" xfId="4559" xr:uid="{00000000-0005-0000-0000-0000CE110000}"/>
    <cellStyle name="Hyperlink 8" xfId="4560" xr:uid="{00000000-0005-0000-0000-0000CF110000}"/>
    <cellStyle name="Hyperlink 9" xfId="4561" xr:uid="{00000000-0005-0000-0000-0000D0110000}"/>
    <cellStyle name="Incorrecto" xfId="4562" xr:uid="{00000000-0005-0000-0000-0000D1110000}"/>
    <cellStyle name="Incorrecto 10" xfId="4563" xr:uid="{00000000-0005-0000-0000-0000D2110000}"/>
    <cellStyle name="Incorrecto 10 2" xfId="4564" xr:uid="{00000000-0005-0000-0000-0000D3110000}"/>
    <cellStyle name="Incorrecto 10 3" xfId="4565" xr:uid="{00000000-0005-0000-0000-0000D4110000}"/>
    <cellStyle name="Incorrecto 11" xfId="4566" xr:uid="{00000000-0005-0000-0000-0000D5110000}"/>
    <cellStyle name="Incorrecto 12" xfId="4567" xr:uid="{00000000-0005-0000-0000-0000D6110000}"/>
    <cellStyle name="Incorrecto 2" xfId="4568" xr:uid="{00000000-0005-0000-0000-0000D7110000}"/>
    <cellStyle name="Incorrecto 2 2" xfId="4569" xr:uid="{00000000-0005-0000-0000-0000D8110000}"/>
    <cellStyle name="Incorrecto 2 3" xfId="4570" xr:uid="{00000000-0005-0000-0000-0000D9110000}"/>
    <cellStyle name="Incorrecto 2 4" xfId="4571" xr:uid="{00000000-0005-0000-0000-0000DA110000}"/>
    <cellStyle name="Incorrecto 2 5" xfId="4572" xr:uid="{00000000-0005-0000-0000-0000DB110000}"/>
    <cellStyle name="Incorrecto 2 6" xfId="4573" xr:uid="{00000000-0005-0000-0000-0000DC110000}"/>
    <cellStyle name="Incorrecto 2 7" xfId="4574" xr:uid="{00000000-0005-0000-0000-0000DD110000}"/>
    <cellStyle name="Incorrecto 2 8" xfId="4575" xr:uid="{00000000-0005-0000-0000-0000DE110000}"/>
    <cellStyle name="Incorrecto 3" xfId="4576" xr:uid="{00000000-0005-0000-0000-0000DF110000}"/>
    <cellStyle name="Incorrecto 3 2" xfId="4577" xr:uid="{00000000-0005-0000-0000-0000E0110000}"/>
    <cellStyle name="Incorrecto 3 3" xfId="4578" xr:uid="{00000000-0005-0000-0000-0000E1110000}"/>
    <cellStyle name="Incorrecto 3 4" xfId="4579" xr:uid="{00000000-0005-0000-0000-0000E2110000}"/>
    <cellStyle name="Incorrecto 3 5" xfId="4580" xr:uid="{00000000-0005-0000-0000-0000E3110000}"/>
    <cellStyle name="Incorrecto 3 6" xfId="4581" xr:uid="{00000000-0005-0000-0000-0000E4110000}"/>
    <cellStyle name="Incorrecto 3 7" xfId="4582" xr:uid="{00000000-0005-0000-0000-0000E5110000}"/>
    <cellStyle name="Incorrecto 3 8" xfId="4583" xr:uid="{00000000-0005-0000-0000-0000E6110000}"/>
    <cellStyle name="Incorrecto 4" xfId="4584" xr:uid="{00000000-0005-0000-0000-0000E7110000}"/>
    <cellStyle name="Incorrecto 4 2" xfId="4585" xr:uid="{00000000-0005-0000-0000-0000E8110000}"/>
    <cellStyle name="Incorrecto 4 3" xfId="4586" xr:uid="{00000000-0005-0000-0000-0000E9110000}"/>
    <cellStyle name="Incorrecto 4 4" xfId="4587" xr:uid="{00000000-0005-0000-0000-0000EA110000}"/>
    <cellStyle name="Incorrecto 4 5" xfId="4588" xr:uid="{00000000-0005-0000-0000-0000EB110000}"/>
    <cellStyle name="Incorrecto 4 6" xfId="4589" xr:uid="{00000000-0005-0000-0000-0000EC110000}"/>
    <cellStyle name="Incorrecto 4 7" xfId="4590" xr:uid="{00000000-0005-0000-0000-0000ED110000}"/>
    <cellStyle name="Incorrecto 5" xfId="4591" xr:uid="{00000000-0005-0000-0000-0000EE110000}"/>
    <cellStyle name="Incorrecto 5 2" xfId="4592" xr:uid="{00000000-0005-0000-0000-0000EF110000}"/>
    <cellStyle name="Incorrecto 5 3" xfId="4593" xr:uid="{00000000-0005-0000-0000-0000F0110000}"/>
    <cellStyle name="Incorrecto 5 4" xfId="4594" xr:uid="{00000000-0005-0000-0000-0000F1110000}"/>
    <cellStyle name="Incorrecto 5 5" xfId="4595" xr:uid="{00000000-0005-0000-0000-0000F2110000}"/>
    <cellStyle name="Incorrecto 5 6" xfId="4596" xr:uid="{00000000-0005-0000-0000-0000F3110000}"/>
    <cellStyle name="Incorrecto 5 7" xfId="4597" xr:uid="{00000000-0005-0000-0000-0000F4110000}"/>
    <cellStyle name="Incorrecto 6" xfId="4598" xr:uid="{00000000-0005-0000-0000-0000F5110000}"/>
    <cellStyle name="Incorrecto 6 2" xfId="4599" xr:uid="{00000000-0005-0000-0000-0000F6110000}"/>
    <cellStyle name="Incorrecto 6 3" xfId="4600" xr:uid="{00000000-0005-0000-0000-0000F7110000}"/>
    <cellStyle name="Incorrecto 7" xfId="4601" xr:uid="{00000000-0005-0000-0000-0000F8110000}"/>
    <cellStyle name="Incorrecto 7 2" xfId="4602" xr:uid="{00000000-0005-0000-0000-0000F9110000}"/>
    <cellStyle name="Incorrecto 7 3" xfId="4603" xr:uid="{00000000-0005-0000-0000-0000FA110000}"/>
    <cellStyle name="Incorrecto 8" xfId="4604" xr:uid="{00000000-0005-0000-0000-0000FB110000}"/>
    <cellStyle name="Incorrecto 8 2" xfId="4605" xr:uid="{00000000-0005-0000-0000-0000FC110000}"/>
    <cellStyle name="Incorrecto 8 3" xfId="4606" xr:uid="{00000000-0005-0000-0000-0000FD110000}"/>
    <cellStyle name="Incorrecto 9" xfId="4607" xr:uid="{00000000-0005-0000-0000-0000FE110000}"/>
    <cellStyle name="Incorrecto 9 2" xfId="4608" xr:uid="{00000000-0005-0000-0000-0000FF110000}"/>
    <cellStyle name="Incorrecto 9 3" xfId="4609" xr:uid="{00000000-0005-0000-0000-000000120000}"/>
    <cellStyle name="Input [yellow]" xfId="4610" xr:uid="{00000000-0005-0000-0000-000001120000}"/>
    <cellStyle name="Input 2" xfId="4611" xr:uid="{00000000-0005-0000-0000-000002120000}"/>
    <cellStyle name="Linked Cell 2" xfId="4612" xr:uid="{00000000-0005-0000-0000-000003120000}"/>
    <cellStyle name="Millares 2" xfId="4613" xr:uid="{00000000-0005-0000-0000-000004120000}"/>
    <cellStyle name="Millares 2 10" xfId="4614" xr:uid="{00000000-0005-0000-0000-000005120000}"/>
    <cellStyle name="Millares 2 10 10" xfId="4615" xr:uid="{00000000-0005-0000-0000-000006120000}"/>
    <cellStyle name="Millares 2 10 11" xfId="4616" xr:uid="{00000000-0005-0000-0000-000007120000}"/>
    <cellStyle name="Millares 2 10 12" xfId="4617" xr:uid="{00000000-0005-0000-0000-000008120000}"/>
    <cellStyle name="Millares 2 10 13" xfId="4618" xr:uid="{00000000-0005-0000-0000-000009120000}"/>
    <cellStyle name="Millares 2 10 14" xfId="4619" xr:uid="{00000000-0005-0000-0000-00000A120000}"/>
    <cellStyle name="Millares 2 10 15" xfId="4620" xr:uid="{00000000-0005-0000-0000-00000B120000}"/>
    <cellStyle name="Millares 2 10 16" xfId="4621" xr:uid="{00000000-0005-0000-0000-00000C120000}"/>
    <cellStyle name="Millares 2 10 17" xfId="4622" xr:uid="{00000000-0005-0000-0000-00000D120000}"/>
    <cellStyle name="Millares 2 10 18" xfId="4623" xr:uid="{00000000-0005-0000-0000-00000E120000}"/>
    <cellStyle name="Millares 2 10 19" xfId="4624" xr:uid="{00000000-0005-0000-0000-00000F120000}"/>
    <cellStyle name="Millares 2 10 2" xfId="4625" xr:uid="{00000000-0005-0000-0000-000010120000}"/>
    <cellStyle name="Millares 2 10 20" xfId="4626" xr:uid="{00000000-0005-0000-0000-000011120000}"/>
    <cellStyle name="Millares 2 10 21" xfId="4627" xr:uid="{00000000-0005-0000-0000-000012120000}"/>
    <cellStyle name="Millares 2 10 22" xfId="4628" xr:uid="{00000000-0005-0000-0000-000013120000}"/>
    <cellStyle name="Millares 2 10 23" xfId="4629" xr:uid="{00000000-0005-0000-0000-000014120000}"/>
    <cellStyle name="Millares 2 10 24" xfId="4630" xr:uid="{00000000-0005-0000-0000-000015120000}"/>
    <cellStyle name="Millares 2 10 25" xfId="4631" xr:uid="{00000000-0005-0000-0000-000016120000}"/>
    <cellStyle name="Millares 2 10 26" xfId="4632" xr:uid="{00000000-0005-0000-0000-000017120000}"/>
    <cellStyle name="Millares 2 10 27" xfId="4633" xr:uid="{00000000-0005-0000-0000-000018120000}"/>
    <cellStyle name="Millares 2 10 28" xfId="4634" xr:uid="{00000000-0005-0000-0000-000019120000}"/>
    <cellStyle name="Millares 2 10 29" xfId="4635" xr:uid="{00000000-0005-0000-0000-00001A120000}"/>
    <cellStyle name="Millares 2 10 3" xfId="4636" xr:uid="{00000000-0005-0000-0000-00001B120000}"/>
    <cellStyle name="Millares 2 10 30" xfId="4637" xr:uid="{00000000-0005-0000-0000-00001C120000}"/>
    <cellStyle name="Millares 2 10 31" xfId="4638" xr:uid="{00000000-0005-0000-0000-00001D120000}"/>
    <cellStyle name="Millares 2 10 32" xfId="4639" xr:uid="{00000000-0005-0000-0000-00001E120000}"/>
    <cellStyle name="Millares 2 10 33" xfId="4640" xr:uid="{00000000-0005-0000-0000-00001F120000}"/>
    <cellStyle name="Millares 2 10 34" xfId="4641" xr:uid="{00000000-0005-0000-0000-000020120000}"/>
    <cellStyle name="Millares 2 10 35" xfId="4642" xr:uid="{00000000-0005-0000-0000-000021120000}"/>
    <cellStyle name="Millares 2 10 36" xfId="4643" xr:uid="{00000000-0005-0000-0000-000022120000}"/>
    <cellStyle name="Millares 2 10 37" xfId="4644" xr:uid="{00000000-0005-0000-0000-000023120000}"/>
    <cellStyle name="Millares 2 10 38" xfId="4645" xr:uid="{00000000-0005-0000-0000-000024120000}"/>
    <cellStyle name="Millares 2 10 39" xfId="4646" xr:uid="{00000000-0005-0000-0000-000025120000}"/>
    <cellStyle name="Millares 2 10 4" xfId="4647" xr:uid="{00000000-0005-0000-0000-000026120000}"/>
    <cellStyle name="Millares 2 10 40" xfId="4648" xr:uid="{00000000-0005-0000-0000-000027120000}"/>
    <cellStyle name="Millares 2 10 41" xfId="4649" xr:uid="{00000000-0005-0000-0000-000028120000}"/>
    <cellStyle name="Millares 2 10 42" xfId="4650" xr:uid="{00000000-0005-0000-0000-000029120000}"/>
    <cellStyle name="Millares 2 10 43" xfId="4651" xr:uid="{00000000-0005-0000-0000-00002A120000}"/>
    <cellStyle name="Millares 2 10 44" xfId="4652" xr:uid="{00000000-0005-0000-0000-00002B120000}"/>
    <cellStyle name="Millares 2 10 45" xfId="4653" xr:uid="{00000000-0005-0000-0000-00002C120000}"/>
    <cellStyle name="Millares 2 10 46" xfId="4654" xr:uid="{00000000-0005-0000-0000-00002D120000}"/>
    <cellStyle name="Millares 2 10 47" xfId="4655" xr:uid="{00000000-0005-0000-0000-00002E120000}"/>
    <cellStyle name="Millares 2 10 48" xfId="4656" xr:uid="{00000000-0005-0000-0000-00002F120000}"/>
    <cellStyle name="Millares 2 10 49" xfId="4657" xr:uid="{00000000-0005-0000-0000-000030120000}"/>
    <cellStyle name="Millares 2 10 5" xfId="4658" xr:uid="{00000000-0005-0000-0000-000031120000}"/>
    <cellStyle name="Millares 2 10 50" xfId="4659" xr:uid="{00000000-0005-0000-0000-000032120000}"/>
    <cellStyle name="Millares 2 10 51" xfId="4660" xr:uid="{00000000-0005-0000-0000-000033120000}"/>
    <cellStyle name="Millares 2 10 52" xfId="4661" xr:uid="{00000000-0005-0000-0000-000034120000}"/>
    <cellStyle name="Millares 2 10 53" xfId="4662" xr:uid="{00000000-0005-0000-0000-000035120000}"/>
    <cellStyle name="Millares 2 10 54" xfId="4663" xr:uid="{00000000-0005-0000-0000-000036120000}"/>
    <cellStyle name="Millares 2 10 55" xfId="4664" xr:uid="{00000000-0005-0000-0000-000037120000}"/>
    <cellStyle name="Millares 2 10 56" xfId="4665" xr:uid="{00000000-0005-0000-0000-000038120000}"/>
    <cellStyle name="Millares 2 10 57" xfId="4666" xr:uid="{00000000-0005-0000-0000-000039120000}"/>
    <cellStyle name="Millares 2 10 58" xfId="4667" xr:uid="{00000000-0005-0000-0000-00003A120000}"/>
    <cellStyle name="Millares 2 10 59" xfId="4668" xr:uid="{00000000-0005-0000-0000-00003B120000}"/>
    <cellStyle name="Millares 2 10 6" xfId="4669" xr:uid="{00000000-0005-0000-0000-00003C120000}"/>
    <cellStyle name="Millares 2 10 60" xfId="4670" xr:uid="{00000000-0005-0000-0000-00003D120000}"/>
    <cellStyle name="Millares 2 10 61" xfId="4671" xr:uid="{00000000-0005-0000-0000-00003E120000}"/>
    <cellStyle name="Millares 2 10 62" xfId="4672" xr:uid="{00000000-0005-0000-0000-00003F120000}"/>
    <cellStyle name="Millares 2 10 63" xfId="4673" xr:uid="{00000000-0005-0000-0000-000040120000}"/>
    <cellStyle name="Millares 2 10 64" xfId="4674" xr:uid="{00000000-0005-0000-0000-000041120000}"/>
    <cellStyle name="Millares 2 10 65" xfId="4675" xr:uid="{00000000-0005-0000-0000-000042120000}"/>
    <cellStyle name="Millares 2 10 66" xfId="4676" xr:uid="{00000000-0005-0000-0000-000043120000}"/>
    <cellStyle name="Millares 2 10 67" xfId="4677" xr:uid="{00000000-0005-0000-0000-000044120000}"/>
    <cellStyle name="Millares 2 10 68" xfId="4678" xr:uid="{00000000-0005-0000-0000-000045120000}"/>
    <cellStyle name="Millares 2 10 69" xfId="4679" xr:uid="{00000000-0005-0000-0000-000046120000}"/>
    <cellStyle name="Millares 2 10 7" xfId="4680" xr:uid="{00000000-0005-0000-0000-000047120000}"/>
    <cellStyle name="Millares 2 10 70" xfId="4681" xr:uid="{00000000-0005-0000-0000-000048120000}"/>
    <cellStyle name="Millares 2 10 71" xfId="4682" xr:uid="{00000000-0005-0000-0000-000049120000}"/>
    <cellStyle name="Millares 2 10 72" xfId="4683" xr:uid="{00000000-0005-0000-0000-00004A120000}"/>
    <cellStyle name="Millares 2 10 73" xfId="4684" xr:uid="{00000000-0005-0000-0000-00004B120000}"/>
    <cellStyle name="Millares 2 10 74" xfId="4685" xr:uid="{00000000-0005-0000-0000-00004C120000}"/>
    <cellStyle name="Millares 2 10 75" xfId="4686" xr:uid="{00000000-0005-0000-0000-00004D120000}"/>
    <cellStyle name="Millares 2 10 8" xfId="4687" xr:uid="{00000000-0005-0000-0000-00004E120000}"/>
    <cellStyle name="Millares 2 10 9" xfId="4688" xr:uid="{00000000-0005-0000-0000-00004F120000}"/>
    <cellStyle name="Millares 2 11" xfId="4689" xr:uid="{00000000-0005-0000-0000-000050120000}"/>
    <cellStyle name="Millares 2 12" xfId="4690" xr:uid="{00000000-0005-0000-0000-000051120000}"/>
    <cellStyle name="Millares 2 13" xfId="4691" xr:uid="{00000000-0005-0000-0000-000052120000}"/>
    <cellStyle name="Millares 2 14" xfId="4692" xr:uid="{00000000-0005-0000-0000-000053120000}"/>
    <cellStyle name="Millares 2 15" xfId="4693" xr:uid="{00000000-0005-0000-0000-000054120000}"/>
    <cellStyle name="Millares 2 16" xfId="4694" xr:uid="{00000000-0005-0000-0000-000055120000}"/>
    <cellStyle name="Millares 2 17" xfId="4695" xr:uid="{00000000-0005-0000-0000-000056120000}"/>
    <cellStyle name="Millares 2 18" xfId="4696" xr:uid="{00000000-0005-0000-0000-000057120000}"/>
    <cellStyle name="Millares 2 19" xfId="4697" xr:uid="{00000000-0005-0000-0000-000058120000}"/>
    <cellStyle name="Millares 2 2" xfId="4698" xr:uid="{00000000-0005-0000-0000-000059120000}"/>
    <cellStyle name="Millares 2 2 10" xfId="4699" xr:uid="{00000000-0005-0000-0000-00005A120000}"/>
    <cellStyle name="Millares 2 2 11" xfId="4700" xr:uid="{00000000-0005-0000-0000-00005B120000}"/>
    <cellStyle name="Millares 2 2 12" xfId="4701" xr:uid="{00000000-0005-0000-0000-00005C120000}"/>
    <cellStyle name="Millares 2 2 13" xfId="4702" xr:uid="{00000000-0005-0000-0000-00005D120000}"/>
    <cellStyle name="Millares 2 2 14" xfId="4703" xr:uid="{00000000-0005-0000-0000-00005E120000}"/>
    <cellStyle name="Millares 2 2 15" xfId="4704" xr:uid="{00000000-0005-0000-0000-00005F120000}"/>
    <cellStyle name="Millares 2 2 16" xfId="4705" xr:uid="{00000000-0005-0000-0000-000060120000}"/>
    <cellStyle name="Millares 2 2 17" xfId="4706" xr:uid="{00000000-0005-0000-0000-000061120000}"/>
    <cellStyle name="Millares 2 2 18" xfId="4707" xr:uid="{00000000-0005-0000-0000-000062120000}"/>
    <cellStyle name="Millares 2 2 19" xfId="4708" xr:uid="{00000000-0005-0000-0000-000063120000}"/>
    <cellStyle name="Millares 2 2 2" xfId="4709" xr:uid="{00000000-0005-0000-0000-000064120000}"/>
    <cellStyle name="Millares 2 2 20" xfId="4710" xr:uid="{00000000-0005-0000-0000-000065120000}"/>
    <cellStyle name="Millares 2 2 21" xfId="4711" xr:uid="{00000000-0005-0000-0000-000066120000}"/>
    <cellStyle name="Millares 2 2 22" xfId="4712" xr:uid="{00000000-0005-0000-0000-000067120000}"/>
    <cellStyle name="Millares 2 2 23" xfId="4713" xr:uid="{00000000-0005-0000-0000-000068120000}"/>
    <cellStyle name="Millares 2 2 24" xfId="4714" xr:uid="{00000000-0005-0000-0000-000069120000}"/>
    <cellStyle name="Millares 2 2 25" xfId="4715" xr:uid="{00000000-0005-0000-0000-00006A120000}"/>
    <cellStyle name="Millares 2 2 26" xfId="4716" xr:uid="{00000000-0005-0000-0000-00006B120000}"/>
    <cellStyle name="Millares 2 2 27" xfId="4717" xr:uid="{00000000-0005-0000-0000-00006C120000}"/>
    <cellStyle name="Millares 2 2 28" xfId="4718" xr:uid="{00000000-0005-0000-0000-00006D120000}"/>
    <cellStyle name="Millares 2 2 29" xfId="4719" xr:uid="{00000000-0005-0000-0000-00006E120000}"/>
    <cellStyle name="Millares 2 2 3" xfId="4720" xr:uid="{00000000-0005-0000-0000-00006F120000}"/>
    <cellStyle name="Millares 2 2 30" xfId="4721" xr:uid="{00000000-0005-0000-0000-000070120000}"/>
    <cellStyle name="Millares 2 2 31" xfId="4722" xr:uid="{00000000-0005-0000-0000-000071120000}"/>
    <cellStyle name="Millares 2 2 32" xfId="4723" xr:uid="{00000000-0005-0000-0000-000072120000}"/>
    <cellStyle name="Millares 2 2 33" xfId="4724" xr:uid="{00000000-0005-0000-0000-000073120000}"/>
    <cellStyle name="Millares 2 2 34" xfId="4725" xr:uid="{00000000-0005-0000-0000-000074120000}"/>
    <cellStyle name="Millares 2 2 35" xfId="4726" xr:uid="{00000000-0005-0000-0000-000075120000}"/>
    <cellStyle name="Millares 2 2 36" xfId="4727" xr:uid="{00000000-0005-0000-0000-000076120000}"/>
    <cellStyle name="Millares 2 2 37" xfId="4728" xr:uid="{00000000-0005-0000-0000-000077120000}"/>
    <cellStyle name="Millares 2 2 38" xfId="4729" xr:uid="{00000000-0005-0000-0000-000078120000}"/>
    <cellStyle name="Millares 2 2 39" xfId="4730" xr:uid="{00000000-0005-0000-0000-000079120000}"/>
    <cellStyle name="Millares 2 2 4" xfId="4731" xr:uid="{00000000-0005-0000-0000-00007A120000}"/>
    <cellStyle name="Millares 2 2 40" xfId="4732" xr:uid="{00000000-0005-0000-0000-00007B120000}"/>
    <cellStyle name="Millares 2 2 41" xfId="4733" xr:uid="{00000000-0005-0000-0000-00007C120000}"/>
    <cellStyle name="Millares 2 2 42" xfId="4734" xr:uid="{00000000-0005-0000-0000-00007D120000}"/>
    <cellStyle name="Millares 2 2 43" xfId="4735" xr:uid="{00000000-0005-0000-0000-00007E120000}"/>
    <cellStyle name="Millares 2 2 44" xfId="4736" xr:uid="{00000000-0005-0000-0000-00007F120000}"/>
    <cellStyle name="Millares 2 2 45" xfId="4737" xr:uid="{00000000-0005-0000-0000-000080120000}"/>
    <cellStyle name="Millares 2 2 46" xfId="4738" xr:uid="{00000000-0005-0000-0000-000081120000}"/>
    <cellStyle name="Millares 2 2 47" xfId="4739" xr:uid="{00000000-0005-0000-0000-000082120000}"/>
    <cellStyle name="Millares 2 2 48" xfId="4740" xr:uid="{00000000-0005-0000-0000-000083120000}"/>
    <cellStyle name="Millares 2 2 49" xfId="4741" xr:uid="{00000000-0005-0000-0000-000084120000}"/>
    <cellStyle name="Millares 2 2 5" xfId="4742" xr:uid="{00000000-0005-0000-0000-000085120000}"/>
    <cellStyle name="Millares 2 2 50" xfId="4743" xr:uid="{00000000-0005-0000-0000-000086120000}"/>
    <cellStyle name="Millares 2 2 51" xfId="4744" xr:uid="{00000000-0005-0000-0000-000087120000}"/>
    <cellStyle name="Millares 2 2 52" xfId="4745" xr:uid="{00000000-0005-0000-0000-000088120000}"/>
    <cellStyle name="Millares 2 2 53" xfId="4746" xr:uid="{00000000-0005-0000-0000-000089120000}"/>
    <cellStyle name="Millares 2 2 54" xfId="4747" xr:uid="{00000000-0005-0000-0000-00008A120000}"/>
    <cellStyle name="Millares 2 2 55" xfId="4748" xr:uid="{00000000-0005-0000-0000-00008B120000}"/>
    <cellStyle name="Millares 2 2 56" xfId="4749" xr:uid="{00000000-0005-0000-0000-00008C120000}"/>
    <cellStyle name="Millares 2 2 57" xfId="4750" xr:uid="{00000000-0005-0000-0000-00008D120000}"/>
    <cellStyle name="Millares 2 2 58" xfId="4751" xr:uid="{00000000-0005-0000-0000-00008E120000}"/>
    <cellStyle name="Millares 2 2 59" xfId="4752" xr:uid="{00000000-0005-0000-0000-00008F120000}"/>
    <cellStyle name="Millares 2 2 6" xfId="4753" xr:uid="{00000000-0005-0000-0000-000090120000}"/>
    <cellStyle name="Millares 2 2 60" xfId="4754" xr:uid="{00000000-0005-0000-0000-000091120000}"/>
    <cellStyle name="Millares 2 2 61" xfId="4755" xr:uid="{00000000-0005-0000-0000-000092120000}"/>
    <cellStyle name="Millares 2 2 62" xfId="4756" xr:uid="{00000000-0005-0000-0000-000093120000}"/>
    <cellStyle name="Millares 2 2 63" xfId="4757" xr:uid="{00000000-0005-0000-0000-000094120000}"/>
    <cellStyle name="Millares 2 2 64" xfId="4758" xr:uid="{00000000-0005-0000-0000-000095120000}"/>
    <cellStyle name="Millares 2 2 65" xfId="4759" xr:uid="{00000000-0005-0000-0000-000096120000}"/>
    <cellStyle name="Millares 2 2 66" xfId="4760" xr:uid="{00000000-0005-0000-0000-000097120000}"/>
    <cellStyle name="Millares 2 2 67" xfId="4761" xr:uid="{00000000-0005-0000-0000-000098120000}"/>
    <cellStyle name="Millares 2 2 68" xfId="4762" xr:uid="{00000000-0005-0000-0000-000099120000}"/>
    <cellStyle name="Millares 2 2 69" xfId="4763" xr:uid="{00000000-0005-0000-0000-00009A120000}"/>
    <cellStyle name="Millares 2 2 7" xfId="4764" xr:uid="{00000000-0005-0000-0000-00009B120000}"/>
    <cellStyle name="Millares 2 2 70" xfId="4765" xr:uid="{00000000-0005-0000-0000-00009C120000}"/>
    <cellStyle name="Millares 2 2 71" xfId="4766" xr:uid="{00000000-0005-0000-0000-00009D120000}"/>
    <cellStyle name="Millares 2 2 72" xfId="4767" xr:uid="{00000000-0005-0000-0000-00009E120000}"/>
    <cellStyle name="Millares 2 2 73" xfId="4768" xr:uid="{00000000-0005-0000-0000-00009F120000}"/>
    <cellStyle name="Millares 2 2 74" xfId="4769" xr:uid="{00000000-0005-0000-0000-0000A0120000}"/>
    <cellStyle name="Millares 2 2 75" xfId="4770" xr:uid="{00000000-0005-0000-0000-0000A1120000}"/>
    <cellStyle name="Millares 2 2 76" xfId="4771" xr:uid="{00000000-0005-0000-0000-0000A2120000}"/>
    <cellStyle name="Millares 2 2 77" xfId="4772" xr:uid="{00000000-0005-0000-0000-0000A3120000}"/>
    <cellStyle name="Millares 2 2 8" xfId="4773" xr:uid="{00000000-0005-0000-0000-0000A4120000}"/>
    <cellStyle name="Millares 2 2 9" xfId="4774" xr:uid="{00000000-0005-0000-0000-0000A5120000}"/>
    <cellStyle name="Millares 2 20" xfId="4775" xr:uid="{00000000-0005-0000-0000-0000A6120000}"/>
    <cellStyle name="Millares 2 21" xfId="4776" xr:uid="{00000000-0005-0000-0000-0000A7120000}"/>
    <cellStyle name="Millares 2 3" xfId="4777" xr:uid="{00000000-0005-0000-0000-0000A8120000}"/>
    <cellStyle name="Millares 2 3 10" xfId="4778" xr:uid="{00000000-0005-0000-0000-0000A9120000}"/>
    <cellStyle name="Millares 2 3 11" xfId="4779" xr:uid="{00000000-0005-0000-0000-0000AA120000}"/>
    <cellStyle name="Millares 2 3 12" xfId="4780" xr:uid="{00000000-0005-0000-0000-0000AB120000}"/>
    <cellStyle name="Millares 2 3 13" xfId="4781" xr:uid="{00000000-0005-0000-0000-0000AC120000}"/>
    <cellStyle name="Millares 2 3 14" xfId="4782" xr:uid="{00000000-0005-0000-0000-0000AD120000}"/>
    <cellStyle name="Millares 2 3 15" xfId="4783" xr:uid="{00000000-0005-0000-0000-0000AE120000}"/>
    <cellStyle name="Millares 2 3 16" xfId="4784" xr:uid="{00000000-0005-0000-0000-0000AF120000}"/>
    <cellStyle name="Millares 2 3 17" xfId="4785" xr:uid="{00000000-0005-0000-0000-0000B0120000}"/>
    <cellStyle name="Millares 2 3 18" xfId="4786" xr:uid="{00000000-0005-0000-0000-0000B1120000}"/>
    <cellStyle name="Millares 2 3 19" xfId="4787" xr:uid="{00000000-0005-0000-0000-0000B2120000}"/>
    <cellStyle name="Millares 2 3 2" xfId="4788" xr:uid="{00000000-0005-0000-0000-0000B3120000}"/>
    <cellStyle name="Millares 2 3 20" xfId="4789" xr:uid="{00000000-0005-0000-0000-0000B4120000}"/>
    <cellStyle name="Millares 2 3 21" xfId="4790" xr:uid="{00000000-0005-0000-0000-0000B5120000}"/>
    <cellStyle name="Millares 2 3 22" xfId="4791" xr:uid="{00000000-0005-0000-0000-0000B6120000}"/>
    <cellStyle name="Millares 2 3 23" xfId="4792" xr:uid="{00000000-0005-0000-0000-0000B7120000}"/>
    <cellStyle name="Millares 2 3 24" xfId="4793" xr:uid="{00000000-0005-0000-0000-0000B8120000}"/>
    <cellStyle name="Millares 2 3 25" xfId="4794" xr:uid="{00000000-0005-0000-0000-0000B9120000}"/>
    <cellStyle name="Millares 2 3 26" xfId="4795" xr:uid="{00000000-0005-0000-0000-0000BA120000}"/>
    <cellStyle name="Millares 2 3 27" xfId="4796" xr:uid="{00000000-0005-0000-0000-0000BB120000}"/>
    <cellStyle name="Millares 2 3 28" xfId="4797" xr:uid="{00000000-0005-0000-0000-0000BC120000}"/>
    <cellStyle name="Millares 2 3 29" xfId="4798" xr:uid="{00000000-0005-0000-0000-0000BD120000}"/>
    <cellStyle name="Millares 2 3 3" xfId="4799" xr:uid="{00000000-0005-0000-0000-0000BE120000}"/>
    <cellStyle name="Millares 2 3 30" xfId="4800" xr:uid="{00000000-0005-0000-0000-0000BF120000}"/>
    <cellStyle name="Millares 2 3 31" xfId="4801" xr:uid="{00000000-0005-0000-0000-0000C0120000}"/>
    <cellStyle name="Millares 2 3 32" xfId="4802" xr:uid="{00000000-0005-0000-0000-0000C1120000}"/>
    <cellStyle name="Millares 2 3 33" xfId="4803" xr:uid="{00000000-0005-0000-0000-0000C2120000}"/>
    <cellStyle name="Millares 2 3 34" xfId="4804" xr:uid="{00000000-0005-0000-0000-0000C3120000}"/>
    <cellStyle name="Millares 2 3 35" xfId="4805" xr:uid="{00000000-0005-0000-0000-0000C4120000}"/>
    <cellStyle name="Millares 2 3 36" xfId="4806" xr:uid="{00000000-0005-0000-0000-0000C5120000}"/>
    <cellStyle name="Millares 2 3 37" xfId="4807" xr:uid="{00000000-0005-0000-0000-0000C6120000}"/>
    <cellStyle name="Millares 2 3 38" xfId="4808" xr:uid="{00000000-0005-0000-0000-0000C7120000}"/>
    <cellStyle name="Millares 2 3 39" xfId="4809" xr:uid="{00000000-0005-0000-0000-0000C8120000}"/>
    <cellStyle name="Millares 2 3 4" xfId="4810" xr:uid="{00000000-0005-0000-0000-0000C9120000}"/>
    <cellStyle name="Millares 2 3 40" xfId="4811" xr:uid="{00000000-0005-0000-0000-0000CA120000}"/>
    <cellStyle name="Millares 2 3 41" xfId="4812" xr:uid="{00000000-0005-0000-0000-0000CB120000}"/>
    <cellStyle name="Millares 2 3 42" xfId="4813" xr:uid="{00000000-0005-0000-0000-0000CC120000}"/>
    <cellStyle name="Millares 2 3 43" xfId="4814" xr:uid="{00000000-0005-0000-0000-0000CD120000}"/>
    <cellStyle name="Millares 2 3 44" xfId="4815" xr:uid="{00000000-0005-0000-0000-0000CE120000}"/>
    <cellStyle name="Millares 2 3 45" xfId="4816" xr:uid="{00000000-0005-0000-0000-0000CF120000}"/>
    <cellStyle name="Millares 2 3 46" xfId="4817" xr:uid="{00000000-0005-0000-0000-0000D0120000}"/>
    <cellStyle name="Millares 2 3 47" xfId="4818" xr:uid="{00000000-0005-0000-0000-0000D1120000}"/>
    <cellStyle name="Millares 2 3 48" xfId="4819" xr:uid="{00000000-0005-0000-0000-0000D2120000}"/>
    <cellStyle name="Millares 2 3 49" xfId="4820" xr:uid="{00000000-0005-0000-0000-0000D3120000}"/>
    <cellStyle name="Millares 2 3 5" xfId="4821" xr:uid="{00000000-0005-0000-0000-0000D4120000}"/>
    <cellStyle name="Millares 2 3 50" xfId="4822" xr:uid="{00000000-0005-0000-0000-0000D5120000}"/>
    <cellStyle name="Millares 2 3 51" xfId="4823" xr:uid="{00000000-0005-0000-0000-0000D6120000}"/>
    <cellStyle name="Millares 2 3 52" xfId="4824" xr:uid="{00000000-0005-0000-0000-0000D7120000}"/>
    <cellStyle name="Millares 2 3 53" xfId="4825" xr:uid="{00000000-0005-0000-0000-0000D8120000}"/>
    <cellStyle name="Millares 2 3 54" xfId="4826" xr:uid="{00000000-0005-0000-0000-0000D9120000}"/>
    <cellStyle name="Millares 2 3 55" xfId="4827" xr:uid="{00000000-0005-0000-0000-0000DA120000}"/>
    <cellStyle name="Millares 2 3 56" xfId="4828" xr:uid="{00000000-0005-0000-0000-0000DB120000}"/>
    <cellStyle name="Millares 2 3 57" xfId="4829" xr:uid="{00000000-0005-0000-0000-0000DC120000}"/>
    <cellStyle name="Millares 2 3 58" xfId="4830" xr:uid="{00000000-0005-0000-0000-0000DD120000}"/>
    <cellStyle name="Millares 2 3 59" xfId="4831" xr:uid="{00000000-0005-0000-0000-0000DE120000}"/>
    <cellStyle name="Millares 2 3 6" xfId="4832" xr:uid="{00000000-0005-0000-0000-0000DF120000}"/>
    <cellStyle name="Millares 2 3 60" xfId="4833" xr:uid="{00000000-0005-0000-0000-0000E0120000}"/>
    <cellStyle name="Millares 2 3 61" xfId="4834" xr:uid="{00000000-0005-0000-0000-0000E1120000}"/>
    <cellStyle name="Millares 2 3 62" xfId="4835" xr:uid="{00000000-0005-0000-0000-0000E2120000}"/>
    <cellStyle name="Millares 2 3 63" xfId="4836" xr:uid="{00000000-0005-0000-0000-0000E3120000}"/>
    <cellStyle name="Millares 2 3 64" xfId="4837" xr:uid="{00000000-0005-0000-0000-0000E4120000}"/>
    <cellStyle name="Millares 2 3 65" xfId="4838" xr:uid="{00000000-0005-0000-0000-0000E5120000}"/>
    <cellStyle name="Millares 2 3 66" xfId="4839" xr:uid="{00000000-0005-0000-0000-0000E6120000}"/>
    <cellStyle name="Millares 2 3 67" xfId="4840" xr:uid="{00000000-0005-0000-0000-0000E7120000}"/>
    <cellStyle name="Millares 2 3 68" xfId="4841" xr:uid="{00000000-0005-0000-0000-0000E8120000}"/>
    <cellStyle name="Millares 2 3 69" xfId="4842" xr:uid="{00000000-0005-0000-0000-0000E9120000}"/>
    <cellStyle name="Millares 2 3 7" xfId="4843" xr:uid="{00000000-0005-0000-0000-0000EA120000}"/>
    <cellStyle name="Millares 2 3 70" xfId="4844" xr:uid="{00000000-0005-0000-0000-0000EB120000}"/>
    <cellStyle name="Millares 2 3 71" xfId="4845" xr:uid="{00000000-0005-0000-0000-0000EC120000}"/>
    <cellStyle name="Millares 2 3 72" xfId="4846" xr:uid="{00000000-0005-0000-0000-0000ED120000}"/>
    <cellStyle name="Millares 2 3 73" xfId="4847" xr:uid="{00000000-0005-0000-0000-0000EE120000}"/>
    <cellStyle name="Millares 2 3 74" xfId="4848" xr:uid="{00000000-0005-0000-0000-0000EF120000}"/>
    <cellStyle name="Millares 2 3 75" xfId="4849" xr:uid="{00000000-0005-0000-0000-0000F0120000}"/>
    <cellStyle name="Millares 2 3 8" xfId="4850" xr:uid="{00000000-0005-0000-0000-0000F1120000}"/>
    <cellStyle name="Millares 2 3 9" xfId="4851" xr:uid="{00000000-0005-0000-0000-0000F2120000}"/>
    <cellStyle name="Millares 2 4" xfId="4852" xr:uid="{00000000-0005-0000-0000-0000F3120000}"/>
    <cellStyle name="Millares 2 4 10" xfId="4853" xr:uid="{00000000-0005-0000-0000-0000F4120000}"/>
    <cellStyle name="Millares 2 4 11" xfId="4854" xr:uid="{00000000-0005-0000-0000-0000F5120000}"/>
    <cellStyle name="Millares 2 4 12" xfId="4855" xr:uid="{00000000-0005-0000-0000-0000F6120000}"/>
    <cellStyle name="Millares 2 4 13" xfId="4856" xr:uid="{00000000-0005-0000-0000-0000F7120000}"/>
    <cellStyle name="Millares 2 4 14" xfId="4857" xr:uid="{00000000-0005-0000-0000-0000F8120000}"/>
    <cellStyle name="Millares 2 4 15" xfId="4858" xr:uid="{00000000-0005-0000-0000-0000F9120000}"/>
    <cellStyle name="Millares 2 4 16" xfId="4859" xr:uid="{00000000-0005-0000-0000-0000FA120000}"/>
    <cellStyle name="Millares 2 4 17" xfId="4860" xr:uid="{00000000-0005-0000-0000-0000FB120000}"/>
    <cellStyle name="Millares 2 4 18" xfId="4861" xr:uid="{00000000-0005-0000-0000-0000FC120000}"/>
    <cellStyle name="Millares 2 4 19" xfId="4862" xr:uid="{00000000-0005-0000-0000-0000FD120000}"/>
    <cellStyle name="Millares 2 4 2" xfId="4863" xr:uid="{00000000-0005-0000-0000-0000FE120000}"/>
    <cellStyle name="Millares 2 4 20" xfId="4864" xr:uid="{00000000-0005-0000-0000-0000FF120000}"/>
    <cellStyle name="Millares 2 4 21" xfId="4865" xr:uid="{00000000-0005-0000-0000-000000130000}"/>
    <cellStyle name="Millares 2 4 22" xfId="4866" xr:uid="{00000000-0005-0000-0000-000001130000}"/>
    <cellStyle name="Millares 2 4 23" xfId="4867" xr:uid="{00000000-0005-0000-0000-000002130000}"/>
    <cellStyle name="Millares 2 4 24" xfId="4868" xr:uid="{00000000-0005-0000-0000-000003130000}"/>
    <cellStyle name="Millares 2 4 25" xfId="4869" xr:uid="{00000000-0005-0000-0000-000004130000}"/>
    <cellStyle name="Millares 2 4 26" xfId="4870" xr:uid="{00000000-0005-0000-0000-000005130000}"/>
    <cellStyle name="Millares 2 4 27" xfId="4871" xr:uid="{00000000-0005-0000-0000-000006130000}"/>
    <cellStyle name="Millares 2 4 28" xfId="4872" xr:uid="{00000000-0005-0000-0000-000007130000}"/>
    <cellStyle name="Millares 2 4 29" xfId="4873" xr:uid="{00000000-0005-0000-0000-000008130000}"/>
    <cellStyle name="Millares 2 4 3" xfId="4874" xr:uid="{00000000-0005-0000-0000-000009130000}"/>
    <cellStyle name="Millares 2 4 30" xfId="4875" xr:uid="{00000000-0005-0000-0000-00000A130000}"/>
    <cellStyle name="Millares 2 4 31" xfId="4876" xr:uid="{00000000-0005-0000-0000-00000B130000}"/>
    <cellStyle name="Millares 2 4 32" xfId="4877" xr:uid="{00000000-0005-0000-0000-00000C130000}"/>
    <cellStyle name="Millares 2 4 33" xfId="4878" xr:uid="{00000000-0005-0000-0000-00000D130000}"/>
    <cellStyle name="Millares 2 4 34" xfId="4879" xr:uid="{00000000-0005-0000-0000-00000E130000}"/>
    <cellStyle name="Millares 2 4 35" xfId="4880" xr:uid="{00000000-0005-0000-0000-00000F130000}"/>
    <cellStyle name="Millares 2 4 36" xfId="4881" xr:uid="{00000000-0005-0000-0000-000010130000}"/>
    <cellStyle name="Millares 2 4 37" xfId="4882" xr:uid="{00000000-0005-0000-0000-000011130000}"/>
    <cellStyle name="Millares 2 4 38" xfId="4883" xr:uid="{00000000-0005-0000-0000-000012130000}"/>
    <cellStyle name="Millares 2 4 39" xfId="4884" xr:uid="{00000000-0005-0000-0000-000013130000}"/>
    <cellStyle name="Millares 2 4 4" xfId="4885" xr:uid="{00000000-0005-0000-0000-000014130000}"/>
    <cellStyle name="Millares 2 4 40" xfId="4886" xr:uid="{00000000-0005-0000-0000-000015130000}"/>
    <cellStyle name="Millares 2 4 41" xfId="4887" xr:uid="{00000000-0005-0000-0000-000016130000}"/>
    <cellStyle name="Millares 2 4 42" xfId="4888" xr:uid="{00000000-0005-0000-0000-000017130000}"/>
    <cellStyle name="Millares 2 4 43" xfId="4889" xr:uid="{00000000-0005-0000-0000-000018130000}"/>
    <cellStyle name="Millares 2 4 44" xfId="4890" xr:uid="{00000000-0005-0000-0000-000019130000}"/>
    <cellStyle name="Millares 2 4 45" xfId="4891" xr:uid="{00000000-0005-0000-0000-00001A130000}"/>
    <cellStyle name="Millares 2 4 46" xfId="4892" xr:uid="{00000000-0005-0000-0000-00001B130000}"/>
    <cellStyle name="Millares 2 4 47" xfId="4893" xr:uid="{00000000-0005-0000-0000-00001C130000}"/>
    <cellStyle name="Millares 2 4 48" xfId="4894" xr:uid="{00000000-0005-0000-0000-00001D130000}"/>
    <cellStyle name="Millares 2 4 49" xfId="4895" xr:uid="{00000000-0005-0000-0000-00001E130000}"/>
    <cellStyle name="Millares 2 4 5" xfId="4896" xr:uid="{00000000-0005-0000-0000-00001F130000}"/>
    <cellStyle name="Millares 2 4 50" xfId="4897" xr:uid="{00000000-0005-0000-0000-000020130000}"/>
    <cellStyle name="Millares 2 4 51" xfId="4898" xr:uid="{00000000-0005-0000-0000-000021130000}"/>
    <cellStyle name="Millares 2 4 52" xfId="4899" xr:uid="{00000000-0005-0000-0000-000022130000}"/>
    <cellStyle name="Millares 2 4 53" xfId="4900" xr:uid="{00000000-0005-0000-0000-000023130000}"/>
    <cellStyle name="Millares 2 4 54" xfId="4901" xr:uid="{00000000-0005-0000-0000-000024130000}"/>
    <cellStyle name="Millares 2 4 55" xfId="4902" xr:uid="{00000000-0005-0000-0000-000025130000}"/>
    <cellStyle name="Millares 2 4 56" xfId="4903" xr:uid="{00000000-0005-0000-0000-000026130000}"/>
    <cellStyle name="Millares 2 4 57" xfId="4904" xr:uid="{00000000-0005-0000-0000-000027130000}"/>
    <cellStyle name="Millares 2 4 58" xfId="4905" xr:uid="{00000000-0005-0000-0000-000028130000}"/>
    <cellStyle name="Millares 2 4 59" xfId="4906" xr:uid="{00000000-0005-0000-0000-000029130000}"/>
    <cellStyle name="Millares 2 4 6" xfId="4907" xr:uid="{00000000-0005-0000-0000-00002A130000}"/>
    <cellStyle name="Millares 2 4 60" xfId="4908" xr:uid="{00000000-0005-0000-0000-00002B130000}"/>
    <cellStyle name="Millares 2 4 61" xfId="4909" xr:uid="{00000000-0005-0000-0000-00002C130000}"/>
    <cellStyle name="Millares 2 4 62" xfId="4910" xr:uid="{00000000-0005-0000-0000-00002D130000}"/>
    <cellStyle name="Millares 2 4 63" xfId="4911" xr:uid="{00000000-0005-0000-0000-00002E130000}"/>
    <cellStyle name="Millares 2 4 64" xfId="4912" xr:uid="{00000000-0005-0000-0000-00002F130000}"/>
    <cellStyle name="Millares 2 4 65" xfId="4913" xr:uid="{00000000-0005-0000-0000-000030130000}"/>
    <cellStyle name="Millares 2 4 66" xfId="4914" xr:uid="{00000000-0005-0000-0000-000031130000}"/>
    <cellStyle name="Millares 2 4 67" xfId="4915" xr:uid="{00000000-0005-0000-0000-000032130000}"/>
    <cellStyle name="Millares 2 4 68" xfId="4916" xr:uid="{00000000-0005-0000-0000-000033130000}"/>
    <cellStyle name="Millares 2 4 69" xfId="4917" xr:uid="{00000000-0005-0000-0000-000034130000}"/>
    <cellStyle name="Millares 2 4 7" xfId="4918" xr:uid="{00000000-0005-0000-0000-000035130000}"/>
    <cellStyle name="Millares 2 4 70" xfId="4919" xr:uid="{00000000-0005-0000-0000-000036130000}"/>
    <cellStyle name="Millares 2 4 71" xfId="4920" xr:uid="{00000000-0005-0000-0000-000037130000}"/>
    <cellStyle name="Millares 2 4 72" xfId="4921" xr:uid="{00000000-0005-0000-0000-000038130000}"/>
    <cellStyle name="Millares 2 4 73" xfId="4922" xr:uid="{00000000-0005-0000-0000-000039130000}"/>
    <cellStyle name="Millares 2 4 74" xfId="4923" xr:uid="{00000000-0005-0000-0000-00003A130000}"/>
    <cellStyle name="Millares 2 4 75" xfId="4924" xr:uid="{00000000-0005-0000-0000-00003B130000}"/>
    <cellStyle name="Millares 2 4 8" xfId="4925" xr:uid="{00000000-0005-0000-0000-00003C130000}"/>
    <cellStyle name="Millares 2 4 9" xfId="4926" xr:uid="{00000000-0005-0000-0000-00003D130000}"/>
    <cellStyle name="Millares 2 5" xfId="4927" xr:uid="{00000000-0005-0000-0000-00003E130000}"/>
    <cellStyle name="Millares 2 5 10" xfId="4928" xr:uid="{00000000-0005-0000-0000-00003F130000}"/>
    <cellStyle name="Millares 2 5 11" xfId="4929" xr:uid="{00000000-0005-0000-0000-000040130000}"/>
    <cellStyle name="Millares 2 5 12" xfId="4930" xr:uid="{00000000-0005-0000-0000-000041130000}"/>
    <cellStyle name="Millares 2 5 13" xfId="4931" xr:uid="{00000000-0005-0000-0000-000042130000}"/>
    <cellStyle name="Millares 2 5 14" xfId="4932" xr:uid="{00000000-0005-0000-0000-000043130000}"/>
    <cellStyle name="Millares 2 5 15" xfId="4933" xr:uid="{00000000-0005-0000-0000-000044130000}"/>
    <cellStyle name="Millares 2 5 16" xfId="4934" xr:uid="{00000000-0005-0000-0000-000045130000}"/>
    <cellStyle name="Millares 2 5 17" xfId="4935" xr:uid="{00000000-0005-0000-0000-000046130000}"/>
    <cellStyle name="Millares 2 5 18" xfId="4936" xr:uid="{00000000-0005-0000-0000-000047130000}"/>
    <cellStyle name="Millares 2 5 19" xfId="4937" xr:uid="{00000000-0005-0000-0000-000048130000}"/>
    <cellStyle name="Millares 2 5 2" xfId="4938" xr:uid="{00000000-0005-0000-0000-000049130000}"/>
    <cellStyle name="Millares 2 5 20" xfId="4939" xr:uid="{00000000-0005-0000-0000-00004A130000}"/>
    <cellStyle name="Millares 2 5 21" xfId="4940" xr:uid="{00000000-0005-0000-0000-00004B130000}"/>
    <cellStyle name="Millares 2 5 22" xfId="4941" xr:uid="{00000000-0005-0000-0000-00004C130000}"/>
    <cellStyle name="Millares 2 5 23" xfId="4942" xr:uid="{00000000-0005-0000-0000-00004D130000}"/>
    <cellStyle name="Millares 2 5 24" xfId="4943" xr:uid="{00000000-0005-0000-0000-00004E130000}"/>
    <cellStyle name="Millares 2 5 25" xfId="4944" xr:uid="{00000000-0005-0000-0000-00004F130000}"/>
    <cellStyle name="Millares 2 5 26" xfId="4945" xr:uid="{00000000-0005-0000-0000-000050130000}"/>
    <cellStyle name="Millares 2 5 27" xfId="4946" xr:uid="{00000000-0005-0000-0000-000051130000}"/>
    <cellStyle name="Millares 2 5 28" xfId="4947" xr:uid="{00000000-0005-0000-0000-000052130000}"/>
    <cellStyle name="Millares 2 5 29" xfId="4948" xr:uid="{00000000-0005-0000-0000-000053130000}"/>
    <cellStyle name="Millares 2 5 3" xfId="4949" xr:uid="{00000000-0005-0000-0000-000054130000}"/>
    <cellStyle name="Millares 2 5 30" xfId="4950" xr:uid="{00000000-0005-0000-0000-000055130000}"/>
    <cellStyle name="Millares 2 5 31" xfId="4951" xr:uid="{00000000-0005-0000-0000-000056130000}"/>
    <cellStyle name="Millares 2 5 32" xfId="4952" xr:uid="{00000000-0005-0000-0000-000057130000}"/>
    <cellStyle name="Millares 2 5 33" xfId="4953" xr:uid="{00000000-0005-0000-0000-000058130000}"/>
    <cellStyle name="Millares 2 5 34" xfId="4954" xr:uid="{00000000-0005-0000-0000-000059130000}"/>
    <cellStyle name="Millares 2 5 35" xfId="4955" xr:uid="{00000000-0005-0000-0000-00005A130000}"/>
    <cellStyle name="Millares 2 5 36" xfId="4956" xr:uid="{00000000-0005-0000-0000-00005B130000}"/>
    <cellStyle name="Millares 2 5 37" xfId="4957" xr:uid="{00000000-0005-0000-0000-00005C130000}"/>
    <cellStyle name="Millares 2 5 38" xfId="4958" xr:uid="{00000000-0005-0000-0000-00005D130000}"/>
    <cellStyle name="Millares 2 5 39" xfId="4959" xr:uid="{00000000-0005-0000-0000-00005E130000}"/>
    <cellStyle name="Millares 2 5 4" xfId="4960" xr:uid="{00000000-0005-0000-0000-00005F130000}"/>
    <cellStyle name="Millares 2 5 40" xfId="4961" xr:uid="{00000000-0005-0000-0000-000060130000}"/>
    <cellStyle name="Millares 2 5 41" xfId="4962" xr:uid="{00000000-0005-0000-0000-000061130000}"/>
    <cellStyle name="Millares 2 5 42" xfId="4963" xr:uid="{00000000-0005-0000-0000-000062130000}"/>
    <cellStyle name="Millares 2 5 43" xfId="4964" xr:uid="{00000000-0005-0000-0000-000063130000}"/>
    <cellStyle name="Millares 2 5 44" xfId="4965" xr:uid="{00000000-0005-0000-0000-000064130000}"/>
    <cellStyle name="Millares 2 5 45" xfId="4966" xr:uid="{00000000-0005-0000-0000-000065130000}"/>
    <cellStyle name="Millares 2 5 46" xfId="4967" xr:uid="{00000000-0005-0000-0000-000066130000}"/>
    <cellStyle name="Millares 2 5 47" xfId="4968" xr:uid="{00000000-0005-0000-0000-000067130000}"/>
    <cellStyle name="Millares 2 5 48" xfId="4969" xr:uid="{00000000-0005-0000-0000-000068130000}"/>
    <cellStyle name="Millares 2 5 49" xfId="4970" xr:uid="{00000000-0005-0000-0000-000069130000}"/>
    <cellStyle name="Millares 2 5 5" xfId="4971" xr:uid="{00000000-0005-0000-0000-00006A130000}"/>
    <cellStyle name="Millares 2 5 50" xfId="4972" xr:uid="{00000000-0005-0000-0000-00006B130000}"/>
    <cellStyle name="Millares 2 5 51" xfId="4973" xr:uid="{00000000-0005-0000-0000-00006C130000}"/>
    <cellStyle name="Millares 2 5 52" xfId="4974" xr:uid="{00000000-0005-0000-0000-00006D130000}"/>
    <cellStyle name="Millares 2 5 53" xfId="4975" xr:uid="{00000000-0005-0000-0000-00006E130000}"/>
    <cellStyle name="Millares 2 5 54" xfId="4976" xr:uid="{00000000-0005-0000-0000-00006F130000}"/>
    <cellStyle name="Millares 2 5 55" xfId="4977" xr:uid="{00000000-0005-0000-0000-000070130000}"/>
    <cellStyle name="Millares 2 5 56" xfId="4978" xr:uid="{00000000-0005-0000-0000-000071130000}"/>
    <cellStyle name="Millares 2 5 57" xfId="4979" xr:uid="{00000000-0005-0000-0000-000072130000}"/>
    <cellStyle name="Millares 2 5 58" xfId="4980" xr:uid="{00000000-0005-0000-0000-000073130000}"/>
    <cellStyle name="Millares 2 5 59" xfId="4981" xr:uid="{00000000-0005-0000-0000-000074130000}"/>
    <cellStyle name="Millares 2 5 6" xfId="4982" xr:uid="{00000000-0005-0000-0000-000075130000}"/>
    <cellStyle name="Millares 2 5 60" xfId="4983" xr:uid="{00000000-0005-0000-0000-000076130000}"/>
    <cellStyle name="Millares 2 5 61" xfId="4984" xr:uid="{00000000-0005-0000-0000-000077130000}"/>
    <cellStyle name="Millares 2 5 62" xfId="4985" xr:uid="{00000000-0005-0000-0000-000078130000}"/>
    <cellStyle name="Millares 2 5 63" xfId="4986" xr:uid="{00000000-0005-0000-0000-000079130000}"/>
    <cellStyle name="Millares 2 5 64" xfId="4987" xr:uid="{00000000-0005-0000-0000-00007A130000}"/>
    <cellStyle name="Millares 2 5 65" xfId="4988" xr:uid="{00000000-0005-0000-0000-00007B130000}"/>
    <cellStyle name="Millares 2 5 66" xfId="4989" xr:uid="{00000000-0005-0000-0000-00007C130000}"/>
    <cellStyle name="Millares 2 5 67" xfId="4990" xr:uid="{00000000-0005-0000-0000-00007D130000}"/>
    <cellStyle name="Millares 2 5 68" xfId="4991" xr:uid="{00000000-0005-0000-0000-00007E130000}"/>
    <cellStyle name="Millares 2 5 69" xfId="4992" xr:uid="{00000000-0005-0000-0000-00007F130000}"/>
    <cellStyle name="Millares 2 5 7" xfId="4993" xr:uid="{00000000-0005-0000-0000-000080130000}"/>
    <cellStyle name="Millares 2 5 70" xfId="4994" xr:uid="{00000000-0005-0000-0000-000081130000}"/>
    <cellStyle name="Millares 2 5 71" xfId="4995" xr:uid="{00000000-0005-0000-0000-000082130000}"/>
    <cellStyle name="Millares 2 5 72" xfId="4996" xr:uid="{00000000-0005-0000-0000-000083130000}"/>
    <cellStyle name="Millares 2 5 73" xfId="4997" xr:uid="{00000000-0005-0000-0000-000084130000}"/>
    <cellStyle name="Millares 2 5 74" xfId="4998" xr:uid="{00000000-0005-0000-0000-000085130000}"/>
    <cellStyle name="Millares 2 5 75" xfId="4999" xr:uid="{00000000-0005-0000-0000-000086130000}"/>
    <cellStyle name="Millares 2 5 8" xfId="5000" xr:uid="{00000000-0005-0000-0000-000087130000}"/>
    <cellStyle name="Millares 2 5 9" xfId="5001" xr:uid="{00000000-0005-0000-0000-000088130000}"/>
    <cellStyle name="Millares 2 6" xfId="5002" xr:uid="{00000000-0005-0000-0000-000089130000}"/>
    <cellStyle name="Millares 2 6 10" xfId="5003" xr:uid="{00000000-0005-0000-0000-00008A130000}"/>
    <cellStyle name="Millares 2 6 11" xfId="5004" xr:uid="{00000000-0005-0000-0000-00008B130000}"/>
    <cellStyle name="Millares 2 6 12" xfId="5005" xr:uid="{00000000-0005-0000-0000-00008C130000}"/>
    <cellStyle name="Millares 2 6 13" xfId="5006" xr:uid="{00000000-0005-0000-0000-00008D130000}"/>
    <cellStyle name="Millares 2 6 14" xfId="5007" xr:uid="{00000000-0005-0000-0000-00008E130000}"/>
    <cellStyle name="Millares 2 6 15" xfId="5008" xr:uid="{00000000-0005-0000-0000-00008F130000}"/>
    <cellStyle name="Millares 2 6 16" xfId="5009" xr:uid="{00000000-0005-0000-0000-000090130000}"/>
    <cellStyle name="Millares 2 6 17" xfId="5010" xr:uid="{00000000-0005-0000-0000-000091130000}"/>
    <cellStyle name="Millares 2 6 18" xfId="5011" xr:uid="{00000000-0005-0000-0000-000092130000}"/>
    <cellStyle name="Millares 2 6 19" xfId="5012" xr:uid="{00000000-0005-0000-0000-000093130000}"/>
    <cellStyle name="Millares 2 6 2" xfId="5013" xr:uid="{00000000-0005-0000-0000-000094130000}"/>
    <cellStyle name="Millares 2 6 20" xfId="5014" xr:uid="{00000000-0005-0000-0000-000095130000}"/>
    <cellStyle name="Millares 2 6 21" xfId="5015" xr:uid="{00000000-0005-0000-0000-000096130000}"/>
    <cellStyle name="Millares 2 6 22" xfId="5016" xr:uid="{00000000-0005-0000-0000-000097130000}"/>
    <cellStyle name="Millares 2 6 23" xfId="5017" xr:uid="{00000000-0005-0000-0000-000098130000}"/>
    <cellStyle name="Millares 2 6 24" xfId="5018" xr:uid="{00000000-0005-0000-0000-000099130000}"/>
    <cellStyle name="Millares 2 6 25" xfId="5019" xr:uid="{00000000-0005-0000-0000-00009A130000}"/>
    <cellStyle name="Millares 2 6 26" xfId="5020" xr:uid="{00000000-0005-0000-0000-00009B130000}"/>
    <cellStyle name="Millares 2 6 27" xfId="5021" xr:uid="{00000000-0005-0000-0000-00009C130000}"/>
    <cellStyle name="Millares 2 6 28" xfId="5022" xr:uid="{00000000-0005-0000-0000-00009D130000}"/>
    <cellStyle name="Millares 2 6 29" xfId="5023" xr:uid="{00000000-0005-0000-0000-00009E130000}"/>
    <cellStyle name="Millares 2 6 3" xfId="5024" xr:uid="{00000000-0005-0000-0000-00009F130000}"/>
    <cellStyle name="Millares 2 6 30" xfId="5025" xr:uid="{00000000-0005-0000-0000-0000A0130000}"/>
    <cellStyle name="Millares 2 6 31" xfId="5026" xr:uid="{00000000-0005-0000-0000-0000A1130000}"/>
    <cellStyle name="Millares 2 6 32" xfId="5027" xr:uid="{00000000-0005-0000-0000-0000A2130000}"/>
    <cellStyle name="Millares 2 6 33" xfId="5028" xr:uid="{00000000-0005-0000-0000-0000A3130000}"/>
    <cellStyle name="Millares 2 6 34" xfId="5029" xr:uid="{00000000-0005-0000-0000-0000A4130000}"/>
    <cellStyle name="Millares 2 6 35" xfId="5030" xr:uid="{00000000-0005-0000-0000-0000A5130000}"/>
    <cellStyle name="Millares 2 6 36" xfId="5031" xr:uid="{00000000-0005-0000-0000-0000A6130000}"/>
    <cellStyle name="Millares 2 6 37" xfId="5032" xr:uid="{00000000-0005-0000-0000-0000A7130000}"/>
    <cellStyle name="Millares 2 6 38" xfId="5033" xr:uid="{00000000-0005-0000-0000-0000A8130000}"/>
    <cellStyle name="Millares 2 6 39" xfId="5034" xr:uid="{00000000-0005-0000-0000-0000A9130000}"/>
    <cellStyle name="Millares 2 6 4" xfId="5035" xr:uid="{00000000-0005-0000-0000-0000AA130000}"/>
    <cellStyle name="Millares 2 6 40" xfId="5036" xr:uid="{00000000-0005-0000-0000-0000AB130000}"/>
    <cellStyle name="Millares 2 6 41" xfId="5037" xr:uid="{00000000-0005-0000-0000-0000AC130000}"/>
    <cellStyle name="Millares 2 6 42" xfId="5038" xr:uid="{00000000-0005-0000-0000-0000AD130000}"/>
    <cellStyle name="Millares 2 6 43" xfId="5039" xr:uid="{00000000-0005-0000-0000-0000AE130000}"/>
    <cellStyle name="Millares 2 6 44" xfId="5040" xr:uid="{00000000-0005-0000-0000-0000AF130000}"/>
    <cellStyle name="Millares 2 6 45" xfId="5041" xr:uid="{00000000-0005-0000-0000-0000B0130000}"/>
    <cellStyle name="Millares 2 6 46" xfId="5042" xr:uid="{00000000-0005-0000-0000-0000B1130000}"/>
    <cellStyle name="Millares 2 6 47" xfId="5043" xr:uid="{00000000-0005-0000-0000-0000B2130000}"/>
    <cellStyle name="Millares 2 6 48" xfId="5044" xr:uid="{00000000-0005-0000-0000-0000B3130000}"/>
    <cellStyle name="Millares 2 6 49" xfId="5045" xr:uid="{00000000-0005-0000-0000-0000B4130000}"/>
    <cellStyle name="Millares 2 6 5" xfId="5046" xr:uid="{00000000-0005-0000-0000-0000B5130000}"/>
    <cellStyle name="Millares 2 6 50" xfId="5047" xr:uid="{00000000-0005-0000-0000-0000B6130000}"/>
    <cellStyle name="Millares 2 6 51" xfId="5048" xr:uid="{00000000-0005-0000-0000-0000B7130000}"/>
    <cellStyle name="Millares 2 6 52" xfId="5049" xr:uid="{00000000-0005-0000-0000-0000B8130000}"/>
    <cellStyle name="Millares 2 6 53" xfId="5050" xr:uid="{00000000-0005-0000-0000-0000B9130000}"/>
    <cellStyle name="Millares 2 6 54" xfId="5051" xr:uid="{00000000-0005-0000-0000-0000BA130000}"/>
    <cellStyle name="Millares 2 6 55" xfId="5052" xr:uid="{00000000-0005-0000-0000-0000BB130000}"/>
    <cellStyle name="Millares 2 6 56" xfId="5053" xr:uid="{00000000-0005-0000-0000-0000BC130000}"/>
    <cellStyle name="Millares 2 6 57" xfId="5054" xr:uid="{00000000-0005-0000-0000-0000BD130000}"/>
    <cellStyle name="Millares 2 6 58" xfId="5055" xr:uid="{00000000-0005-0000-0000-0000BE130000}"/>
    <cellStyle name="Millares 2 6 59" xfId="5056" xr:uid="{00000000-0005-0000-0000-0000BF130000}"/>
    <cellStyle name="Millares 2 6 6" xfId="5057" xr:uid="{00000000-0005-0000-0000-0000C0130000}"/>
    <cellStyle name="Millares 2 6 60" xfId="5058" xr:uid="{00000000-0005-0000-0000-0000C1130000}"/>
    <cellStyle name="Millares 2 6 61" xfId="5059" xr:uid="{00000000-0005-0000-0000-0000C2130000}"/>
    <cellStyle name="Millares 2 6 62" xfId="5060" xr:uid="{00000000-0005-0000-0000-0000C3130000}"/>
    <cellStyle name="Millares 2 6 63" xfId="5061" xr:uid="{00000000-0005-0000-0000-0000C4130000}"/>
    <cellStyle name="Millares 2 6 64" xfId="5062" xr:uid="{00000000-0005-0000-0000-0000C5130000}"/>
    <cellStyle name="Millares 2 6 65" xfId="5063" xr:uid="{00000000-0005-0000-0000-0000C6130000}"/>
    <cellStyle name="Millares 2 6 66" xfId="5064" xr:uid="{00000000-0005-0000-0000-0000C7130000}"/>
    <cellStyle name="Millares 2 6 67" xfId="5065" xr:uid="{00000000-0005-0000-0000-0000C8130000}"/>
    <cellStyle name="Millares 2 6 68" xfId="5066" xr:uid="{00000000-0005-0000-0000-0000C9130000}"/>
    <cellStyle name="Millares 2 6 69" xfId="5067" xr:uid="{00000000-0005-0000-0000-0000CA130000}"/>
    <cellStyle name="Millares 2 6 7" xfId="5068" xr:uid="{00000000-0005-0000-0000-0000CB130000}"/>
    <cellStyle name="Millares 2 6 70" xfId="5069" xr:uid="{00000000-0005-0000-0000-0000CC130000}"/>
    <cellStyle name="Millares 2 6 71" xfId="5070" xr:uid="{00000000-0005-0000-0000-0000CD130000}"/>
    <cellStyle name="Millares 2 6 72" xfId="5071" xr:uid="{00000000-0005-0000-0000-0000CE130000}"/>
    <cellStyle name="Millares 2 6 73" xfId="5072" xr:uid="{00000000-0005-0000-0000-0000CF130000}"/>
    <cellStyle name="Millares 2 6 74" xfId="5073" xr:uid="{00000000-0005-0000-0000-0000D0130000}"/>
    <cellStyle name="Millares 2 6 75" xfId="5074" xr:uid="{00000000-0005-0000-0000-0000D1130000}"/>
    <cellStyle name="Millares 2 6 8" xfId="5075" xr:uid="{00000000-0005-0000-0000-0000D2130000}"/>
    <cellStyle name="Millares 2 6 9" xfId="5076" xr:uid="{00000000-0005-0000-0000-0000D3130000}"/>
    <cellStyle name="Millares 2 7" xfId="5077" xr:uid="{00000000-0005-0000-0000-0000D4130000}"/>
    <cellStyle name="Millares 2 7 10" xfId="5078" xr:uid="{00000000-0005-0000-0000-0000D5130000}"/>
    <cellStyle name="Millares 2 7 11" xfId="5079" xr:uid="{00000000-0005-0000-0000-0000D6130000}"/>
    <cellStyle name="Millares 2 7 12" xfId="5080" xr:uid="{00000000-0005-0000-0000-0000D7130000}"/>
    <cellStyle name="Millares 2 7 13" xfId="5081" xr:uid="{00000000-0005-0000-0000-0000D8130000}"/>
    <cellStyle name="Millares 2 7 14" xfId="5082" xr:uid="{00000000-0005-0000-0000-0000D9130000}"/>
    <cellStyle name="Millares 2 7 15" xfId="5083" xr:uid="{00000000-0005-0000-0000-0000DA130000}"/>
    <cellStyle name="Millares 2 7 16" xfId="5084" xr:uid="{00000000-0005-0000-0000-0000DB130000}"/>
    <cellStyle name="Millares 2 7 17" xfId="5085" xr:uid="{00000000-0005-0000-0000-0000DC130000}"/>
    <cellStyle name="Millares 2 7 18" xfId="5086" xr:uid="{00000000-0005-0000-0000-0000DD130000}"/>
    <cellStyle name="Millares 2 7 19" xfId="5087" xr:uid="{00000000-0005-0000-0000-0000DE130000}"/>
    <cellStyle name="Millares 2 7 2" xfId="5088" xr:uid="{00000000-0005-0000-0000-0000DF130000}"/>
    <cellStyle name="Millares 2 7 20" xfId="5089" xr:uid="{00000000-0005-0000-0000-0000E0130000}"/>
    <cellStyle name="Millares 2 7 21" xfId="5090" xr:uid="{00000000-0005-0000-0000-0000E1130000}"/>
    <cellStyle name="Millares 2 7 22" xfId="5091" xr:uid="{00000000-0005-0000-0000-0000E2130000}"/>
    <cellStyle name="Millares 2 7 23" xfId="5092" xr:uid="{00000000-0005-0000-0000-0000E3130000}"/>
    <cellStyle name="Millares 2 7 24" xfId="5093" xr:uid="{00000000-0005-0000-0000-0000E4130000}"/>
    <cellStyle name="Millares 2 7 25" xfId="5094" xr:uid="{00000000-0005-0000-0000-0000E5130000}"/>
    <cellStyle name="Millares 2 7 26" xfId="5095" xr:uid="{00000000-0005-0000-0000-0000E6130000}"/>
    <cellStyle name="Millares 2 7 27" xfId="5096" xr:uid="{00000000-0005-0000-0000-0000E7130000}"/>
    <cellStyle name="Millares 2 7 28" xfId="5097" xr:uid="{00000000-0005-0000-0000-0000E8130000}"/>
    <cellStyle name="Millares 2 7 29" xfId="5098" xr:uid="{00000000-0005-0000-0000-0000E9130000}"/>
    <cellStyle name="Millares 2 7 3" xfId="5099" xr:uid="{00000000-0005-0000-0000-0000EA130000}"/>
    <cellStyle name="Millares 2 7 30" xfId="5100" xr:uid="{00000000-0005-0000-0000-0000EB130000}"/>
    <cellStyle name="Millares 2 7 31" xfId="5101" xr:uid="{00000000-0005-0000-0000-0000EC130000}"/>
    <cellStyle name="Millares 2 7 32" xfId="5102" xr:uid="{00000000-0005-0000-0000-0000ED130000}"/>
    <cellStyle name="Millares 2 7 33" xfId="5103" xr:uid="{00000000-0005-0000-0000-0000EE130000}"/>
    <cellStyle name="Millares 2 7 34" xfId="5104" xr:uid="{00000000-0005-0000-0000-0000EF130000}"/>
    <cellStyle name="Millares 2 7 35" xfId="5105" xr:uid="{00000000-0005-0000-0000-0000F0130000}"/>
    <cellStyle name="Millares 2 7 36" xfId="5106" xr:uid="{00000000-0005-0000-0000-0000F1130000}"/>
    <cellStyle name="Millares 2 7 37" xfId="5107" xr:uid="{00000000-0005-0000-0000-0000F2130000}"/>
    <cellStyle name="Millares 2 7 38" xfId="5108" xr:uid="{00000000-0005-0000-0000-0000F3130000}"/>
    <cellStyle name="Millares 2 7 39" xfId="5109" xr:uid="{00000000-0005-0000-0000-0000F4130000}"/>
    <cellStyle name="Millares 2 7 4" xfId="5110" xr:uid="{00000000-0005-0000-0000-0000F5130000}"/>
    <cellStyle name="Millares 2 7 40" xfId="5111" xr:uid="{00000000-0005-0000-0000-0000F6130000}"/>
    <cellStyle name="Millares 2 7 41" xfId="5112" xr:uid="{00000000-0005-0000-0000-0000F7130000}"/>
    <cellStyle name="Millares 2 7 42" xfId="5113" xr:uid="{00000000-0005-0000-0000-0000F8130000}"/>
    <cellStyle name="Millares 2 7 43" xfId="5114" xr:uid="{00000000-0005-0000-0000-0000F9130000}"/>
    <cellStyle name="Millares 2 7 44" xfId="5115" xr:uid="{00000000-0005-0000-0000-0000FA130000}"/>
    <cellStyle name="Millares 2 7 45" xfId="5116" xr:uid="{00000000-0005-0000-0000-0000FB130000}"/>
    <cellStyle name="Millares 2 7 46" xfId="5117" xr:uid="{00000000-0005-0000-0000-0000FC130000}"/>
    <cellStyle name="Millares 2 7 47" xfId="5118" xr:uid="{00000000-0005-0000-0000-0000FD130000}"/>
    <cellStyle name="Millares 2 7 48" xfId="5119" xr:uid="{00000000-0005-0000-0000-0000FE130000}"/>
    <cellStyle name="Millares 2 7 49" xfId="5120" xr:uid="{00000000-0005-0000-0000-0000FF130000}"/>
    <cellStyle name="Millares 2 7 5" xfId="5121" xr:uid="{00000000-0005-0000-0000-000000140000}"/>
    <cellStyle name="Millares 2 7 50" xfId="5122" xr:uid="{00000000-0005-0000-0000-000001140000}"/>
    <cellStyle name="Millares 2 7 51" xfId="5123" xr:uid="{00000000-0005-0000-0000-000002140000}"/>
    <cellStyle name="Millares 2 7 52" xfId="5124" xr:uid="{00000000-0005-0000-0000-000003140000}"/>
    <cellStyle name="Millares 2 7 53" xfId="5125" xr:uid="{00000000-0005-0000-0000-000004140000}"/>
    <cellStyle name="Millares 2 7 54" xfId="5126" xr:uid="{00000000-0005-0000-0000-000005140000}"/>
    <cellStyle name="Millares 2 7 55" xfId="5127" xr:uid="{00000000-0005-0000-0000-000006140000}"/>
    <cellStyle name="Millares 2 7 56" xfId="5128" xr:uid="{00000000-0005-0000-0000-000007140000}"/>
    <cellStyle name="Millares 2 7 57" xfId="5129" xr:uid="{00000000-0005-0000-0000-000008140000}"/>
    <cellStyle name="Millares 2 7 58" xfId="5130" xr:uid="{00000000-0005-0000-0000-000009140000}"/>
    <cellStyle name="Millares 2 7 59" xfId="5131" xr:uid="{00000000-0005-0000-0000-00000A140000}"/>
    <cellStyle name="Millares 2 7 6" xfId="5132" xr:uid="{00000000-0005-0000-0000-00000B140000}"/>
    <cellStyle name="Millares 2 7 60" xfId="5133" xr:uid="{00000000-0005-0000-0000-00000C140000}"/>
    <cellStyle name="Millares 2 7 61" xfId="5134" xr:uid="{00000000-0005-0000-0000-00000D140000}"/>
    <cellStyle name="Millares 2 7 62" xfId="5135" xr:uid="{00000000-0005-0000-0000-00000E140000}"/>
    <cellStyle name="Millares 2 7 63" xfId="5136" xr:uid="{00000000-0005-0000-0000-00000F140000}"/>
    <cellStyle name="Millares 2 7 64" xfId="5137" xr:uid="{00000000-0005-0000-0000-000010140000}"/>
    <cellStyle name="Millares 2 7 65" xfId="5138" xr:uid="{00000000-0005-0000-0000-000011140000}"/>
    <cellStyle name="Millares 2 7 66" xfId="5139" xr:uid="{00000000-0005-0000-0000-000012140000}"/>
    <cellStyle name="Millares 2 7 67" xfId="5140" xr:uid="{00000000-0005-0000-0000-000013140000}"/>
    <cellStyle name="Millares 2 7 68" xfId="5141" xr:uid="{00000000-0005-0000-0000-000014140000}"/>
    <cellStyle name="Millares 2 7 69" xfId="5142" xr:uid="{00000000-0005-0000-0000-000015140000}"/>
    <cellStyle name="Millares 2 7 7" xfId="5143" xr:uid="{00000000-0005-0000-0000-000016140000}"/>
    <cellStyle name="Millares 2 7 70" xfId="5144" xr:uid="{00000000-0005-0000-0000-000017140000}"/>
    <cellStyle name="Millares 2 7 71" xfId="5145" xr:uid="{00000000-0005-0000-0000-000018140000}"/>
    <cellStyle name="Millares 2 7 72" xfId="5146" xr:uid="{00000000-0005-0000-0000-000019140000}"/>
    <cellStyle name="Millares 2 7 73" xfId="5147" xr:uid="{00000000-0005-0000-0000-00001A140000}"/>
    <cellStyle name="Millares 2 7 74" xfId="5148" xr:uid="{00000000-0005-0000-0000-00001B140000}"/>
    <cellStyle name="Millares 2 7 75" xfId="5149" xr:uid="{00000000-0005-0000-0000-00001C140000}"/>
    <cellStyle name="Millares 2 7 8" xfId="5150" xr:uid="{00000000-0005-0000-0000-00001D140000}"/>
    <cellStyle name="Millares 2 7 9" xfId="5151" xr:uid="{00000000-0005-0000-0000-00001E140000}"/>
    <cellStyle name="Millares 2 8" xfId="5152" xr:uid="{00000000-0005-0000-0000-00001F140000}"/>
    <cellStyle name="Millares 2 8 10" xfId="5153" xr:uid="{00000000-0005-0000-0000-000020140000}"/>
    <cellStyle name="Millares 2 8 11" xfId="5154" xr:uid="{00000000-0005-0000-0000-000021140000}"/>
    <cellStyle name="Millares 2 8 12" xfId="5155" xr:uid="{00000000-0005-0000-0000-000022140000}"/>
    <cellStyle name="Millares 2 8 13" xfId="5156" xr:uid="{00000000-0005-0000-0000-000023140000}"/>
    <cellStyle name="Millares 2 8 14" xfId="5157" xr:uid="{00000000-0005-0000-0000-000024140000}"/>
    <cellStyle name="Millares 2 8 15" xfId="5158" xr:uid="{00000000-0005-0000-0000-000025140000}"/>
    <cellStyle name="Millares 2 8 16" xfId="5159" xr:uid="{00000000-0005-0000-0000-000026140000}"/>
    <cellStyle name="Millares 2 8 17" xfId="5160" xr:uid="{00000000-0005-0000-0000-000027140000}"/>
    <cellStyle name="Millares 2 8 18" xfId="5161" xr:uid="{00000000-0005-0000-0000-000028140000}"/>
    <cellStyle name="Millares 2 8 19" xfId="5162" xr:uid="{00000000-0005-0000-0000-000029140000}"/>
    <cellStyle name="Millares 2 8 2" xfId="5163" xr:uid="{00000000-0005-0000-0000-00002A140000}"/>
    <cellStyle name="Millares 2 8 20" xfId="5164" xr:uid="{00000000-0005-0000-0000-00002B140000}"/>
    <cellStyle name="Millares 2 8 21" xfId="5165" xr:uid="{00000000-0005-0000-0000-00002C140000}"/>
    <cellStyle name="Millares 2 8 22" xfId="5166" xr:uid="{00000000-0005-0000-0000-00002D140000}"/>
    <cellStyle name="Millares 2 8 23" xfId="5167" xr:uid="{00000000-0005-0000-0000-00002E140000}"/>
    <cellStyle name="Millares 2 8 24" xfId="5168" xr:uid="{00000000-0005-0000-0000-00002F140000}"/>
    <cellStyle name="Millares 2 8 25" xfId="5169" xr:uid="{00000000-0005-0000-0000-000030140000}"/>
    <cellStyle name="Millares 2 8 26" xfId="5170" xr:uid="{00000000-0005-0000-0000-000031140000}"/>
    <cellStyle name="Millares 2 8 27" xfId="5171" xr:uid="{00000000-0005-0000-0000-000032140000}"/>
    <cellStyle name="Millares 2 8 28" xfId="5172" xr:uid="{00000000-0005-0000-0000-000033140000}"/>
    <cellStyle name="Millares 2 8 29" xfId="5173" xr:uid="{00000000-0005-0000-0000-000034140000}"/>
    <cellStyle name="Millares 2 8 3" xfId="5174" xr:uid="{00000000-0005-0000-0000-000035140000}"/>
    <cellStyle name="Millares 2 8 30" xfId="5175" xr:uid="{00000000-0005-0000-0000-000036140000}"/>
    <cellStyle name="Millares 2 8 31" xfId="5176" xr:uid="{00000000-0005-0000-0000-000037140000}"/>
    <cellStyle name="Millares 2 8 32" xfId="5177" xr:uid="{00000000-0005-0000-0000-000038140000}"/>
    <cellStyle name="Millares 2 8 33" xfId="5178" xr:uid="{00000000-0005-0000-0000-000039140000}"/>
    <cellStyle name="Millares 2 8 34" xfId="5179" xr:uid="{00000000-0005-0000-0000-00003A140000}"/>
    <cellStyle name="Millares 2 8 35" xfId="5180" xr:uid="{00000000-0005-0000-0000-00003B140000}"/>
    <cellStyle name="Millares 2 8 36" xfId="5181" xr:uid="{00000000-0005-0000-0000-00003C140000}"/>
    <cellStyle name="Millares 2 8 37" xfId="5182" xr:uid="{00000000-0005-0000-0000-00003D140000}"/>
    <cellStyle name="Millares 2 8 38" xfId="5183" xr:uid="{00000000-0005-0000-0000-00003E140000}"/>
    <cellStyle name="Millares 2 8 39" xfId="5184" xr:uid="{00000000-0005-0000-0000-00003F140000}"/>
    <cellStyle name="Millares 2 8 4" xfId="5185" xr:uid="{00000000-0005-0000-0000-000040140000}"/>
    <cellStyle name="Millares 2 8 40" xfId="5186" xr:uid="{00000000-0005-0000-0000-000041140000}"/>
    <cellStyle name="Millares 2 8 41" xfId="5187" xr:uid="{00000000-0005-0000-0000-000042140000}"/>
    <cellStyle name="Millares 2 8 42" xfId="5188" xr:uid="{00000000-0005-0000-0000-000043140000}"/>
    <cellStyle name="Millares 2 8 43" xfId="5189" xr:uid="{00000000-0005-0000-0000-000044140000}"/>
    <cellStyle name="Millares 2 8 44" xfId="5190" xr:uid="{00000000-0005-0000-0000-000045140000}"/>
    <cellStyle name="Millares 2 8 45" xfId="5191" xr:uid="{00000000-0005-0000-0000-000046140000}"/>
    <cellStyle name="Millares 2 8 46" xfId="5192" xr:uid="{00000000-0005-0000-0000-000047140000}"/>
    <cellStyle name="Millares 2 8 47" xfId="5193" xr:uid="{00000000-0005-0000-0000-000048140000}"/>
    <cellStyle name="Millares 2 8 48" xfId="5194" xr:uid="{00000000-0005-0000-0000-000049140000}"/>
    <cellStyle name="Millares 2 8 49" xfId="5195" xr:uid="{00000000-0005-0000-0000-00004A140000}"/>
    <cellStyle name="Millares 2 8 5" xfId="5196" xr:uid="{00000000-0005-0000-0000-00004B140000}"/>
    <cellStyle name="Millares 2 8 50" xfId="5197" xr:uid="{00000000-0005-0000-0000-00004C140000}"/>
    <cellStyle name="Millares 2 8 51" xfId="5198" xr:uid="{00000000-0005-0000-0000-00004D140000}"/>
    <cellStyle name="Millares 2 8 52" xfId="5199" xr:uid="{00000000-0005-0000-0000-00004E140000}"/>
    <cellStyle name="Millares 2 8 53" xfId="5200" xr:uid="{00000000-0005-0000-0000-00004F140000}"/>
    <cellStyle name="Millares 2 8 54" xfId="5201" xr:uid="{00000000-0005-0000-0000-000050140000}"/>
    <cellStyle name="Millares 2 8 55" xfId="5202" xr:uid="{00000000-0005-0000-0000-000051140000}"/>
    <cellStyle name="Millares 2 8 56" xfId="5203" xr:uid="{00000000-0005-0000-0000-000052140000}"/>
    <cellStyle name="Millares 2 8 57" xfId="5204" xr:uid="{00000000-0005-0000-0000-000053140000}"/>
    <cellStyle name="Millares 2 8 58" xfId="5205" xr:uid="{00000000-0005-0000-0000-000054140000}"/>
    <cellStyle name="Millares 2 8 59" xfId="5206" xr:uid="{00000000-0005-0000-0000-000055140000}"/>
    <cellStyle name="Millares 2 8 6" xfId="5207" xr:uid="{00000000-0005-0000-0000-000056140000}"/>
    <cellStyle name="Millares 2 8 60" xfId="5208" xr:uid="{00000000-0005-0000-0000-000057140000}"/>
    <cellStyle name="Millares 2 8 61" xfId="5209" xr:uid="{00000000-0005-0000-0000-000058140000}"/>
    <cellStyle name="Millares 2 8 62" xfId="5210" xr:uid="{00000000-0005-0000-0000-000059140000}"/>
    <cellStyle name="Millares 2 8 63" xfId="5211" xr:uid="{00000000-0005-0000-0000-00005A140000}"/>
    <cellStyle name="Millares 2 8 64" xfId="5212" xr:uid="{00000000-0005-0000-0000-00005B140000}"/>
    <cellStyle name="Millares 2 8 65" xfId="5213" xr:uid="{00000000-0005-0000-0000-00005C140000}"/>
    <cellStyle name="Millares 2 8 66" xfId="5214" xr:uid="{00000000-0005-0000-0000-00005D140000}"/>
    <cellStyle name="Millares 2 8 67" xfId="5215" xr:uid="{00000000-0005-0000-0000-00005E140000}"/>
    <cellStyle name="Millares 2 8 68" xfId="5216" xr:uid="{00000000-0005-0000-0000-00005F140000}"/>
    <cellStyle name="Millares 2 8 69" xfId="5217" xr:uid="{00000000-0005-0000-0000-000060140000}"/>
    <cellStyle name="Millares 2 8 7" xfId="5218" xr:uid="{00000000-0005-0000-0000-000061140000}"/>
    <cellStyle name="Millares 2 8 70" xfId="5219" xr:uid="{00000000-0005-0000-0000-000062140000}"/>
    <cellStyle name="Millares 2 8 71" xfId="5220" xr:uid="{00000000-0005-0000-0000-000063140000}"/>
    <cellStyle name="Millares 2 8 72" xfId="5221" xr:uid="{00000000-0005-0000-0000-000064140000}"/>
    <cellStyle name="Millares 2 8 73" xfId="5222" xr:uid="{00000000-0005-0000-0000-000065140000}"/>
    <cellStyle name="Millares 2 8 74" xfId="5223" xr:uid="{00000000-0005-0000-0000-000066140000}"/>
    <cellStyle name="Millares 2 8 75" xfId="5224" xr:uid="{00000000-0005-0000-0000-000067140000}"/>
    <cellStyle name="Millares 2 8 8" xfId="5225" xr:uid="{00000000-0005-0000-0000-000068140000}"/>
    <cellStyle name="Millares 2 8 9" xfId="5226" xr:uid="{00000000-0005-0000-0000-000069140000}"/>
    <cellStyle name="Millares 2 9" xfId="5227" xr:uid="{00000000-0005-0000-0000-00006A140000}"/>
    <cellStyle name="Millares 2 9 10" xfId="5228" xr:uid="{00000000-0005-0000-0000-00006B140000}"/>
    <cellStyle name="Millares 2 9 11" xfId="5229" xr:uid="{00000000-0005-0000-0000-00006C140000}"/>
    <cellStyle name="Millares 2 9 12" xfId="5230" xr:uid="{00000000-0005-0000-0000-00006D140000}"/>
    <cellStyle name="Millares 2 9 13" xfId="5231" xr:uid="{00000000-0005-0000-0000-00006E140000}"/>
    <cellStyle name="Millares 2 9 14" xfId="5232" xr:uid="{00000000-0005-0000-0000-00006F140000}"/>
    <cellStyle name="Millares 2 9 15" xfId="5233" xr:uid="{00000000-0005-0000-0000-000070140000}"/>
    <cellStyle name="Millares 2 9 16" xfId="5234" xr:uid="{00000000-0005-0000-0000-000071140000}"/>
    <cellStyle name="Millares 2 9 17" xfId="5235" xr:uid="{00000000-0005-0000-0000-000072140000}"/>
    <cellStyle name="Millares 2 9 18" xfId="5236" xr:uid="{00000000-0005-0000-0000-000073140000}"/>
    <cellStyle name="Millares 2 9 19" xfId="5237" xr:uid="{00000000-0005-0000-0000-000074140000}"/>
    <cellStyle name="Millares 2 9 2" xfId="5238" xr:uid="{00000000-0005-0000-0000-000075140000}"/>
    <cellStyle name="Millares 2 9 20" xfId="5239" xr:uid="{00000000-0005-0000-0000-000076140000}"/>
    <cellStyle name="Millares 2 9 21" xfId="5240" xr:uid="{00000000-0005-0000-0000-000077140000}"/>
    <cellStyle name="Millares 2 9 22" xfId="5241" xr:uid="{00000000-0005-0000-0000-000078140000}"/>
    <cellStyle name="Millares 2 9 23" xfId="5242" xr:uid="{00000000-0005-0000-0000-000079140000}"/>
    <cellStyle name="Millares 2 9 24" xfId="5243" xr:uid="{00000000-0005-0000-0000-00007A140000}"/>
    <cellStyle name="Millares 2 9 25" xfId="5244" xr:uid="{00000000-0005-0000-0000-00007B140000}"/>
    <cellStyle name="Millares 2 9 26" xfId="5245" xr:uid="{00000000-0005-0000-0000-00007C140000}"/>
    <cellStyle name="Millares 2 9 27" xfId="5246" xr:uid="{00000000-0005-0000-0000-00007D140000}"/>
    <cellStyle name="Millares 2 9 28" xfId="5247" xr:uid="{00000000-0005-0000-0000-00007E140000}"/>
    <cellStyle name="Millares 2 9 29" xfId="5248" xr:uid="{00000000-0005-0000-0000-00007F140000}"/>
    <cellStyle name="Millares 2 9 3" xfId="5249" xr:uid="{00000000-0005-0000-0000-000080140000}"/>
    <cellStyle name="Millares 2 9 30" xfId="5250" xr:uid="{00000000-0005-0000-0000-000081140000}"/>
    <cellStyle name="Millares 2 9 31" xfId="5251" xr:uid="{00000000-0005-0000-0000-000082140000}"/>
    <cellStyle name="Millares 2 9 32" xfId="5252" xr:uid="{00000000-0005-0000-0000-000083140000}"/>
    <cellStyle name="Millares 2 9 33" xfId="5253" xr:uid="{00000000-0005-0000-0000-000084140000}"/>
    <cellStyle name="Millares 2 9 34" xfId="5254" xr:uid="{00000000-0005-0000-0000-000085140000}"/>
    <cellStyle name="Millares 2 9 35" xfId="5255" xr:uid="{00000000-0005-0000-0000-000086140000}"/>
    <cellStyle name="Millares 2 9 36" xfId="5256" xr:uid="{00000000-0005-0000-0000-000087140000}"/>
    <cellStyle name="Millares 2 9 37" xfId="5257" xr:uid="{00000000-0005-0000-0000-000088140000}"/>
    <cellStyle name="Millares 2 9 38" xfId="5258" xr:uid="{00000000-0005-0000-0000-000089140000}"/>
    <cellStyle name="Millares 2 9 39" xfId="5259" xr:uid="{00000000-0005-0000-0000-00008A140000}"/>
    <cellStyle name="Millares 2 9 4" xfId="5260" xr:uid="{00000000-0005-0000-0000-00008B140000}"/>
    <cellStyle name="Millares 2 9 40" xfId="5261" xr:uid="{00000000-0005-0000-0000-00008C140000}"/>
    <cellStyle name="Millares 2 9 41" xfId="5262" xr:uid="{00000000-0005-0000-0000-00008D140000}"/>
    <cellStyle name="Millares 2 9 42" xfId="5263" xr:uid="{00000000-0005-0000-0000-00008E140000}"/>
    <cellStyle name="Millares 2 9 43" xfId="5264" xr:uid="{00000000-0005-0000-0000-00008F140000}"/>
    <cellStyle name="Millares 2 9 44" xfId="5265" xr:uid="{00000000-0005-0000-0000-000090140000}"/>
    <cellStyle name="Millares 2 9 45" xfId="5266" xr:uid="{00000000-0005-0000-0000-000091140000}"/>
    <cellStyle name="Millares 2 9 46" xfId="5267" xr:uid="{00000000-0005-0000-0000-000092140000}"/>
    <cellStyle name="Millares 2 9 47" xfId="5268" xr:uid="{00000000-0005-0000-0000-000093140000}"/>
    <cellStyle name="Millares 2 9 48" xfId="5269" xr:uid="{00000000-0005-0000-0000-000094140000}"/>
    <cellStyle name="Millares 2 9 49" xfId="5270" xr:uid="{00000000-0005-0000-0000-000095140000}"/>
    <cellStyle name="Millares 2 9 5" xfId="5271" xr:uid="{00000000-0005-0000-0000-000096140000}"/>
    <cellStyle name="Millares 2 9 50" xfId="5272" xr:uid="{00000000-0005-0000-0000-000097140000}"/>
    <cellStyle name="Millares 2 9 51" xfId="5273" xr:uid="{00000000-0005-0000-0000-000098140000}"/>
    <cellStyle name="Millares 2 9 52" xfId="5274" xr:uid="{00000000-0005-0000-0000-000099140000}"/>
    <cellStyle name="Millares 2 9 53" xfId="5275" xr:uid="{00000000-0005-0000-0000-00009A140000}"/>
    <cellStyle name="Millares 2 9 54" xfId="5276" xr:uid="{00000000-0005-0000-0000-00009B140000}"/>
    <cellStyle name="Millares 2 9 55" xfId="5277" xr:uid="{00000000-0005-0000-0000-00009C140000}"/>
    <cellStyle name="Millares 2 9 56" xfId="5278" xr:uid="{00000000-0005-0000-0000-00009D140000}"/>
    <cellStyle name="Millares 2 9 57" xfId="5279" xr:uid="{00000000-0005-0000-0000-00009E140000}"/>
    <cellStyle name="Millares 2 9 58" xfId="5280" xr:uid="{00000000-0005-0000-0000-00009F140000}"/>
    <cellStyle name="Millares 2 9 59" xfId="5281" xr:uid="{00000000-0005-0000-0000-0000A0140000}"/>
    <cellStyle name="Millares 2 9 6" xfId="5282" xr:uid="{00000000-0005-0000-0000-0000A1140000}"/>
    <cellStyle name="Millares 2 9 60" xfId="5283" xr:uid="{00000000-0005-0000-0000-0000A2140000}"/>
    <cellStyle name="Millares 2 9 61" xfId="5284" xr:uid="{00000000-0005-0000-0000-0000A3140000}"/>
    <cellStyle name="Millares 2 9 62" xfId="5285" xr:uid="{00000000-0005-0000-0000-0000A4140000}"/>
    <cellStyle name="Millares 2 9 63" xfId="5286" xr:uid="{00000000-0005-0000-0000-0000A5140000}"/>
    <cellStyle name="Millares 2 9 64" xfId="5287" xr:uid="{00000000-0005-0000-0000-0000A6140000}"/>
    <cellStyle name="Millares 2 9 65" xfId="5288" xr:uid="{00000000-0005-0000-0000-0000A7140000}"/>
    <cellStyle name="Millares 2 9 66" xfId="5289" xr:uid="{00000000-0005-0000-0000-0000A8140000}"/>
    <cellStyle name="Millares 2 9 67" xfId="5290" xr:uid="{00000000-0005-0000-0000-0000A9140000}"/>
    <cellStyle name="Millares 2 9 68" xfId="5291" xr:uid="{00000000-0005-0000-0000-0000AA140000}"/>
    <cellStyle name="Millares 2 9 69" xfId="5292" xr:uid="{00000000-0005-0000-0000-0000AB140000}"/>
    <cellStyle name="Millares 2 9 7" xfId="5293" xr:uid="{00000000-0005-0000-0000-0000AC140000}"/>
    <cellStyle name="Millares 2 9 70" xfId="5294" xr:uid="{00000000-0005-0000-0000-0000AD140000}"/>
    <cellStyle name="Millares 2 9 71" xfId="5295" xr:uid="{00000000-0005-0000-0000-0000AE140000}"/>
    <cellStyle name="Millares 2 9 72" xfId="5296" xr:uid="{00000000-0005-0000-0000-0000AF140000}"/>
    <cellStyle name="Millares 2 9 73" xfId="5297" xr:uid="{00000000-0005-0000-0000-0000B0140000}"/>
    <cellStyle name="Millares 2 9 74" xfId="5298" xr:uid="{00000000-0005-0000-0000-0000B1140000}"/>
    <cellStyle name="Millares 2 9 75" xfId="5299" xr:uid="{00000000-0005-0000-0000-0000B2140000}"/>
    <cellStyle name="Millares 2 9 8" xfId="5300" xr:uid="{00000000-0005-0000-0000-0000B3140000}"/>
    <cellStyle name="Millares 2 9 9" xfId="5301" xr:uid="{00000000-0005-0000-0000-0000B4140000}"/>
    <cellStyle name="Millares 3" xfId="5302" xr:uid="{00000000-0005-0000-0000-0000B5140000}"/>
    <cellStyle name="Millares 3 10" xfId="5303" xr:uid="{00000000-0005-0000-0000-0000B6140000}"/>
    <cellStyle name="Millares 3 2" xfId="5304" xr:uid="{00000000-0005-0000-0000-0000B7140000}"/>
    <cellStyle name="Millares 3 3" xfId="5305" xr:uid="{00000000-0005-0000-0000-0000B8140000}"/>
    <cellStyle name="Millares 3 4" xfId="5306" xr:uid="{00000000-0005-0000-0000-0000B9140000}"/>
    <cellStyle name="Millares 3 5" xfId="5307" xr:uid="{00000000-0005-0000-0000-0000BA140000}"/>
    <cellStyle name="Millares 3 6" xfId="5308" xr:uid="{00000000-0005-0000-0000-0000BB140000}"/>
    <cellStyle name="Millares 3 7" xfId="5309" xr:uid="{00000000-0005-0000-0000-0000BC140000}"/>
    <cellStyle name="Millares 3 8" xfId="5310" xr:uid="{00000000-0005-0000-0000-0000BD140000}"/>
    <cellStyle name="Millares 3 9" xfId="5311" xr:uid="{00000000-0005-0000-0000-0000BE140000}"/>
    <cellStyle name="Millares 4" xfId="5312" xr:uid="{00000000-0005-0000-0000-0000BF140000}"/>
    <cellStyle name="Millares 4 2" xfId="5313" xr:uid="{00000000-0005-0000-0000-0000C0140000}"/>
    <cellStyle name="Millares 4 3" xfId="5314" xr:uid="{00000000-0005-0000-0000-0000C1140000}"/>
    <cellStyle name="Millares 4 4" xfId="5315" xr:uid="{00000000-0005-0000-0000-0000C2140000}"/>
    <cellStyle name="Millares 4 5" xfId="5316" xr:uid="{00000000-0005-0000-0000-0000C3140000}"/>
    <cellStyle name="Millares 4 6" xfId="5317" xr:uid="{00000000-0005-0000-0000-0000C4140000}"/>
    <cellStyle name="Millares 4 7" xfId="5318" xr:uid="{00000000-0005-0000-0000-0000C5140000}"/>
    <cellStyle name="Millares 4 8" xfId="5319" xr:uid="{00000000-0005-0000-0000-0000C6140000}"/>
    <cellStyle name="Millares 5" xfId="5320" xr:uid="{00000000-0005-0000-0000-0000C7140000}"/>
    <cellStyle name="Millares 6" xfId="5321" xr:uid="{00000000-0005-0000-0000-0000C8140000}"/>
    <cellStyle name="Millares 7" xfId="5322" xr:uid="{00000000-0005-0000-0000-0000C9140000}"/>
    <cellStyle name="Milliers [0]_CREATIVE" xfId="5323" xr:uid="{00000000-0005-0000-0000-0000CA140000}"/>
    <cellStyle name="Milliers_CREATIVE" xfId="5324" xr:uid="{00000000-0005-0000-0000-0000CB140000}"/>
    <cellStyle name="Moneda 2" xfId="5325" xr:uid="{00000000-0005-0000-0000-0000CC140000}"/>
    <cellStyle name="Moneda 2 2" xfId="5326" xr:uid="{00000000-0005-0000-0000-0000CD140000}"/>
    <cellStyle name="Moneda 2 3" xfId="5327" xr:uid="{00000000-0005-0000-0000-0000CE140000}"/>
    <cellStyle name="Moneda 2 4" xfId="5328" xr:uid="{00000000-0005-0000-0000-0000CF140000}"/>
    <cellStyle name="Moneda 2 5" xfId="5329" xr:uid="{00000000-0005-0000-0000-0000D0140000}"/>
    <cellStyle name="Moneda 2 6" xfId="5330" xr:uid="{00000000-0005-0000-0000-0000D1140000}"/>
    <cellStyle name="Moneda 2 7" xfId="5331" xr:uid="{00000000-0005-0000-0000-0000D2140000}"/>
    <cellStyle name="Moneda 2 8" xfId="5332" xr:uid="{00000000-0005-0000-0000-0000D3140000}"/>
    <cellStyle name="Moneda 3" xfId="5333" xr:uid="{00000000-0005-0000-0000-0000D4140000}"/>
    <cellStyle name="Moneda 4" xfId="5334" xr:uid="{00000000-0005-0000-0000-0000D5140000}"/>
    <cellStyle name="Moneda 5" xfId="5335" xr:uid="{00000000-0005-0000-0000-0000D6140000}"/>
    <cellStyle name="Moneda 6" xfId="5336" xr:uid="{00000000-0005-0000-0000-0000D7140000}"/>
    <cellStyle name="Moneda 7" xfId="5337" xr:uid="{00000000-0005-0000-0000-0000D8140000}"/>
    <cellStyle name="Moneda 8" xfId="5338" xr:uid="{00000000-0005-0000-0000-0000D9140000}"/>
    <cellStyle name="Moneda 9" xfId="5339" xr:uid="{00000000-0005-0000-0000-0000DA140000}"/>
    <cellStyle name="Monétaire [0]_CREATIVE" xfId="5340" xr:uid="{00000000-0005-0000-0000-0000DB140000}"/>
    <cellStyle name="Monétaire_CREATIVE" xfId="5341" xr:uid="{00000000-0005-0000-0000-0000DC140000}"/>
    <cellStyle name="MS_Arabic" xfId="5342" xr:uid="{00000000-0005-0000-0000-0000DD140000}"/>
    <cellStyle name="Neutral 10" xfId="5343" xr:uid="{00000000-0005-0000-0000-0000DE140000}"/>
    <cellStyle name="Neutral 10 2" xfId="5344" xr:uid="{00000000-0005-0000-0000-0000DF140000}"/>
    <cellStyle name="Neutral 10 3" xfId="5345" xr:uid="{00000000-0005-0000-0000-0000E0140000}"/>
    <cellStyle name="Neutral 11" xfId="5346" xr:uid="{00000000-0005-0000-0000-0000E1140000}"/>
    <cellStyle name="Neutral 11 2" xfId="5347" xr:uid="{00000000-0005-0000-0000-0000E2140000}"/>
    <cellStyle name="Neutral 11 3" xfId="5348" xr:uid="{00000000-0005-0000-0000-0000E3140000}"/>
    <cellStyle name="Neutral 12" xfId="5349" xr:uid="{00000000-0005-0000-0000-0000E4140000}"/>
    <cellStyle name="Neutral 12 2" xfId="5350" xr:uid="{00000000-0005-0000-0000-0000E5140000}"/>
    <cellStyle name="Neutral 12 3" xfId="5351" xr:uid="{00000000-0005-0000-0000-0000E6140000}"/>
    <cellStyle name="Neutral 13" xfId="5352" xr:uid="{00000000-0005-0000-0000-0000E7140000}"/>
    <cellStyle name="Neutral 14" xfId="5353" xr:uid="{00000000-0005-0000-0000-0000E8140000}"/>
    <cellStyle name="Neutral 15" xfId="5354" xr:uid="{00000000-0005-0000-0000-0000E9140000}"/>
    <cellStyle name="Neutral 16" xfId="5355" xr:uid="{00000000-0005-0000-0000-0000EA140000}"/>
    <cellStyle name="Neutral 17" xfId="5356" xr:uid="{00000000-0005-0000-0000-0000EB140000}"/>
    <cellStyle name="Neutral 2" xfId="5357" xr:uid="{00000000-0005-0000-0000-0000EC140000}"/>
    <cellStyle name="Neutral 2 2" xfId="5358" xr:uid="{00000000-0005-0000-0000-0000ED140000}"/>
    <cellStyle name="Neutral 2 3" xfId="5359" xr:uid="{00000000-0005-0000-0000-0000EE140000}"/>
    <cellStyle name="Neutral 3" xfId="5360" xr:uid="{00000000-0005-0000-0000-0000EF140000}"/>
    <cellStyle name="Neutral 3 2" xfId="5361" xr:uid="{00000000-0005-0000-0000-0000F0140000}"/>
    <cellStyle name="Neutral 3 3" xfId="5362" xr:uid="{00000000-0005-0000-0000-0000F1140000}"/>
    <cellStyle name="Neutral 4" xfId="5363" xr:uid="{00000000-0005-0000-0000-0000F2140000}"/>
    <cellStyle name="Neutral 4 2" xfId="5364" xr:uid="{00000000-0005-0000-0000-0000F3140000}"/>
    <cellStyle name="Neutral 4 3" xfId="5365" xr:uid="{00000000-0005-0000-0000-0000F4140000}"/>
    <cellStyle name="Neutral 4 4" xfId="5366" xr:uid="{00000000-0005-0000-0000-0000F5140000}"/>
    <cellStyle name="Neutral 4 5" xfId="5367" xr:uid="{00000000-0005-0000-0000-0000F6140000}"/>
    <cellStyle name="Neutral 4 6" xfId="5368" xr:uid="{00000000-0005-0000-0000-0000F7140000}"/>
    <cellStyle name="Neutral 4 7" xfId="5369" xr:uid="{00000000-0005-0000-0000-0000F8140000}"/>
    <cellStyle name="Neutral 5" xfId="5370" xr:uid="{00000000-0005-0000-0000-0000F9140000}"/>
    <cellStyle name="Neutral 5 2" xfId="5371" xr:uid="{00000000-0005-0000-0000-0000FA140000}"/>
    <cellStyle name="Neutral 5 3" xfId="5372" xr:uid="{00000000-0005-0000-0000-0000FB140000}"/>
    <cellStyle name="Neutral 5 4" xfId="5373" xr:uid="{00000000-0005-0000-0000-0000FC140000}"/>
    <cellStyle name="Neutral 5 5" xfId="5374" xr:uid="{00000000-0005-0000-0000-0000FD140000}"/>
    <cellStyle name="Neutral 5 6" xfId="5375" xr:uid="{00000000-0005-0000-0000-0000FE140000}"/>
    <cellStyle name="Neutral 5 7" xfId="5376" xr:uid="{00000000-0005-0000-0000-0000FF140000}"/>
    <cellStyle name="Neutral 6" xfId="5377" xr:uid="{00000000-0005-0000-0000-000000150000}"/>
    <cellStyle name="Neutral 6 2" xfId="5378" xr:uid="{00000000-0005-0000-0000-000001150000}"/>
    <cellStyle name="Neutral 6 3" xfId="5379" xr:uid="{00000000-0005-0000-0000-000002150000}"/>
    <cellStyle name="Neutral 6 4" xfId="5380" xr:uid="{00000000-0005-0000-0000-000003150000}"/>
    <cellStyle name="Neutral 6 5" xfId="5381" xr:uid="{00000000-0005-0000-0000-000004150000}"/>
    <cellStyle name="Neutral 6 6" xfId="5382" xr:uid="{00000000-0005-0000-0000-000005150000}"/>
    <cellStyle name="Neutral 6 7" xfId="5383" xr:uid="{00000000-0005-0000-0000-000006150000}"/>
    <cellStyle name="Neutral 7" xfId="5384" xr:uid="{00000000-0005-0000-0000-000007150000}"/>
    <cellStyle name="Neutral 7 2" xfId="5385" xr:uid="{00000000-0005-0000-0000-000008150000}"/>
    <cellStyle name="Neutral 7 3" xfId="5386" xr:uid="{00000000-0005-0000-0000-000009150000}"/>
    <cellStyle name="Neutral 7 4" xfId="5387" xr:uid="{00000000-0005-0000-0000-00000A150000}"/>
    <cellStyle name="Neutral 7 5" xfId="5388" xr:uid="{00000000-0005-0000-0000-00000B150000}"/>
    <cellStyle name="Neutral 7 6" xfId="5389" xr:uid="{00000000-0005-0000-0000-00000C150000}"/>
    <cellStyle name="Neutral 7 7" xfId="5390" xr:uid="{00000000-0005-0000-0000-00000D150000}"/>
    <cellStyle name="Neutral 8" xfId="5391" xr:uid="{00000000-0005-0000-0000-00000E150000}"/>
    <cellStyle name="Neutral 8 2" xfId="5392" xr:uid="{00000000-0005-0000-0000-00000F150000}"/>
    <cellStyle name="Neutral 8 3" xfId="5393" xr:uid="{00000000-0005-0000-0000-000010150000}"/>
    <cellStyle name="Neutral 9" xfId="5394" xr:uid="{00000000-0005-0000-0000-000011150000}"/>
    <cellStyle name="Neutral 9 2" xfId="5395" xr:uid="{00000000-0005-0000-0000-000012150000}"/>
    <cellStyle name="Neutral 9 3" xfId="5396" xr:uid="{00000000-0005-0000-0000-000013150000}"/>
    <cellStyle name="Normal" xfId="0" builtinId="0"/>
    <cellStyle name="Normal - Style1" xfId="5397" xr:uid="{00000000-0005-0000-0000-000015150000}"/>
    <cellStyle name="Normal - Style1 10" xfId="5398" xr:uid="{00000000-0005-0000-0000-000016150000}"/>
    <cellStyle name="Normal - Style1 100" xfId="5399" xr:uid="{00000000-0005-0000-0000-000017150000}"/>
    <cellStyle name="Normal - Style1 101" xfId="5400" xr:uid="{00000000-0005-0000-0000-000018150000}"/>
    <cellStyle name="Normal - Style1 102" xfId="5401" xr:uid="{00000000-0005-0000-0000-000019150000}"/>
    <cellStyle name="Normal - Style1 103" xfId="5402" xr:uid="{00000000-0005-0000-0000-00001A150000}"/>
    <cellStyle name="Normal - Style1 104" xfId="5403" xr:uid="{00000000-0005-0000-0000-00001B150000}"/>
    <cellStyle name="Normal - Style1 105" xfId="5404" xr:uid="{00000000-0005-0000-0000-00001C150000}"/>
    <cellStyle name="Normal - Style1 106" xfId="5405" xr:uid="{00000000-0005-0000-0000-00001D150000}"/>
    <cellStyle name="Normal - Style1 107" xfId="5406" xr:uid="{00000000-0005-0000-0000-00001E150000}"/>
    <cellStyle name="Normal - Style1 108" xfId="5407" xr:uid="{00000000-0005-0000-0000-00001F150000}"/>
    <cellStyle name="Normal - Style1 109" xfId="5408" xr:uid="{00000000-0005-0000-0000-000020150000}"/>
    <cellStyle name="Normal - Style1 11" xfId="5409" xr:uid="{00000000-0005-0000-0000-000021150000}"/>
    <cellStyle name="Normal - Style1 110" xfId="5410" xr:uid="{00000000-0005-0000-0000-000022150000}"/>
    <cellStyle name="Normal - Style1 111" xfId="5411" xr:uid="{00000000-0005-0000-0000-000023150000}"/>
    <cellStyle name="Normal - Style1 112" xfId="5412" xr:uid="{00000000-0005-0000-0000-000024150000}"/>
    <cellStyle name="Normal - Style1 113" xfId="5413" xr:uid="{00000000-0005-0000-0000-000025150000}"/>
    <cellStyle name="Normal - Style1 114" xfId="5414" xr:uid="{00000000-0005-0000-0000-000026150000}"/>
    <cellStyle name="Normal - Style1 115" xfId="5415" xr:uid="{00000000-0005-0000-0000-000027150000}"/>
    <cellStyle name="Normal - Style1 116" xfId="5416" xr:uid="{00000000-0005-0000-0000-000028150000}"/>
    <cellStyle name="Normal - Style1 117" xfId="5417" xr:uid="{00000000-0005-0000-0000-000029150000}"/>
    <cellStyle name="Normal - Style1 118" xfId="5418" xr:uid="{00000000-0005-0000-0000-00002A150000}"/>
    <cellStyle name="Normal - Style1 119" xfId="5419" xr:uid="{00000000-0005-0000-0000-00002B150000}"/>
    <cellStyle name="Normal - Style1 12" xfId="5420" xr:uid="{00000000-0005-0000-0000-00002C150000}"/>
    <cellStyle name="Normal - Style1 120" xfId="5421" xr:uid="{00000000-0005-0000-0000-00002D150000}"/>
    <cellStyle name="Normal - Style1 121" xfId="5422" xr:uid="{00000000-0005-0000-0000-00002E150000}"/>
    <cellStyle name="Normal - Style1 122" xfId="5423" xr:uid="{00000000-0005-0000-0000-00002F150000}"/>
    <cellStyle name="Normal - Style1 123" xfId="5424" xr:uid="{00000000-0005-0000-0000-000030150000}"/>
    <cellStyle name="Normal - Style1 124" xfId="5425" xr:uid="{00000000-0005-0000-0000-000031150000}"/>
    <cellStyle name="Normal - Style1 125" xfId="5426" xr:uid="{00000000-0005-0000-0000-000032150000}"/>
    <cellStyle name="Normal - Style1 126" xfId="5427" xr:uid="{00000000-0005-0000-0000-000033150000}"/>
    <cellStyle name="Normal - Style1 127" xfId="5428" xr:uid="{00000000-0005-0000-0000-000034150000}"/>
    <cellStyle name="Normal - Style1 128" xfId="5429" xr:uid="{00000000-0005-0000-0000-000035150000}"/>
    <cellStyle name="Normal - Style1 129" xfId="5430" xr:uid="{00000000-0005-0000-0000-000036150000}"/>
    <cellStyle name="Normal - Style1 13" xfId="5431" xr:uid="{00000000-0005-0000-0000-000037150000}"/>
    <cellStyle name="Normal - Style1 130" xfId="5432" xr:uid="{00000000-0005-0000-0000-000038150000}"/>
    <cellStyle name="Normal - Style1 131" xfId="5433" xr:uid="{00000000-0005-0000-0000-000039150000}"/>
    <cellStyle name="Normal - Style1 132" xfId="5434" xr:uid="{00000000-0005-0000-0000-00003A150000}"/>
    <cellStyle name="Normal - Style1 133" xfId="5435" xr:uid="{00000000-0005-0000-0000-00003B150000}"/>
    <cellStyle name="Normal - Style1 134" xfId="5436" xr:uid="{00000000-0005-0000-0000-00003C150000}"/>
    <cellStyle name="Normal - Style1 135" xfId="5437" xr:uid="{00000000-0005-0000-0000-00003D150000}"/>
    <cellStyle name="Normal - Style1 136" xfId="5438" xr:uid="{00000000-0005-0000-0000-00003E150000}"/>
    <cellStyle name="Normal - Style1 137" xfId="5439" xr:uid="{00000000-0005-0000-0000-00003F150000}"/>
    <cellStyle name="Normal - Style1 138" xfId="5440" xr:uid="{00000000-0005-0000-0000-000040150000}"/>
    <cellStyle name="Normal - Style1 139" xfId="5441" xr:uid="{00000000-0005-0000-0000-000041150000}"/>
    <cellStyle name="Normal - Style1 14" xfId="5442" xr:uid="{00000000-0005-0000-0000-000042150000}"/>
    <cellStyle name="Normal - Style1 140" xfId="5443" xr:uid="{00000000-0005-0000-0000-000043150000}"/>
    <cellStyle name="Normal - Style1 141" xfId="5444" xr:uid="{00000000-0005-0000-0000-000044150000}"/>
    <cellStyle name="Normal - Style1 142" xfId="5445" xr:uid="{00000000-0005-0000-0000-000045150000}"/>
    <cellStyle name="Normal - Style1 143" xfId="5446" xr:uid="{00000000-0005-0000-0000-000046150000}"/>
    <cellStyle name="Normal - Style1 144" xfId="5447" xr:uid="{00000000-0005-0000-0000-000047150000}"/>
    <cellStyle name="Normal - Style1 145" xfId="5448" xr:uid="{00000000-0005-0000-0000-000048150000}"/>
    <cellStyle name="Normal - Style1 146" xfId="5449" xr:uid="{00000000-0005-0000-0000-000049150000}"/>
    <cellStyle name="Normal - Style1 147" xfId="5450" xr:uid="{00000000-0005-0000-0000-00004A150000}"/>
    <cellStyle name="Normal - Style1 148" xfId="5451" xr:uid="{00000000-0005-0000-0000-00004B150000}"/>
    <cellStyle name="Normal - Style1 149" xfId="5452" xr:uid="{00000000-0005-0000-0000-00004C150000}"/>
    <cellStyle name="Normal - Style1 15" xfId="5453" xr:uid="{00000000-0005-0000-0000-00004D150000}"/>
    <cellStyle name="Normal - Style1 150" xfId="5454" xr:uid="{00000000-0005-0000-0000-00004E150000}"/>
    <cellStyle name="Normal - Style1 151" xfId="5455" xr:uid="{00000000-0005-0000-0000-00004F150000}"/>
    <cellStyle name="Normal - Style1 152" xfId="5456" xr:uid="{00000000-0005-0000-0000-000050150000}"/>
    <cellStyle name="Normal - Style1 153" xfId="5457" xr:uid="{00000000-0005-0000-0000-000051150000}"/>
    <cellStyle name="Normal - Style1 154" xfId="5458" xr:uid="{00000000-0005-0000-0000-000052150000}"/>
    <cellStyle name="Normal - Style1 155" xfId="5459" xr:uid="{00000000-0005-0000-0000-000053150000}"/>
    <cellStyle name="Normal - Style1 156" xfId="5460" xr:uid="{00000000-0005-0000-0000-000054150000}"/>
    <cellStyle name="Normal - Style1 157" xfId="5461" xr:uid="{00000000-0005-0000-0000-000055150000}"/>
    <cellStyle name="Normal - Style1 158" xfId="5462" xr:uid="{00000000-0005-0000-0000-000056150000}"/>
    <cellStyle name="Normal - Style1 159" xfId="5463" xr:uid="{00000000-0005-0000-0000-000057150000}"/>
    <cellStyle name="Normal - Style1 16" xfId="5464" xr:uid="{00000000-0005-0000-0000-000058150000}"/>
    <cellStyle name="Normal - Style1 160" xfId="5465" xr:uid="{00000000-0005-0000-0000-000059150000}"/>
    <cellStyle name="Normal - Style1 161" xfId="5466" xr:uid="{00000000-0005-0000-0000-00005A150000}"/>
    <cellStyle name="Normal - Style1 162" xfId="5467" xr:uid="{00000000-0005-0000-0000-00005B150000}"/>
    <cellStyle name="Normal - Style1 163" xfId="5468" xr:uid="{00000000-0005-0000-0000-00005C150000}"/>
    <cellStyle name="Normal - Style1 164" xfId="5469" xr:uid="{00000000-0005-0000-0000-00005D150000}"/>
    <cellStyle name="Normal - Style1 165" xfId="5470" xr:uid="{00000000-0005-0000-0000-00005E150000}"/>
    <cellStyle name="Normal - Style1 166" xfId="5471" xr:uid="{00000000-0005-0000-0000-00005F150000}"/>
    <cellStyle name="Normal - Style1 167" xfId="5472" xr:uid="{00000000-0005-0000-0000-000060150000}"/>
    <cellStyle name="Normal - Style1 168" xfId="5473" xr:uid="{00000000-0005-0000-0000-000061150000}"/>
    <cellStyle name="Normal - Style1 169" xfId="5474" xr:uid="{00000000-0005-0000-0000-000062150000}"/>
    <cellStyle name="Normal - Style1 17" xfId="5475" xr:uid="{00000000-0005-0000-0000-000063150000}"/>
    <cellStyle name="Normal - Style1 170" xfId="5476" xr:uid="{00000000-0005-0000-0000-000064150000}"/>
    <cellStyle name="Normal - Style1 171" xfId="5477" xr:uid="{00000000-0005-0000-0000-000065150000}"/>
    <cellStyle name="Normal - Style1 172" xfId="5478" xr:uid="{00000000-0005-0000-0000-000066150000}"/>
    <cellStyle name="Normal - Style1 173" xfId="5479" xr:uid="{00000000-0005-0000-0000-000067150000}"/>
    <cellStyle name="Normal - Style1 174" xfId="5480" xr:uid="{00000000-0005-0000-0000-000068150000}"/>
    <cellStyle name="Normal - Style1 175" xfId="5481" xr:uid="{00000000-0005-0000-0000-000069150000}"/>
    <cellStyle name="Normal - Style1 176" xfId="5482" xr:uid="{00000000-0005-0000-0000-00006A150000}"/>
    <cellStyle name="Normal - Style1 177" xfId="5483" xr:uid="{00000000-0005-0000-0000-00006B150000}"/>
    <cellStyle name="Normal - Style1 178" xfId="5484" xr:uid="{00000000-0005-0000-0000-00006C150000}"/>
    <cellStyle name="Normal - Style1 179" xfId="5485" xr:uid="{00000000-0005-0000-0000-00006D150000}"/>
    <cellStyle name="Normal - Style1 18" xfId="5486" xr:uid="{00000000-0005-0000-0000-00006E150000}"/>
    <cellStyle name="Normal - Style1 180" xfId="5487" xr:uid="{00000000-0005-0000-0000-00006F150000}"/>
    <cellStyle name="Normal - Style1 181" xfId="5488" xr:uid="{00000000-0005-0000-0000-000070150000}"/>
    <cellStyle name="Normal - Style1 182" xfId="5489" xr:uid="{00000000-0005-0000-0000-000071150000}"/>
    <cellStyle name="Normal - Style1 183" xfId="5490" xr:uid="{00000000-0005-0000-0000-000072150000}"/>
    <cellStyle name="Normal - Style1 184" xfId="5491" xr:uid="{00000000-0005-0000-0000-000073150000}"/>
    <cellStyle name="Normal - Style1 185" xfId="5492" xr:uid="{00000000-0005-0000-0000-000074150000}"/>
    <cellStyle name="Normal - Style1 186" xfId="5493" xr:uid="{00000000-0005-0000-0000-000075150000}"/>
    <cellStyle name="Normal - Style1 187" xfId="5494" xr:uid="{00000000-0005-0000-0000-000076150000}"/>
    <cellStyle name="Normal - Style1 188" xfId="5495" xr:uid="{00000000-0005-0000-0000-000077150000}"/>
    <cellStyle name="Normal - Style1 189" xfId="5496" xr:uid="{00000000-0005-0000-0000-000078150000}"/>
    <cellStyle name="Normal - Style1 19" xfId="5497" xr:uid="{00000000-0005-0000-0000-000079150000}"/>
    <cellStyle name="Normal - Style1 190" xfId="5498" xr:uid="{00000000-0005-0000-0000-00007A150000}"/>
    <cellStyle name="Normal - Style1 191" xfId="5499" xr:uid="{00000000-0005-0000-0000-00007B150000}"/>
    <cellStyle name="Normal - Style1 192" xfId="5500" xr:uid="{00000000-0005-0000-0000-00007C150000}"/>
    <cellStyle name="Normal - Style1 193" xfId="5501" xr:uid="{00000000-0005-0000-0000-00007D150000}"/>
    <cellStyle name="Normal - Style1 194" xfId="5502" xr:uid="{00000000-0005-0000-0000-00007E150000}"/>
    <cellStyle name="Normal - Style1 195" xfId="5503" xr:uid="{00000000-0005-0000-0000-00007F150000}"/>
    <cellStyle name="Normal - Style1 196" xfId="5504" xr:uid="{00000000-0005-0000-0000-000080150000}"/>
    <cellStyle name="Normal - Style1 197" xfId="5505" xr:uid="{00000000-0005-0000-0000-000081150000}"/>
    <cellStyle name="Normal - Style1 198" xfId="5506" xr:uid="{00000000-0005-0000-0000-000082150000}"/>
    <cellStyle name="Normal - Style1 199" xfId="5507" xr:uid="{00000000-0005-0000-0000-000083150000}"/>
    <cellStyle name="Normal - Style1 2" xfId="5508" xr:uid="{00000000-0005-0000-0000-000084150000}"/>
    <cellStyle name="Normal - Style1 20" xfId="5509" xr:uid="{00000000-0005-0000-0000-000085150000}"/>
    <cellStyle name="Normal - Style1 200" xfId="5510" xr:uid="{00000000-0005-0000-0000-000086150000}"/>
    <cellStyle name="Normal - Style1 201" xfId="5511" xr:uid="{00000000-0005-0000-0000-000087150000}"/>
    <cellStyle name="Normal - Style1 202" xfId="5512" xr:uid="{00000000-0005-0000-0000-000088150000}"/>
    <cellStyle name="Normal - Style1 203" xfId="5513" xr:uid="{00000000-0005-0000-0000-000089150000}"/>
    <cellStyle name="Normal - Style1 204" xfId="5514" xr:uid="{00000000-0005-0000-0000-00008A150000}"/>
    <cellStyle name="Normal - Style1 205" xfId="5515" xr:uid="{00000000-0005-0000-0000-00008B150000}"/>
    <cellStyle name="Normal - Style1 206" xfId="5516" xr:uid="{00000000-0005-0000-0000-00008C150000}"/>
    <cellStyle name="Normal - Style1 207" xfId="5517" xr:uid="{00000000-0005-0000-0000-00008D150000}"/>
    <cellStyle name="Normal - Style1 208" xfId="5518" xr:uid="{00000000-0005-0000-0000-00008E150000}"/>
    <cellStyle name="Normal - Style1 209" xfId="5519" xr:uid="{00000000-0005-0000-0000-00008F150000}"/>
    <cellStyle name="Normal - Style1 21" xfId="5520" xr:uid="{00000000-0005-0000-0000-000090150000}"/>
    <cellStyle name="Normal - Style1 210" xfId="5521" xr:uid="{00000000-0005-0000-0000-000091150000}"/>
    <cellStyle name="Normal - Style1 211" xfId="5522" xr:uid="{00000000-0005-0000-0000-000092150000}"/>
    <cellStyle name="Normal - Style1 212" xfId="5523" xr:uid="{00000000-0005-0000-0000-000093150000}"/>
    <cellStyle name="Normal - Style1 213" xfId="5524" xr:uid="{00000000-0005-0000-0000-000094150000}"/>
    <cellStyle name="Normal - Style1 214" xfId="5525" xr:uid="{00000000-0005-0000-0000-000095150000}"/>
    <cellStyle name="Normal - Style1 215" xfId="5526" xr:uid="{00000000-0005-0000-0000-000096150000}"/>
    <cellStyle name="Normal - Style1 216" xfId="5527" xr:uid="{00000000-0005-0000-0000-000097150000}"/>
    <cellStyle name="Normal - Style1 217" xfId="5528" xr:uid="{00000000-0005-0000-0000-000098150000}"/>
    <cellStyle name="Normal - Style1 218" xfId="5529" xr:uid="{00000000-0005-0000-0000-000099150000}"/>
    <cellStyle name="Normal - Style1 219" xfId="5530" xr:uid="{00000000-0005-0000-0000-00009A150000}"/>
    <cellStyle name="Normal - Style1 22" xfId="5531" xr:uid="{00000000-0005-0000-0000-00009B150000}"/>
    <cellStyle name="Normal - Style1 220" xfId="5532" xr:uid="{00000000-0005-0000-0000-00009C150000}"/>
    <cellStyle name="Normal - Style1 23" xfId="5533" xr:uid="{00000000-0005-0000-0000-00009D150000}"/>
    <cellStyle name="Normal - Style1 24" xfId="5534" xr:uid="{00000000-0005-0000-0000-00009E150000}"/>
    <cellStyle name="Normal - Style1 25" xfId="5535" xr:uid="{00000000-0005-0000-0000-00009F150000}"/>
    <cellStyle name="Normal - Style1 26" xfId="5536" xr:uid="{00000000-0005-0000-0000-0000A0150000}"/>
    <cellStyle name="Normal - Style1 27" xfId="5537" xr:uid="{00000000-0005-0000-0000-0000A1150000}"/>
    <cellStyle name="Normal - Style1 28" xfId="5538" xr:uid="{00000000-0005-0000-0000-0000A2150000}"/>
    <cellStyle name="Normal - Style1 29" xfId="5539" xr:uid="{00000000-0005-0000-0000-0000A3150000}"/>
    <cellStyle name="Normal - Style1 3" xfId="5540" xr:uid="{00000000-0005-0000-0000-0000A4150000}"/>
    <cellStyle name="Normal - Style1 30" xfId="5541" xr:uid="{00000000-0005-0000-0000-0000A5150000}"/>
    <cellStyle name="Normal - Style1 31" xfId="5542" xr:uid="{00000000-0005-0000-0000-0000A6150000}"/>
    <cellStyle name="Normal - Style1 32" xfId="5543" xr:uid="{00000000-0005-0000-0000-0000A7150000}"/>
    <cellStyle name="Normal - Style1 33" xfId="5544" xr:uid="{00000000-0005-0000-0000-0000A8150000}"/>
    <cellStyle name="Normal - Style1 34" xfId="5545" xr:uid="{00000000-0005-0000-0000-0000A9150000}"/>
    <cellStyle name="Normal - Style1 35" xfId="5546" xr:uid="{00000000-0005-0000-0000-0000AA150000}"/>
    <cellStyle name="Normal - Style1 36" xfId="5547" xr:uid="{00000000-0005-0000-0000-0000AB150000}"/>
    <cellStyle name="Normal - Style1 37" xfId="5548" xr:uid="{00000000-0005-0000-0000-0000AC150000}"/>
    <cellStyle name="Normal - Style1 38" xfId="5549" xr:uid="{00000000-0005-0000-0000-0000AD150000}"/>
    <cellStyle name="Normal - Style1 39" xfId="5550" xr:uid="{00000000-0005-0000-0000-0000AE150000}"/>
    <cellStyle name="Normal - Style1 4" xfId="5551" xr:uid="{00000000-0005-0000-0000-0000AF150000}"/>
    <cellStyle name="Normal - Style1 40" xfId="5552" xr:uid="{00000000-0005-0000-0000-0000B0150000}"/>
    <cellStyle name="Normal - Style1 41" xfId="5553" xr:uid="{00000000-0005-0000-0000-0000B1150000}"/>
    <cellStyle name="Normal - Style1 42" xfId="5554" xr:uid="{00000000-0005-0000-0000-0000B2150000}"/>
    <cellStyle name="Normal - Style1 43" xfId="5555" xr:uid="{00000000-0005-0000-0000-0000B3150000}"/>
    <cellStyle name="Normal - Style1 44" xfId="5556" xr:uid="{00000000-0005-0000-0000-0000B4150000}"/>
    <cellStyle name="Normal - Style1 45" xfId="5557" xr:uid="{00000000-0005-0000-0000-0000B5150000}"/>
    <cellStyle name="Normal - Style1 46" xfId="5558" xr:uid="{00000000-0005-0000-0000-0000B6150000}"/>
    <cellStyle name="Normal - Style1 47" xfId="5559" xr:uid="{00000000-0005-0000-0000-0000B7150000}"/>
    <cellStyle name="Normal - Style1 48" xfId="5560" xr:uid="{00000000-0005-0000-0000-0000B8150000}"/>
    <cellStyle name="Normal - Style1 49" xfId="5561" xr:uid="{00000000-0005-0000-0000-0000B9150000}"/>
    <cellStyle name="Normal - Style1 5" xfId="5562" xr:uid="{00000000-0005-0000-0000-0000BA150000}"/>
    <cellStyle name="Normal - Style1 50" xfId="5563" xr:uid="{00000000-0005-0000-0000-0000BB150000}"/>
    <cellStyle name="Normal - Style1 51" xfId="5564" xr:uid="{00000000-0005-0000-0000-0000BC150000}"/>
    <cellStyle name="Normal - Style1 52" xfId="5565" xr:uid="{00000000-0005-0000-0000-0000BD150000}"/>
    <cellStyle name="Normal - Style1 53" xfId="5566" xr:uid="{00000000-0005-0000-0000-0000BE150000}"/>
    <cellStyle name="Normal - Style1 54" xfId="5567" xr:uid="{00000000-0005-0000-0000-0000BF150000}"/>
    <cellStyle name="Normal - Style1 55" xfId="5568" xr:uid="{00000000-0005-0000-0000-0000C0150000}"/>
    <cellStyle name="Normal - Style1 56" xfId="5569" xr:uid="{00000000-0005-0000-0000-0000C1150000}"/>
    <cellStyle name="Normal - Style1 57" xfId="5570" xr:uid="{00000000-0005-0000-0000-0000C2150000}"/>
    <cellStyle name="Normal - Style1 58" xfId="5571" xr:uid="{00000000-0005-0000-0000-0000C3150000}"/>
    <cellStyle name="Normal - Style1 59" xfId="5572" xr:uid="{00000000-0005-0000-0000-0000C4150000}"/>
    <cellStyle name="Normal - Style1 6" xfId="5573" xr:uid="{00000000-0005-0000-0000-0000C5150000}"/>
    <cellStyle name="Normal - Style1 60" xfId="5574" xr:uid="{00000000-0005-0000-0000-0000C6150000}"/>
    <cellStyle name="Normal - Style1 61" xfId="5575" xr:uid="{00000000-0005-0000-0000-0000C7150000}"/>
    <cellStyle name="Normal - Style1 62" xfId="5576" xr:uid="{00000000-0005-0000-0000-0000C8150000}"/>
    <cellStyle name="Normal - Style1 63" xfId="5577" xr:uid="{00000000-0005-0000-0000-0000C9150000}"/>
    <cellStyle name="Normal - Style1 64" xfId="5578" xr:uid="{00000000-0005-0000-0000-0000CA150000}"/>
    <cellStyle name="Normal - Style1 65" xfId="5579" xr:uid="{00000000-0005-0000-0000-0000CB150000}"/>
    <cellStyle name="Normal - Style1 66" xfId="5580" xr:uid="{00000000-0005-0000-0000-0000CC150000}"/>
    <cellStyle name="Normal - Style1 67" xfId="5581" xr:uid="{00000000-0005-0000-0000-0000CD150000}"/>
    <cellStyle name="Normal - Style1 68" xfId="5582" xr:uid="{00000000-0005-0000-0000-0000CE150000}"/>
    <cellStyle name="Normal - Style1 69" xfId="5583" xr:uid="{00000000-0005-0000-0000-0000CF150000}"/>
    <cellStyle name="Normal - Style1 7" xfId="5584" xr:uid="{00000000-0005-0000-0000-0000D0150000}"/>
    <cellStyle name="Normal - Style1 70" xfId="5585" xr:uid="{00000000-0005-0000-0000-0000D1150000}"/>
    <cellStyle name="Normal - Style1 71" xfId="5586" xr:uid="{00000000-0005-0000-0000-0000D2150000}"/>
    <cellStyle name="Normal - Style1 72" xfId="5587" xr:uid="{00000000-0005-0000-0000-0000D3150000}"/>
    <cellStyle name="Normal - Style1 73" xfId="5588" xr:uid="{00000000-0005-0000-0000-0000D4150000}"/>
    <cellStyle name="Normal - Style1 74" xfId="5589" xr:uid="{00000000-0005-0000-0000-0000D5150000}"/>
    <cellStyle name="Normal - Style1 75" xfId="5590" xr:uid="{00000000-0005-0000-0000-0000D6150000}"/>
    <cellStyle name="Normal - Style1 76" xfId="5591" xr:uid="{00000000-0005-0000-0000-0000D7150000}"/>
    <cellStyle name="Normal - Style1 77" xfId="5592" xr:uid="{00000000-0005-0000-0000-0000D8150000}"/>
    <cellStyle name="Normal - Style1 78" xfId="5593" xr:uid="{00000000-0005-0000-0000-0000D9150000}"/>
    <cellStyle name="Normal - Style1 79" xfId="5594" xr:uid="{00000000-0005-0000-0000-0000DA150000}"/>
    <cellStyle name="Normal - Style1 8" xfId="5595" xr:uid="{00000000-0005-0000-0000-0000DB150000}"/>
    <cellStyle name="Normal - Style1 80" xfId="5596" xr:uid="{00000000-0005-0000-0000-0000DC150000}"/>
    <cellStyle name="Normal - Style1 81" xfId="5597" xr:uid="{00000000-0005-0000-0000-0000DD150000}"/>
    <cellStyle name="Normal - Style1 82" xfId="5598" xr:uid="{00000000-0005-0000-0000-0000DE150000}"/>
    <cellStyle name="Normal - Style1 83" xfId="5599" xr:uid="{00000000-0005-0000-0000-0000DF150000}"/>
    <cellStyle name="Normal - Style1 84" xfId="5600" xr:uid="{00000000-0005-0000-0000-0000E0150000}"/>
    <cellStyle name="Normal - Style1 85" xfId="5601" xr:uid="{00000000-0005-0000-0000-0000E1150000}"/>
    <cellStyle name="Normal - Style1 86" xfId="5602" xr:uid="{00000000-0005-0000-0000-0000E2150000}"/>
    <cellStyle name="Normal - Style1 87" xfId="5603" xr:uid="{00000000-0005-0000-0000-0000E3150000}"/>
    <cellStyle name="Normal - Style1 88" xfId="5604" xr:uid="{00000000-0005-0000-0000-0000E4150000}"/>
    <cellStyle name="Normal - Style1 89" xfId="5605" xr:uid="{00000000-0005-0000-0000-0000E5150000}"/>
    <cellStyle name="Normal - Style1 9" xfId="5606" xr:uid="{00000000-0005-0000-0000-0000E6150000}"/>
    <cellStyle name="Normal - Style1 90" xfId="5607" xr:uid="{00000000-0005-0000-0000-0000E7150000}"/>
    <cellStyle name="Normal - Style1 91" xfId="5608" xr:uid="{00000000-0005-0000-0000-0000E8150000}"/>
    <cellStyle name="Normal - Style1 92" xfId="5609" xr:uid="{00000000-0005-0000-0000-0000E9150000}"/>
    <cellStyle name="Normal - Style1 93" xfId="5610" xr:uid="{00000000-0005-0000-0000-0000EA150000}"/>
    <cellStyle name="Normal - Style1 94" xfId="5611" xr:uid="{00000000-0005-0000-0000-0000EB150000}"/>
    <cellStyle name="Normal - Style1 95" xfId="5612" xr:uid="{00000000-0005-0000-0000-0000EC150000}"/>
    <cellStyle name="Normal - Style1 96" xfId="5613" xr:uid="{00000000-0005-0000-0000-0000ED150000}"/>
    <cellStyle name="Normal - Style1 97" xfId="5614" xr:uid="{00000000-0005-0000-0000-0000EE150000}"/>
    <cellStyle name="Normal - Style1 98" xfId="5615" xr:uid="{00000000-0005-0000-0000-0000EF150000}"/>
    <cellStyle name="Normal - Style1 99" xfId="5616" xr:uid="{00000000-0005-0000-0000-0000F0150000}"/>
    <cellStyle name="Normal - Style1_1.Cuadro 1A TEMPRANILLO-1 Mayo-08" xfId="5617" xr:uid="{00000000-0005-0000-0000-0000F1150000}"/>
    <cellStyle name="Normal 10" xfId="5618" xr:uid="{00000000-0005-0000-0000-0000F2150000}"/>
    <cellStyle name="Normal 10 10" xfId="5619" xr:uid="{00000000-0005-0000-0000-0000F3150000}"/>
    <cellStyle name="Normal 10 11" xfId="5620" xr:uid="{00000000-0005-0000-0000-0000F4150000}"/>
    <cellStyle name="Normal 10 12" xfId="5621" xr:uid="{00000000-0005-0000-0000-0000F5150000}"/>
    <cellStyle name="Normal 10 2" xfId="5622" xr:uid="{00000000-0005-0000-0000-0000F6150000}"/>
    <cellStyle name="Normal 10 2 2" xfId="5623" xr:uid="{00000000-0005-0000-0000-0000F7150000}"/>
    <cellStyle name="Normal 10 3" xfId="5624" xr:uid="{00000000-0005-0000-0000-0000F8150000}"/>
    <cellStyle name="Normal 10 3 2" xfId="5625" xr:uid="{00000000-0005-0000-0000-0000F9150000}"/>
    <cellStyle name="Normal 10 4" xfId="5626" xr:uid="{00000000-0005-0000-0000-0000FA150000}"/>
    <cellStyle name="Normal 10 4 2" xfId="5627" xr:uid="{00000000-0005-0000-0000-0000FB150000}"/>
    <cellStyle name="Normal 10 5" xfId="5628" xr:uid="{00000000-0005-0000-0000-0000FC150000}"/>
    <cellStyle name="Normal 10 5 2" xfId="5629" xr:uid="{00000000-0005-0000-0000-0000FD150000}"/>
    <cellStyle name="Normal 10 6" xfId="5630" xr:uid="{00000000-0005-0000-0000-0000FE150000}"/>
    <cellStyle name="Normal 10 7" xfId="5631" xr:uid="{00000000-0005-0000-0000-0000FF150000}"/>
    <cellStyle name="Normal 10 8" xfId="5632" xr:uid="{00000000-0005-0000-0000-000000160000}"/>
    <cellStyle name="Normal 10 9" xfId="5633" xr:uid="{00000000-0005-0000-0000-000001160000}"/>
    <cellStyle name="Normal 11" xfId="5634" xr:uid="{00000000-0005-0000-0000-000002160000}"/>
    <cellStyle name="Normal 11 10" xfId="5635" xr:uid="{00000000-0005-0000-0000-000003160000}"/>
    <cellStyle name="Normal 11 11" xfId="5636" xr:uid="{00000000-0005-0000-0000-000004160000}"/>
    <cellStyle name="Normal 11 12" xfId="5637" xr:uid="{00000000-0005-0000-0000-000005160000}"/>
    <cellStyle name="Normal 11 13" xfId="5638" xr:uid="{00000000-0005-0000-0000-000006160000}"/>
    <cellStyle name="Normal 11 14" xfId="5639" xr:uid="{00000000-0005-0000-0000-000007160000}"/>
    <cellStyle name="Normal 11 15" xfId="5640" xr:uid="{00000000-0005-0000-0000-000008160000}"/>
    <cellStyle name="Normal 11 2" xfId="5641" xr:uid="{00000000-0005-0000-0000-000009160000}"/>
    <cellStyle name="Normal 11 2 2" xfId="5642" xr:uid="{00000000-0005-0000-0000-00000A160000}"/>
    <cellStyle name="Normal 11 3" xfId="5643" xr:uid="{00000000-0005-0000-0000-00000B160000}"/>
    <cellStyle name="Normal 11 3 2" xfId="5644" xr:uid="{00000000-0005-0000-0000-00000C160000}"/>
    <cellStyle name="Normal 11 4" xfId="5645" xr:uid="{00000000-0005-0000-0000-00000D160000}"/>
    <cellStyle name="Normal 11 4 2" xfId="5646" xr:uid="{00000000-0005-0000-0000-00000E160000}"/>
    <cellStyle name="Normal 11 5" xfId="5647" xr:uid="{00000000-0005-0000-0000-00000F160000}"/>
    <cellStyle name="Normal 11 5 2" xfId="5648" xr:uid="{00000000-0005-0000-0000-000010160000}"/>
    <cellStyle name="Normal 11 6" xfId="5649" xr:uid="{00000000-0005-0000-0000-000011160000}"/>
    <cellStyle name="Normal 11 7" xfId="5650" xr:uid="{00000000-0005-0000-0000-000012160000}"/>
    <cellStyle name="Normal 11 8" xfId="5651" xr:uid="{00000000-0005-0000-0000-000013160000}"/>
    <cellStyle name="Normal 11 9" xfId="5652" xr:uid="{00000000-0005-0000-0000-000014160000}"/>
    <cellStyle name="Normal 12" xfId="5653" xr:uid="{00000000-0005-0000-0000-000015160000}"/>
    <cellStyle name="Normal 12 10" xfId="5654" xr:uid="{00000000-0005-0000-0000-000016160000}"/>
    <cellStyle name="Normal 12 10 10" xfId="5655" xr:uid="{00000000-0005-0000-0000-000017160000}"/>
    <cellStyle name="Normal 12 10 100" xfId="5656" xr:uid="{00000000-0005-0000-0000-000018160000}"/>
    <cellStyle name="Normal 12 10 101" xfId="5657" xr:uid="{00000000-0005-0000-0000-000019160000}"/>
    <cellStyle name="Normal 12 10 102" xfId="5658" xr:uid="{00000000-0005-0000-0000-00001A160000}"/>
    <cellStyle name="Normal 12 10 103" xfId="5659" xr:uid="{00000000-0005-0000-0000-00001B160000}"/>
    <cellStyle name="Normal 12 10 104" xfId="5660" xr:uid="{00000000-0005-0000-0000-00001C160000}"/>
    <cellStyle name="Normal 12 10 105" xfId="5661" xr:uid="{00000000-0005-0000-0000-00001D160000}"/>
    <cellStyle name="Normal 12 10 106" xfId="5662" xr:uid="{00000000-0005-0000-0000-00001E160000}"/>
    <cellStyle name="Normal 12 10 107" xfId="5663" xr:uid="{00000000-0005-0000-0000-00001F160000}"/>
    <cellStyle name="Normal 12 10 108" xfId="5664" xr:uid="{00000000-0005-0000-0000-000020160000}"/>
    <cellStyle name="Normal 12 10 109" xfId="5665" xr:uid="{00000000-0005-0000-0000-000021160000}"/>
    <cellStyle name="Normal 12 10 11" xfId="5666" xr:uid="{00000000-0005-0000-0000-000022160000}"/>
    <cellStyle name="Normal 12 10 110" xfId="5667" xr:uid="{00000000-0005-0000-0000-000023160000}"/>
    <cellStyle name="Normal 12 10 111" xfId="5668" xr:uid="{00000000-0005-0000-0000-000024160000}"/>
    <cellStyle name="Normal 12 10 112" xfId="5669" xr:uid="{00000000-0005-0000-0000-000025160000}"/>
    <cellStyle name="Normal 12 10 113" xfId="5670" xr:uid="{00000000-0005-0000-0000-000026160000}"/>
    <cellStyle name="Normal 12 10 114" xfId="5671" xr:uid="{00000000-0005-0000-0000-000027160000}"/>
    <cellStyle name="Normal 12 10 115" xfId="5672" xr:uid="{00000000-0005-0000-0000-000028160000}"/>
    <cellStyle name="Normal 12 10 116" xfId="5673" xr:uid="{00000000-0005-0000-0000-000029160000}"/>
    <cellStyle name="Normal 12 10 117" xfId="5674" xr:uid="{00000000-0005-0000-0000-00002A160000}"/>
    <cellStyle name="Normal 12 10 118" xfId="5675" xr:uid="{00000000-0005-0000-0000-00002B160000}"/>
    <cellStyle name="Normal 12 10 119" xfId="5676" xr:uid="{00000000-0005-0000-0000-00002C160000}"/>
    <cellStyle name="Normal 12 10 12" xfId="5677" xr:uid="{00000000-0005-0000-0000-00002D160000}"/>
    <cellStyle name="Normal 12 10 120" xfId="5678" xr:uid="{00000000-0005-0000-0000-00002E160000}"/>
    <cellStyle name="Normal 12 10 121" xfId="5679" xr:uid="{00000000-0005-0000-0000-00002F160000}"/>
    <cellStyle name="Normal 12 10 122" xfId="5680" xr:uid="{00000000-0005-0000-0000-000030160000}"/>
    <cellStyle name="Normal 12 10 123" xfId="5681" xr:uid="{00000000-0005-0000-0000-000031160000}"/>
    <cellStyle name="Normal 12 10 124" xfId="5682" xr:uid="{00000000-0005-0000-0000-000032160000}"/>
    <cellStyle name="Normal 12 10 125" xfId="5683" xr:uid="{00000000-0005-0000-0000-000033160000}"/>
    <cellStyle name="Normal 12 10 126" xfId="5684" xr:uid="{00000000-0005-0000-0000-000034160000}"/>
    <cellStyle name="Normal 12 10 127" xfId="5685" xr:uid="{00000000-0005-0000-0000-000035160000}"/>
    <cellStyle name="Normal 12 10 128" xfId="5686" xr:uid="{00000000-0005-0000-0000-000036160000}"/>
    <cellStyle name="Normal 12 10 129" xfId="5687" xr:uid="{00000000-0005-0000-0000-000037160000}"/>
    <cellStyle name="Normal 12 10 13" xfId="5688" xr:uid="{00000000-0005-0000-0000-000038160000}"/>
    <cellStyle name="Normal 12 10 130" xfId="5689" xr:uid="{00000000-0005-0000-0000-000039160000}"/>
    <cellStyle name="Normal 12 10 131" xfId="5690" xr:uid="{00000000-0005-0000-0000-00003A160000}"/>
    <cellStyle name="Normal 12 10 14" xfId="5691" xr:uid="{00000000-0005-0000-0000-00003B160000}"/>
    <cellStyle name="Normal 12 10 15" xfId="5692" xr:uid="{00000000-0005-0000-0000-00003C160000}"/>
    <cellStyle name="Normal 12 10 16" xfId="5693" xr:uid="{00000000-0005-0000-0000-00003D160000}"/>
    <cellStyle name="Normal 12 10 17" xfId="5694" xr:uid="{00000000-0005-0000-0000-00003E160000}"/>
    <cellStyle name="Normal 12 10 18" xfId="5695" xr:uid="{00000000-0005-0000-0000-00003F160000}"/>
    <cellStyle name="Normal 12 10 19" xfId="5696" xr:uid="{00000000-0005-0000-0000-000040160000}"/>
    <cellStyle name="Normal 12 10 2" xfId="5697" xr:uid="{00000000-0005-0000-0000-000041160000}"/>
    <cellStyle name="Normal 12 10 20" xfId="5698" xr:uid="{00000000-0005-0000-0000-000042160000}"/>
    <cellStyle name="Normal 12 10 21" xfId="5699" xr:uid="{00000000-0005-0000-0000-000043160000}"/>
    <cellStyle name="Normal 12 10 22" xfId="5700" xr:uid="{00000000-0005-0000-0000-000044160000}"/>
    <cellStyle name="Normal 12 10 23" xfId="5701" xr:uid="{00000000-0005-0000-0000-000045160000}"/>
    <cellStyle name="Normal 12 10 24" xfId="5702" xr:uid="{00000000-0005-0000-0000-000046160000}"/>
    <cellStyle name="Normal 12 10 25" xfId="5703" xr:uid="{00000000-0005-0000-0000-000047160000}"/>
    <cellStyle name="Normal 12 10 26" xfId="5704" xr:uid="{00000000-0005-0000-0000-000048160000}"/>
    <cellStyle name="Normal 12 10 27" xfId="5705" xr:uid="{00000000-0005-0000-0000-000049160000}"/>
    <cellStyle name="Normal 12 10 28" xfId="5706" xr:uid="{00000000-0005-0000-0000-00004A160000}"/>
    <cellStyle name="Normal 12 10 29" xfId="5707" xr:uid="{00000000-0005-0000-0000-00004B160000}"/>
    <cellStyle name="Normal 12 10 3" xfId="5708" xr:uid="{00000000-0005-0000-0000-00004C160000}"/>
    <cellStyle name="Normal 12 10 30" xfId="5709" xr:uid="{00000000-0005-0000-0000-00004D160000}"/>
    <cellStyle name="Normal 12 10 31" xfId="5710" xr:uid="{00000000-0005-0000-0000-00004E160000}"/>
    <cellStyle name="Normal 12 10 32" xfId="5711" xr:uid="{00000000-0005-0000-0000-00004F160000}"/>
    <cellStyle name="Normal 12 10 33" xfId="5712" xr:uid="{00000000-0005-0000-0000-000050160000}"/>
    <cellStyle name="Normal 12 10 34" xfId="5713" xr:uid="{00000000-0005-0000-0000-000051160000}"/>
    <cellStyle name="Normal 12 10 35" xfId="5714" xr:uid="{00000000-0005-0000-0000-000052160000}"/>
    <cellStyle name="Normal 12 10 36" xfId="5715" xr:uid="{00000000-0005-0000-0000-000053160000}"/>
    <cellStyle name="Normal 12 10 37" xfId="5716" xr:uid="{00000000-0005-0000-0000-000054160000}"/>
    <cellStyle name="Normal 12 10 38" xfId="5717" xr:uid="{00000000-0005-0000-0000-000055160000}"/>
    <cellStyle name="Normal 12 10 39" xfId="5718" xr:uid="{00000000-0005-0000-0000-000056160000}"/>
    <cellStyle name="Normal 12 10 4" xfId="5719" xr:uid="{00000000-0005-0000-0000-000057160000}"/>
    <cellStyle name="Normal 12 10 40" xfId="5720" xr:uid="{00000000-0005-0000-0000-000058160000}"/>
    <cellStyle name="Normal 12 10 41" xfId="5721" xr:uid="{00000000-0005-0000-0000-000059160000}"/>
    <cellStyle name="Normal 12 10 42" xfId="5722" xr:uid="{00000000-0005-0000-0000-00005A160000}"/>
    <cellStyle name="Normal 12 10 43" xfId="5723" xr:uid="{00000000-0005-0000-0000-00005B160000}"/>
    <cellStyle name="Normal 12 10 44" xfId="5724" xr:uid="{00000000-0005-0000-0000-00005C160000}"/>
    <cellStyle name="Normal 12 10 45" xfId="5725" xr:uid="{00000000-0005-0000-0000-00005D160000}"/>
    <cellStyle name="Normal 12 10 46" xfId="5726" xr:uid="{00000000-0005-0000-0000-00005E160000}"/>
    <cellStyle name="Normal 12 10 47" xfId="5727" xr:uid="{00000000-0005-0000-0000-00005F160000}"/>
    <cellStyle name="Normal 12 10 48" xfId="5728" xr:uid="{00000000-0005-0000-0000-000060160000}"/>
    <cellStyle name="Normal 12 10 49" xfId="5729" xr:uid="{00000000-0005-0000-0000-000061160000}"/>
    <cellStyle name="Normal 12 10 5" xfId="5730" xr:uid="{00000000-0005-0000-0000-000062160000}"/>
    <cellStyle name="Normal 12 10 50" xfId="5731" xr:uid="{00000000-0005-0000-0000-000063160000}"/>
    <cellStyle name="Normal 12 10 51" xfId="5732" xr:uid="{00000000-0005-0000-0000-000064160000}"/>
    <cellStyle name="Normal 12 10 52" xfId="5733" xr:uid="{00000000-0005-0000-0000-000065160000}"/>
    <cellStyle name="Normal 12 10 53" xfId="5734" xr:uid="{00000000-0005-0000-0000-000066160000}"/>
    <cellStyle name="Normal 12 10 54" xfId="5735" xr:uid="{00000000-0005-0000-0000-000067160000}"/>
    <cellStyle name="Normal 12 10 55" xfId="5736" xr:uid="{00000000-0005-0000-0000-000068160000}"/>
    <cellStyle name="Normal 12 10 56" xfId="5737" xr:uid="{00000000-0005-0000-0000-000069160000}"/>
    <cellStyle name="Normal 12 10 57" xfId="5738" xr:uid="{00000000-0005-0000-0000-00006A160000}"/>
    <cellStyle name="Normal 12 10 58" xfId="5739" xr:uid="{00000000-0005-0000-0000-00006B160000}"/>
    <cellStyle name="Normal 12 10 59" xfId="5740" xr:uid="{00000000-0005-0000-0000-00006C160000}"/>
    <cellStyle name="Normal 12 10 6" xfId="5741" xr:uid="{00000000-0005-0000-0000-00006D160000}"/>
    <cellStyle name="Normal 12 10 60" xfId="5742" xr:uid="{00000000-0005-0000-0000-00006E160000}"/>
    <cellStyle name="Normal 12 10 61" xfId="5743" xr:uid="{00000000-0005-0000-0000-00006F160000}"/>
    <cellStyle name="Normal 12 10 62" xfId="5744" xr:uid="{00000000-0005-0000-0000-000070160000}"/>
    <cellStyle name="Normal 12 10 63" xfId="5745" xr:uid="{00000000-0005-0000-0000-000071160000}"/>
    <cellStyle name="Normal 12 10 64" xfId="5746" xr:uid="{00000000-0005-0000-0000-000072160000}"/>
    <cellStyle name="Normal 12 10 65" xfId="5747" xr:uid="{00000000-0005-0000-0000-000073160000}"/>
    <cellStyle name="Normal 12 10 66" xfId="5748" xr:uid="{00000000-0005-0000-0000-000074160000}"/>
    <cellStyle name="Normal 12 10 67" xfId="5749" xr:uid="{00000000-0005-0000-0000-000075160000}"/>
    <cellStyle name="Normal 12 10 68" xfId="5750" xr:uid="{00000000-0005-0000-0000-000076160000}"/>
    <cellStyle name="Normal 12 10 69" xfId="5751" xr:uid="{00000000-0005-0000-0000-000077160000}"/>
    <cellStyle name="Normal 12 10 7" xfId="5752" xr:uid="{00000000-0005-0000-0000-000078160000}"/>
    <cellStyle name="Normal 12 10 70" xfId="5753" xr:uid="{00000000-0005-0000-0000-000079160000}"/>
    <cellStyle name="Normal 12 10 71" xfId="5754" xr:uid="{00000000-0005-0000-0000-00007A160000}"/>
    <cellStyle name="Normal 12 10 72" xfId="5755" xr:uid="{00000000-0005-0000-0000-00007B160000}"/>
    <cellStyle name="Normal 12 10 73" xfId="5756" xr:uid="{00000000-0005-0000-0000-00007C160000}"/>
    <cellStyle name="Normal 12 10 74" xfId="5757" xr:uid="{00000000-0005-0000-0000-00007D160000}"/>
    <cellStyle name="Normal 12 10 75" xfId="5758" xr:uid="{00000000-0005-0000-0000-00007E160000}"/>
    <cellStyle name="Normal 12 10 76" xfId="5759" xr:uid="{00000000-0005-0000-0000-00007F160000}"/>
    <cellStyle name="Normal 12 10 77" xfId="5760" xr:uid="{00000000-0005-0000-0000-000080160000}"/>
    <cellStyle name="Normal 12 10 78" xfId="5761" xr:uid="{00000000-0005-0000-0000-000081160000}"/>
    <cellStyle name="Normal 12 10 79" xfId="5762" xr:uid="{00000000-0005-0000-0000-000082160000}"/>
    <cellStyle name="Normal 12 10 8" xfId="5763" xr:uid="{00000000-0005-0000-0000-000083160000}"/>
    <cellStyle name="Normal 12 10 80" xfId="5764" xr:uid="{00000000-0005-0000-0000-000084160000}"/>
    <cellStyle name="Normal 12 10 81" xfId="5765" xr:uid="{00000000-0005-0000-0000-000085160000}"/>
    <cellStyle name="Normal 12 10 82" xfId="5766" xr:uid="{00000000-0005-0000-0000-000086160000}"/>
    <cellStyle name="Normal 12 10 83" xfId="5767" xr:uid="{00000000-0005-0000-0000-000087160000}"/>
    <cellStyle name="Normal 12 10 84" xfId="5768" xr:uid="{00000000-0005-0000-0000-000088160000}"/>
    <cellStyle name="Normal 12 10 85" xfId="5769" xr:uid="{00000000-0005-0000-0000-000089160000}"/>
    <cellStyle name="Normal 12 10 86" xfId="5770" xr:uid="{00000000-0005-0000-0000-00008A160000}"/>
    <cellStyle name="Normal 12 10 87" xfId="5771" xr:uid="{00000000-0005-0000-0000-00008B160000}"/>
    <cellStyle name="Normal 12 10 88" xfId="5772" xr:uid="{00000000-0005-0000-0000-00008C160000}"/>
    <cellStyle name="Normal 12 10 89" xfId="5773" xr:uid="{00000000-0005-0000-0000-00008D160000}"/>
    <cellStyle name="Normal 12 10 9" xfId="5774" xr:uid="{00000000-0005-0000-0000-00008E160000}"/>
    <cellStyle name="Normal 12 10 90" xfId="5775" xr:uid="{00000000-0005-0000-0000-00008F160000}"/>
    <cellStyle name="Normal 12 10 91" xfId="5776" xr:uid="{00000000-0005-0000-0000-000090160000}"/>
    <cellStyle name="Normal 12 10 92" xfId="5777" xr:uid="{00000000-0005-0000-0000-000091160000}"/>
    <cellStyle name="Normal 12 10 93" xfId="5778" xr:uid="{00000000-0005-0000-0000-000092160000}"/>
    <cellStyle name="Normal 12 10 94" xfId="5779" xr:uid="{00000000-0005-0000-0000-000093160000}"/>
    <cellStyle name="Normal 12 10 95" xfId="5780" xr:uid="{00000000-0005-0000-0000-000094160000}"/>
    <cellStyle name="Normal 12 10 96" xfId="5781" xr:uid="{00000000-0005-0000-0000-000095160000}"/>
    <cellStyle name="Normal 12 10 97" xfId="5782" xr:uid="{00000000-0005-0000-0000-000096160000}"/>
    <cellStyle name="Normal 12 10 98" xfId="5783" xr:uid="{00000000-0005-0000-0000-000097160000}"/>
    <cellStyle name="Normal 12 10 99" xfId="5784" xr:uid="{00000000-0005-0000-0000-000098160000}"/>
    <cellStyle name="Normal 12 11" xfId="5785" xr:uid="{00000000-0005-0000-0000-000099160000}"/>
    <cellStyle name="Normal 12 11 10" xfId="5786" xr:uid="{00000000-0005-0000-0000-00009A160000}"/>
    <cellStyle name="Normal 12 11 100" xfId="5787" xr:uid="{00000000-0005-0000-0000-00009B160000}"/>
    <cellStyle name="Normal 12 11 101" xfId="5788" xr:uid="{00000000-0005-0000-0000-00009C160000}"/>
    <cellStyle name="Normal 12 11 102" xfId="5789" xr:uid="{00000000-0005-0000-0000-00009D160000}"/>
    <cellStyle name="Normal 12 11 103" xfId="5790" xr:uid="{00000000-0005-0000-0000-00009E160000}"/>
    <cellStyle name="Normal 12 11 104" xfId="5791" xr:uid="{00000000-0005-0000-0000-00009F160000}"/>
    <cellStyle name="Normal 12 11 105" xfId="5792" xr:uid="{00000000-0005-0000-0000-0000A0160000}"/>
    <cellStyle name="Normal 12 11 106" xfId="5793" xr:uid="{00000000-0005-0000-0000-0000A1160000}"/>
    <cellStyle name="Normal 12 11 107" xfId="5794" xr:uid="{00000000-0005-0000-0000-0000A2160000}"/>
    <cellStyle name="Normal 12 11 108" xfId="5795" xr:uid="{00000000-0005-0000-0000-0000A3160000}"/>
    <cellStyle name="Normal 12 11 109" xfId="5796" xr:uid="{00000000-0005-0000-0000-0000A4160000}"/>
    <cellStyle name="Normal 12 11 11" xfId="5797" xr:uid="{00000000-0005-0000-0000-0000A5160000}"/>
    <cellStyle name="Normal 12 11 110" xfId="5798" xr:uid="{00000000-0005-0000-0000-0000A6160000}"/>
    <cellStyle name="Normal 12 11 111" xfId="5799" xr:uid="{00000000-0005-0000-0000-0000A7160000}"/>
    <cellStyle name="Normal 12 11 112" xfId="5800" xr:uid="{00000000-0005-0000-0000-0000A8160000}"/>
    <cellStyle name="Normal 12 11 113" xfId="5801" xr:uid="{00000000-0005-0000-0000-0000A9160000}"/>
    <cellStyle name="Normal 12 11 114" xfId="5802" xr:uid="{00000000-0005-0000-0000-0000AA160000}"/>
    <cellStyle name="Normal 12 11 115" xfId="5803" xr:uid="{00000000-0005-0000-0000-0000AB160000}"/>
    <cellStyle name="Normal 12 11 116" xfId="5804" xr:uid="{00000000-0005-0000-0000-0000AC160000}"/>
    <cellStyle name="Normal 12 11 117" xfId="5805" xr:uid="{00000000-0005-0000-0000-0000AD160000}"/>
    <cellStyle name="Normal 12 11 118" xfId="5806" xr:uid="{00000000-0005-0000-0000-0000AE160000}"/>
    <cellStyle name="Normal 12 11 119" xfId="5807" xr:uid="{00000000-0005-0000-0000-0000AF160000}"/>
    <cellStyle name="Normal 12 11 12" xfId="5808" xr:uid="{00000000-0005-0000-0000-0000B0160000}"/>
    <cellStyle name="Normal 12 11 120" xfId="5809" xr:uid="{00000000-0005-0000-0000-0000B1160000}"/>
    <cellStyle name="Normal 12 11 121" xfId="5810" xr:uid="{00000000-0005-0000-0000-0000B2160000}"/>
    <cellStyle name="Normal 12 11 122" xfId="5811" xr:uid="{00000000-0005-0000-0000-0000B3160000}"/>
    <cellStyle name="Normal 12 11 123" xfId="5812" xr:uid="{00000000-0005-0000-0000-0000B4160000}"/>
    <cellStyle name="Normal 12 11 124" xfId="5813" xr:uid="{00000000-0005-0000-0000-0000B5160000}"/>
    <cellStyle name="Normal 12 11 125" xfId="5814" xr:uid="{00000000-0005-0000-0000-0000B6160000}"/>
    <cellStyle name="Normal 12 11 126" xfId="5815" xr:uid="{00000000-0005-0000-0000-0000B7160000}"/>
    <cellStyle name="Normal 12 11 127" xfId="5816" xr:uid="{00000000-0005-0000-0000-0000B8160000}"/>
    <cellStyle name="Normal 12 11 128" xfId="5817" xr:uid="{00000000-0005-0000-0000-0000B9160000}"/>
    <cellStyle name="Normal 12 11 129" xfId="5818" xr:uid="{00000000-0005-0000-0000-0000BA160000}"/>
    <cellStyle name="Normal 12 11 13" xfId="5819" xr:uid="{00000000-0005-0000-0000-0000BB160000}"/>
    <cellStyle name="Normal 12 11 130" xfId="5820" xr:uid="{00000000-0005-0000-0000-0000BC160000}"/>
    <cellStyle name="Normal 12 11 131" xfId="5821" xr:uid="{00000000-0005-0000-0000-0000BD160000}"/>
    <cellStyle name="Normal 12 11 14" xfId="5822" xr:uid="{00000000-0005-0000-0000-0000BE160000}"/>
    <cellStyle name="Normal 12 11 15" xfId="5823" xr:uid="{00000000-0005-0000-0000-0000BF160000}"/>
    <cellStyle name="Normal 12 11 16" xfId="5824" xr:uid="{00000000-0005-0000-0000-0000C0160000}"/>
    <cellStyle name="Normal 12 11 17" xfId="5825" xr:uid="{00000000-0005-0000-0000-0000C1160000}"/>
    <cellStyle name="Normal 12 11 18" xfId="5826" xr:uid="{00000000-0005-0000-0000-0000C2160000}"/>
    <cellStyle name="Normal 12 11 19" xfId="5827" xr:uid="{00000000-0005-0000-0000-0000C3160000}"/>
    <cellStyle name="Normal 12 11 2" xfId="5828" xr:uid="{00000000-0005-0000-0000-0000C4160000}"/>
    <cellStyle name="Normal 12 11 20" xfId="5829" xr:uid="{00000000-0005-0000-0000-0000C5160000}"/>
    <cellStyle name="Normal 12 11 21" xfId="5830" xr:uid="{00000000-0005-0000-0000-0000C6160000}"/>
    <cellStyle name="Normal 12 11 22" xfId="5831" xr:uid="{00000000-0005-0000-0000-0000C7160000}"/>
    <cellStyle name="Normal 12 11 23" xfId="5832" xr:uid="{00000000-0005-0000-0000-0000C8160000}"/>
    <cellStyle name="Normal 12 11 24" xfId="5833" xr:uid="{00000000-0005-0000-0000-0000C9160000}"/>
    <cellStyle name="Normal 12 11 25" xfId="5834" xr:uid="{00000000-0005-0000-0000-0000CA160000}"/>
    <cellStyle name="Normal 12 11 26" xfId="5835" xr:uid="{00000000-0005-0000-0000-0000CB160000}"/>
    <cellStyle name="Normal 12 11 27" xfId="5836" xr:uid="{00000000-0005-0000-0000-0000CC160000}"/>
    <cellStyle name="Normal 12 11 28" xfId="5837" xr:uid="{00000000-0005-0000-0000-0000CD160000}"/>
    <cellStyle name="Normal 12 11 29" xfId="5838" xr:uid="{00000000-0005-0000-0000-0000CE160000}"/>
    <cellStyle name="Normal 12 11 3" xfId="5839" xr:uid="{00000000-0005-0000-0000-0000CF160000}"/>
    <cellStyle name="Normal 12 11 30" xfId="5840" xr:uid="{00000000-0005-0000-0000-0000D0160000}"/>
    <cellStyle name="Normal 12 11 31" xfId="5841" xr:uid="{00000000-0005-0000-0000-0000D1160000}"/>
    <cellStyle name="Normal 12 11 32" xfId="5842" xr:uid="{00000000-0005-0000-0000-0000D2160000}"/>
    <cellStyle name="Normal 12 11 33" xfId="5843" xr:uid="{00000000-0005-0000-0000-0000D3160000}"/>
    <cellStyle name="Normal 12 11 34" xfId="5844" xr:uid="{00000000-0005-0000-0000-0000D4160000}"/>
    <cellStyle name="Normal 12 11 35" xfId="5845" xr:uid="{00000000-0005-0000-0000-0000D5160000}"/>
    <cellStyle name="Normal 12 11 36" xfId="5846" xr:uid="{00000000-0005-0000-0000-0000D6160000}"/>
    <cellStyle name="Normal 12 11 37" xfId="5847" xr:uid="{00000000-0005-0000-0000-0000D7160000}"/>
    <cellStyle name="Normal 12 11 38" xfId="5848" xr:uid="{00000000-0005-0000-0000-0000D8160000}"/>
    <cellStyle name="Normal 12 11 39" xfId="5849" xr:uid="{00000000-0005-0000-0000-0000D9160000}"/>
    <cellStyle name="Normal 12 11 4" xfId="5850" xr:uid="{00000000-0005-0000-0000-0000DA160000}"/>
    <cellStyle name="Normal 12 11 40" xfId="5851" xr:uid="{00000000-0005-0000-0000-0000DB160000}"/>
    <cellStyle name="Normal 12 11 41" xfId="5852" xr:uid="{00000000-0005-0000-0000-0000DC160000}"/>
    <cellStyle name="Normal 12 11 42" xfId="5853" xr:uid="{00000000-0005-0000-0000-0000DD160000}"/>
    <cellStyle name="Normal 12 11 43" xfId="5854" xr:uid="{00000000-0005-0000-0000-0000DE160000}"/>
    <cellStyle name="Normal 12 11 44" xfId="5855" xr:uid="{00000000-0005-0000-0000-0000DF160000}"/>
    <cellStyle name="Normal 12 11 45" xfId="5856" xr:uid="{00000000-0005-0000-0000-0000E0160000}"/>
    <cellStyle name="Normal 12 11 46" xfId="5857" xr:uid="{00000000-0005-0000-0000-0000E1160000}"/>
    <cellStyle name="Normal 12 11 47" xfId="5858" xr:uid="{00000000-0005-0000-0000-0000E2160000}"/>
    <cellStyle name="Normal 12 11 48" xfId="5859" xr:uid="{00000000-0005-0000-0000-0000E3160000}"/>
    <cellStyle name="Normal 12 11 49" xfId="5860" xr:uid="{00000000-0005-0000-0000-0000E4160000}"/>
    <cellStyle name="Normal 12 11 5" xfId="5861" xr:uid="{00000000-0005-0000-0000-0000E5160000}"/>
    <cellStyle name="Normal 12 11 50" xfId="5862" xr:uid="{00000000-0005-0000-0000-0000E6160000}"/>
    <cellStyle name="Normal 12 11 51" xfId="5863" xr:uid="{00000000-0005-0000-0000-0000E7160000}"/>
    <cellStyle name="Normal 12 11 52" xfId="5864" xr:uid="{00000000-0005-0000-0000-0000E8160000}"/>
    <cellStyle name="Normal 12 11 53" xfId="5865" xr:uid="{00000000-0005-0000-0000-0000E9160000}"/>
    <cellStyle name="Normal 12 11 54" xfId="5866" xr:uid="{00000000-0005-0000-0000-0000EA160000}"/>
    <cellStyle name="Normal 12 11 55" xfId="5867" xr:uid="{00000000-0005-0000-0000-0000EB160000}"/>
    <cellStyle name="Normal 12 11 56" xfId="5868" xr:uid="{00000000-0005-0000-0000-0000EC160000}"/>
    <cellStyle name="Normal 12 11 57" xfId="5869" xr:uid="{00000000-0005-0000-0000-0000ED160000}"/>
    <cellStyle name="Normal 12 11 58" xfId="5870" xr:uid="{00000000-0005-0000-0000-0000EE160000}"/>
    <cellStyle name="Normal 12 11 59" xfId="5871" xr:uid="{00000000-0005-0000-0000-0000EF160000}"/>
    <cellStyle name="Normal 12 11 6" xfId="5872" xr:uid="{00000000-0005-0000-0000-0000F0160000}"/>
    <cellStyle name="Normal 12 11 60" xfId="5873" xr:uid="{00000000-0005-0000-0000-0000F1160000}"/>
    <cellStyle name="Normal 12 11 61" xfId="5874" xr:uid="{00000000-0005-0000-0000-0000F2160000}"/>
    <cellStyle name="Normal 12 11 62" xfId="5875" xr:uid="{00000000-0005-0000-0000-0000F3160000}"/>
    <cellStyle name="Normal 12 11 63" xfId="5876" xr:uid="{00000000-0005-0000-0000-0000F4160000}"/>
    <cellStyle name="Normal 12 11 64" xfId="5877" xr:uid="{00000000-0005-0000-0000-0000F5160000}"/>
    <cellStyle name="Normal 12 11 65" xfId="5878" xr:uid="{00000000-0005-0000-0000-0000F6160000}"/>
    <cellStyle name="Normal 12 11 66" xfId="5879" xr:uid="{00000000-0005-0000-0000-0000F7160000}"/>
    <cellStyle name="Normal 12 11 67" xfId="5880" xr:uid="{00000000-0005-0000-0000-0000F8160000}"/>
    <cellStyle name="Normal 12 11 68" xfId="5881" xr:uid="{00000000-0005-0000-0000-0000F9160000}"/>
    <cellStyle name="Normal 12 11 69" xfId="5882" xr:uid="{00000000-0005-0000-0000-0000FA160000}"/>
    <cellStyle name="Normal 12 11 7" xfId="5883" xr:uid="{00000000-0005-0000-0000-0000FB160000}"/>
    <cellStyle name="Normal 12 11 70" xfId="5884" xr:uid="{00000000-0005-0000-0000-0000FC160000}"/>
    <cellStyle name="Normal 12 11 71" xfId="5885" xr:uid="{00000000-0005-0000-0000-0000FD160000}"/>
    <cellStyle name="Normal 12 11 72" xfId="5886" xr:uid="{00000000-0005-0000-0000-0000FE160000}"/>
    <cellStyle name="Normal 12 11 73" xfId="5887" xr:uid="{00000000-0005-0000-0000-0000FF160000}"/>
    <cellStyle name="Normal 12 11 74" xfId="5888" xr:uid="{00000000-0005-0000-0000-000000170000}"/>
    <cellStyle name="Normal 12 11 75" xfId="5889" xr:uid="{00000000-0005-0000-0000-000001170000}"/>
    <cellStyle name="Normal 12 11 76" xfId="5890" xr:uid="{00000000-0005-0000-0000-000002170000}"/>
    <cellStyle name="Normal 12 11 77" xfId="5891" xr:uid="{00000000-0005-0000-0000-000003170000}"/>
    <cellStyle name="Normal 12 11 78" xfId="5892" xr:uid="{00000000-0005-0000-0000-000004170000}"/>
    <cellStyle name="Normal 12 11 79" xfId="5893" xr:uid="{00000000-0005-0000-0000-000005170000}"/>
    <cellStyle name="Normal 12 11 8" xfId="5894" xr:uid="{00000000-0005-0000-0000-000006170000}"/>
    <cellStyle name="Normal 12 11 80" xfId="5895" xr:uid="{00000000-0005-0000-0000-000007170000}"/>
    <cellStyle name="Normal 12 11 81" xfId="5896" xr:uid="{00000000-0005-0000-0000-000008170000}"/>
    <cellStyle name="Normal 12 11 82" xfId="5897" xr:uid="{00000000-0005-0000-0000-000009170000}"/>
    <cellStyle name="Normal 12 11 83" xfId="5898" xr:uid="{00000000-0005-0000-0000-00000A170000}"/>
    <cellStyle name="Normal 12 11 84" xfId="5899" xr:uid="{00000000-0005-0000-0000-00000B170000}"/>
    <cellStyle name="Normal 12 11 85" xfId="5900" xr:uid="{00000000-0005-0000-0000-00000C170000}"/>
    <cellStyle name="Normal 12 11 86" xfId="5901" xr:uid="{00000000-0005-0000-0000-00000D170000}"/>
    <cellStyle name="Normal 12 11 87" xfId="5902" xr:uid="{00000000-0005-0000-0000-00000E170000}"/>
    <cellStyle name="Normal 12 11 88" xfId="5903" xr:uid="{00000000-0005-0000-0000-00000F170000}"/>
    <cellStyle name="Normal 12 11 89" xfId="5904" xr:uid="{00000000-0005-0000-0000-000010170000}"/>
    <cellStyle name="Normal 12 11 9" xfId="5905" xr:uid="{00000000-0005-0000-0000-000011170000}"/>
    <cellStyle name="Normal 12 11 90" xfId="5906" xr:uid="{00000000-0005-0000-0000-000012170000}"/>
    <cellStyle name="Normal 12 11 91" xfId="5907" xr:uid="{00000000-0005-0000-0000-000013170000}"/>
    <cellStyle name="Normal 12 11 92" xfId="5908" xr:uid="{00000000-0005-0000-0000-000014170000}"/>
    <cellStyle name="Normal 12 11 93" xfId="5909" xr:uid="{00000000-0005-0000-0000-000015170000}"/>
    <cellStyle name="Normal 12 11 94" xfId="5910" xr:uid="{00000000-0005-0000-0000-000016170000}"/>
    <cellStyle name="Normal 12 11 95" xfId="5911" xr:uid="{00000000-0005-0000-0000-000017170000}"/>
    <cellStyle name="Normal 12 11 96" xfId="5912" xr:uid="{00000000-0005-0000-0000-000018170000}"/>
    <cellStyle name="Normal 12 11 97" xfId="5913" xr:uid="{00000000-0005-0000-0000-000019170000}"/>
    <cellStyle name="Normal 12 11 98" xfId="5914" xr:uid="{00000000-0005-0000-0000-00001A170000}"/>
    <cellStyle name="Normal 12 11 99" xfId="5915" xr:uid="{00000000-0005-0000-0000-00001B170000}"/>
    <cellStyle name="Normal 12 12" xfId="5916" xr:uid="{00000000-0005-0000-0000-00001C170000}"/>
    <cellStyle name="Normal 12 12 10" xfId="5917" xr:uid="{00000000-0005-0000-0000-00001D170000}"/>
    <cellStyle name="Normal 12 12 100" xfId="5918" xr:uid="{00000000-0005-0000-0000-00001E170000}"/>
    <cellStyle name="Normal 12 12 101" xfId="5919" xr:uid="{00000000-0005-0000-0000-00001F170000}"/>
    <cellStyle name="Normal 12 12 102" xfId="5920" xr:uid="{00000000-0005-0000-0000-000020170000}"/>
    <cellStyle name="Normal 12 12 103" xfId="5921" xr:uid="{00000000-0005-0000-0000-000021170000}"/>
    <cellStyle name="Normal 12 12 104" xfId="5922" xr:uid="{00000000-0005-0000-0000-000022170000}"/>
    <cellStyle name="Normal 12 12 105" xfId="5923" xr:uid="{00000000-0005-0000-0000-000023170000}"/>
    <cellStyle name="Normal 12 12 106" xfId="5924" xr:uid="{00000000-0005-0000-0000-000024170000}"/>
    <cellStyle name="Normal 12 12 107" xfId="5925" xr:uid="{00000000-0005-0000-0000-000025170000}"/>
    <cellStyle name="Normal 12 12 108" xfId="5926" xr:uid="{00000000-0005-0000-0000-000026170000}"/>
    <cellStyle name="Normal 12 12 109" xfId="5927" xr:uid="{00000000-0005-0000-0000-000027170000}"/>
    <cellStyle name="Normal 12 12 11" xfId="5928" xr:uid="{00000000-0005-0000-0000-000028170000}"/>
    <cellStyle name="Normal 12 12 110" xfId="5929" xr:uid="{00000000-0005-0000-0000-000029170000}"/>
    <cellStyle name="Normal 12 12 111" xfId="5930" xr:uid="{00000000-0005-0000-0000-00002A170000}"/>
    <cellStyle name="Normal 12 12 112" xfId="5931" xr:uid="{00000000-0005-0000-0000-00002B170000}"/>
    <cellStyle name="Normal 12 12 113" xfId="5932" xr:uid="{00000000-0005-0000-0000-00002C170000}"/>
    <cellStyle name="Normal 12 12 114" xfId="5933" xr:uid="{00000000-0005-0000-0000-00002D170000}"/>
    <cellStyle name="Normal 12 12 115" xfId="5934" xr:uid="{00000000-0005-0000-0000-00002E170000}"/>
    <cellStyle name="Normal 12 12 116" xfId="5935" xr:uid="{00000000-0005-0000-0000-00002F170000}"/>
    <cellStyle name="Normal 12 12 12" xfId="5936" xr:uid="{00000000-0005-0000-0000-000030170000}"/>
    <cellStyle name="Normal 12 12 13" xfId="5937" xr:uid="{00000000-0005-0000-0000-000031170000}"/>
    <cellStyle name="Normal 12 12 14" xfId="5938" xr:uid="{00000000-0005-0000-0000-000032170000}"/>
    <cellStyle name="Normal 12 12 15" xfId="5939" xr:uid="{00000000-0005-0000-0000-000033170000}"/>
    <cellStyle name="Normal 12 12 16" xfId="5940" xr:uid="{00000000-0005-0000-0000-000034170000}"/>
    <cellStyle name="Normal 12 12 17" xfId="5941" xr:uid="{00000000-0005-0000-0000-000035170000}"/>
    <cellStyle name="Normal 12 12 18" xfId="5942" xr:uid="{00000000-0005-0000-0000-000036170000}"/>
    <cellStyle name="Normal 12 12 19" xfId="5943" xr:uid="{00000000-0005-0000-0000-000037170000}"/>
    <cellStyle name="Normal 12 12 2" xfId="5944" xr:uid="{00000000-0005-0000-0000-000038170000}"/>
    <cellStyle name="Normal 12 12 20" xfId="5945" xr:uid="{00000000-0005-0000-0000-000039170000}"/>
    <cellStyle name="Normal 12 12 21" xfId="5946" xr:uid="{00000000-0005-0000-0000-00003A170000}"/>
    <cellStyle name="Normal 12 12 22" xfId="5947" xr:uid="{00000000-0005-0000-0000-00003B170000}"/>
    <cellStyle name="Normal 12 12 23" xfId="5948" xr:uid="{00000000-0005-0000-0000-00003C170000}"/>
    <cellStyle name="Normal 12 12 24" xfId="5949" xr:uid="{00000000-0005-0000-0000-00003D170000}"/>
    <cellStyle name="Normal 12 12 25" xfId="5950" xr:uid="{00000000-0005-0000-0000-00003E170000}"/>
    <cellStyle name="Normal 12 12 26" xfId="5951" xr:uid="{00000000-0005-0000-0000-00003F170000}"/>
    <cellStyle name="Normal 12 12 27" xfId="5952" xr:uid="{00000000-0005-0000-0000-000040170000}"/>
    <cellStyle name="Normal 12 12 28" xfId="5953" xr:uid="{00000000-0005-0000-0000-000041170000}"/>
    <cellStyle name="Normal 12 12 29" xfId="5954" xr:uid="{00000000-0005-0000-0000-000042170000}"/>
    <cellStyle name="Normal 12 12 3" xfId="5955" xr:uid="{00000000-0005-0000-0000-000043170000}"/>
    <cellStyle name="Normal 12 12 30" xfId="5956" xr:uid="{00000000-0005-0000-0000-000044170000}"/>
    <cellStyle name="Normal 12 12 31" xfId="5957" xr:uid="{00000000-0005-0000-0000-000045170000}"/>
    <cellStyle name="Normal 12 12 32" xfId="5958" xr:uid="{00000000-0005-0000-0000-000046170000}"/>
    <cellStyle name="Normal 12 12 33" xfId="5959" xr:uid="{00000000-0005-0000-0000-000047170000}"/>
    <cellStyle name="Normal 12 12 34" xfId="5960" xr:uid="{00000000-0005-0000-0000-000048170000}"/>
    <cellStyle name="Normal 12 12 35" xfId="5961" xr:uid="{00000000-0005-0000-0000-000049170000}"/>
    <cellStyle name="Normal 12 12 36" xfId="5962" xr:uid="{00000000-0005-0000-0000-00004A170000}"/>
    <cellStyle name="Normal 12 12 37" xfId="5963" xr:uid="{00000000-0005-0000-0000-00004B170000}"/>
    <cellStyle name="Normal 12 12 38" xfId="5964" xr:uid="{00000000-0005-0000-0000-00004C170000}"/>
    <cellStyle name="Normal 12 12 39" xfId="5965" xr:uid="{00000000-0005-0000-0000-00004D170000}"/>
    <cellStyle name="Normal 12 12 4" xfId="5966" xr:uid="{00000000-0005-0000-0000-00004E170000}"/>
    <cellStyle name="Normal 12 12 40" xfId="5967" xr:uid="{00000000-0005-0000-0000-00004F170000}"/>
    <cellStyle name="Normal 12 12 41" xfId="5968" xr:uid="{00000000-0005-0000-0000-000050170000}"/>
    <cellStyle name="Normal 12 12 42" xfId="5969" xr:uid="{00000000-0005-0000-0000-000051170000}"/>
    <cellStyle name="Normal 12 12 43" xfId="5970" xr:uid="{00000000-0005-0000-0000-000052170000}"/>
    <cellStyle name="Normal 12 12 44" xfId="5971" xr:uid="{00000000-0005-0000-0000-000053170000}"/>
    <cellStyle name="Normal 12 12 45" xfId="5972" xr:uid="{00000000-0005-0000-0000-000054170000}"/>
    <cellStyle name="Normal 12 12 46" xfId="5973" xr:uid="{00000000-0005-0000-0000-000055170000}"/>
    <cellStyle name="Normal 12 12 47" xfId="5974" xr:uid="{00000000-0005-0000-0000-000056170000}"/>
    <cellStyle name="Normal 12 12 48" xfId="5975" xr:uid="{00000000-0005-0000-0000-000057170000}"/>
    <cellStyle name="Normal 12 12 49" xfId="5976" xr:uid="{00000000-0005-0000-0000-000058170000}"/>
    <cellStyle name="Normal 12 12 5" xfId="5977" xr:uid="{00000000-0005-0000-0000-000059170000}"/>
    <cellStyle name="Normal 12 12 50" xfId="5978" xr:uid="{00000000-0005-0000-0000-00005A170000}"/>
    <cellStyle name="Normal 12 12 51" xfId="5979" xr:uid="{00000000-0005-0000-0000-00005B170000}"/>
    <cellStyle name="Normal 12 12 52" xfId="5980" xr:uid="{00000000-0005-0000-0000-00005C170000}"/>
    <cellStyle name="Normal 12 12 53" xfId="5981" xr:uid="{00000000-0005-0000-0000-00005D170000}"/>
    <cellStyle name="Normal 12 12 54" xfId="5982" xr:uid="{00000000-0005-0000-0000-00005E170000}"/>
    <cellStyle name="Normal 12 12 55" xfId="5983" xr:uid="{00000000-0005-0000-0000-00005F170000}"/>
    <cellStyle name="Normal 12 12 56" xfId="5984" xr:uid="{00000000-0005-0000-0000-000060170000}"/>
    <cellStyle name="Normal 12 12 57" xfId="5985" xr:uid="{00000000-0005-0000-0000-000061170000}"/>
    <cellStyle name="Normal 12 12 58" xfId="5986" xr:uid="{00000000-0005-0000-0000-000062170000}"/>
    <cellStyle name="Normal 12 12 59" xfId="5987" xr:uid="{00000000-0005-0000-0000-000063170000}"/>
    <cellStyle name="Normal 12 12 6" xfId="5988" xr:uid="{00000000-0005-0000-0000-000064170000}"/>
    <cellStyle name="Normal 12 12 60" xfId="5989" xr:uid="{00000000-0005-0000-0000-000065170000}"/>
    <cellStyle name="Normal 12 12 61" xfId="5990" xr:uid="{00000000-0005-0000-0000-000066170000}"/>
    <cellStyle name="Normal 12 12 62" xfId="5991" xr:uid="{00000000-0005-0000-0000-000067170000}"/>
    <cellStyle name="Normal 12 12 63" xfId="5992" xr:uid="{00000000-0005-0000-0000-000068170000}"/>
    <cellStyle name="Normal 12 12 64" xfId="5993" xr:uid="{00000000-0005-0000-0000-000069170000}"/>
    <cellStyle name="Normal 12 12 65" xfId="5994" xr:uid="{00000000-0005-0000-0000-00006A170000}"/>
    <cellStyle name="Normal 12 12 66" xfId="5995" xr:uid="{00000000-0005-0000-0000-00006B170000}"/>
    <cellStyle name="Normal 12 12 67" xfId="5996" xr:uid="{00000000-0005-0000-0000-00006C170000}"/>
    <cellStyle name="Normal 12 12 68" xfId="5997" xr:uid="{00000000-0005-0000-0000-00006D170000}"/>
    <cellStyle name="Normal 12 12 69" xfId="5998" xr:uid="{00000000-0005-0000-0000-00006E170000}"/>
    <cellStyle name="Normal 12 12 7" xfId="5999" xr:uid="{00000000-0005-0000-0000-00006F170000}"/>
    <cellStyle name="Normal 12 12 70" xfId="6000" xr:uid="{00000000-0005-0000-0000-000070170000}"/>
    <cellStyle name="Normal 12 12 71" xfId="6001" xr:uid="{00000000-0005-0000-0000-000071170000}"/>
    <cellStyle name="Normal 12 12 72" xfId="6002" xr:uid="{00000000-0005-0000-0000-000072170000}"/>
    <cellStyle name="Normal 12 12 73" xfId="6003" xr:uid="{00000000-0005-0000-0000-000073170000}"/>
    <cellStyle name="Normal 12 12 74" xfId="6004" xr:uid="{00000000-0005-0000-0000-000074170000}"/>
    <cellStyle name="Normal 12 12 75" xfId="6005" xr:uid="{00000000-0005-0000-0000-000075170000}"/>
    <cellStyle name="Normal 12 12 76" xfId="6006" xr:uid="{00000000-0005-0000-0000-000076170000}"/>
    <cellStyle name="Normal 12 12 77" xfId="6007" xr:uid="{00000000-0005-0000-0000-000077170000}"/>
    <cellStyle name="Normal 12 12 78" xfId="6008" xr:uid="{00000000-0005-0000-0000-000078170000}"/>
    <cellStyle name="Normal 12 12 79" xfId="6009" xr:uid="{00000000-0005-0000-0000-000079170000}"/>
    <cellStyle name="Normal 12 12 8" xfId="6010" xr:uid="{00000000-0005-0000-0000-00007A170000}"/>
    <cellStyle name="Normal 12 12 80" xfId="6011" xr:uid="{00000000-0005-0000-0000-00007B170000}"/>
    <cellStyle name="Normal 12 12 81" xfId="6012" xr:uid="{00000000-0005-0000-0000-00007C170000}"/>
    <cellStyle name="Normal 12 12 82" xfId="6013" xr:uid="{00000000-0005-0000-0000-00007D170000}"/>
    <cellStyle name="Normal 12 12 83" xfId="6014" xr:uid="{00000000-0005-0000-0000-00007E170000}"/>
    <cellStyle name="Normal 12 12 84" xfId="6015" xr:uid="{00000000-0005-0000-0000-00007F170000}"/>
    <cellStyle name="Normal 12 12 85" xfId="6016" xr:uid="{00000000-0005-0000-0000-000080170000}"/>
    <cellStyle name="Normal 12 12 86" xfId="6017" xr:uid="{00000000-0005-0000-0000-000081170000}"/>
    <cellStyle name="Normal 12 12 87" xfId="6018" xr:uid="{00000000-0005-0000-0000-000082170000}"/>
    <cellStyle name="Normal 12 12 88" xfId="6019" xr:uid="{00000000-0005-0000-0000-000083170000}"/>
    <cellStyle name="Normal 12 12 89" xfId="6020" xr:uid="{00000000-0005-0000-0000-000084170000}"/>
    <cellStyle name="Normal 12 12 9" xfId="6021" xr:uid="{00000000-0005-0000-0000-000085170000}"/>
    <cellStyle name="Normal 12 12 90" xfId="6022" xr:uid="{00000000-0005-0000-0000-000086170000}"/>
    <cellStyle name="Normal 12 12 91" xfId="6023" xr:uid="{00000000-0005-0000-0000-000087170000}"/>
    <cellStyle name="Normal 12 12 92" xfId="6024" xr:uid="{00000000-0005-0000-0000-000088170000}"/>
    <cellStyle name="Normal 12 12 93" xfId="6025" xr:uid="{00000000-0005-0000-0000-000089170000}"/>
    <cellStyle name="Normal 12 12 94" xfId="6026" xr:uid="{00000000-0005-0000-0000-00008A170000}"/>
    <cellStyle name="Normal 12 12 95" xfId="6027" xr:uid="{00000000-0005-0000-0000-00008B170000}"/>
    <cellStyle name="Normal 12 12 96" xfId="6028" xr:uid="{00000000-0005-0000-0000-00008C170000}"/>
    <cellStyle name="Normal 12 12 97" xfId="6029" xr:uid="{00000000-0005-0000-0000-00008D170000}"/>
    <cellStyle name="Normal 12 12 98" xfId="6030" xr:uid="{00000000-0005-0000-0000-00008E170000}"/>
    <cellStyle name="Normal 12 12 99" xfId="6031" xr:uid="{00000000-0005-0000-0000-00008F170000}"/>
    <cellStyle name="Normal 12 13" xfId="6032" xr:uid="{00000000-0005-0000-0000-000090170000}"/>
    <cellStyle name="Normal 12 14" xfId="6033" xr:uid="{00000000-0005-0000-0000-000091170000}"/>
    <cellStyle name="Normal 12 2" xfId="6034" xr:uid="{00000000-0005-0000-0000-000092170000}"/>
    <cellStyle name="Normal 12 2 10" xfId="6035" xr:uid="{00000000-0005-0000-0000-000093170000}"/>
    <cellStyle name="Normal 12 2 11" xfId="6036" xr:uid="{00000000-0005-0000-0000-000094170000}"/>
    <cellStyle name="Normal 12 2 12" xfId="6037" xr:uid="{00000000-0005-0000-0000-000095170000}"/>
    <cellStyle name="Normal 12 2 13" xfId="6038" xr:uid="{00000000-0005-0000-0000-000096170000}"/>
    <cellStyle name="Normal 12 2 14" xfId="6039" xr:uid="{00000000-0005-0000-0000-000097170000}"/>
    <cellStyle name="Normal 12 2 2" xfId="6040" xr:uid="{00000000-0005-0000-0000-000098170000}"/>
    <cellStyle name="Normal 12 2 2 10" xfId="6041" xr:uid="{00000000-0005-0000-0000-000099170000}"/>
    <cellStyle name="Normal 12 2 2 11" xfId="6042" xr:uid="{00000000-0005-0000-0000-00009A170000}"/>
    <cellStyle name="Normal 12 2 2 12" xfId="6043" xr:uid="{00000000-0005-0000-0000-00009B170000}"/>
    <cellStyle name="Normal 12 2 2 13" xfId="6044" xr:uid="{00000000-0005-0000-0000-00009C170000}"/>
    <cellStyle name="Normal 12 2 2 2" xfId="6045" xr:uid="{00000000-0005-0000-0000-00009D170000}"/>
    <cellStyle name="Normal 12 2 2 2 10" xfId="6046" xr:uid="{00000000-0005-0000-0000-00009E170000}"/>
    <cellStyle name="Normal 12 2 2 2 11" xfId="6047" xr:uid="{00000000-0005-0000-0000-00009F170000}"/>
    <cellStyle name="Normal 12 2 2 2 12" xfId="6048" xr:uid="{00000000-0005-0000-0000-0000A0170000}"/>
    <cellStyle name="Normal 12 2 2 2 13" xfId="6049" xr:uid="{00000000-0005-0000-0000-0000A1170000}"/>
    <cellStyle name="Normal 12 2 2 2 2" xfId="6050" xr:uid="{00000000-0005-0000-0000-0000A2170000}"/>
    <cellStyle name="Normal 12 2 2 2 3" xfId="6051" xr:uid="{00000000-0005-0000-0000-0000A3170000}"/>
    <cellStyle name="Normal 12 2 2 2 4" xfId="6052" xr:uid="{00000000-0005-0000-0000-0000A4170000}"/>
    <cellStyle name="Normal 12 2 2 2 5" xfId="6053" xr:uid="{00000000-0005-0000-0000-0000A5170000}"/>
    <cellStyle name="Normal 12 2 2 2 6" xfId="6054" xr:uid="{00000000-0005-0000-0000-0000A6170000}"/>
    <cellStyle name="Normal 12 2 2 2 7" xfId="6055" xr:uid="{00000000-0005-0000-0000-0000A7170000}"/>
    <cellStyle name="Normal 12 2 2 2 8" xfId="6056" xr:uid="{00000000-0005-0000-0000-0000A8170000}"/>
    <cellStyle name="Normal 12 2 2 2 9" xfId="6057" xr:uid="{00000000-0005-0000-0000-0000A9170000}"/>
    <cellStyle name="Normal 12 2 2 3" xfId="6058" xr:uid="{00000000-0005-0000-0000-0000AA170000}"/>
    <cellStyle name="Normal 12 2 2 4" xfId="6059" xr:uid="{00000000-0005-0000-0000-0000AB170000}"/>
    <cellStyle name="Normal 12 2 2 5" xfId="6060" xr:uid="{00000000-0005-0000-0000-0000AC170000}"/>
    <cellStyle name="Normal 12 2 2 6" xfId="6061" xr:uid="{00000000-0005-0000-0000-0000AD170000}"/>
    <cellStyle name="Normal 12 2 2 7" xfId="6062" xr:uid="{00000000-0005-0000-0000-0000AE170000}"/>
    <cellStyle name="Normal 12 2 2 8" xfId="6063" xr:uid="{00000000-0005-0000-0000-0000AF170000}"/>
    <cellStyle name="Normal 12 2 2 9" xfId="6064" xr:uid="{00000000-0005-0000-0000-0000B0170000}"/>
    <cellStyle name="Normal 12 2 3" xfId="6065" xr:uid="{00000000-0005-0000-0000-0000B1170000}"/>
    <cellStyle name="Normal 12 2 4" xfId="6066" xr:uid="{00000000-0005-0000-0000-0000B2170000}"/>
    <cellStyle name="Normal 12 2 5" xfId="6067" xr:uid="{00000000-0005-0000-0000-0000B3170000}"/>
    <cellStyle name="Normal 12 2 6" xfId="6068" xr:uid="{00000000-0005-0000-0000-0000B4170000}"/>
    <cellStyle name="Normal 12 2 7" xfId="6069" xr:uid="{00000000-0005-0000-0000-0000B5170000}"/>
    <cellStyle name="Normal 12 2 8" xfId="6070" xr:uid="{00000000-0005-0000-0000-0000B6170000}"/>
    <cellStyle name="Normal 12 2 9" xfId="6071" xr:uid="{00000000-0005-0000-0000-0000B7170000}"/>
    <cellStyle name="Normal 12 3" xfId="6072" xr:uid="{00000000-0005-0000-0000-0000B8170000}"/>
    <cellStyle name="Normal 12 4" xfId="6073" xr:uid="{00000000-0005-0000-0000-0000B9170000}"/>
    <cellStyle name="Normal 12 4 10" xfId="6074" xr:uid="{00000000-0005-0000-0000-0000BA170000}"/>
    <cellStyle name="Normal 12 4 100" xfId="6075" xr:uid="{00000000-0005-0000-0000-0000BB170000}"/>
    <cellStyle name="Normal 12 4 101" xfId="6076" xr:uid="{00000000-0005-0000-0000-0000BC170000}"/>
    <cellStyle name="Normal 12 4 102" xfId="6077" xr:uid="{00000000-0005-0000-0000-0000BD170000}"/>
    <cellStyle name="Normal 12 4 103" xfId="6078" xr:uid="{00000000-0005-0000-0000-0000BE170000}"/>
    <cellStyle name="Normal 12 4 104" xfId="6079" xr:uid="{00000000-0005-0000-0000-0000BF170000}"/>
    <cellStyle name="Normal 12 4 105" xfId="6080" xr:uid="{00000000-0005-0000-0000-0000C0170000}"/>
    <cellStyle name="Normal 12 4 106" xfId="6081" xr:uid="{00000000-0005-0000-0000-0000C1170000}"/>
    <cellStyle name="Normal 12 4 107" xfId="6082" xr:uid="{00000000-0005-0000-0000-0000C2170000}"/>
    <cellStyle name="Normal 12 4 108" xfId="6083" xr:uid="{00000000-0005-0000-0000-0000C3170000}"/>
    <cellStyle name="Normal 12 4 109" xfId="6084" xr:uid="{00000000-0005-0000-0000-0000C4170000}"/>
    <cellStyle name="Normal 12 4 11" xfId="6085" xr:uid="{00000000-0005-0000-0000-0000C5170000}"/>
    <cellStyle name="Normal 12 4 110" xfId="6086" xr:uid="{00000000-0005-0000-0000-0000C6170000}"/>
    <cellStyle name="Normal 12 4 111" xfId="6087" xr:uid="{00000000-0005-0000-0000-0000C7170000}"/>
    <cellStyle name="Normal 12 4 112" xfId="6088" xr:uid="{00000000-0005-0000-0000-0000C8170000}"/>
    <cellStyle name="Normal 12 4 113" xfId="6089" xr:uid="{00000000-0005-0000-0000-0000C9170000}"/>
    <cellStyle name="Normal 12 4 114" xfId="6090" xr:uid="{00000000-0005-0000-0000-0000CA170000}"/>
    <cellStyle name="Normal 12 4 115" xfId="6091" xr:uid="{00000000-0005-0000-0000-0000CB170000}"/>
    <cellStyle name="Normal 12 4 116" xfId="6092" xr:uid="{00000000-0005-0000-0000-0000CC170000}"/>
    <cellStyle name="Normal 12 4 117" xfId="6093" xr:uid="{00000000-0005-0000-0000-0000CD170000}"/>
    <cellStyle name="Normal 12 4 118" xfId="6094" xr:uid="{00000000-0005-0000-0000-0000CE170000}"/>
    <cellStyle name="Normal 12 4 119" xfId="6095" xr:uid="{00000000-0005-0000-0000-0000CF170000}"/>
    <cellStyle name="Normal 12 4 12" xfId="6096" xr:uid="{00000000-0005-0000-0000-0000D0170000}"/>
    <cellStyle name="Normal 12 4 120" xfId="6097" xr:uid="{00000000-0005-0000-0000-0000D1170000}"/>
    <cellStyle name="Normal 12 4 121" xfId="6098" xr:uid="{00000000-0005-0000-0000-0000D2170000}"/>
    <cellStyle name="Normal 12 4 122" xfId="6099" xr:uid="{00000000-0005-0000-0000-0000D3170000}"/>
    <cellStyle name="Normal 12 4 123" xfId="6100" xr:uid="{00000000-0005-0000-0000-0000D4170000}"/>
    <cellStyle name="Normal 12 4 124" xfId="6101" xr:uid="{00000000-0005-0000-0000-0000D5170000}"/>
    <cellStyle name="Normal 12 4 125" xfId="6102" xr:uid="{00000000-0005-0000-0000-0000D6170000}"/>
    <cellStyle name="Normal 12 4 126" xfId="6103" xr:uid="{00000000-0005-0000-0000-0000D7170000}"/>
    <cellStyle name="Normal 12 4 127" xfId="6104" xr:uid="{00000000-0005-0000-0000-0000D8170000}"/>
    <cellStyle name="Normal 12 4 128" xfId="6105" xr:uid="{00000000-0005-0000-0000-0000D9170000}"/>
    <cellStyle name="Normal 12 4 129" xfId="6106" xr:uid="{00000000-0005-0000-0000-0000DA170000}"/>
    <cellStyle name="Normal 12 4 13" xfId="6107" xr:uid="{00000000-0005-0000-0000-0000DB170000}"/>
    <cellStyle name="Normal 12 4 130" xfId="6108" xr:uid="{00000000-0005-0000-0000-0000DC170000}"/>
    <cellStyle name="Normal 12 4 131" xfId="6109" xr:uid="{00000000-0005-0000-0000-0000DD170000}"/>
    <cellStyle name="Normal 12 4 132" xfId="6110" xr:uid="{00000000-0005-0000-0000-0000DE170000}"/>
    <cellStyle name="Normal 12 4 133" xfId="6111" xr:uid="{00000000-0005-0000-0000-0000DF170000}"/>
    <cellStyle name="Normal 12 4 134" xfId="6112" xr:uid="{00000000-0005-0000-0000-0000E0170000}"/>
    <cellStyle name="Normal 12 4 135" xfId="6113" xr:uid="{00000000-0005-0000-0000-0000E1170000}"/>
    <cellStyle name="Normal 12 4 136" xfId="6114" xr:uid="{00000000-0005-0000-0000-0000E2170000}"/>
    <cellStyle name="Normal 12 4 137" xfId="6115" xr:uid="{00000000-0005-0000-0000-0000E3170000}"/>
    <cellStyle name="Normal 12 4 138" xfId="6116" xr:uid="{00000000-0005-0000-0000-0000E4170000}"/>
    <cellStyle name="Normal 12 4 139" xfId="6117" xr:uid="{00000000-0005-0000-0000-0000E5170000}"/>
    <cellStyle name="Normal 12 4 14" xfId="6118" xr:uid="{00000000-0005-0000-0000-0000E6170000}"/>
    <cellStyle name="Normal 12 4 140" xfId="6119" xr:uid="{00000000-0005-0000-0000-0000E7170000}"/>
    <cellStyle name="Normal 12 4 141" xfId="6120" xr:uid="{00000000-0005-0000-0000-0000E8170000}"/>
    <cellStyle name="Normal 12 4 142" xfId="6121" xr:uid="{00000000-0005-0000-0000-0000E9170000}"/>
    <cellStyle name="Normal 12 4 143" xfId="6122" xr:uid="{00000000-0005-0000-0000-0000EA170000}"/>
    <cellStyle name="Normal 12 4 144" xfId="6123" xr:uid="{00000000-0005-0000-0000-0000EB170000}"/>
    <cellStyle name="Normal 12 4 145" xfId="6124" xr:uid="{00000000-0005-0000-0000-0000EC170000}"/>
    <cellStyle name="Normal 12 4 146" xfId="6125" xr:uid="{00000000-0005-0000-0000-0000ED170000}"/>
    <cellStyle name="Normal 12 4 147" xfId="6126" xr:uid="{00000000-0005-0000-0000-0000EE170000}"/>
    <cellStyle name="Normal 12 4 148" xfId="6127" xr:uid="{00000000-0005-0000-0000-0000EF170000}"/>
    <cellStyle name="Normal 12 4 149" xfId="6128" xr:uid="{00000000-0005-0000-0000-0000F0170000}"/>
    <cellStyle name="Normal 12 4 15" xfId="6129" xr:uid="{00000000-0005-0000-0000-0000F1170000}"/>
    <cellStyle name="Normal 12 4 150" xfId="6130" xr:uid="{00000000-0005-0000-0000-0000F2170000}"/>
    <cellStyle name="Normal 12 4 151" xfId="6131" xr:uid="{00000000-0005-0000-0000-0000F3170000}"/>
    <cellStyle name="Normal 12 4 152" xfId="6132" xr:uid="{00000000-0005-0000-0000-0000F4170000}"/>
    <cellStyle name="Normal 12 4 153" xfId="6133" xr:uid="{00000000-0005-0000-0000-0000F5170000}"/>
    <cellStyle name="Normal 12 4 154" xfId="6134" xr:uid="{00000000-0005-0000-0000-0000F6170000}"/>
    <cellStyle name="Normal 12 4 155" xfId="6135" xr:uid="{00000000-0005-0000-0000-0000F7170000}"/>
    <cellStyle name="Normal 12 4 156" xfId="6136" xr:uid="{00000000-0005-0000-0000-0000F8170000}"/>
    <cellStyle name="Normal 12 4 157" xfId="6137" xr:uid="{00000000-0005-0000-0000-0000F9170000}"/>
    <cellStyle name="Normal 12 4 158" xfId="6138" xr:uid="{00000000-0005-0000-0000-0000FA170000}"/>
    <cellStyle name="Normal 12 4 159" xfId="6139" xr:uid="{00000000-0005-0000-0000-0000FB170000}"/>
    <cellStyle name="Normal 12 4 16" xfId="6140" xr:uid="{00000000-0005-0000-0000-0000FC170000}"/>
    <cellStyle name="Normal 12 4 160" xfId="6141" xr:uid="{00000000-0005-0000-0000-0000FD170000}"/>
    <cellStyle name="Normal 12 4 161" xfId="6142" xr:uid="{00000000-0005-0000-0000-0000FE170000}"/>
    <cellStyle name="Normal 12 4 162" xfId="6143" xr:uid="{00000000-0005-0000-0000-0000FF170000}"/>
    <cellStyle name="Normal 12 4 163" xfId="6144" xr:uid="{00000000-0005-0000-0000-000000180000}"/>
    <cellStyle name="Normal 12 4 164" xfId="6145" xr:uid="{00000000-0005-0000-0000-000001180000}"/>
    <cellStyle name="Normal 12 4 165" xfId="6146" xr:uid="{00000000-0005-0000-0000-000002180000}"/>
    <cellStyle name="Normal 12 4 166" xfId="6147" xr:uid="{00000000-0005-0000-0000-000003180000}"/>
    <cellStyle name="Normal 12 4 167" xfId="6148" xr:uid="{00000000-0005-0000-0000-000004180000}"/>
    <cellStyle name="Normal 12 4 17" xfId="6149" xr:uid="{00000000-0005-0000-0000-000005180000}"/>
    <cellStyle name="Normal 12 4 18" xfId="6150" xr:uid="{00000000-0005-0000-0000-000006180000}"/>
    <cellStyle name="Normal 12 4 19" xfId="6151" xr:uid="{00000000-0005-0000-0000-000007180000}"/>
    <cellStyle name="Normal 12 4 2" xfId="6152" xr:uid="{00000000-0005-0000-0000-000008180000}"/>
    <cellStyle name="Normal 12 4 20" xfId="6153" xr:uid="{00000000-0005-0000-0000-000009180000}"/>
    <cellStyle name="Normal 12 4 21" xfId="6154" xr:uid="{00000000-0005-0000-0000-00000A180000}"/>
    <cellStyle name="Normal 12 4 22" xfId="6155" xr:uid="{00000000-0005-0000-0000-00000B180000}"/>
    <cellStyle name="Normal 12 4 23" xfId="6156" xr:uid="{00000000-0005-0000-0000-00000C180000}"/>
    <cellStyle name="Normal 12 4 24" xfId="6157" xr:uid="{00000000-0005-0000-0000-00000D180000}"/>
    <cellStyle name="Normal 12 4 25" xfId="6158" xr:uid="{00000000-0005-0000-0000-00000E180000}"/>
    <cellStyle name="Normal 12 4 26" xfId="6159" xr:uid="{00000000-0005-0000-0000-00000F180000}"/>
    <cellStyle name="Normal 12 4 27" xfId="6160" xr:uid="{00000000-0005-0000-0000-000010180000}"/>
    <cellStyle name="Normal 12 4 28" xfId="6161" xr:uid="{00000000-0005-0000-0000-000011180000}"/>
    <cellStyle name="Normal 12 4 29" xfId="6162" xr:uid="{00000000-0005-0000-0000-000012180000}"/>
    <cellStyle name="Normal 12 4 3" xfId="6163" xr:uid="{00000000-0005-0000-0000-000013180000}"/>
    <cellStyle name="Normal 12 4 30" xfId="6164" xr:uid="{00000000-0005-0000-0000-000014180000}"/>
    <cellStyle name="Normal 12 4 31" xfId="6165" xr:uid="{00000000-0005-0000-0000-000015180000}"/>
    <cellStyle name="Normal 12 4 32" xfId="6166" xr:uid="{00000000-0005-0000-0000-000016180000}"/>
    <cellStyle name="Normal 12 4 33" xfId="6167" xr:uid="{00000000-0005-0000-0000-000017180000}"/>
    <cellStyle name="Normal 12 4 34" xfId="6168" xr:uid="{00000000-0005-0000-0000-000018180000}"/>
    <cellStyle name="Normal 12 4 35" xfId="6169" xr:uid="{00000000-0005-0000-0000-000019180000}"/>
    <cellStyle name="Normal 12 4 36" xfId="6170" xr:uid="{00000000-0005-0000-0000-00001A180000}"/>
    <cellStyle name="Normal 12 4 37" xfId="6171" xr:uid="{00000000-0005-0000-0000-00001B180000}"/>
    <cellStyle name="Normal 12 4 38" xfId="6172" xr:uid="{00000000-0005-0000-0000-00001C180000}"/>
    <cellStyle name="Normal 12 4 39" xfId="6173" xr:uid="{00000000-0005-0000-0000-00001D180000}"/>
    <cellStyle name="Normal 12 4 4" xfId="6174" xr:uid="{00000000-0005-0000-0000-00001E180000}"/>
    <cellStyle name="Normal 12 4 40" xfId="6175" xr:uid="{00000000-0005-0000-0000-00001F180000}"/>
    <cellStyle name="Normal 12 4 41" xfId="6176" xr:uid="{00000000-0005-0000-0000-000020180000}"/>
    <cellStyle name="Normal 12 4 42" xfId="6177" xr:uid="{00000000-0005-0000-0000-000021180000}"/>
    <cellStyle name="Normal 12 4 43" xfId="6178" xr:uid="{00000000-0005-0000-0000-000022180000}"/>
    <cellStyle name="Normal 12 4 44" xfId="6179" xr:uid="{00000000-0005-0000-0000-000023180000}"/>
    <cellStyle name="Normal 12 4 45" xfId="6180" xr:uid="{00000000-0005-0000-0000-000024180000}"/>
    <cellStyle name="Normal 12 4 46" xfId="6181" xr:uid="{00000000-0005-0000-0000-000025180000}"/>
    <cellStyle name="Normal 12 4 47" xfId="6182" xr:uid="{00000000-0005-0000-0000-000026180000}"/>
    <cellStyle name="Normal 12 4 48" xfId="6183" xr:uid="{00000000-0005-0000-0000-000027180000}"/>
    <cellStyle name="Normal 12 4 49" xfId="6184" xr:uid="{00000000-0005-0000-0000-000028180000}"/>
    <cellStyle name="Normal 12 4 5" xfId="6185" xr:uid="{00000000-0005-0000-0000-000029180000}"/>
    <cellStyle name="Normal 12 4 50" xfId="6186" xr:uid="{00000000-0005-0000-0000-00002A180000}"/>
    <cellStyle name="Normal 12 4 51" xfId="6187" xr:uid="{00000000-0005-0000-0000-00002B180000}"/>
    <cellStyle name="Normal 12 4 52" xfId="6188" xr:uid="{00000000-0005-0000-0000-00002C180000}"/>
    <cellStyle name="Normal 12 4 53" xfId="6189" xr:uid="{00000000-0005-0000-0000-00002D180000}"/>
    <cellStyle name="Normal 12 4 54" xfId="6190" xr:uid="{00000000-0005-0000-0000-00002E180000}"/>
    <cellStyle name="Normal 12 4 55" xfId="6191" xr:uid="{00000000-0005-0000-0000-00002F180000}"/>
    <cellStyle name="Normal 12 4 56" xfId="6192" xr:uid="{00000000-0005-0000-0000-000030180000}"/>
    <cellStyle name="Normal 12 4 57" xfId="6193" xr:uid="{00000000-0005-0000-0000-000031180000}"/>
    <cellStyle name="Normal 12 4 58" xfId="6194" xr:uid="{00000000-0005-0000-0000-000032180000}"/>
    <cellStyle name="Normal 12 4 59" xfId="6195" xr:uid="{00000000-0005-0000-0000-000033180000}"/>
    <cellStyle name="Normal 12 4 6" xfId="6196" xr:uid="{00000000-0005-0000-0000-000034180000}"/>
    <cellStyle name="Normal 12 4 60" xfId="6197" xr:uid="{00000000-0005-0000-0000-000035180000}"/>
    <cellStyle name="Normal 12 4 61" xfId="6198" xr:uid="{00000000-0005-0000-0000-000036180000}"/>
    <cellStyle name="Normal 12 4 62" xfId="6199" xr:uid="{00000000-0005-0000-0000-000037180000}"/>
    <cellStyle name="Normal 12 4 63" xfId="6200" xr:uid="{00000000-0005-0000-0000-000038180000}"/>
    <cellStyle name="Normal 12 4 64" xfId="6201" xr:uid="{00000000-0005-0000-0000-000039180000}"/>
    <cellStyle name="Normal 12 4 65" xfId="6202" xr:uid="{00000000-0005-0000-0000-00003A180000}"/>
    <cellStyle name="Normal 12 4 66" xfId="6203" xr:uid="{00000000-0005-0000-0000-00003B180000}"/>
    <cellStyle name="Normal 12 4 67" xfId="6204" xr:uid="{00000000-0005-0000-0000-00003C180000}"/>
    <cellStyle name="Normal 12 4 68" xfId="6205" xr:uid="{00000000-0005-0000-0000-00003D180000}"/>
    <cellStyle name="Normal 12 4 69" xfId="6206" xr:uid="{00000000-0005-0000-0000-00003E180000}"/>
    <cellStyle name="Normal 12 4 7" xfId="6207" xr:uid="{00000000-0005-0000-0000-00003F180000}"/>
    <cellStyle name="Normal 12 4 70" xfId="6208" xr:uid="{00000000-0005-0000-0000-000040180000}"/>
    <cellStyle name="Normal 12 4 71" xfId="6209" xr:uid="{00000000-0005-0000-0000-000041180000}"/>
    <cellStyle name="Normal 12 4 72" xfId="6210" xr:uid="{00000000-0005-0000-0000-000042180000}"/>
    <cellStyle name="Normal 12 4 73" xfId="6211" xr:uid="{00000000-0005-0000-0000-000043180000}"/>
    <cellStyle name="Normal 12 4 74" xfId="6212" xr:uid="{00000000-0005-0000-0000-000044180000}"/>
    <cellStyle name="Normal 12 4 75" xfId="6213" xr:uid="{00000000-0005-0000-0000-000045180000}"/>
    <cellStyle name="Normal 12 4 76" xfId="6214" xr:uid="{00000000-0005-0000-0000-000046180000}"/>
    <cellStyle name="Normal 12 4 77" xfId="6215" xr:uid="{00000000-0005-0000-0000-000047180000}"/>
    <cellStyle name="Normal 12 4 78" xfId="6216" xr:uid="{00000000-0005-0000-0000-000048180000}"/>
    <cellStyle name="Normal 12 4 79" xfId="6217" xr:uid="{00000000-0005-0000-0000-000049180000}"/>
    <cellStyle name="Normal 12 4 8" xfId="6218" xr:uid="{00000000-0005-0000-0000-00004A180000}"/>
    <cellStyle name="Normal 12 4 80" xfId="6219" xr:uid="{00000000-0005-0000-0000-00004B180000}"/>
    <cellStyle name="Normal 12 4 81" xfId="6220" xr:uid="{00000000-0005-0000-0000-00004C180000}"/>
    <cellStyle name="Normal 12 4 82" xfId="6221" xr:uid="{00000000-0005-0000-0000-00004D180000}"/>
    <cellStyle name="Normal 12 4 83" xfId="6222" xr:uid="{00000000-0005-0000-0000-00004E180000}"/>
    <cellStyle name="Normal 12 4 84" xfId="6223" xr:uid="{00000000-0005-0000-0000-00004F180000}"/>
    <cellStyle name="Normal 12 4 85" xfId="6224" xr:uid="{00000000-0005-0000-0000-000050180000}"/>
    <cellStyle name="Normal 12 4 86" xfId="6225" xr:uid="{00000000-0005-0000-0000-000051180000}"/>
    <cellStyle name="Normal 12 4 87" xfId="6226" xr:uid="{00000000-0005-0000-0000-000052180000}"/>
    <cellStyle name="Normal 12 4 88" xfId="6227" xr:uid="{00000000-0005-0000-0000-000053180000}"/>
    <cellStyle name="Normal 12 4 89" xfId="6228" xr:uid="{00000000-0005-0000-0000-000054180000}"/>
    <cellStyle name="Normal 12 4 9" xfId="6229" xr:uid="{00000000-0005-0000-0000-000055180000}"/>
    <cellStyle name="Normal 12 4 90" xfId="6230" xr:uid="{00000000-0005-0000-0000-000056180000}"/>
    <cellStyle name="Normal 12 4 91" xfId="6231" xr:uid="{00000000-0005-0000-0000-000057180000}"/>
    <cellStyle name="Normal 12 4 92" xfId="6232" xr:uid="{00000000-0005-0000-0000-000058180000}"/>
    <cellStyle name="Normal 12 4 93" xfId="6233" xr:uid="{00000000-0005-0000-0000-000059180000}"/>
    <cellStyle name="Normal 12 4 94" xfId="6234" xr:uid="{00000000-0005-0000-0000-00005A180000}"/>
    <cellStyle name="Normal 12 4 95" xfId="6235" xr:uid="{00000000-0005-0000-0000-00005B180000}"/>
    <cellStyle name="Normal 12 4 96" xfId="6236" xr:uid="{00000000-0005-0000-0000-00005C180000}"/>
    <cellStyle name="Normal 12 4 97" xfId="6237" xr:uid="{00000000-0005-0000-0000-00005D180000}"/>
    <cellStyle name="Normal 12 4 98" xfId="6238" xr:uid="{00000000-0005-0000-0000-00005E180000}"/>
    <cellStyle name="Normal 12 4 99" xfId="6239" xr:uid="{00000000-0005-0000-0000-00005F180000}"/>
    <cellStyle name="Normal 12 5" xfId="6240" xr:uid="{00000000-0005-0000-0000-000060180000}"/>
    <cellStyle name="Normal 12 5 10" xfId="6241" xr:uid="{00000000-0005-0000-0000-000061180000}"/>
    <cellStyle name="Normal 12 5 100" xfId="6242" xr:uid="{00000000-0005-0000-0000-000062180000}"/>
    <cellStyle name="Normal 12 5 101" xfId="6243" xr:uid="{00000000-0005-0000-0000-000063180000}"/>
    <cellStyle name="Normal 12 5 102" xfId="6244" xr:uid="{00000000-0005-0000-0000-000064180000}"/>
    <cellStyle name="Normal 12 5 103" xfId="6245" xr:uid="{00000000-0005-0000-0000-000065180000}"/>
    <cellStyle name="Normal 12 5 104" xfId="6246" xr:uid="{00000000-0005-0000-0000-000066180000}"/>
    <cellStyle name="Normal 12 5 105" xfId="6247" xr:uid="{00000000-0005-0000-0000-000067180000}"/>
    <cellStyle name="Normal 12 5 106" xfId="6248" xr:uid="{00000000-0005-0000-0000-000068180000}"/>
    <cellStyle name="Normal 12 5 107" xfId="6249" xr:uid="{00000000-0005-0000-0000-000069180000}"/>
    <cellStyle name="Normal 12 5 108" xfId="6250" xr:uid="{00000000-0005-0000-0000-00006A180000}"/>
    <cellStyle name="Normal 12 5 109" xfId="6251" xr:uid="{00000000-0005-0000-0000-00006B180000}"/>
    <cellStyle name="Normal 12 5 11" xfId="6252" xr:uid="{00000000-0005-0000-0000-00006C180000}"/>
    <cellStyle name="Normal 12 5 110" xfId="6253" xr:uid="{00000000-0005-0000-0000-00006D180000}"/>
    <cellStyle name="Normal 12 5 111" xfId="6254" xr:uid="{00000000-0005-0000-0000-00006E180000}"/>
    <cellStyle name="Normal 12 5 112" xfId="6255" xr:uid="{00000000-0005-0000-0000-00006F180000}"/>
    <cellStyle name="Normal 12 5 113" xfId="6256" xr:uid="{00000000-0005-0000-0000-000070180000}"/>
    <cellStyle name="Normal 12 5 114" xfId="6257" xr:uid="{00000000-0005-0000-0000-000071180000}"/>
    <cellStyle name="Normal 12 5 115" xfId="6258" xr:uid="{00000000-0005-0000-0000-000072180000}"/>
    <cellStyle name="Normal 12 5 116" xfId="6259" xr:uid="{00000000-0005-0000-0000-000073180000}"/>
    <cellStyle name="Normal 12 5 117" xfId="6260" xr:uid="{00000000-0005-0000-0000-000074180000}"/>
    <cellStyle name="Normal 12 5 118" xfId="6261" xr:uid="{00000000-0005-0000-0000-000075180000}"/>
    <cellStyle name="Normal 12 5 119" xfId="6262" xr:uid="{00000000-0005-0000-0000-000076180000}"/>
    <cellStyle name="Normal 12 5 12" xfId="6263" xr:uid="{00000000-0005-0000-0000-000077180000}"/>
    <cellStyle name="Normal 12 5 120" xfId="6264" xr:uid="{00000000-0005-0000-0000-000078180000}"/>
    <cellStyle name="Normal 12 5 121" xfId="6265" xr:uid="{00000000-0005-0000-0000-000079180000}"/>
    <cellStyle name="Normal 12 5 122" xfId="6266" xr:uid="{00000000-0005-0000-0000-00007A180000}"/>
    <cellStyle name="Normal 12 5 123" xfId="6267" xr:uid="{00000000-0005-0000-0000-00007B180000}"/>
    <cellStyle name="Normal 12 5 124" xfId="6268" xr:uid="{00000000-0005-0000-0000-00007C180000}"/>
    <cellStyle name="Normal 12 5 125" xfId="6269" xr:uid="{00000000-0005-0000-0000-00007D180000}"/>
    <cellStyle name="Normal 12 5 126" xfId="6270" xr:uid="{00000000-0005-0000-0000-00007E180000}"/>
    <cellStyle name="Normal 12 5 127" xfId="6271" xr:uid="{00000000-0005-0000-0000-00007F180000}"/>
    <cellStyle name="Normal 12 5 128" xfId="6272" xr:uid="{00000000-0005-0000-0000-000080180000}"/>
    <cellStyle name="Normal 12 5 129" xfId="6273" xr:uid="{00000000-0005-0000-0000-000081180000}"/>
    <cellStyle name="Normal 12 5 13" xfId="6274" xr:uid="{00000000-0005-0000-0000-000082180000}"/>
    <cellStyle name="Normal 12 5 130" xfId="6275" xr:uid="{00000000-0005-0000-0000-000083180000}"/>
    <cellStyle name="Normal 12 5 131" xfId="6276" xr:uid="{00000000-0005-0000-0000-000084180000}"/>
    <cellStyle name="Normal 12 5 132" xfId="6277" xr:uid="{00000000-0005-0000-0000-000085180000}"/>
    <cellStyle name="Normal 12 5 133" xfId="6278" xr:uid="{00000000-0005-0000-0000-000086180000}"/>
    <cellStyle name="Normal 12 5 134" xfId="6279" xr:uid="{00000000-0005-0000-0000-000087180000}"/>
    <cellStyle name="Normal 12 5 135" xfId="6280" xr:uid="{00000000-0005-0000-0000-000088180000}"/>
    <cellStyle name="Normal 12 5 136" xfId="6281" xr:uid="{00000000-0005-0000-0000-000089180000}"/>
    <cellStyle name="Normal 12 5 137" xfId="6282" xr:uid="{00000000-0005-0000-0000-00008A180000}"/>
    <cellStyle name="Normal 12 5 138" xfId="6283" xr:uid="{00000000-0005-0000-0000-00008B180000}"/>
    <cellStyle name="Normal 12 5 139" xfId="6284" xr:uid="{00000000-0005-0000-0000-00008C180000}"/>
    <cellStyle name="Normal 12 5 14" xfId="6285" xr:uid="{00000000-0005-0000-0000-00008D180000}"/>
    <cellStyle name="Normal 12 5 140" xfId="6286" xr:uid="{00000000-0005-0000-0000-00008E180000}"/>
    <cellStyle name="Normal 12 5 141" xfId="6287" xr:uid="{00000000-0005-0000-0000-00008F180000}"/>
    <cellStyle name="Normal 12 5 142" xfId="6288" xr:uid="{00000000-0005-0000-0000-000090180000}"/>
    <cellStyle name="Normal 12 5 143" xfId="6289" xr:uid="{00000000-0005-0000-0000-000091180000}"/>
    <cellStyle name="Normal 12 5 144" xfId="6290" xr:uid="{00000000-0005-0000-0000-000092180000}"/>
    <cellStyle name="Normal 12 5 145" xfId="6291" xr:uid="{00000000-0005-0000-0000-000093180000}"/>
    <cellStyle name="Normal 12 5 146" xfId="6292" xr:uid="{00000000-0005-0000-0000-000094180000}"/>
    <cellStyle name="Normal 12 5 147" xfId="6293" xr:uid="{00000000-0005-0000-0000-000095180000}"/>
    <cellStyle name="Normal 12 5 148" xfId="6294" xr:uid="{00000000-0005-0000-0000-000096180000}"/>
    <cellStyle name="Normal 12 5 149" xfId="6295" xr:uid="{00000000-0005-0000-0000-000097180000}"/>
    <cellStyle name="Normal 12 5 15" xfId="6296" xr:uid="{00000000-0005-0000-0000-000098180000}"/>
    <cellStyle name="Normal 12 5 150" xfId="6297" xr:uid="{00000000-0005-0000-0000-000099180000}"/>
    <cellStyle name="Normal 12 5 151" xfId="6298" xr:uid="{00000000-0005-0000-0000-00009A180000}"/>
    <cellStyle name="Normal 12 5 152" xfId="6299" xr:uid="{00000000-0005-0000-0000-00009B180000}"/>
    <cellStyle name="Normal 12 5 153" xfId="6300" xr:uid="{00000000-0005-0000-0000-00009C180000}"/>
    <cellStyle name="Normal 12 5 154" xfId="6301" xr:uid="{00000000-0005-0000-0000-00009D180000}"/>
    <cellStyle name="Normal 12 5 155" xfId="6302" xr:uid="{00000000-0005-0000-0000-00009E180000}"/>
    <cellStyle name="Normal 12 5 156" xfId="6303" xr:uid="{00000000-0005-0000-0000-00009F180000}"/>
    <cellStyle name="Normal 12 5 157" xfId="6304" xr:uid="{00000000-0005-0000-0000-0000A0180000}"/>
    <cellStyle name="Normal 12 5 158" xfId="6305" xr:uid="{00000000-0005-0000-0000-0000A1180000}"/>
    <cellStyle name="Normal 12 5 159" xfId="6306" xr:uid="{00000000-0005-0000-0000-0000A2180000}"/>
    <cellStyle name="Normal 12 5 16" xfId="6307" xr:uid="{00000000-0005-0000-0000-0000A3180000}"/>
    <cellStyle name="Normal 12 5 160" xfId="6308" xr:uid="{00000000-0005-0000-0000-0000A4180000}"/>
    <cellStyle name="Normal 12 5 161" xfId="6309" xr:uid="{00000000-0005-0000-0000-0000A5180000}"/>
    <cellStyle name="Normal 12 5 162" xfId="6310" xr:uid="{00000000-0005-0000-0000-0000A6180000}"/>
    <cellStyle name="Normal 12 5 163" xfId="6311" xr:uid="{00000000-0005-0000-0000-0000A7180000}"/>
    <cellStyle name="Normal 12 5 164" xfId="6312" xr:uid="{00000000-0005-0000-0000-0000A8180000}"/>
    <cellStyle name="Normal 12 5 165" xfId="6313" xr:uid="{00000000-0005-0000-0000-0000A9180000}"/>
    <cellStyle name="Normal 12 5 166" xfId="6314" xr:uid="{00000000-0005-0000-0000-0000AA180000}"/>
    <cellStyle name="Normal 12 5 167" xfId="6315" xr:uid="{00000000-0005-0000-0000-0000AB180000}"/>
    <cellStyle name="Normal 12 5 168" xfId="6316" xr:uid="{00000000-0005-0000-0000-0000AC180000}"/>
    <cellStyle name="Normal 12 5 17" xfId="6317" xr:uid="{00000000-0005-0000-0000-0000AD180000}"/>
    <cellStyle name="Normal 12 5 18" xfId="6318" xr:uid="{00000000-0005-0000-0000-0000AE180000}"/>
    <cellStyle name="Normal 12 5 19" xfId="6319" xr:uid="{00000000-0005-0000-0000-0000AF180000}"/>
    <cellStyle name="Normal 12 5 2" xfId="6320" xr:uid="{00000000-0005-0000-0000-0000B0180000}"/>
    <cellStyle name="Normal 12 5 20" xfId="6321" xr:uid="{00000000-0005-0000-0000-0000B1180000}"/>
    <cellStyle name="Normal 12 5 21" xfId="6322" xr:uid="{00000000-0005-0000-0000-0000B2180000}"/>
    <cellStyle name="Normal 12 5 22" xfId="6323" xr:uid="{00000000-0005-0000-0000-0000B3180000}"/>
    <cellStyle name="Normal 12 5 23" xfId="6324" xr:uid="{00000000-0005-0000-0000-0000B4180000}"/>
    <cellStyle name="Normal 12 5 24" xfId="6325" xr:uid="{00000000-0005-0000-0000-0000B5180000}"/>
    <cellStyle name="Normal 12 5 25" xfId="6326" xr:uid="{00000000-0005-0000-0000-0000B6180000}"/>
    <cellStyle name="Normal 12 5 26" xfId="6327" xr:uid="{00000000-0005-0000-0000-0000B7180000}"/>
    <cellStyle name="Normal 12 5 27" xfId="6328" xr:uid="{00000000-0005-0000-0000-0000B8180000}"/>
    <cellStyle name="Normal 12 5 28" xfId="6329" xr:uid="{00000000-0005-0000-0000-0000B9180000}"/>
    <cellStyle name="Normal 12 5 29" xfId="6330" xr:uid="{00000000-0005-0000-0000-0000BA180000}"/>
    <cellStyle name="Normal 12 5 3" xfId="6331" xr:uid="{00000000-0005-0000-0000-0000BB180000}"/>
    <cellStyle name="Normal 12 5 30" xfId="6332" xr:uid="{00000000-0005-0000-0000-0000BC180000}"/>
    <cellStyle name="Normal 12 5 31" xfId="6333" xr:uid="{00000000-0005-0000-0000-0000BD180000}"/>
    <cellStyle name="Normal 12 5 32" xfId="6334" xr:uid="{00000000-0005-0000-0000-0000BE180000}"/>
    <cellStyle name="Normal 12 5 33" xfId="6335" xr:uid="{00000000-0005-0000-0000-0000BF180000}"/>
    <cellStyle name="Normal 12 5 34" xfId="6336" xr:uid="{00000000-0005-0000-0000-0000C0180000}"/>
    <cellStyle name="Normal 12 5 35" xfId="6337" xr:uid="{00000000-0005-0000-0000-0000C1180000}"/>
    <cellStyle name="Normal 12 5 36" xfId="6338" xr:uid="{00000000-0005-0000-0000-0000C2180000}"/>
    <cellStyle name="Normal 12 5 37" xfId="6339" xr:uid="{00000000-0005-0000-0000-0000C3180000}"/>
    <cellStyle name="Normal 12 5 38" xfId="6340" xr:uid="{00000000-0005-0000-0000-0000C4180000}"/>
    <cellStyle name="Normal 12 5 39" xfId="6341" xr:uid="{00000000-0005-0000-0000-0000C5180000}"/>
    <cellStyle name="Normal 12 5 4" xfId="6342" xr:uid="{00000000-0005-0000-0000-0000C6180000}"/>
    <cellStyle name="Normal 12 5 40" xfId="6343" xr:uid="{00000000-0005-0000-0000-0000C7180000}"/>
    <cellStyle name="Normal 12 5 41" xfId="6344" xr:uid="{00000000-0005-0000-0000-0000C8180000}"/>
    <cellStyle name="Normal 12 5 42" xfId="6345" xr:uid="{00000000-0005-0000-0000-0000C9180000}"/>
    <cellStyle name="Normal 12 5 43" xfId="6346" xr:uid="{00000000-0005-0000-0000-0000CA180000}"/>
    <cellStyle name="Normal 12 5 44" xfId="6347" xr:uid="{00000000-0005-0000-0000-0000CB180000}"/>
    <cellStyle name="Normal 12 5 45" xfId="6348" xr:uid="{00000000-0005-0000-0000-0000CC180000}"/>
    <cellStyle name="Normal 12 5 46" xfId="6349" xr:uid="{00000000-0005-0000-0000-0000CD180000}"/>
    <cellStyle name="Normal 12 5 47" xfId="6350" xr:uid="{00000000-0005-0000-0000-0000CE180000}"/>
    <cellStyle name="Normal 12 5 48" xfId="6351" xr:uid="{00000000-0005-0000-0000-0000CF180000}"/>
    <cellStyle name="Normal 12 5 49" xfId="6352" xr:uid="{00000000-0005-0000-0000-0000D0180000}"/>
    <cellStyle name="Normal 12 5 5" xfId="6353" xr:uid="{00000000-0005-0000-0000-0000D1180000}"/>
    <cellStyle name="Normal 12 5 50" xfId="6354" xr:uid="{00000000-0005-0000-0000-0000D2180000}"/>
    <cellStyle name="Normal 12 5 51" xfId="6355" xr:uid="{00000000-0005-0000-0000-0000D3180000}"/>
    <cellStyle name="Normal 12 5 52" xfId="6356" xr:uid="{00000000-0005-0000-0000-0000D4180000}"/>
    <cellStyle name="Normal 12 5 53" xfId="6357" xr:uid="{00000000-0005-0000-0000-0000D5180000}"/>
    <cellStyle name="Normal 12 5 54" xfId="6358" xr:uid="{00000000-0005-0000-0000-0000D6180000}"/>
    <cellStyle name="Normal 12 5 55" xfId="6359" xr:uid="{00000000-0005-0000-0000-0000D7180000}"/>
    <cellStyle name="Normal 12 5 56" xfId="6360" xr:uid="{00000000-0005-0000-0000-0000D8180000}"/>
    <cellStyle name="Normal 12 5 57" xfId="6361" xr:uid="{00000000-0005-0000-0000-0000D9180000}"/>
    <cellStyle name="Normal 12 5 58" xfId="6362" xr:uid="{00000000-0005-0000-0000-0000DA180000}"/>
    <cellStyle name="Normal 12 5 59" xfId="6363" xr:uid="{00000000-0005-0000-0000-0000DB180000}"/>
    <cellStyle name="Normal 12 5 6" xfId="6364" xr:uid="{00000000-0005-0000-0000-0000DC180000}"/>
    <cellStyle name="Normal 12 5 60" xfId="6365" xr:uid="{00000000-0005-0000-0000-0000DD180000}"/>
    <cellStyle name="Normal 12 5 61" xfId="6366" xr:uid="{00000000-0005-0000-0000-0000DE180000}"/>
    <cellStyle name="Normal 12 5 62" xfId="6367" xr:uid="{00000000-0005-0000-0000-0000DF180000}"/>
    <cellStyle name="Normal 12 5 63" xfId="6368" xr:uid="{00000000-0005-0000-0000-0000E0180000}"/>
    <cellStyle name="Normal 12 5 64" xfId="6369" xr:uid="{00000000-0005-0000-0000-0000E1180000}"/>
    <cellStyle name="Normal 12 5 65" xfId="6370" xr:uid="{00000000-0005-0000-0000-0000E2180000}"/>
    <cellStyle name="Normal 12 5 66" xfId="6371" xr:uid="{00000000-0005-0000-0000-0000E3180000}"/>
    <cellStyle name="Normal 12 5 67" xfId="6372" xr:uid="{00000000-0005-0000-0000-0000E4180000}"/>
    <cellStyle name="Normal 12 5 68" xfId="6373" xr:uid="{00000000-0005-0000-0000-0000E5180000}"/>
    <cellStyle name="Normal 12 5 69" xfId="6374" xr:uid="{00000000-0005-0000-0000-0000E6180000}"/>
    <cellStyle name="Normal 12 5 7" xfId="6375" xr:uid="{00000000-0005-0000-0000-0000E7180000}"/>
    <cellStyle name="Normal 12 5 70" xfId="6376" xr:uid="{00000000-0005-0000-0000-0000E8180000}"/>
    <cellStyle name="Normal 12 5 71" xfId="6377" xr:uid="{00000000-0005-0000-0000-0000E9180000}"/>
    <cellStyle name="Normal 12 5 72" xfId="6378" xr:uid="{00000000-0005-0000-0000-0000EA180000}"/>
    <cellStyle name="Normal 12 5 73" xfId="6379" xr:uid="{00000000-0005-0000-0000-0000EB180000}"/>
    <cellStyle name="Normal 12 5 74" xfId="6380" xr:uid="{00000000-0005-0000-0000-0000EC180000}"/>
    <cellStyle name="Normal 12 5 75" xfId="6381" xr:uid="{00000000-0005-0000-0000-0000ED180000}"/>
    <cellStyle name="Normal 12 5 76" xfId="6382" xr:uid="{00000000-0005-0000-0000-0000EE180000}"/>
    <cellStyle name="Normal 12 5 77" xfId="6383" xr:uid="{00000000-0005-0000-0000-0000EF180000}"/>
    <cellStyle name="Normal 12 5 78" xfId="6384" xr:uid="{00000000-0005-0000-0000-0000F0180000}"/>
    <cellStyle name="Normal 12 5 79" xfId="6385" xr:uid="{00000000-0005-0000-0000-0000F1180000}"/>
    <cellStyle name="Normal 12 5 8" xfId="6386" xr:uid="{00000000-0005-0000-0000-0000F2180000}"/>
    <cellStyle name="Normal 12 5 80" xfId="6387" xr:uid="{00000000-0005-0000-0000-0000F3180000}"/>
    <cellStyle name="Normal 12 5 81" xfId="6388" xr:uid="{00000000-0005-0000-0000-0000F4180000}"/>
    <cellStyle name="Normal 12 5 82" xfId="6389" xr:uid="{00000000-0005-0000-0000-0000F5180000}"/>
    <cellStyle name="Normal 12 5 83" xfId="6390" xr:uid="{00000000-0005-0000-0000-0000F6180000}"/>
    <cellStyle name="Normal 12 5 84" xfId="6391" xr:uid="{00000000-0005-0000-0000-0000F7180000}"/>
    <cellStyle name="Normal 12 5 85" xfId="6392" xr:uid="{00000000-0005-0000-0000-0000F8180000}"/>
    <cellStyle name="Normal 12 5 86" xfId="6393" xr:uid="{00000000-0005-0000-0000-0000F9180000}"/>
    <cellStyle name="Normal 12 5 87" xfId="6394" xr:uid="{00000000-0005-0000-0000-0000FA180000}"/>
    <cellStyle name="Normal 12 5 88" xfId="6395" xr:uid="{00000000-0005-0000-0000-0000FB180000}"/>
    <cellStyle name="Normal 12 5 89" xfId="6396" xr:uid="{00000000-0005-0000-0000-0000FC180000}"/>
    <cellStyle name="Normal 12 5 9" xfId="6397" xr:uid="{00000000-0005-0000-0000-0000FD180000}"/>
    <cellStyle name="Normal 12 5 90" xfId="6398" xr:uid="{00000000-0005-0000-0000-0000FE180000}"/>
    <cellStyle name="Normal 12 5 91" xfId="6399" xr:uid="{00000000-0005-0000-0000-0000FF180000}"/>
    <cellStyle name="Normal 12 5 92" xfId="6400" xr:uid="{00000000-0005-0000-0000-000000190000}"/>
    <cellStyle name="Normal 12 5 93" xfId="6401" xr:uid="{00000000-0005-0000-0000-000001190000}"/>
    <cellStyle name="Normal 12 5 94" xfId="6402" xr:uid="{00000000-0005-0000-0000-000002190000}"/>
    <cellStyle name="Normal 12 5 95" xfId="6403" xr:uid="{00000000-0005-0000-0000-000003190000}"/>
    <cellStyle name="Normal 12 5 96" xfId="6404" xr:uid="{00000000-0005-0000-0000-000004190000}"/>
    <cellStyle name="Normal 12 5 97" xfId="6405" xr:uid="{00000000-0005-0000-0000-000005190000}"/>
    <cellStyle name="Normal 12 5 98" xfId="6406" xr:uid="{00000000-0005-0000-0000-000006190000}"/>
    <cellStyle name="Normal 12 5 99" xfId="6407" xr:uid="{00000000-0005-0000-0000-000007190000}"/>
    <cellStyle name="Normal 12 6" xfId="6408" xr:uid="{00000000-0005-0000-0000-000008190000}"/>
    <cellStyle name="Normal 12 6 10" xfId="6409" xr:uid="{00000000-0005-0000-0000-000009190000}"/>
    <cellStyle name="Normal 12 6 100" xfId="6410" xr:uid="{00000000-0005-0000-0000-00000A190000}"/>
    <cellStyle name="Normal 12 6 101" xfId="6411" xr:uid="{00000000-0005-0000-0000-00000B190000}"/>
    <cellStyle name="Normal 12 6 102" xfId="6412" xr:uid="{00000000-0005-0000-0000-00000C190000}"/>
    <cellStyle name="Normal 12 6 103" xfId="6413" xr:uid="{00000000-0005-0000-0000-00000D190000}"/>
    <cellStyle name="Normal 12 6 104" xfId="6414" xr:uid="{00000000-0005-0000-0000-00000E190000}"/>
    <cellStyle name="Normal 12 6 105" xfId="6415" xr:uid="{00000000-0005-0000-0000-00000F190000}"/>
    <cellStyle name="Normal 12 6 106" xfId="6416" xr:uid="{00000000-0005-0000-0000-000010190000}"/>
    <cellStyle name="Normal 12 6 107" xfId="6417" xr:uid="{00000000-0005-0000-0000-000011190000}"/>
    <cellStyle name="Normal 12 6 108" xfId="6418" xr:uid="{00000000-0005-0000-0000-000012190000}"/>
    <cellStyle name="Normal 12 6 109" xfId="6419" xr:uid="{00000000-0005-0000-0000-000013190000}"/>
    <cellStyle name="Normal 12 6 11" xfId="6420" xr:uid="{00000000-0005-0000-0000-000014190000}"/>
    <cellStyle name="Normal 12 6 110" xfId="6421" xr:uid="{00000000-0005-0000-0000-000015190000}"/>
    <cellStyle name="Normal 12 6 111" xfId="6422" xr:uid="{00000000-0005-0000-0000-000016190000}"/>
    <cellStyle name="Normal 12 6 112" xfId="6423" xr:uid="{00000000-0005-0000-0000-000017190000}"/>
    <cellStyle name="Normal 12 6 113" xfId="6424" xr:uid="{00000000-0005-0000-0000-000018190000}"/>
    <cellStyle name="Normal 12 6 114" xfId="6425" xr:uid="{00000000-0005-0000-0000-000019190000}"/>
    <cellStyle name="Normal 12 6 115" xfId="6426" xr:uid="{00000000-0005-0000-0000-00001A190000}"/>
    <cellStyle name="Normal 12 6 116" xfId="6427" xr:uid="{00000000-0005-0000-0000-00001B190000}"/>
    <cellStyle name="Normal 12 6 117" xfId="6428" xr:uid="{00000000-0005-0000-0000-00001C190000}"/>
    <cellStyle name="Normal 12 6 118" xfId="6429" xr:uid="{00000000-0005-0000-0000-00001D190000}"/>
    <cellStyle name="Normal 12 6 119" xfId="6430" xr:uid="{00000000-0005-0000-0000-00001E190000}"/>
    <cellStyle name="Normal 12 6 12" xfId="6431" xr:uid="{00000000-0005-0000-0000-00001F190000}"/>
    <cellStyle name="Normal 12 6 120" xfId="6432" xr:uid="{00000000-0005-0000-0000-000020190000}"/>
    <cellStyle name="Normal 12 6 121" xfId="6433" xr:uid="{00000000-0005-0000-0000-000021190000}"/>
    <cellStyle name="Normal 12 6 122" xfId="6434" xr:uid="{00000000-0005-0000-0000-000022190000}"/>
    <cellStyle name="Normal 12 6 123" xfId="6435" xr:uid="{00000000-0005-0000-0000-000023190000}"/>
    <cellStyle name="Normal 12 6 124" xfId="6436" xr:uid="{00000000-0005-0000-0000-000024190000}"/>
    <cellStyle name="Normal 12 6 125" xfId="6437" xr:uid="{00000000-0005-0000-0000-000025190000}"/>
    <cellStyle name="Normal 12 6 126" xfId="6438" xr:uid="{00000000-0005-0000-0000-000026190000}"/>
    <cellStyle name="Normal 12 6 127" xfId="6439" xr:uid="{00000000-0005-0000-0000-000027190000}"/>
    <cellStyle name="Normal 12 6 128" xfId="6440" xr:uid="{00000000-0005-0000-0000-000028190000}"/>
    <cellStyle name="Normal 12 6 129" xfId="6441" xr:uid="{00000000-0005-0000-0000-000029190000}"/>
    <cellStyle name="Normal 12 6 13" xfId="6442" xr:uid="{00000000-0005-0000-0000-00002A190000}"/>
    <cellStyle name="Normal 12 6 130" xfId="6443" xr:uid="{00000000-0005-0000-0000-00002B190000}"/>
    <cellStyle name="Normal 12 6 131" xfId="6444" xr:uid="{00000000-0005-0000-0000-00002C190000}"/>
    <cellStyle name="Normal 12 6 132" xfId="6445" xr:uid="{00000000-0005-0000-0000-00002D190000}"/>
    <cellStyle name="Normal 12 6 133" xfId="6446" xr:uid="{00000000-0005-0000-0000-00002E190000}"/>
    <cellStyle name="Normal 12 6 134" xfId="6447" xr:uid="{00000000-0005-0000-0000-00002F190000}"/>
    <cellStyle name="Normal 12 6 135" xfId="6448" xr:uid="{00000000-0005-0000-0000-000030190000}"/>
    <cellStyle name="Normal 12 6 136" xfId="6449" xr:uid="{00000000-0005-0000-0000-000031190000}"/>
    <cellStyle name="Normal 12 6 137" xfId="6450" xr:uid="{00000000-0005-0000-0000-000032190000}"/>
    <cellStyle name="Normal 12 6 138" xfId="6451" xr:uid="{00000000-0005-0000-0000-000033190000}"/>
    <cellStyle name="Normal 12 6 139" xfId="6452" xr:uid="{00000000-0005-0000-0000-000034190000}"/>
    <cellStyle name="Normal 12 6 14" xfId="6453" xr:uid="{00000000-0005-0000-0000-000035190000}"/>
    <cellStyle name="Normal 12 6 140" xfId="6454" xr:uid="{00000000-0005-0000-0000-000036190000}"/>
    <cellStyle name="Normal 12 6 141" xfId="6455" xr:uid="{00000000-0005-0000-0000-000037190000}"/>
    <cellStyle name="Normal 12 6 142" xfId="6456" xr:uid="{00000000-0005-0000-0000-000038190000}"/>
    <cellStyle name="Normal 12 6 143" xfId="6457" xr:uid="{00000000-0005-0000-0000-000039190000}"/>
    <cellStyle name="Normal 12 6 144" xfId="6458" xr:uid="{00000000-0005-0000-0000-00003A190000}"/>
    <cellStyle name="Normal 12 6 145" xfId="6459" xr:uid="{00000000-0005-0000-0000-00003B190000}"/>
    <cellStyle name="Normal 12 6 146" xfId="6460" xr:uid="{00000000-0005-0000-0000-00003C190000}"/>
    <cellStyle name="Normal 12 6 147" xfId="6461" xr:uid="{00000000-0005-0000-0000-00003D190000}"/>
    <cellStyle name="Normal 12 6 148" xfId="6462" xr:uid="{00000000-0005-0000-0000-00003E190000}"/>
    <cellStyle name="Normal 12 6 149" xfId="6463" xr:uid="{00000000-0005-0000-0000-00003F190000}"/>
    <cellStyle name="Normal 12 6 15" xfId="6464" xr:uid="{00000000-0005-0000-0000-000040190000}"/>
    <cellStyle name="Normal 12 6 150" xfId="6465" xr:uid="{00000000-0005-0000-0000-000041190000}"/>
    <cellStyle name="Normal 12 6 151" xfId="6466" xr:uid="{00000000-0005-0000-0000-000042190000}"/>
    <cellStyle name="Normal 12 6 152" xfId="6467" xr:uid="{00000000-0005-0000-0000-000043190000}"/>
    <cellStyle name="Normal 12 6 153" xfId="6468" xr:uid="{00000000-0005-0000-0000-000044190000}"/>
    <cellStyle name="Normal 12 6 154" xfId="6469" xr:uid="{00000000-0005-0000-0000-000045190000}"/>
    <cellStyle name="Normal 12 6 155" xfId="6470" xr:uid="{00000000-0005-0000-0000-000046190000}"/>
    <cellStyle name="Normal 12 6 16" xfId="6471" xr:uid="{00000000-0005-0000-0000-000047190000}"/>
    <cellStyle name="Normal 12 6 17" xfId="6472" xr:uid="{00000000-0005-0000-0000-000048190000}"/>
    <cellStyle name="Normal 12 6 18" xfId="6473" xr:uid="{00000000-0005-0000-0000-000049190000}"/>
    <cellStyle name="Normal 12 6 19" xfId="6474" xr:uid="{00000000-0005-0000-0000-00004A190000}"/>
    <cellStyle name="Normal 12 6 2" xfId="6475" xr:uid="{00000000-0005-0000-0000-00004B190000}"/>
    <cellStyle name="Normal 12 6 20" xfId="6476" xr:uid="{00000000-0005-0000-0000-00004C190000}"/>
    <cellStyle name="Normal 12 6 21" xfId="6477" xr:uid="{00000000-0005-0000-0000-00004D190000}"/>
    <cellStyle name="Normal 12 6 22" xfId="6478" xr:uid="{00000000-0005-0000-0000-00004E190000}"/>
    <cellStyle name="Normal 12 6 23" xfId="6479" xr:uid="{00000000-0005-0000-0000-00004F190000}"/>
    <cellStyle name="Normal 12 6 24" xfId="6480" xr:uid="{00000000-0005-0000-0000-000050190000}"/>
    <cellStyle name="Normal 12 6 25" xfId="6481" xr:uid="{00000000-0005-0000-0000-000051190000}"/>
    <cellStyle name="Normal 12 6 26" xfId="6482" xr:uid="{00000000-0005-0000-0000-000052190000}"/>
    <cellStyle name="Normal 12 6 27" xfId="6483" xr:uid="{00000000-0005-0000-0000-000053190000}"/>
    <cellStyle name="Normal 12 6 28" xfId="6484" xr:uid="{00000000-0005-0000-0000-000054190000}"/>
    <cellStyle name="Normal 12 6 29" xfId="6485" xr:uid="{00000000-0005-0000-0000-000055190000}"/>
    <cellStyle name="Normal 12 6 3" xfId="6486" xr:uid="{00000000-0005-0000-0000-000056190000}"/>
    <cellStyle name="Normal 12 6 30" xfId="6487" xr:uid="{00000000-0005-0000-0000-000057190000}"/>
    <cellStyle name="Normal 12 6 31" xfId="6488" xr:uid="{00000000-0005-0000-0000-000058190000}"/>
    <cellStyle name="Normal 12 6 32" xfId="6489" xr:uid="{00000000-0005-0000-0000-000059190000}"/>
    <cellStyle name="Normal 12 6 33" xfId="6490" xr:uid="{00000000-0005-0000-0000-00005A190000}"/>
    <cellStyle name="Normal 12 6 34" xfId="6491" xr:uid="{00000000-0005-0000-0000-00005B190000}"/>
    <cellStyle name="Normal 12 6 35" xfId="6492" xr:uid="{00000000-0005-0000-0000-00005C190000}"/>
    <cellStyle name="Normal 12 6 36" xfId="6493" xr:uid="{00000000-0005-0000-0000-00005D190000}"/>
    <cellStyle name="Normal 12 6 37" xfId="6494" xr:uid="{00000000-0005-0000-0000-00005E190000}"/>
    <cellStyle name="Normal 12 6 38" xfId="6495" xr:uid="{00000000-0005-0000-0000-00005F190000}"/>
    <cellStyle name="Normal 12 6 39" xfId="6496" xr:uid="{00000000-0005-0000-0000-000060190000}"/>
    <cellStyle name="Normal 12 6 4" xfId="6497" xr:uid="{00000000-0005-0000-0000-000061190000}"/>
    <cellStyle name="Normal 12 6 40" xfId="6498" xr:uid="{00000000-0005-0000-0000-000062190000}"/>
    <cellStyle name="Normal 12 6 41" xfId="6499" xr:uid="{00000000-0005-0000-0000-000063190000}"/>
    <cellStyle name="Normal 12 6 42" xfId="6500" xr:uid="{00000000-0005-0000-0000-000064190000}"/>
    <cellStyle name="Normal 12 6 43" xfId="6501" xr:uid="{00000000-0005-0000-0000-000065190000}"/>
    <cellStyle name="Normal 12 6 44" xfId="6502" xr:uid="{00000000-0005-0000-0000-000066190000}"/>
    <cellStyle name="Normal 12 6 45" xfId="6503" xr:uid="{00000000-0005-0000-0000-000067190000}"/>
    <cellStyle name="Normal 12 6 46" xfId="6504" xr:uid="{00000000-0005-0000-0000-000068190000}"/>
    <cellStyle name="Normal 12 6 47" xfId="6505" xr:uid="{00000000-0005-0000-0000-000069190000}"/>
    <cellStyle name="Normal 12 6 48" xfId="6506" xr:uid="{00000000-0005-0000-0000-00006A190000}"/>
    <cellStyle name="Normal 12 6 49" xfId="6507" xr:uid="{00000000-0005-0000-0000-00006B190000}"/>
    <cellStyle name="Normal 12 6 5" xfId="6508" xr:uid="{00000000-0005-0000-0000-00006C190000}"/>
    <cellStyle name="Normal 12 6 50" xfId="6509" xr:uid="{00000000-0005-0000-0000-00006D190000}"/>
    <cellStyle name="Normal 12 6 51" xfId="6510" xr:uid="{00000000-0005-0000-0000-00006E190000}"/>
    <cellStyle name="Normal 12 6 52" xfId="6511" xr:uid="{00000000-0005-0000-0000-00006F190000}"/>
    <cellStyle name="Normal 12 6 53" xfId="6512" xr:uid="{00000000-0005-0000-0000-000070190000}"/>
    <cellStyle name="Normal 12 6 54" xfId="6513" xr:uid="{00000000-0005-0000-0000-000071190000}"/>
    <cellStyle name="Normal 12 6 55" xfId="6514" xr:uid="{00000000-0005-0000-0000-000072190000}"/>
    <cellStyle name="Normal 12 6 56" xfId="6515" xr:uid="{00000000-0005-0000-0000-000073190000}"/>
    <cellStyle name="Normal 12 6 57" xfId="6516" xr:uid="{00000000-0005-0000-0000-000074190000}"/>
    <cellStyle name="Normal 12 6 58" xfId="6517" xr:uid="{00000000-0005-0000-0000-000075190000}"/>
    <cellStyle name="Normal 12 6 59" xfId="6518" xr:uid="{00000000-0005-0000-0000-000076190000}"/>
    <cellStyle name="Normal 12 6 6" xfId="6519" xr:uid="{00000000-0005-0000-0000-000077190000}"/>
    <cellStyle name="Normal 12 6 60" xfId="6520" xr:uid="{00000000-0005-0000-0000-000078190000}"/>
    <cellStyle name="Normal 12 6 61" xfId="6521" xr:uid="{00000000-0005-0000-0000-000079190000}"/>
    <cellStyle name="Normal 12 6 62" xfId="6522" xr:uid="{00000000-0005-0000-0000-00007A190000}"/>
    <cellStyle name="Normal 12 6 63" xfId="6523" xr:uid="{00000000-0005-0000-0000-00007B190000}"/>
    <cellStyle name="Normal 12 6 64" xfId="6524" xr:uid="{00000000-0005-0000-0000-00007C190000}"/>
    <cellStyle name="Normal 12 6 65" xfId="6525" xr:uid="{00000000-0005-0000-0000-00007D190000}"/>
    <cellStyle name="Normal 12 6 66" xfId="6526" xr:uid="{00000000-0005-0000-0000-00007E190000}"/>
    <cellStyle name="Normal 12 6 67" xfId="6527" xr:uid="{00000000-0005-0000-0000-00007F190000}"/>
    <cellStyle name="Normal 12 6 68" xfId="6528" xr:uid="{00000000-0005-0000-0000-000080190000}"/>
    <cellStyle name="Normal 12 6 69" xfId="6529" xr:uid="{00000000-0005-0000-0000-000081190000}"/>
    <cellStyle name="Normal 12 6 7" xfId="6530" xr:uid="{00000000-0005-0000-0000-000082190000}"/>
    <cellStyle name="Normal 12 6 70" xfId="6531" xr:uid="{00000000-0005-0000-0000-000083190000}"/>
    <cellStyle name="Normal 12 6 71" xfId="6532" xr:uid="{00000000-0005-0000-0000-000084190000}"/>
    <cellStyle name="Normal 12 6 72" xfId="6533" xr:uid="{00000000-0005-0000-0000-000085190000}"/>
    <cellStyle name="Normal 12 6 73" xfId="6534" xr:uid="{00000000-0005-0000-0000-000086190000}"/>
    <cellStyle name="Normal 12 6 74" xfId="6535" xr:uid="{00000000-0005-0000-0000-000087190000}"/>
    <cellStyle name="Normal 12 6 75" xfId="6536" xr:uid="{00000000-0005-0000-0000-000088190000}"/>
    <cellStyle name="Normal 12 6 76" xfId="6537" xr:uid="{00000000-0005-0000-0000-000089190000}"/>
    <cellStyle name="Normal 12 6 77" xfId="6538" xr:uid="{00000000-0005-0000-0000-00008A190000}"/>
    <cellStyle name="Normal 12 6 78" xfId="6539" xr:uid="{00000000-0005-0000-0000-00008B190000}"/>
    <cellStyle name="Normal 12 6 79" xfId="6540" xr:uid="{00000000-0005-0000-0000-00008C190000}"/>
    <cellStyle name="Normal 12 6 8" xfId="6541" xr:uid="{00000000-0005-0000-0000-00008D190000}"/>
    <cellStyle name="Normal 12 6 80" xfId="6542" xr:uid="{00000000-0005-0000-0000-00008E190000}"/>
    <cellStyle name="Normal 12 6 81" xfId="6543" xr:uid="{00000000-0005-0000-0000-00008F190000}"/>
    <cellStyle name="Normal 12 6 82" xfId="6544" xr:uid="{00000000-0005-0000-0000-000090190000}"/>
    <cellStyle name="Normal 12 6 83" xfId="6545" xr:uid="{00000000-0005-0000-0000-000091190000}"/>
    <cellStyle name="Normal 12 6 84" xfId="6546" xr:uid="{00000000-0005-0000-0000-000092190000}"/>
    <cellStyle name="Normal 12 6 85" xfId="6547" xr:uid="{00000000-0005-0000-0000-000093190000}"/>
    <cellStyle name="Normal 12 6 86" xfId="6548" xr:uid="{00000000-0005-0000-0000-000094190000}"/>
    <cellStyle name="Normal 12 6 87" xfId="6549" xr:uid="{00000000-0005-0000-0000-000095190000}"/>
    <cellStyle name="Normal 12 6 88" xfId="6550" xr:uid="{00000000-0005-0000-0000-000096190000}"/>
    <cellStyle name="Normal 12 6 89" xfId="6551" xr:uid="{00000000-0005-0000-0000-000097190000}"/>
    <cellStyle name="Normal 12 6 9" xfId="6552" xr:uid="{00000000-0005-0000-0000-000098190000}"/>
    <cellStyle name="Normal 12 6 90" xfId="6553" xr:uid="{00000000-0005-0000-0000-000099190000}"/>
    <cellStyle name="Normal 12 6 91" xfId="6554" xr:uid="{00000000-0005-0000-0000-00009A190000}"/>
    <cellStyle name="Normal 12 6 92" xfId="6555" xr:uid="{00000000-0005-0000-0000-00009B190000}"/>
    <cellStyle name="Normal 12 6 93" xfId="6556" xr:uid="{00000000-0005-0000-0000-00009C190000}"/>
    <cellStyle name="Normal 12 6 94" xfId="6557" xr:uid="{00000000-0005-0000-0000-00009D190000}"/>
    <cellStyle name="Normal 12 6 95" xfId="6558" xr:uid="{00000000-0005-0000-0000-00009E190000}"/>
    <cellStyle name="Normal 12 6 96" xfId="6559" xr:uid="{00000000-0005-0000-0000-00009F190000}"/>
    <cellStyle name="Normal 12 6 97" xfId="6560" xr:uid="{00000000-0005-0000-0000-0000A0190000}"/>
    <cellStyle name="Normal 12 6 98" xfId="6561" xr:uid="{00000000-0005-0000-0000-0000A1190000}"/>
    <cellStyle name="Normal 12 6 99" xfId="6562" xr:uid="{00000000-0005-0000-0000-0000A2190000}"/>
    <cellStyle name="Normal 12 7" xfId="6563" xr:uid="{00000000-0005-0000-0000-0000A3190000}"/>
    <cellStyle name="Normal 12 7 10" xfId="6564" xr:uid="{00000000-0005-0000-0000-0000A4190000}"/>
    <cellStyle name="Normal 12 7 100" xfId="6565" xr:uid="{00000000-0005-0000-0000-0000A5190000}"/>
    <cellStyle name="Normal 12 7 101" xfId="6566" xr:uid="{00000000-0005-0000-0000-0000A6190000}"/>
    <cellStyle name="Normal 12 7 102" xfId="6567" xr:uid="{00000000-0005-0000-0000-0000A7190000}"/>
    <cellStyle name="Normal 12 7 103" xfId="6568" xr:uid="{00000000-0005-0000-0000-0000A8190000}"/>
    <cellStyle name="Normal 12 7 104" xfId="6569" xr:uid="{00000000-0005-0000-0000-0000A9190000}"/>
    <cellStyle name="Normal 12 7 105" xfId="6570" xr:uid="{00000000-0005-0000-0000-0000AA190000}"/>
    <cellStyle name="Normal 12 7 106" xfId="6571" xr:uid="{00000000-0005-0000-0000-0000AB190000}"/>
    <cellStyle name="Normal 12 7 107" xfId="6572" xr:uid="{00000000-0005-0000-0000-0000AC190000}"/>
    <cellStyle name="Normal 12 7 108" xfId="6573" xr:uid="{00000000-0005-0000-0000-0000AD190000}"/>
    <cellStyle name="Normal 12 7 109" xfId="6574" xr:uid="{00000000-0005-0000-0000-0000AE190000}"/>
    <cellStyle name="Normal 12 7 11" xfId="6575" xr:uid="{00000000-0005-0000-0000-0000AF190000}"/>
    <cellStyle name="Normal 12 7 110" xfId="6576" xr:uid="{00000000-0005-0000-0000-0000B0190000}"/>
    <cellStyle name="Normal 12 7 111" xfId="6577" xr:uid="{00000000-0005-0000-0000-0000B1190000}"/>
    <cellStyle name="Normal 12 7 112" xfId="6578" xr:uid="{00000000-0005-0000-0000-0000B2190000}"/>
    <cellStyle name="Normal 12 7 113" xfId="6579" xr:uid="{00000000-0005-0000-0000-0000B3190000}"/>
    <cellStyle name="Normal 12 7 114" xfId="6580" xr:uid="{00000000-0005-0000-0000-0000B4190000}"/>
    <cellStyle name="Normal 12 7 115" xfId="6581" xr:uid="{00000000-0005-0000-0000-0000B5190000}"/>
    <cellStyle name="Normal 12 7 116" xfId="6582" xr:uid="{00000000-0005-0000-0000-0000B6190000}"/>
    <cellStyle name="Normal 12 7 117" xfId="6583" xr:uid="{00000000-0005-0000-0000-0000B7190000}"/>
    <cellStyle name="Normal 12 7 118" xfId="6584" xr:uid="{00000000-0005-0000-0000-0000B8190000}"/>
    <cellStyle name="Normal 12 7 119" xfId="6585" xr:uid="{00000000-0005-0000-0000-0000B9190000}"/>
    <cellStyle name="Normal 12 7 12" xfId="6586" xr:uid="{00000000-0005-0000-0000-0000BA190000}"/>
    <cellStyle name="Normal 12 7 120" xfId="6587" xr:uid="{00000000-0005-0000-0000-0000BB190000}"/>
    <cellStyle name="Normal 12 7 121" xfId="6588" xr:uid="{00000000-0005-0000-0000-0000BC190000}"/>
    <cellStyle name="Normal 12 7 122" xfId="6589" xr:uid="{00000000-0005-0000-0000-0000BD190000}"/>
    <cellStyle name="Normal 12 7 123" xfId="6590" xr:uid="{00000000-0005-0000-0000-0000BE190000}"/>
    <cellStyle name="Normal 12 7 124" xfId="6591" xr:uid="{00000000-0005-0000-0000-0000BF190000}"/>
    <cellStyle name="Normal 12 7 125" xfId="6592" xr:uid="{00000000-0005-0000-0000-0000C0190000}"/>
    <cellStyle name="Normal 12 7 126" xfId="6593" xr:uid="{00000000-0005-0000-0000-0000C1190000}"/>
    <cellStyle name="Normal 12 7 127" xfId="6594" xr:uid="{00000000-0005-0000-0000-0000C2190000}"/>
    <cellStyle name="Normal 12 7 128" xfId="6595" xr:uid="{00000000-0005-0000-0000-0000C3190000}"/>
    <cellStyle name="Normal 12 7 129" xfId="6596" xr:uid="{00000000-0005-0000-0000-0000C4190000}"/>
    <cellStyle name="Normal 12 7 13" xfId="6597" xr:uid="{00000000-0005-0000-0000-0000C5190000}"/>
    <cellStyle name="Normal 12 7 130" xfId="6598" xr:uid="{00000000-0005-0000-0000-0000C6190000}"/>
    <cellStyle name="Normal 12 7 131" xfId="6599" xr:uid="{00000000-0005-0000-0000-0000C7190000}"/>
    <cellStyle name="Normal 12 7 132" xfId="6600" xr:uid="{00000000-0005-0000-0000-0000C8190000}"/>
    <cellStyle name="Normal 12 7 133" xfId="6601" xr:uid="{00000000-0005-0000-0000-0000C9190000}"/>
    <cellStyle name="Normal 12 7 134" xfId="6602" xr:uid="{00000000-0005-0000-0000-0000CA190000}"/>
    <cellStyle name="Normal 12 7 135" xfId="6603" xr:uid="{00000000-0005-0000-0000-0000CB190000}"/>
    <cellStyle name="Normal 12 7 136" xfId="6604" xr:uid="{00000000-0005-0000-0000-0000CC190000}"/>
    <cellStyle name="Normal 12 7 137" xfId="6605" xr:uid="{00000000-0005-0000-0000-0000CD190000}"/>
    <cellStyle name="Normal 12 7 138" xfId="6606" xr:uid="{00000000-0005-0000-0000-0000CE190000}"/>
    <cellStyle name="Normal 12 7 139" xfId="6607" xr:uid="{00000000-0005-0000-0000-0000CF190000}"/>
    <cellStyle name="Normal 12 7 14" xfId="6608" xr:uid="{00000000-0005-0000-0000-0000D0190000}"/>
    <cellStyle name="Normal 12 7 140" xfId="6609" xr:uid="{00000000-0005-0000-0000-0000D1190000}"/>
    <cellStyle name="Normal 12 7 141" xfId="6610" xr:uid="{00000000-0005-0000-0000-0000D2190000}"/>
    <cellStyle name="Normal 12 7 142" xfId="6611" xr:uid="{00000000-0005-0000-0000-0000D3190000}"/>
    <cellStyle name="Normal 12 7 143" xfId="6612" xr:uid="{00000000-0005-0000-0000-0000D4190000}"/>
    <cellStyle name="Normal 12 7 144" xfId="6613" xr:uid="{00000000-0005-0000-0000-0000D5190000}"/>
    <cellStyle name="Normal 12 7 145" xfId="6614" xr:uid="{00000000-0005-0000-0000-0000D6190000}"/>
    <cellStyle name="Normal 12 7 146" xfId="6615" xr:uid="{00000000-0005-0000-0000-0000D7190000}"/>
    <cellStyle name="Normal 12 7 147" xfId="6616" xr:uid="{00000000-0005-0000-0000-0000D8190000}"/>
    <cellStyle name="Normal 12 7 148" xfId="6617" xr:uid="{00000000-0005-0000-0000-0000D9190000}"/>
    <cellStyle name="Normal 12 7 149" xfId="6618" xr:uid="{00000000-0005-0000-0000-0000DA190000}"/>
    <cellStyle name="Normal 12 7 15" xfId="6619" xr:uid="{00000000-0005-0000-0000-0000DB190000}"/>
    <cellStyle name="Normal 12 7 150" xfId="6620" xr:uid="{00000000-0005-0000-0000-0000DC190000}"/>
    <cellStyle name="Normal 12 7 151" xfId="6621" xr:uid="{00000000-0005-0000-0000-0000DD190000}"/>
    <cellStyle name="Normal 12 7 152" xfId="6622" xr:uid="{00000000-0005-0000-0000-0000DE190000}"/>
    <cellStyle name="Normal 12 7 153" xfId="6623" xr:uid="{00000000-0005-0000-0000-0000DF190000}"/>
    <cellStyle name="Normal 12 7 154" xfId="6624" xr:uid="{00000000-0005-0000-0000-0000E0190000}"/>
    <cellStyle name="Normal 12 7 155" xfId="6625" xr:uid="{00000000-0005-0000-0000-0000E1190000}"/>
    <cellStyle name="Normal 12 7 16" xfId="6626" xr:uid="{00000000-0005-0000-0000-0000E2190000}"/>
    <cellStyle name="Normal 12 7 17" xfId="6627" xr:uid="{00000000-0005-0000-0000-0000E3190000}"/>
    <cellStyle name="Normal 12 7 18" xfId="6628" xr:uid="{00000000-0005-0000-0000-0000E4190000}"/>
    <cellStyle name="Normal 12 7 19" xfId="6629" xr:uid="{00000000-0005-0000-0000-0000E5190000}"/>
    <cellStyle name="Normal 12 7 2" xfId="6630" xr:uid="{00000000-0005-0000-0000-0000E6190000}"/>
    <cellStyle name="Normal 12 7 20" xfId="6631" xr:uid="{00000000-0005-0000-0000-0000E7190000}"/>
    <cellStyle name="Normal 12 7 21" xfId="6632" xr:uid="{00000000-0005-0000-0000-0000E8190000}"/>
    <cellStyle name="Normal 12 7 22" xfId="6633" xr:uid="{00000000-0005-0000-0000-0000E9190000}"/>
    <cellStyle name="Normal 12 7 23" xfId="6634" xr:uid="{00000000-0005-0000-0000-0000EA190000}"/>
    <cellStyle name="Normal 12 7 24" xfId="6635" xr:uid="{00000000-0005-0000-0000-0000EB190000}"/>
    <cellStyle name="Normal 12 7 25" xfId="6636" xr:uid="{00000000-0005-0000-0000-0000EC190000}"/>
    <cellStyle name="Normal 12 7 26" xfId="6637" xr:uid="{00000000-0005-0000-0000-0000ED190000}"/>
    <cellStyle name="Normal 12 7 27" xfId="6638" xr:uid="{00000000-0005-0000-0000-0000EE190000}"/>
    <cellStyle name="Normal 12 7 28" xfId="6639" xr:uid="{00000000-0005-0000-0000-0000EF190000}"/>
    <cellStyle name="Normal 12 7 29" xfId="6640" xr:uid="{00000000-0005-0000-0000-0000F0190000}"/>
    <cellStyle name="Normal 12 7 3" xfId="6641" xr:uid="{00000000-0005-0000-0000-0000F1190000}"/>
    <cellStyle name="Normal 12 7 30" xfId="6642" xr:uid="{00000000-0005-0000-0000-0000F2190000}"/>
    <cellStyle name="Normal 12 7 31" xfId="6643" xr:uid="{00000000-0005-0000-0000-0000F3190000}"/>
    <cellStyle name="Normal 12 7 32" xfId="6644" xr:uid="{00000000-0005-0000-0000-0000F4190000}"/>
    <cellStyle name="Normal 12 7 33" xfId="6645" xr:uid="{00000000-0005-0000-0000-0000F5190000}"/>
    <cellStyle name="Normal 12 7 34" xfId="6646" xr:uid="{00000000-0005-0000-0000-0000F6190000}"/>
    <cellStyle name="Normal 12 7 35" xfId="6647" xr:uid="{00000000-0005-0000-0000-0000F7190000}"/>
    <cellStyle name="Normal 12 7 36" xfId="6648" xr:uid="{00000000-0005-0000-0000-0000F8190000}"/>
    <cellStyle name="Normal 12 7 37" xfId="6649" xr:uid="{00000000-0005-0000-0000-0000F9190000}"/>
    <cellStyle name="Normal 12 7 38" xfId="6650" xr:uid="{00000000-0005-0000-0000-0000FA190000}"/>
    <cellStyle name="Normal 12 7 39" xfId="6651" xr:uid="{00000000-0005-0000-0000-0000FB190000}"/>
    <cellStyle name="Normal 12 7 4" xfId="6652" xr:uid="{00000000-0005-0000-0000-0000FC190000}"/>
    <cellStyle name="Normal 12 7 40" xfId="6653" xr:uid="{00000000-0005-0000-0000-0000FD190000}"/>
    <cellStyle name="Normal 12 7 41" xfId="6654" xr:uid="{00000000-0005-0000-0000-0000FE190000}"/>
    <cellStyle name="Normal 12 7 42" xfId="6655" xr:uid="{00000000-0005-0000-0000-0000FF190000}"/>
    <cellStyle name="Normal 12 7 43" xfId="6656" xr:uid="{00000000-0005-0000-0000-0000001A0000}"/>
    <cellStyle name="Normal 12 7 44" xfId="6657" xr:uid="{00000000-0005-0000-0000-0000011A0000}"/>
    <cellStyle name="Normal 12 7 45" xfId="6658" xr:uid="{00000000-0005-0000-0000-0000021A0000}"/>
    <cellStyle name="Normal 12 7 46" xfId="6659" xr:uid="{00000000-0005-0000-0000-0000031A0000}"/>
    <cellStyle name="Normal 12 7 47" xfId="6660" xr:uid="{00000000-0005-0000-0000-0000041A0000}"/>
    <cellStyle name="Normal 12 7 48" xfId="6661" xr:uid="{00000000-0005-0000-0000-0000051A0000}"/>
    <cellStyle name="Normal 12 7 49" xfId="6662" xr:uid="{00000000-0005-0000-0000-0000061A0000}"/>
    <cellStyle name="Normal 12 7 5" xfId="6663" xr:uid="{00000000-0005-0000-0000-0000071A0000}"/>
    <cellStyle name="Normal 12 7 50" xfId="6664" xr:uid="{00000000-0005-0000-0000-0000081A0000}"/>
    <cellStyle name="Normal 12 7 51" xfId="6665" xr:uid="{00000000-0005-0000-0000-0000091A0000}"/>
    <cellStyle name="Normal 12 7 52" xfId="6666" xr:uid="{00000000-0005-0000-0000-00000A1A0000}"/>
    <cellStyle name="Normal 12 7 53" xfId="6667" xr:uid="{00000000-0005-0000-0000-00000B1A0000}"/>
    <cellStyle name="Normal 12 7 54" xfId="6668" xr:uid="{00000000-0005-0000-0000-00000C1A0000}"/>
    <cellStyle name="Normal 12 7 55" xfId="6669" xr:uid="{00000000-0005-0000-0000-00000D1A0000}"/>
    <cellStyle name="Normal 12 7 56" xfId="6670" xr:uid="{00000000-0005-0000-0000-00000E1A0000}"/>
    <cellStyle name="Normal 12 7 57" xfId="6671" xr:uid="{00000000-0005-0000-0000-00000F1A0000}"/>
    <cellStyle name="Normal 12 7 58" xfId="6672" xr:uid="{00000000-0005-0000-0000-0000101A0000}"/>
    <cellStyle name="Normal 12 7 59" xfId="6673" xr:uid="{00000000-0005-0000-0000-0000111A0000}"/>
    <cellStyle name="Normal 12 7 6" xfId="6674" xr:uid="{00000000-0005-0000-0000-0000121A0000}"/>
    <cellStyle name="Normal 12 7 60" xfId="6675" xr:uid="{00000000-0005-0000-0000-0000131A0000}"/>
    <cellStyle name="Normal 12 7 61" xfId="6676" xr:uid="{00000000-0005-0000-0000-0000141A0000}"/>
    <cellStyle name="Normal 12 7 62" xfId="6677" xr:uid="{00000000-0005-0000-0000-0000151A0000}"/>
    <cellStyle name="Normal 12 7 63" xfId="6678" xr:uid="{00000000-0005-0000-0000-0000161A0000}"/>
    <cellStyle name="Normal 12 7 64" xfId="6679" xr:uid="{00000000-0005-0000-0000-0000171A0000}"/>
    <cellStyle name="Normal 12 7 65" xfId="6680" xr:uid="{00000000-0005-0000-0000-0000181A0000}"/>
    <cellStyle name="Normal 12 7 66" xfId="6681" xr:uid="{00000000-0005-0000-0000-0000191A0000}"/>
    <cellStyle name="Normal 12 7 67" xfId="6682" xr:uid="{00000000-0005-0000-0000-00001A1A0000}"/>
    <cellStyle name="Normal 12 7 68" xfId="6683" xr:uid="{00000000-0005-0000-0000-00001B1A0000}"/>
    <cellStyle name="Normal 12 7 69" xfId="6684" xr:uid="{00000000-0005-0000-0000-00001C1A0000}"/>
    <cellStyle name="Normal 12 7 7" xfId="6685" xr:uid="{00000000-0005-0000-0000-00001D1A0000}"/>
    <cellStyle name="Normal 12 7 70" xfId="6686" xr:uid="{00000000-0005-0000-0000-00001E1A0000}"/>
    <cellStyle name="Normal 12 7 71" xfId="6687" xr:uid="{00000000-0005-0000-0000-00001F1A0000}"/>
    <cellStyle name="Normal 12 7 72" xfId="6688" xr:uid="{00000000-0005-0000-0000-0000201A0000}"/>
    <cellStyle name="Normal 12 7 73" xfId="6689" xr:uid="{00000000-0005-0000-0000-0000211A0000}"/>
    <cellStyle name="Normal 12 7 74" xfId="6690" xr:uid="{00000000-0005-0000-0000-0000221A0000}"/>
    <cellStyle name="Normal 12 7 75" xfId="6691" xr:uid="{00000000-0005-0000-0000-0000231A0000}"/>
    <cellStyle name="Normal 12 7 76" xfId="6692" xr:uid="{00000000-0005-0000-0000-0000241A0000}"/>
    <cellStyle name="Normal 12 7 77" xfId="6693" xr:uid="{00000000-0005-0000-0000-0000251A0000}"/>
    <cellStyle name="Normal 12 7 78" xfId="6694" xr:uid="{00000000-0005-0000-0000-0000261A0000}"/>
    <cellStyle name="Normal 12 7 79" xfId="6695" xr:uid="{00000000-0005-0000-0000-0000271A0000}"/>
    <cellStyle name="Normal 12 7 8" xfId="6696" xr:uid="{00000000-0005-0000-0000-0000281A0000}"/>
    <cellStyle name="Normal 12 7 80" xfId="6697" xr:uid="{00000000-0005-0000-0000-0000291A0000}"/>
    <cellStyle name="Normal 12 7 81" xfId="6698" xr:uid="{00000000-0005-0000-0000-00002A1A0000}"/>
    <cellStyle name="Normal 12 7 82" xfId="6699" xr:uid="{00000000-0005-0000-0000-00002B1A0000}"/>
    <cellStyle name="Normal 12 7 83" xfId="6700" xr:uid="{00000000-0005-0000-0000-00002C1A0000}"/>
    <cellStyle name="Normal 12 7 84" xfId="6701" xr:uid="{00000000-0005-0000-0000-00002D1A0000}"/>
    <cellStyle name="Normal 12 7 85" xfId="6702" xr:uid="{00000000-0005-0000-0000-00002E1A0000}"/>
    <cellStyle name="Normal 12 7 86" xfId="6703" xr:uid="{00000000-0005-0000-0000-00002F1A0000}"/>
    <cellStyle name="Normal 12 7 87" xfId="6704" xr:uid="{00000000-0005-0000-0000-0000301A0000}"/>
    <cellStyle name="Normal 12 7 88" xfId="6705" xr:uid="{00000000-0005-0000-0000-0000311A0000}"/>
    <cellStyle name="Normal 12 7 89" xfId="6706" xr:uid="{00000000-0005-0000-0000-0000321A0000}"/>
    <cellStyle name="Normal 12 7 9" xfId="6707" xr:uid="{00000000-0005-0000-0000-0000331A0000}"/>
    <cellStyle name="Normal 12 7 90" xfId="6708" xr:uid="{00000000-0005-0000-0000-0000341A0000}"/>
    <cellStyle name="Normal 12 7 91" xfId="6709" xr:uid="{00000000-0005-0000-0000-0000351A0000}"/>
    <cellStyle name="Normal 12 7 92" xfId="6710" xr:uid="{00000000-0005-0000-0000-0000361A0000}"/>
    <cellStyle name="Normal 12 7 93" xfId="6711" xr:uid="{00000000-0005-0000-0000-0000371A0000}"/>
    <cellStyle name="Normal 12 7 94" xfId="6712" xr:uid="{00000000-0005-0000-0000-0000381A0000}"/>
    <cellStyle name="Normal 12 7 95" xfId="6713" xr:uid="{00000000-0005-0000-0000-0000391A0000}"/>
    <cellStyle name="Normal 12 7 96" xfId="6714" xr:uid="{00000000-0005-0000-0000-00003A1A0000}"/>
    <cellStyle name="Normal 12 7 97" xfId="6715" xr:uid="{00000000-0005-0000-0000-00003B1A0000}"/>
    <cellStyle name="Normal 12 7 98" xfId="6716" xr:uid="{00000000-0005-0000-0000-00003C1A0000}"/>
    <cellStyle name="Normal 12 7 99" xfId="6717" xr:uid="{00000000-0005-0000-0000-00003D1A0000}"/>
    <cellStyle name="Normal 12 8" xfId="6718" xr:uid="{00000000-0005-0000-0000-00003E1A0000}"/>
    <cellStyle name="Normal 12 8 10" xfId="6719" xr:uid="{00000000-0005-0000-0000-00003F1A0000}"/>
    <cellStyle name="Normal 12 8 100" xfId="6720" xr:uid="{00000000-0005-0000-0000-0000401A0000}"/>
    <cellStyle name="Normal 12 8 101" xfId="6721" xr:uid="{00000000-0005-0000-0000-0000411A0000}"/>
    <cellStyle name="Normal 12 8 102" xfId="6722" xr:uid="{00000000-0005-0000-0000-0000421A0000}"/>
    <cellStyle name="Normal 12 8 103" xfId="6723" xr:uid="{00000000-0005-0000-0000-0000431A0000}"/>
    <cellStyle name="Normal 12 8 104" xfId="6724" xr:uid="{00000000-0005-0000-0000-0000441A0000}"/>
    <cellStyle name="Normal 12 8 105" xfId="6725" xr:uid="{00000000-0005-0000-0000-0000451A0000}"/>
    <cellStyle name="Normal 12 8 106" xfId="6726" xr:uid="{00000000-0005-0000-0000-0000461A0000}"/>
    <cellStyle name="Normal 12 8 107" xfId="6727" xr:uid="{00000000-0005-0000-0000-0000471A0000}"/>
    <cellStyle name="Normal 12 8 108" xfId="6728" xr:uid="{00000000-0005-0000-0000-0000481A0000}"/>
    <cellStyle name="Normal 12 8 109" xfId="6729" xr:uid="{00000000-0005-0000-0000-0000491A0000}"/>
    <cellStyle name="Normal 12 8 11" xfId="6730" xr:uid="{00000000-0005-0000-0000-00004A1A0000}"/>
    <cellStyle name="Normal 12 8 110" xfId="6731" xr:uid="{00000000-0005-0000-0000-00004B1A0000}"/>
    <cellStyle name="Normal 12 8 111" xfId="6732" xr:uid="{00000000-0005-0000-0000-00004C1A0000}"/>
    <cellStyle name="Normal 12 8 112" xfId="6733" xr:uid="{00000000-0005-0000-0000-00004D1A0000}"/>
    <cellStyle name="Normal 12 8 113" xfId="6734" xr:uid="{00000000-0005-0000-0000-00004E1A0000}"/>
    <cellStyle name="Normal 12 8 114" xfId="6735" xr:uid="{00000000-0005-0000-0000-00004F1A0000}"/>
    <cellStyle name="Normal 12 8 115" xfId="6736" xr:uid="{00000000-0005-0000-0000-0000501A0000}"/>
    <cellStyle name="Normal 12 8 116" xfId="6737" xr:uid="{00000000-0005-0000-0000-0000511A0000}"/>
    <cellStyle name="Normal 12 8 117" xfId="6738" xr:uid="{00000000-0005-0000-0000-0000521A0000}"/>
    <cellStyle name="Normal 12 8 118" xfId="6739" xr:uid="{00000000-0005-0000-0000-0000531A0000}"/>
    <cellStyle name="Normal 12 8 119" xfId="6740" xr:uid="{00000000-0005-0000-0000-0000541A0000}"/>
    <cellStyle name="Normal 12 8 12" xfId="6741" xr:uid="{00000000-0005-0000-0000-0000551A0000}"/>
    <cellStyle name="Normal 12 8 120" xfId="6742" xr:uid="{00000000-0005-0000-0000-0000561A0000}"/>
    <cellStyle name="Normal 12 8 121" xfId="6743" xr:uid="{00000000-0005-0000-0000-0000571A0000}"/>
    <cellStyle name="Normal 12 8 122" xfId="6744" xr:uid="{00000000-0005-0000-0000-0000581A0000}"/>
    <cellStyle name="Normal 12 8 123" xfId="6745" xr:uid="{00000000-0005-0000-0000-0000591A0000}"/>
    <cellStyle name="Normal 12 8 124" xfId="6746" xr:uid="{00000000-0005-0000-0000-00005A1A0000}"/>
    <cellStyle name="Normal 12 8 125" xfId="6747" xr:uid="{00000000-0005-0000-0000-00005B1A0000}"/>
    <cellStyle name="Normal 12 8 126" xfId="6748" xr:uid="{00000000-0005-0000-0000-00005C1A0000}"/>
    <cellStyle name="Normal 12 8 127" xfId="6749" xr:uid="{00000000-0005-0000-0000-00005D1A0000}"/>
    <cellStyle name="Normal 12 8 128" xfId="6750" xr:uid="{00000000-0005-0000-0000-00005E1A0000}"/>
    <cellStyle name="Normal 12 8 129" xfId="6751" xr:uid="{00000000-0005-0000-0000-00005F1A0000}"/>
    <cellStyle name="Normal 12 8 13" xfId="6752" xr:uid="{00000000-0005-0000-0000-0000601A0000}"/>
    <cellStyle name="Normal 12 8 130" xfId="6753" xr:uid="{00000000-0005-0000-0000-0000611A0000}"/>
    <cellStyle name="Normal 12 8 131" xfId="6754" xr:uid="{00000000-0005-0000-0000-0000621A0000}"/>
    <cellStyle name="Normal 12 8 132" xfId="6755" xr:uid="{00000000-0005-0000-0000-0000631A0000}"/>
    <cellStyle name="Normal 12 8 133" xfId="6756" xr:uid="{00000000-0005-0000-0000-0000641A0000}"/>
    <cellStyle name="Normal 12 8 134" xfId="6757" xr:uid="{00000000-0005-0000-0000-0000651A0000}"/>
    <cellStyle name="Normal 12 8 135" xfId="6758" xr:uid="{00000000-0005-0000-0000-0000661A0000}"/>
    <cellStyle name="Normal 12 8 136" xfId="6759" xr:uid="{00000000-0005-0000-0000-0000671A0000}"/>
    <cellStyle name="Normal 12 8 137" xfId="6760" xr:uid="{00000000-0005-0000-0000-0000681A0000}"/>
    <cellStyle name="Normal 12 8 138" xfId="6761" xr:uid="{00000000-0005-0000-0000-0000691A0000}"/>
    <cellStyle name="Normal 12 8 139" xfId="6762" xr:uid="{00000000-0005-0000-0000-00006A1A0000}"/>
    <cellStyle name="Normal 12 8 14" xfId="6763" xr:uid="{00000000-0005-0000-0000-00006B1A0000}"/>
    <cellStyle name="Normal 12 8 140" xfId="6764" xr:uid="{00000000-0005-0000-0000-00006C1A0000}"/>
    <cellStyle name="Normal 12 8 141" xfId="6765" xr:uid="{00000000-0005-0000-0000-00006D1A0000}"/>
    <cellStyle name="Normal 12 8 142" xfId="6766" xr:uid="{00000000-0005-0000-0000-00006E1A0000}"/>
    <cellStyle name="Normal 12 8 143" xfId="6767" xr:uid="{00000000-0005-0000-0000-00006F1A0000}"/>
    <cellStyle name="Normal 12 8 15" xfId="6768" xr:uid="{00000000-0005-0000-0000-0000701A0000}"/>
    <cellStyle name="Normal 12 8 16" xfId="6769" xr:uid="{00000000-0005-0000-0000-0000711A0000}"/>
    <cellStyle name="Normal 12 8 17" xfId="6770" xr:uid="{00000000-0005-0000-0000-0000721A0000}"/>
    <cellStyle name="Normal 12 8 18" xfId="6771" xr:uid="{00000000-0005-0000-0000-0000731A0000}"/>
    <cellStyle name="Normal 12 8 19" xfId="6772" xr:uid="{00000000-0005-0000-0000-0000741A0000}"/>
    <cellStyle name="Normal 12 8 2" xfId="6773" xr:uid="{00000000-0005-0000-0000-0000751A0000}"/>
    <cellStyle name="Normal 12 8 20" xfId="6774" xr:uid="{00000000-0005-0000-0000-0000761A0000}"/>
    <cellStyle name="Normal 12 8 21" xfId="6775" xr:uid="{00000000-0005-0000-0000-0000771A0000}"/>
    <cellStyle name="Normal 12 8 22" xfId="6776" xr:uid="{00000000-0005-0000-0000-0000781A0000}"/>
    <cellStyle name="Normal 12 8 23" xfId="6777" xr:uid="{00000000-0005-0000-0000-0000791A0000}"/>
    <cellStyle name="Normal 12 8 24" xfId="6778" xr:uid="{00000000-0005-0000-0000-00007A1A0000}"/>
    <cellStyle name="Normal 12 8 25" xfId="6779" xr:uid="{00000000-0005-0000-0000-00007B1A0000}"/>
    <cellStyle name="Normal 12 8 26" xfId="6780" xr:uid="{00000000-0005-0000-0000-00007C1A0000}"/>
    <cellStyle name="Normal 12 8 27" xfId="6781" xr:uid="{00000000-0005-0000-0000-00007D1A0000}"/>
    <cellStyle name="Normal 12 8 28" xfId="6782" xr:uid="{00000000-0005-0000-0000-00007E1A0000}"/>
    <cellStyle name="Normal 12 8 29" xfId="6783" xr:uid="{00000000-0005-0000-0000-00007F1A0000}"/>
    <cellStyle name="Normal 12 8 3" xfId="6784" xr:uid="{00000000-0005-0000-0000-0000801A0000}"/>
    <cellStyle name="Normal 12 8 30" xfId="6785" xr:uid="{00000000-0005-0000-0000-0000811A0000}"/>
    <cellStyle name="Normal 12 8 31" xfId="6786" xr:uid="{00000000-0005-0000-0000-0000821A0000}"/>
    <cellStyle name="Normal 12 8 32" xfId="6787" xr:uid="{00000000-0005-0000-0000-0000831A0000}"/>
    <cellStyle name="Normal 12 8 33" xfId="6788" xr:uid="{00000000-0005-0000-0000-0000841A0000}"/>
    <cellStyle name="Normal 12 8 34" xfId="6789" xr:uid="{00000000-0005-0000-0000-0000851A0000}"/>
    <cellStyle name="Normal 12 8 35" xfId="6790" xr:uid="{00000000-0005-0000-0000-0000861A0000}"/>
    <cellStyle name="Normal 12 8 36" xfId="6791" xr:uid="{00000000-0005-0000-0000-0000871A0000}"/>
    <cellStyle name="Normal 12 8 37" xfId="6792" xr:uid="{00000000-0005-0000-0000-0000881A0000}"/>
    <cellStyle name="Normal 12 8 38" xfId="6793" xr:uid="{00000000-0005-0000-0000-0000891A0000}"/>
    <cellStyle name="Normal 12 8 39" xfId="6794" xr:uid="{00000000-0005-0000-0000-00008A1A0000}"/>
    <cellStyle name="Normal 12 8 4" xfId="6795" xr:uid="{00000000-0005-0000-0000-00008B1A0000}"/>
    <cellStyle name="Normal 12 8 40" xfId="6796" xr:uid="{00000000-0005-0000-0000-00008C1A0000}"/>
    <cellStyle name="Normal 12 8 41" xfId="6797" xr:uid="{00000000-0005-0000-0000-00008D1A0000}"/>
    <cellStyle name="Normal 12 8 42" xfId="6798" xr:uid="{00000000-0005-0000-0000-00008E1A0000}"/>
    <cellStyle name="Normal 12 8 43" xfId="6799" xr:uid="{00000000-0005-0000-0000-00008F1A0000}"/>
    <cellStyle name="Normal 12 8 44" xfId="6800" xr:uid="{00000000-0005-0000-0000-0000901A0000}"/>
    <cellStyle name="Normal 12 8 45" xfId="6801" xr:uid="{00000000-0005-0000-0000-0000911A0000}"/>
    <cellStyle name="Normal 12 8 46" xfId="6802" xr:uid="{00000000-0005-0000-0000-0000921A0000}"/>
    <cellStyle name="Normal 12 8 47" xfId="6803" xr:uid="{00000000-0005-0000-0000-0000931A0000}"/>
    <cellStyle name="Normal 12 8 48" xfId="6804" xr:uid="{00000000-0005-0000-0000-0000941A0000}"/>
    <cellStyle name="Normal 12 8 49" xfId="6805" xr:uid="{00000000-0005-0000-0000-0000951A0000}"/>
    <cellStyle name="Normal 12 8 5" xfId="6806" xr:uid="{00000000-0005-0000-0000-0000961A0000}"/>
    <cellStyle name="Normal 12 8 50" xfId="6807" xr:uid="{00000000-0005-0000-0000-0000971A0000}"/>
    <cellStyle name="Normal 12 8 51" xfId="6808" xr:uid="{00000000-0005-0000-0000-0000981A0000}"/>
    <cellStyle name="Normal 12 8 52" xfId="6809" xr:uid="{00000000-0005-0000-0000-0000991A0000}"/>
    <cellStyle name="Normal 12 8 53" xfId="6810" xr:uid="{00000000-0005-0000-0000-00009A1A0000}"/>
    <cellStyle name="Normal 12 8 54" xfId="6811" xr:uid="{00000000-0005-0000-0000-00009B1A0000}"/>
    <cellStyle name="Normal 12 8 55" xfId="6812" xr:uid="{00000000-0005-0000-0000-00009C1A0000}"/>
    <cellStyle name="Normal 12 8 56" xfId="6813" xr:uid="{00000000-0005-0000-0000-00009D1A0000}"/>
    <cellStyle name="Normal 12 8 57" xfId="6814" xr:uid="{00000000-0005-0000-0000-00009E1A0000}"/>
    <cellStyle name="Normal 12 8 58" xfId="6815" xr:uid="{00000000-0005-0000-0000-00009F1A0000}"/>
    <cellStyle name="Normal 12 8 59" xfId="6816" xr:uid="{00000000-0005-0000-0000-0000A01A0000}"/>
    <cellStyle name="Normal 12 8 6" xfId="6817" xr:uid="{00000000-0005-0000-0000-0000A11A0000}"/>
    <cellStyle name="Normal 12 8 60" xfId="6818" xr:uid="{00000000-0005-0000-0000-0000A21A0000}"/>
    <cellStyle name="Normal 12 8 61" xfId="6819" xr:uid="{00000000-0005-0000-0000-0000A31A0000}"/>
    <cellStyle name="Normal 12 8 62" xfId="6820" xr:uid="{00000000-0005-0000-0000-0000A41A0000}"/>
    <cellStyle name="Normal 12 8 63" xfId="6821" xr:uid="{00000000-0005-0000-0000-0000A51A0000}"/>
    <cellStyle name="Normal 12 8 64" xfId="6822" xr:uid="{00000000-0005-0000-0000-0000A61A0000}"/>
    <cellStyle name="Normal 12 8 65" xfId="6823" xr:uid="{00000000-0005-0000-0000-0000A71A0000}"/>
    <cellStyle name="Normal 12 8 66" xfId="6824" xr:uid="{00000000-0005-0000-0000-0000A81A0000}"/>
    <cellStyle name="Normal 12 8 67" xfId="6825" xr:uid="{00000000-0005-0000-0000-0000A91A0000}"/>
    <cellStyle name="Normal 12 8 68" xfId="6826" xr:uid="{00000000-0005-0000-0000-0000AA1A0000}"/>
    <cellStyle name="Normal 12 8 69" xfId="6827" xr:uid="{00000000-0005-0000-0000-0000AB1A0000}"/>
    <cellStyle name="Normal 12 8 7" xfId="6828" xr:uid="{00000000-0005-0000-0000-0000AC1A0000}"/>
    <cellStyle name="Normal 12 8 70" xfId="6829" xr:uid="{00000000-0005-0000-0000-0000AD1A0000}"/>
    <cellStyle name="Normal 12 8 71" xfId="6830" xr:uid="{00000000-0005-0000-0000-0000AE1A0000}"/>
    <cellStyle name="Normal 12 8 72" xfId="6831" xr:uid="{00000000-0005-0000-0000-0000AF1A0000}"/>
    <cellStyle name="Normal 12 8 73" xfId="6832" xr:uid="{00000000-0005-0000-0000-0000B01A0000}"/>
    <cellStyle name="Normal 12 8 74" xfId="6833" xr:uid="{00000000-0005-0000-0000-0000B11A0000}"/>
    <cellStyle name="Normal 12 8 75" xfId="6834" xr:uid="{00000000-0005-0000-0000-0000B21A0000}"/>
    <cellStyle name="Normal 12 8 76" xfId="6835" xr:uid="{00000000-0005-0000-0000-0000B31A0000}"/>
    <cellStyle name="Normal 12 8 77" xfId="6836" xr:uid="{00000000-0005-0000-0000-0000B41A0000}"/>
    <cellStyle name="Normal 12 8 78" xfId="6837" xr:uid="{00000000-0005-0000-0000-0000B51A0000}"/>
    <cellStyle name="Normal 12 8 79" xfId="6838" xr:uid="{00000000-0005-0000-0000-0000B61A0000}"/>
    <cellStyle name="Normal 12 8 8" xfId="6839" xr:uid="{00000000-0005-0000-0000-0000B71A0000}"/>
    <cellStyle name="Normal 12 8 80" xfId="6840" xr:uid="{00000000-0005-0000-0000-0000B81A0000}"/>
    <cellStyle name="Normal 12 8 81" xfId="6841" xr:uid="{00000000-0005-0000-0000-0000B91A0000}"/>
    <cellStyle name="Normal 12 8 82" xfId="6842" xr:uid="{00000000-0005-0000-0000-0000BA1A0000}"/>
    <cellStyle name="Normal 12 8 83" xfId="6843" xr:uid="{00000000-0005-0000-0000-0000BB1A0000}"/>
    <cellStyle name="Normal 12 8 84" xfId="6844" xr:uid="{00000000-0005-0000-0000-0000BC1A0000}"/>
    <cellStyle name="Normal 12 8 85" xfId="6845" xr:uid="{00000000-0005-0000-0000-0000BD1A0000}"/>
    <cellStyle name="Normal 12 8 86" xfId="6846" xr:uid="{00000000-0005-0000-0000-0000BE1A0000}"/>
    <cellStyle name="Normal 12 8 87" xfId="6847" xr:uid="{00000000-0005-0000-0000-0000BF1A0000}"/>
    <cellStyle name="Normal 12 8 88" xfId="6848" xr:uid="{00000000-0005-0000-0000-0000C01A0000}"/>
    <cellStyle name="Normal 12 8 89" xfId="6849" xr:uid="{00000000-0005-0000-0000-0000C11A0000}"/>
    <cellStyle name="Normal 12 8 9" xfId="6850" xr:uid="{00000000-0005-0000-0000-0000C21A0000}"/>
    <cellStyle name="Normal 12 8 90" xfId="6851" xr:uid="{00000000-0005-0000-0000-0000C31A0000}"/>
    <cellStyle name="Normal 12 8 91" xfId="6852" xr:uid="{00000000-0005-0000-0000-0000C41A0000}"/>
    <cellStyle name="Normal 12 8 92" xfId="6853" xr:uid="{00000000-0005-0000-0000-0000C51A0000}"/>
    <cellStyle name="Normal 12 8 93" xfId="6854" xr:uid="{00000000-0005-0000-0000-0000C61A0000}"/>
    <cellStyle name="Normal 12 8 94" xfId="6855" xr:uid="{00000000-0005-0000-0000-0000C71A0000}"/>
    <cellStyle name="Normal 12 8 95" xfId="6856" xr:uid="{00000000-0005-0000-0000-0000C81A0000}"/>
    <cellStyle name="Normal 12 8 96" xfId="6857" xr:uid="{00000000-0005-0000-0000-0000C91A0000}"/>
    <cellStyle name="Normal 12 8 97" xfId="6858" xr:uid="{00000000-0005-0000-0000-0000CA1A0000}"/>
    <cellStyle name="Normal 12 8 98" xfId="6859" xr:uid="{00000000-0005-0000-0000-0000CB1A0000}"/>
    <cellStyle name="Normal 12 8 99" xfId="6860" xr:uid="{00000000-0005-0000-0000-0000CC1A0000}"/>
    <cellStyle name="Normal 12 9" xfId="6861" xr:uid="{00000000-0005-0000-0000-0000CD1A0000}"/>
    <cellStyle name="Normal 12 9 10" xfId="6862" xr:uid="{00000000-0005-0000-0000-0000CE1A0000}"/>
    <cellStyle name="Normal 12 9 100" xfId="6863" xr:uid="{00000000-0005-0000-0000-0000CF1A0000}"/>
    <cellStyle name="Normal 12 9 101" xfId="6864" xr:uid="{00000000-0005-0000-0000-0000D01A0000}"/>
    <cellStyle name="Normal 12 9 102" xfId="6865" xr:uid="{00000000-0005-0000-0000-0000D11A0000}"/>
    <cellStyle name="Normal 12 9 103" xfId="6866" xr:uid="{00000000-0005-0000-0000-0000D21A0000}"/>
    <cellStyle name="Normal 12 9 104" xfId="6867" xr:uid="{00000000-0005-0000-0000-0000D31A0000}"/>
    <cellStyle name="Normal 12 9 105" xfId="6868" xr:uid="{00000000-0005-0000-0000-0000D41A0000}"/>
    <cellStyle name="Normal 12 9 106" xfId="6869" xr:uid="{00000000-0005-0000-0000-0000D51A0000}"/>
    <cellStyle name="Normal 12 9 107" xfId="6870" xr:uid="{00000000-0005-0000-0000-0000D61A0000}"/>
    <cellStyle name="Normal 12 9 108" xfId="6871" xr:uid="{00000000-0005-0000-0000-0000D71A0000}"/>
    <cellStyle name="Normal 12 9 109" xfId="6872" xr:uid="{00000000-0005-0000-0000-0000D81A0000}"/>
    <cellStyle name="Normal 12 9 11" xfId="6873" xr:uid="{00000000-0005-0000-0000-0000D91A0000}"/>
    <cellStyle name="Normal 12 9 110" xfId="6874" xr:uid="{00000000-0005-0000-0000-0000DA1A0000}"/>
    <cellStyle name="Normal 12 9 111" xfId="6875" xr:uid="{00000000-0005-0000-0000-0000DB1A0000}"/>
    <cellStyle name="Normal 12 9 112" xfId="6876" xr:uid="{00000000-0005-0000-0000-0000DC1A0000}"/>
    <cellStyle name="Normal 12 9 113" xfId="6877" xr:uid="{00000000-0005-0000-0000-0000DD1A0000}"/>
    <cellStyle name="Normal 12 9 114" xfId="6878" xr:uid="{00000000-0005-0000-0000-0000DE1A0000}"/>
    <cellStyle name="Normal 12 9 115" xfId="6879" xr:uid="{00000000-0005-0000-0000-0000DF1A0000}"/>
    <cellStyle name="Normal 12 9 116" xfId="6880" xr:uid="{00000000-0005-0000-0000-0000E01A0000}"/>
    <cellStyle name="Normal 12 9 117" xfId="6881" xr:uid="{00000000-0005-0000-0000-0000E11A0000}"/>
    <cellStyle name="Normal 12 9 118" xfId="6882" xr:uid="{00000000-0005-0000-0000-0000E21A0000}"/>
    <cellStyle name="Normal 12 9 119" xfId="6883" xr:uid="{00000000-0005-0000-0000-0000E31A0000}"/>
    <cellStyle name="Normal 12 9 12" xfId="6884" xr:uid="{00000000-0005-0000-0000-0000E41A0000}"/>
    <cellStyle name="Normal 12 9 120" xfId="6885" xr:uid="{00000000-0005-0000-0000-0000E51A0000}"/>
    <cellStyle name="Normal 12 9 121" xfId="6886" xr:uid="{00000000-0005-0000-0000-0000E61A0000}"/>
    <cellStyle name="Normal 12 9 122" xfId="6887" xr:uid="{00000000-0005-0000-0000-0000E71A0000}"/>
    <cellStyle name="Normal 12 9 123" xfId="6888" xr:uid="{00000000-0005-0000-0000-0000E81A0000}"/>
    <cellStyle name="Normal 12 9 124" xfId="6889" xr:uid="{00000000-0005-0000-0000-0000E91A0000}"/>
    <cellStyle name="Normal 12 9 125" xfId="6890" xr:uid="{00000000-0005-0000-0000-0000EA1A0000}"/>
    <cellStyle name="Normal 12 9 126" xfId="6891" xr:uid="{00000000-0005-0000-0000-0000EB1A0000}"/>
    <cellStyle name="Normal 12 9 127" xfId="6892" xr:uid="{00000000-0005-0000-0000-0000EC1A0000}"/>
    <cellStyle name="Normal 12 9 128" xfId="6893" xr:uid="{00000000-0005-0000-0000-0000ED1A0000}"/>
    <cellStyle name="Normal 12 9 129" xfId="6894" xr:uid="{00000000-0005-0000-0000-0000EE1A0000}"/>
    <cellStyle name="Normal 12 9 13" xfId="6895" xr:uid="{00000000-0005-0000-0000-0000EF1A0000}"/>
    <cellStyle name="Normal 12 9 130" xfId="6896" xr:uid="{00000000-0005-0000-0000-0000F01A0000}"/>
    <cellStyle name="Normal 12 9 131" xfId="6897" xr:uid="{00000000-0005-0000-0000-0000F11A0000}"/>
    <cellStyle name="Normal 12 9 132" xfId="6898" xr:uid="{00000000-0005-0000-0000-0000F21A0000}"/>
    <cellStyle name="Normal 12 9 133" xfId="6899" xr:uid="{00000000-0005-0000-0000-0000F31A0000}"/>
    <cellStyle name="Normal 12 9 134" xfId="6900" xr:uid="{00000000-0005-0000-0000-0000F41A0000}"/>
    <cellStyle name="Normal 12 9 135" xfId="6901" xr:uid="{00000000-0005-0000-0000-0000F51A0000}"/>
    <cellStyle name="Normal 12 9 136" xfId="6902" xr:uid="{00000000-0005-0000-0000-0000F61A0000}"/>
    <cellStyle name="Normal 12 9 137" xfId="6903" xr:uid="{00000000-0005-0000-0000-0000F71A0000}"/>
    <cellStyle name="Normal 12 9 138" xfId="6904" xr:uid="{00000000-0005-0000-0000-0000F81A0000}"/>
    <cellStyle name="Normal 12 9 139" xfId="6905" xr:uid="{00000000-0005-0000-0000-0000F91A0000}"/>
    <cellStyle name="Normal 12 9 14" xfId="6906" xr:uid="{00000000-0005-0000-0000-0000FA1A0000}"/>
    <cellStyle name="Normal 12 9 140" xfId="6907" xr:uid="{00000000-0005-0000-0000-0000FB1A0000}"/>
    <cellStyle name="Normal 12 9 141" xfId="6908" xr:uid="{00000000-0005-0000-0000-0000FC1A0000}"/>
    <cellStyle name="Normal 12 9 142" xfId="6909" xr:uid="{00000000-0005-0000-0000-0000FD1A0000}"/>
    <cellStyle name="Normal 12 9 143" xfId="6910" xr:uid="{00000000-0005-0000-0000-0000FE1A0000}"/>
    <cellStyle name="Normal 12 9 15" xfId="6911" xr:uid="{00000000-0005-0000-0000-0000FF1A0000}"/>
    <cellStyle name="Normal 12 9 16" xfId="6912" xr:uid="{00000000-0005-0000-0000-0000001B0000}"/>
    <cellStyle name="Normal 12 9 17" xfId="6913" xr:uid="{00000000-0005-0000-0000-0000011B0000}"/>
    <cellStyle name="Normal 12 9 18" xfId="6914" xr:uid="{00000000-0005-0000-0000-0000021B0000}"/>
    <cellStyle name="Normal 12 9 19" xfId="6915" xr:uid="{00000000-0005-0000-0000-0000031B0000}"/>
    <cellStyle name="Normal 12 9 2" xfId="6916" xr:uid="{00000000-0005-0000-0000-0000041B0000}"/>
    <cellStyle name="Normal 12 9 20" xfId="6917" xr:uid="{00000000-0005-0000-0000-0000051B0000}"/>
    <cellStyle name="Normal 12 9 21" xfId="6918" xr:uid="{00000000-0005-0000-0000-0000061B0000}"/>
    <cellStyle name="Normal 12 9 22" xfId="6919" xr:uid="{00000000-0005-0000-0000-0000071B0000}"/>
    <cellStyle name="Normal 12 9 23" xfId="6920" xr:uid="{00000000-0005-0000-0000-0000081B0000}"/>
    <cellStyle name="Normal 12 9 24" xfId="6921" xr:uid="{00000000-0005-0000-0000-0000091B0000}"/>
    <cellStyle name="Normal 12 9 25" xfId="6922" xr:uid="{00000000-0005-0000-0000-00000A1B0000}"/>
    <cellStyle name="Normal 12 9 26" xfId="6923" xr:uid="{00000000-0005-0000-0000-00000B1B0000}"/>
    <cellStyle name="Normal 12 9 27" xfId="6924" xr:uid="{00000000-0005-0000-0000-00000C1B0000}"/>
    <cellStyle name="Normal 12 9 28" xfId="6925" xr:uid="{00000000-0005-0000-0000-00000D1B0000}"/>
    <cellStyle name="Normal 12 9 29" xfId="6926" xr:uid="{00000000-0005-0000-0000-00000E1B0000}"/>
    <cellStyle name="Normal 12 9 3" xfId="6927" xr:uid="{00000000-0005-0000-0000-00000F1B0000}"/>
    <cellStyle name="Normal 12 9 30" xfId="6928" xr:uid="{00000000-0005-0000-0000-0000101B0000}"/>
    <cellStyle name="Normal 12 9 31" xfId="6929" xr:uid="{00000000-0005-0000-0000-0000111B0000}"/>
    <cellStyle name="Normal 12 9 32" xfId="6930" xr:uid="{00000000-0005-0000-0000-0000121B0000}"/>
    <cellStyle name="Normal 12 9 33" xfId="6931" xr:uid="{00000000-0005-0000-0000-0000131B0000}"/>
    <cellStyle name="Normal 12 9 34" xfId="6932" xr:uid="{00000000-0005-0000-0000-0000141B0000}"/>
    <cellStyle name="Normal 12 9 35" xfId="6933" xr:uid="{00000000-0005-0000-0000-0000151B0000}"/>
    <cellStyle name="Normal 12 9 36" xfId="6934" xr:uid="{00000000-0005-0000-0000-0000161B0000}"/>
    <cellStyle name="Normal 12 9 37" xfId="6935" xr:uid="{00000000-0005-0000-0000-0000171B0000}"/>
    <cellStyle name="Normal 12 9 38" xfId="6936" xr:uid="{00000000-0005-0000-0000-0000181B0000}"/>
    <cellStyle name="Normal 12 9 39" xfId="6937" xr:uid="{00000000-0005-0000-0000-0000191B0000}"/>
    <cellStyle name="Normal 12 9 4" xfId="6938" xr:uid="{00000000-0005-0000-0000-00001A1B0000}"/>
    <cellStyle name="Normal 12 9 40" xfId="6939" xr:uid="{00000000-0005-0000-0000-00001B1B0000}"/>
    <cellStyle name="Normal 12 9 41" xfId="6940" xr:uid="{00000000-0005-0000-0000-00001C1B0000}"/>
    <cellStyle name="Normal 12 9 42" xfId="6941" xr:uid="{00000000-0005-0000-0000-00001D1B0000}"/>
    <cellStyle name="Normal 12 9 43" xfId="6942" xr:uid="{00000000-0005-0000-0000-00001E1B0000}"/>
    <cellStyle name="Normal 12 9 44" xfId="6943" xr:uid="{00000000-0005-0000-0000-00001F1B0000}"/>
    <cellStyle name="Normal 12 9 45" xfId="6944" xr:uid="{00000000-0005-0000-0000-0000201B0000}"/>
    <cellStyle name="Normal 12 9 46" xfId="6945" xr:uid="{00000000-0005-0000-0000-0000211B0000}"/>
    <cellStyle name="Normal 12 9 47" xfId="6946" xr:uid="{00000000-0005-0000-0000-0000221B0000}"/>
    <cellStyle name="Normal 12 9 48" xfId="6947" xr:uid="{00000000-0005-0000-0000-0000231B0000}"/>
    <cellStyle name="Normal 12 9 49" xfId="6948" xr:uid="{00000000-0005-0000-0000-0000241B0000}"/>
    <cellStyle name="Normal 12 9 5" xfId="6949" xr:uid="{00000000-0005-0000-0000-0000251B0000}"/>
    <cellStyle name="Normal 12 9 50" xfId="6950" xr:uid="{00000000-0005-0000-0000-0000261B0000}"/>
    <cellStyle name="Normal 12 9 51" xfId="6951" xr:uid="{00000000-0005-0000-0000-0000271B0000}"/>
    <cellStyle name="Normal 12 9 52" xfId="6952" xr:uid="{00000000-0005-0000-0000-0000281B0000}"/>
    <cellStyle name="Normal 12 9 53" xfId="6953" xr:uid="{00000000-0005-0000-0000-0000291B0000}"/>
    <cellStyle name="Normal 12 9 54" xfId="6954" xr:uid="{00000000-0005-0000-0000-00002A1B0000}"/>
    <cellStyle name="Normal 12 9 55" xfId="6955" xr:uid="{00000000-0005-0000-0000-00002B1B0000}"/>
    <cellStyle name="Normal 12 9 56" xfId="6956" xr:uid="{00000000-0005-0000-0000-00002C1B0000}"/>
    <cellStyle name="Normal 12 9 57" xfId="6957" xr:uid="{00000000-0005-0000-0000-00002D1B0000}"/>
    <cellStyle name="Normal 12 9 58" xfId="6958" xr:uid="{00000000-0005-0000-0000-00002E1B0000}"/>
    <cellStyle name="Normal 12 9 59" xfId="6959" xr:uid="{00000000-0005-0000-0000-00002F1B0000}"/>
    <cellStyle name="Normal 12 9 6" xfId="6960" xr:uid="{00000000-0005-0000-0000-0000301B0000}"/>
    <cellStyle name="Normal 12 9 60" xfId="6961" xr:uid="{00000000-0005-0000-0000-0000311B0000}"/>
    <cellStyle name="Normal 12 9 61" xfId="6962" xr:uid="{00000000-0005-0000-0000-0000321B0000}"/>
    <cellStyle name="Normal 12 9 62" xfId="6963" xr:uid="{00000000-0005-0000-0000-0000331B0000}"/>
    <cellStyle name="Normal 12 9 63" xfId="6964" xr:uid="{00000000-0005-0000-0000-0000341B0000}"/>
    <cellStyle name="Normal 12 9 64" xfId="6965" xr:uid="{00000000-0005-0000-0000-0000351B0000}"/>
    <cellStyle name="Normal 12 9 65" xfId="6966" xr:uid="{00000000-0005-0000-0000-0000361B0000}"/>
    <cellStyle name="Normal 12 9 66" xfId="6967" xr:uid="{00000000-0005-0000-0000-0000371B0000}"/>
    <cellStyle name="Normal 12 9 67" xfId="6968" xr:uid="{00000000-0005-0000-0000-0000381B0000}"/>
    <cellStyle name="Normal 12 9 68" xfId="6969" xr:uid="{00000000-0005-0000-0000-0000391B0000}"/>
    <cellStyle name="Normal 12 9 69" xfId="6970" xr:uid="{00000000-0005-0000-0000-00003A1B0000}"/>
    <cellStyle name="Normal 12 9 7" xfId="6971" xr:uid="{00000000-0005-0000-0000-00003B1B0000}"/>
    <cellStyle name="Normal 12 9 70" xfId="6972" xr:uid="{00000000-0005-0000-0000-00003C1B0000}"/>
    <cellStyle name="Normal 12 9 71" xfId="6973" xr:uid="{00000000-0005-0000-0000-00003D1B0000}"/>
    <cellStyle name="Normal 12 9 72" xfId="6974" xr:uid="{00000000-0005-0000-0000-00003E1B0000}"/>
    <cellStyle name="Normal 12 9 73" xfId="6975" xr:uid="{00000000-0005-0000-0000-00003F1B0000}"/>
    <cellStyle name="Normal 12 9 74" xfId="6976" xr:uid="{00000000-0005-0000-0000-0000401B0000}"/>
    <cellStyle name="Normal 12 9 75" xfId="6977" xr:uid="{00000000-0005-0000-0000-0000411B0000}"/>
    <cellStyle name="Normal 12 9 76" xfId="6978" xr:uid="{00000000-0005-0000-0000-0000421B0000}"/>
    <cellStyle name="Normal 12 9 77" xfId="6979" xr:uid="{00000000-0005-0000-0000-0000431B0000}"/>
    <cellStyle name="Normal 12 9 78" xfId="6980" xr:uid="{00000000-0005-0000-0000-0000441B0000}"/>
    <cellStyle name="Normal 12 9 79" xfId="6981" xr:uid="{00000000-0005-0000-0000-0000451B0000}"/>
    <cellStyle name="Normal 12 9 8" xfId="6982" xr:uid="{00000000-0005-0000-0000-0000461B0000}"/>
    <cellStyle name="Normal 12 9 80" xfId="6983" xr:uid="{00000000-0005-0000-0000-0000471B0000}"/>
    <cellStyle name="Normal 12 9 81" xfId="6984" xr:uid="{00000000-0005-0000-0000-0000481B0000}"/>
    <cellStyle name="Normal 12 9 82" xfId="6985" xr:uid="{00000000-0005-0000-0000-0000491B0000}"/>
    <cellStyle name="Normal 12 9 83" xfId="6986" xr:uid="{00000000-0005-0000-0000-00004A1B0000}"/>
    <cellStyle name="Normal 12 9 84" xfId="6987" xr:uid="{00000000-0005-0000-0000-00004B1B0000}"/>
    <cellStyle name="Normal 12 9 85" xfId="6988" xr:uid="{00000000-0005-0000-0000-00004C1B0000}"/>
    <cellStyle name="Normal 12 9 86" xfId="6989" xr:uid="{00000000-0005-0000-0000-00004D1B0000}"/>
    <cellStyle name="Normal 12 9 87" xfId="6990" xr:uid="{00000000-0005-0000-0000-00004E1B0000}"/>
    <cellStyle name="Normal 12 9 88" xfId="6991" xr:uid="{00000000-0005-0000-0000-00004F1B0000}"/>
    <cellStyle name="Normal 12 9 89" xfId="6992" xr:uid="{00000000-0005-0000-0000-0000501B0000}"/>
    <cellStyle name="Normal 12 9 9" xfId="6993" xr:uid="{00000000-0005-0000-0000-0000511B0000}"/>
    <cellStyle name="Normal 12 9 90" xfId="6994" xr:uid="{00000000-0005-0000-0000-0000521B0000}"/>
    <cellStyle name="Normal 12 9 91" xfId="6995" xr:uid="{00000000-0005-0000-0000-0000531B0000}"/>
    <cellStyle name="Normal 12 9 92" xfId="6996" xr:uid="{00000000-0005-0000-0000-0000541B0000}"/>
    <cellStyle name="Normal 12 9 93" xfId="6997" xr:uid="{00000000-0005-0000-0000-0000551B0000}"/>
    <cellStyle name="Normal 12 9 94" xfId="6998" xr:uid="{00000000-0005-0000-0000-0000561B0000}"/>
    <cellStyle name="Normal 12 9 95" xfId="6999" xr:uid="{00000000-0005-0000-0000-0000571B0000}"/>
    <cellStyle name="Normal 12 9 96" xfId="7000" xr:uid="{00000000-0005-0000-0000-0000581B0000}"/>
    <cellStyle name="Normal 12 9 97" xfId="7001" xr:uid="{00000000-0005-0000-0000-0000591B0000}"/>
    <cellStyle name="Normal 12 9 98" xfId="7002" xr:uid="{00000000-0005-0000-0000-00005A1B0000}"/>
    <cellStyle name="Normal 12 9 99" xfId="7003" xr:uid="{00000000-0005-0000-0000-00005B1B0000}"/>
    <cellStyle name="Normal 13" xfId="7004" xr:uid="{00000000-0005-0000-0000-00005C1B0000}"/>
    <cellStyle name="Normal 13 10" xfId="7005" xr:uid="{00000000-0005-0000-0000-00005D1B0000}"/>
    <cellStyle name="Normal 13 11" xfId="7006" xr:uid="{00000000-0005-0000-0000-00005E1B0000}"/>
    <cellStyle name="Normal 13 12" xfId="7007" xr:uid="{00000000-0005-0000-0000-00005F1B0000}"/>
    <cellStyle name="Normal 13 13" xfId="7008" xr:uid="{00000000-0005-0000-0000-0000601B0000}"/>
    <cellStyle name="Normal 13 2" xfId="7009" xr:uid="{00000000-0005-0000-0000-0000611B0000}"/>
    <cellStyle name="Normal 13 3" xfId="7010" xr:uid="{00000000-0005-0000-0000-0000621B0000}"/>
    <cellStyle name="Normal 13 4" xfId="7011" xr:uid="{00000000-0005-0000-0000-0000631B0000}"/>
    <cellStyle name="Normal 13 5" xfId="7012" xr:uid="{00000000-0005-0000-0000-0000641B0000}"/>
    <cellStyle name="Normal 13 6" xfId="7013" xr:uid="{00000000-0005-0000-0000-0000651B0000}"/>
    <cellStyle name="Normal 13 7" xfId="7014" xr:uid="{00000000-0005-0000-0000-0000661B0000}"/>
    <cellStyle name="Normal 13 8" xfId="7015" xr:uid="{00000000-0005-0000-0000-0000671B0000}"/>
    <cellStyle name="Normal 13 9" xfId="7016" xr:uid="{00000000-0005-0000-0000-0000681B0000}"/>
    <cellStyle name="Normal 14" xfId="7017" xr:uid="{00000000-0005-0000-0000-0000691B0000}"/>
    <cellStyle name="Normal 14 10" xfId="7018" xr:uid="{00000000-0005-0000-0000-00006A1B0000}"/>
    <cellStyle name="Normal 14 11" xfId="7019" xr:uid="{00000000-0005-0000-0000-00006B1B0000}"/>
    <cellStyle name="Normal 14 12" xfId="7020" xr:uid="{00000000-0005-0000-0000-00006C1B0000}"/>
    <cellStyle name="Normal 14 13" xfId="7021" xr:uid="{00000000-0005-0000-0000-00006D1B0000}"/>
    <cellStyle name="Normal 14 2" xfId="7022" xr:uid="{00000000-0005-0000-0000-00006E1B0000}"/>
    <cellStyle name="Normal 14 2 10" xfId="7023" xr:uid="{00000000-0005-0000-0000-00006F1B0000}"/>
    <cellStyle name="Normal 14 2 11" xfId="7024" xr:uid="{00000000-0005-0000-0000-0000701B0000}"/>
    <cellStyle name="Normal 14 2 12" xfId="7025" xr:uid="{00000000-0005-0000-0000-0000711B0000}"/>
    <cellStyle name="Normal 14 2 13" xfId="7026" xr:uid="{00000000-0005-0000-0000-0000721B0000}"/>
    <cellStyle name="Normal 14 2 2" xfId="7027" xr:uid="{00000000-0005-0000-0000-0000731B0000}"/>
    <cellStyle name="Normal 14 2 3" xfId="7028" xr:uid="{00000000-0005-0000-0000-0000741B0000}"/>
    <cellStyle name="Normal 14 2 4" xfId="7029" xr:uid="{00000000-0005-0000-0000-0000751B0000}"/>
    <cellStyle name="Normal 14 2 5" xfId="7030" xr:uid="{00000000-0005-0000-0000-0000761B0000}"/>
    <cellStyle name="Normal 14 2 6" xfId="7031" xr:uid="{00000000-0005-0000-0000-0000771B0000}"/>
    <cellStyle name="Normal 14 2 7" xfId="7032" xr:uid="{00000000-0005-0000-0000-0000781B0000}"/>
    <cellStyle name="Normal 14 2 8" xfId="7033" xr:uid="{00000000-0005-0000-0000-0000791B0000}"/>
    <cellStyle name="Normal 14 2 9" xfId="7034" xr:uid="{00000000-0005-0000-0000-00007A1B0000}"/>
    <cellStyle name="Normal 14 3" xfId="7035" xr:uid="{00000000-0005-0000-0000-00007B1B0000}"/>
    <cellStyle name="Normal 14 4" xfId="7036" xr:uid="{00000000-0005-0000-0000-00007C1B0000}"/>
    <cellStyle name="Normal 14 5" xfId="7037" xr:uid="{00000000-0005-0000-0000-00007D1B0000}"/>
    <cellStyle name="Normal 14 6" xfId="7038" xr:uid="{00000000-0005-0000-0000-00007E1B0000}"/>
    <cellStyle name="Normal 14 7" xfId="7039" xr:uid="{00000000-0005-0000-0000-00007F1B0000}"/>
    <cellStyle name="Normal 14 8" xfId="7040" xr:uid="{00000000-0005-0000-0000-0000801B0000}"/>
    <cellStyle name="Normal 14 9" xfId="7041" xr:uid="{00000000-0005-0000-0000-0000811B0000}"/>
    <cellStyle name="Normal 15" xfId="7042" xr:uid="{00000000-0005-0000-0000-0000821B0000}"/>
    <cellStyle name="Normal 15 2" xfId="7043" xr:uid="{00000000-0005-0000-0000-0000831B0000}"/>
    <cellStyle name="Normal 16" xfId="7044" xr:uid="{00000000-0005-0000-0000-0000841B0000}"/>
    <cellStyle name="Normal 16 10" xfId="7045" xr:uid="{00000000-0005-0000-0000-0000851B0000}"/>
    <cellStyle name="Normal 16 11" xfId="7046" xr:uid="{00000000-0005-0000-0000-0000861B0000}"/>
    <cellStyle name="Normal 16 12" xfId="7047" xr:uid="{00000000-0005-0000-0000-0000871B0000}"/>
    <cellStyle name="Normal 16 13" xfId="7048" xr:uid="{00000000-0005-0000-0000-0000881B0000}"/>
    <cellStyle name="Normal 16 14" xfId="7049" xr:uid="{00000000-0005-0000-0000-0000891B0000}"/>
    <cellStyle name="Normal 16 15" xfId="7050" xr:uid="{00000000-0005-0000-0000-00008A1B0000}"/>
    <cellStyle name="Normal 16 16" xfId="7051" xr:uid="{00000000-0005-0000-0000-00008B1B0000}"/>
    <cellStyle name="Normal 16 2" xfId="7052" xr:uid="{00000000-0005-0000-0000-00008C1B0000}"/>
    <cellStyle name="Normal 16 3" xfId="7053" xr:uid="{00000000-0005-0000-0000-00008D1B0000}"/>
    <cellStyle name="Normal 16 4" xfId="7054" xr:uid="{00000000-0005-0000-0000-00008E1B0000}"/>
    <cellStyle name="Normal 16 5" xfId="7055" xr:uid="{00000000-0005-0000-0000-00008F1B0000}"/>
    <cellStyle name="Normal 16 6" xfId="7056" xr:uid="{00000000-0005-0000-0000-0000901B0000}"/>
    <cellStyle name="Normal 16 7" xfId="7057" xr:uid="{00000000-0005-0000-0000-0000911B0000}"/>
    <cellStyle name="Normal 16 8" xfId="7058" xr:uid="{00000000-0005-0000-0000-0000921B0000}"/>
    <cellStyle name="Normal 16 9" xfId="7059" xr:uid="{00000000-0005-0000-0000-0000931B0000}"/>
    <cellStyle name="Normal 17" xfId="7060" xr:uid="{00000000-0005-0000-0000-0000941B0000}"/>
    <cellStyle name="Normal 17 10" xfId="7061" xr:uid="{00000000-0005-0000-0000-0000951B0000}"/>
    <cellStyle name="Normal 17 11" xfId="7062" xr:uid="{00000000-0005-0000-0000-0000961B0000}"/>
    <cellStyle name="Normal 17 12" xfId="7063" xr:uid="{00000000-0005-0000-0000-0000971B0000}"/>
    <cellStyle name="Normal 17 13" xfId="7064" xr:uid="{00000000-0005-0000-0000-0000981B0000}"/>
    <cellStyle name="Normal 17 14" xfId="7065" xr:uid="{00000000-0005-0000-0000-0000991B0000}"/>
    <cellStyle name="Normal 17 15" xfId="7066" xr:uid="{00000000-0005-0000-0000-00009A1B0000}"/>
    <cellStyle name="Normal 17 16" xfId="7067" xr:uid="{00000000-0005-0000-0000-00009B1B0000}"/>
    <cellStyle name="Normal 17 17" xfId="7068" xr:uid="{00000000-0005-0000-0000-00009C1B0000}"/>
    <cellStyle name="Normal 17 2" xfId="7069" xr:uid="{00000000-0005-0000-0000-00009D1B0000}"/>
    <cellStyle name="Normal 17 3" xfId="7070" xr:uid="{00000000-0005-0000-0000-00009E1B0000}"/>
    <cellStyle name="Normal 17 4" xfId="7071" xr:uid="{00000000-0005-0000-0000-00009F1B0000}"/>
    <cellStyle name="Normal 17 5" xfId="7072" xr:uid="{00000000-0005-0000-0000-0000A01B0000}"/>
    <cellStyle name="Normal 17 6" xfId="7073" xr:uid="{00000000-0005-0000-0000-0000A11B0000}"/>
    <cellStyle name="Normal 17 7" xfId="7074" xr:uid="{00000000-0005-0000-0000-0000A21B0000}"/>
    <cellStyle name="Normal 17 8" xfId="7075" xr:uid="{00000000-0005-0000-0000-0000A31B0000}"/>
    <cellStyle name="Normal 17 9" xfId="7076" xr:uid="{00000000-0005-0000-0000-0000A41B0000}"/>
    <cellStyle name="Normal 18" xfId="7077" xr:uid="{00000000-0005-0000-0000-0000A51B0000}"/>
    <cellStyle name="Normal 18 10" xfId="7078" xr:uid="{00000000-0005-0000-0000-0000A61B0000}"/>
    <cellStyle name="Normal 18 11" xfId="7079" xr:uid="{00000000-0005-0000-0000-0000A71B0000}"/>
    <cellStyle name="Normal 18 12" xfId="7080" xr:uid="{00000000-0005-0000-0000-0000A81B0000}"/>
    <cellStyle name="Normal 18 13" xfId="7081" xr:uid="{00000000-0005-0000-0000-0000A91B0000}"/>
    <cellStyle name="Normal 18 14" xfId="7082" xr:uid="{00000000-0005-0000-0000-0000AA1B0000}"/>
    <cellStyle name="Normal 18 15" xfId="7083" xr:uid="{00000000-0005-0000-0000-0000AB1B0000}"/>
    <cellStyle name="Normal 18 2" xfId="7084" xr:uid="{00000000-0005-0000-0000-0000AC1B0000}"/>
    <cellStyle name="Normal 18 3" xfId="7085" xr:uid="{00000000-0005-0000-0000-0000AD1B0000}"/>
    <cellStyle name="Normal 18 4" xfId="7086" xr:uid="{00000000-0005-0000-0000-0000AE1B0000}"/>
    <cellStyle name="Normal 18 5" xfId="7087" xr:uid="{00000000-0005-0000-0000-0000AF1B0000}"/>
    <cellStyle name="Normal 18 6" xfId="7088" xr:uid="{00000000-0005-0000-0000-0000B01B0000}"/>
    <cellStyle name="Normal 18 7" xfId="7089" xr:uid="{00000000-0005-0000-0000-0000B11B0000}"/>
    <cellStyle name="Normal 18 8" xfId="7090" xr:uid="{00000000-0005-0000-0000-0000B21B0000}"/>
    <cellStyle name="Normal 18 9" xfId="7091" xr:uid="{00000000-0005-0000-0000-0000B31B0000}"/>
    <cellStyle name="Normal 19" xfId="7092" xr:uid="{00000000-0005-0000-0000-0000B41B0000}"/>
    <cellStyle name="Normal 19 10" xfId="7093" xr:uid="{00000000-0005-0000-0000-0000B51B0000}"/>
    <cellStyle name="Normal 19 11" xfId="7094" xr:uid="{00000000-0005-0000-0000-0000B61B0000}"/>
    <cellStyle name="Normal 19 12" xfId="7095" xr:uid="{00000000-0005-0000-0000-0000B71B0000}"/>
    <cellStyle name="Normal 19 13" xfId="7096" xr:uid="{00000000-0005-0000-0000-0000B81B0000}"/>
    <cellStyle name="Normal 19 14" xfId="7097" xr:uid="{00000000-0005-0000-0000-0000B91B0000}"/>
    <cellStyle name="Normal 19 15" xfId="7098" xr:uid="{00000000-0005-0000-0000-0000BA1B0000}"/>
    <cellStyle name="Normal 19 2" xfId="7099" xr:uid="{00000000-0005-0000-0000-0000BB1B0000}"/>
    <cellStyle name="Normal 19 3" xfId="7100" xr:uid="{00000000-0005-0000-0000-0000BC1B0000}"/>
    <cellStyle name="Normal 19 4" xfId="7101" xr:uid="{00000000-0005-0000-0000-0000BD1B0000}"/>
    <cellStyle name="Normal 19 5" xfId="7102" xr:uid="{00000000-0005-0000-0000-0000BE1B0000}"/>
    <cellStyle name="Normal 19 6" xfId="7103" xr:uid="{00000000-0005-0000-0000-0000BF1B0000}"/>
    <cellStyle name="Normal 19 7" xfId="7104" xr:uid="{00000000-0005-0000-0000-0000C01B0000}"/>
    <cellStyle name="Normal 19 8" xfId="7105" xr:uid="{00000000-0005-0000-0000-0000C11B0000}"/>
    <cellStyle name="Normal 19 9" xfId="7106" xr:uid="{00000000-0005-0000-0000-0000C21B0000}"/>
    <cellStyle name="Normal 2" xfId="7107" xr:uid="{00000000-0005-0000-0000-0000C31B0000}"/>
    <cellStyle name="Normal 2 10" xfId="7108" xr:uid="{00000000-0005-0000-0000-0000C41B0000}"/>
    <cellStyle name="Normal 2 10 10" xfId="7109" xr:uid="{00000000-0005-0000-0000-0000C51B0000}"/>
    <cellStyle name="Normal 2 10 100" xfId="7110" xr:uid="{00000000-0005-0000-0000-0000C61B0000}"/>
    <cellStyle name="Normal 2 10 101" xfId="7111" xr:uid="{00000000-0005-0000-0000-0000C71B0000}"/>
    <cellStyle name="Normal 2 10 102" xfId="7112" xr:uid="{00000000-0005-0000-0000-0000C81B0000}"/>
    <cellStyle name="Normal 2 10 103" xfId="7113" xr:uid="{00000000-0005-0000-0000-0000C91B0000}"/>
    <cellStyle name="Normal 2 10 104" xfId="7114" xr:uid="{00000000-0005-0000-0000-0000CA1B0000}"/>
    <cellStyle name="Normal 2 10 105" xfId="7115" xr:uid="{00000000-0005-0000-0000-0000CB1B0000}"/>
    <cellStyle name="Normal 2 10 106" xfId="7116" xr:uid="{00000000-0005-0000-0000-0000CC1B0000}"/>
    <cellStyle name="Normal 2 10 107" xfId="7117" xr:uid="{00000000-0005-0000-0000-0000CD1B0000}"/>
    <cellStyle name="Normal 2 10 108" xfId="7118" xr:uid="{00000000-0005-0000-0000-0000CE1B0000}"/>
    <cellStyle name="Normal 2 10 109" xfId="7119" xr:uid="{00000000-0005-0000-0000-0000CF1B0000}"/>
    <cellStyle name="Normal 2 10 11" xfId="7120" xr:uid="{00000000-0005-0000-0000-0000D01B0000}"/>
    <cellStyle name="Normal 2 10 110" xfId="7121" xr:uid="{00000000-0005-0000-0000-0000D11B0000}"/>
    <cellStyle name="Normal 2 10 111" xfId="7122" xr:uid="{00000000-0005-0000-0000-0000D21B0000}"/>
    <cellStyle name="Normal 2 10 112" xfId="7123" xr:uid="{00000000-0005-0000-0000-0000D31B0000}"/>
    <cellStyle name="Normal 2 10 113" xfId="7124" xr:uid="{00000000-0005-0000-0000-0000D41B0000}"/>
    <cellStyle name="Normal 2 10 114" xfId="7125" xr:uid="{00000000-0005-0000-0000-0000D51B0000}"/>
    <cellStyle name="Normal 2 10 115" xfId="7126" xr:uid="{00000000-0005-0000-0000-0000D61B0000}"/>
    <cellStyle name="Normal 2 10 116" xfId="7127" xr:uid="{00000000-0005-0000-0000-0000D71B0000}"/>
    <cellStyle name="Normal 2 10 117" xfId="7128" xr:uid="{00000000-0005-0000-0000-0000D81B0000}"/>
    <cellStyle name="Normal 2 10 118" xfId="7129" xr:uid="{00000000-0005-0000-0000-0000D91B0000}"/>
    <cellStyle name="Normal 2 10 119" xfId="7130" xr:uid="{00000000-0005-0000-0000-0000DA1B0000}"/>
    <cellStyle name="Normal 2 10 12" xfId="7131" xr:uid="{00000000-0005-0000-0000-0000DB1B0000}"/>
    <cellStyle name="Normal 2 10 120" xfId="7132" xr:uid="{00000000-0005-0000-0000-0000DC1B0000}"/>
    <cellStyle name="Normal 2 10 121" xfId="7133" xr:uid="{00000000-0005-0000-0000-0000DD1B0000}"/>
    <cellStyle name="Normal 2 10 122" xfId="7134" xr:uid="{00000000-0005-0000-0000-0000DE1B0000}"/>
    <cellStyle name="Normal 2 10 123" xfId="7135" xr:uid="{00000000-0005-0000-0000-0000DF1B0000}"/>
    <cellStyle name="Normal 2 10 124" xfId="7136" xr:uid="{00000000-0005-0000-0000-0000E01B0000}"/>
    <cellStyle name="Normal 2 10 125" xfId="7137" xr:uid="{00000000-0005-0000-0000-0000E11B0000}"/>
    <cellStyle name="Normal 2 10 126" xfId="7138" xr:uid="{00000000-0005-0000-0000-0000E21B0000}"/>
    <cellStyle name="Normal 2 10 127" xfId="7139" xr:uid="{00000000-0005-0000-0000-0000E31B0000}"/>
    <cellStyle name="Normal 2 10 128" xfId="7140" xr:uid="{00000000-0005-0000-0000-0000E41B0000}"/>
    <cellStyle name="Normal 2 10 129" xfId="7141" xr:uid="{00000000-0005-0000-0000-0000E51B0000}"/>
    <cellStyle name="Normal 2 10 13" xfId="7142" xr:uid="{00000000-0005-0000-0000-0000E61B0000}"/>
    <cellStyle name="Normal 2 10 130" xfId="7143" xr:uid="{00000000-0005-0000-0000-0000E71B0000}"/>
    <cellStyle name="Normal 2 10 131" xfId="7144" xr:uid="{00000000-0005-0000-0000-0000E81B0000}"/>
    <cellStyle name="Normal 2 10 132" xfId="7145" xr:uid="{00000000-0005-0000-0000-0000E91B0000}"/>
    <cellStyle name="Normal 2 10 133" xfId="7146" xr:uid="{00000000-0005-0000-0000-0000EA1B0000}"/>
    <cellStyle name="Normal 2 10 134" xfId="7147" xr:uid="{00000000-0005-0000-0000-0000EB1B0000}"/>
    <cellStyle name="Normal 2 10 135" xfId="7148" xr:uid="{00000000-0005-0000-0000-0000EC1B0000}"/>
    <cellStyle name="Normal 2 10 136" xfId="7149" xr:uid="{00000000-0005-0000-0000-0000ED1B0000}"/>
    <cellStyle name="Normal 2 10 137" xfId="7150" xr:uid="{00000000-0005-0000-0000-0000EE1B0000}"/>
    <cellStyle name="Normal 2 10 138" xfId="7151" xr:uid="{00000000-0005-0000-0000-0000EF1B0000}"/>
    <cellStyle name="Normal 2 10 139" xfId="7152" xr:uid="{00000000-0005-0000-0000-0000F01B0000}"/>
    <cellStyle name="Normal 2 10 14" xfId="7153" xr:uid="{00000000-0005-0000-0000-0000F11B0000}"/>
    <cellStyle name="Normal 2 10 140" xfId="7154" xr:uid="{00000000-0005-0000-0000-0000F21B0000}"/>
    <cellStyle name="Normal 2 10 141" xfId="7155" xr:uid="{00000000-0005-0000-0000-0000F31B0000}"/>
    <cellStyle name="Normal 2 10 142" xfId="7156" xr:uid="{00000000-0005-0000-0000-0000F41B0000}"/>
    <cellStyle name="Normal 2 10 143" xfId="7157" xr:uid="{00000000-0005-0000-0000-0000F51B0000}"/>
    <cellStyle name="Normal 2 10 144" xfId="7158" xr:uid="{00000000-0005-0000-0000-0000F61B0000}"/>
    <cellStyle name="Normal 2 10 145" xfId="7159" xr:uid="{00000000-0005-0000-0000-0000F71B0000}"/>
    <cellStyle name="Normal 2 10 146" xfId="7160" xr:uid="{00000000-0005-0000-0000-0000F81B0000}"/>
    <cellStyle name="Normal 2 10 147" xfId="7161" xr:uid="{00000000-0005-0000-0000-0000F91B0000}"/>
    <cellStyle name="Normal 2 10 148" xfId="7162" xr:uid="{00000000-0005-0000-0000-0000FA1B0000}"/>
    <cellStyle name="Normal 2 10 149" xfId="7163" xr:uid="{00000000-0005-0000-0000-0000FB1B0000}"/>
    <cellStyle name="Normal 2 10 15" xfId="7164" xr:uid="{00000000-0005-0000-0000-0000FC1B0000}"/>
    <cellStyle name="Normal 2 10 150" xfId="7165" xr:uid="{00000000-0005-0000-0000-0000FD1B0000}"/>
    <cellStyle name="Normal 2 10 151" xfId="7166" xr:uid="{00000000-0005-0000-0000-0000FE1B0000}"/>
    <cellStyle name="Normal 2 10 152" xfId="7167" xr:uid="{00000000-0005-0000-0000-0000FF1B0000}"/>
    <cellStyle name="Normal 2 10 153" xfId="7168" xr:uid="{00000000-0005-0000-0000-0000001C0000}"/>
    <cellStyle name="Normal 2 10 154" xfId="7169" xr:uid="{00000000-0005-0000-0000-0000011C0000}"/>
    <cellStyle name="Normal 2 10 155" xfId="7170" xr:uid="{00000000-0005-0000-0000-0000021C0000}"/>
    <cellStyle name="Normal 2 10 156" xfId="7171" xr:uid="{00000000-0005-0000-0000-0000031C0000}"/>
    <cellStyle name="Normal 2 10 157" xfId="7172" xr:uid="{00000000-0005-0000-0000-0000041C0000}"/>
    <cellStyle name="Normal 2 10 158" xfId="7173" xr:uid="{00000000-0005-0000-0000-0000051C0000}"/>
    <cellStyle name="Normal 2 10 159" xfId="7174" xr:uid="{00000000-0005-0000-0000-0000061C0000}"/>
    <cellStyle name="Normal 2 10 16" xfId="7175" xr:uid="{00000000-0005-0000-0000-0000071C0000}"/>
    <cellStyle name="Normal 2 10 160" xfId="7176" xr:uid="{00000000-0005-0000-0000-0000081C0000}"/>
    <cellStyle name="Normal 2 10 161" xfId="7177" xr:uid="{00000000-0005-0000-0000-0000091C0000}"/>
    <cellStyle name="Normal 2 10 162" xfId="7178" xr:uid="{00000000-0005-0000-0000-00000A1C0000}"/>
    <cellStyle name="Normal 2 10 163" xfId="7179" xr:uid="{00000000-0005-0000-0000-00000B1C0000}"/>
    <cellStyle name="Normal 2 10 164" xfId="7180" xr:uid="{00000000-0005-0000-0000-00000C1C0000}"/>
    <cellStyle name="Normal 2 10 165" xfId="7181" xr:uid="{00000000-0005-0000-0000-00000D1C0000}"/>
    <cellStyle name="Normal 2 10 166" xfId="7182" xr:uid="{00000000-0005-0000-0000-00000E1C0000}"/>
    <cellStyle name="Normal 2 10 167" xfId="7183" xr:uid="{00000000-0005-0000-0000-00000F1C0000}"/>
    <cellStyle name="Normal 2 10 168" xfId="7184" xr:uid="{00000000-0005-0000-0000-0000101C0000}"/>
    <cellStyle name="Normal 2 10 169" xfId="7185" xr:uid="{00000000-0005-0000-0000-0000111C0000}"/>
    <cellStyle name="Normal 2 10 17" xfId="7186" xr:uid="{00000000-0005-0000-0000-0000121C0000}"/>
    <cellStyle name="Normal 2 10 170" xfId="7187" xr:uid="{00000000-0005-0000-0000-0000131C0000}"/>
    <cellStyle name="Normal 2 10 171" xfId="7188" xr:uid="{00000000-0005-0000-0000-0000141C0000}"/>
    <cellStyle name="Normal 2 10 172" xfId="7189" xr:uid="{00000000-0005-0000-0000-0000151C0000}"/>
    <cellStyle name="Normal 2 10 173" xfId="7190" xr:uid="{00000000-0005-0000-0000-0000161C0000}"/>
    <cellStyle name="Normal 2 10 174" xfId="7191" xr:uid="{00000000-0005-0000-0000-0000171C0000}"/>
    <cellStyle name="Normal 2 10 175" xfId="7192" xr:uid="{00000000-0005-0000-0000-0000181C0000}"/>
    <cellStyle name="Normal 2 10 176" xfId="7193" xr:uid="{00000000-0005-0000-0000-0000191C0000}"/>
    <cellStyle name="Normal 2 10 177" xfId="7194" xr:uid="{00000000-0005-0000-0000-00001A1C0000}"/>
    <cellStyle name="Normal 2 10 178" xfId="7195" xr:uid="{00000000-0005-0000-0000-00001B1C0000}"/>
    <cellStyle name="Normal 2 10 179" xfId="7196" xr:uid="{00000000-0005-0000-0000-00001C1C0000}"/>
    <cellStyle name="Normal 2 10 18" xfId="7197" xr:uid="{00000000-0005-0000-0000-00001D1C0000}"/>
    <cellStyle name="Normal 2 10 180" xfId="7198" xr:uid="{00000000-0005-0000-0000-00001E1C0000}"/>
    <cellStyle name="Normal 2 10 181" xfId="7199" xr:uid="{00000000-0005-0000-0000-00001F1C0000}"/>
    <cellStyle name="Normal 2 10 182" xfId="7200" xr:uid="{00000000-0005-0000-0000-0000201C0000}"/>
    <cellStyle name="Normal 2 10 183" xfId="7201" xr:uid="{00000000-0005-0000-0000-0000211C0000}"/>
    <cellStyle name="Normal 2 10 184" xfId="7202" xr:uid="{00000000-0005-0000-0000-0000221C0000}"/>
    <cellStyle name="Normal 2 10 185" xfId="7203" xr:uid="{00000000-0005-0000-0000-0000231C0000}"/>
    <cellStyle name="Normal 2 10 186" xfId="7204" xr:uid="{00000000-0005-0000-0000-0000241C0000}"/>
    <cellStyle name="Normal 2 10 187" xfId="7205" xr:uid="{00000000-0005-0000-0000-0000251C0000}"/>
    <cellStyle name="Normal 2 10 188" xfId="7206" xr:uid="{00000000-0005-0000-0000-0000261C0000}"/>
    <cellStyle name="Normal 2 10 189" xfId="7207" xr:uid="{00000000-0005-0000-0000-0000271C0000}"/>
    <cellStyle name="Normal 2 10 19" xfId="7208" xr:uid="{00000000-0005-0000-0000-0000281C0000}"/>
    <cellStyle name="Normal 2 10 190" xfId="7209" xr:uid="{00000000-0005-0000-0000-0000291C0000}"/>
    <cellStyle name="Normal 2 10 191" xfId="7210" xr:uid="{00000000-0005-0000-0000-00002A1C0000}"/>
    <cellStyle name="Normal 2 10 192" xfId="7211" xr:uid="{00000000-0005-0000-0000-00002B1C0000}"/>
    <cellStyle name="Normal 2 10 193" xfId="7212" xr:uid="{00000000-0005-0000-0000-00002C1C0000}"/>
    <cellStyle name="Normal 2 10 194" xfId="7213" xr:uid="{00000000-0005-0000-0000-00002D1C0000}"/>
    <cellStyle name="Normal 2 10 195" xfId="7214" xr:uid="{00000000-0005-0000-0000-00002E1C0000}"/>
    <cellStyle name="Normal 2 10 196" xfId="7215" xr:uid="{00000000-0005-0000-0000-00002F1C0000}"/>
    <cellStyle name="Normal 2 10 197" xfId="7216" xr:uid="{00000000-0005-0000-0000-0000301C0000}"/>
    <cellStyle name="Normal 2 10 198" xfId="7217" xr:uid="{00000000-0005-0000-0000-0000311C0000}"/>
    <cellStyle name="Normal 2 10 2" xfId="7218" xr:uid="{00000000-0005-0000-0000-0000321C0000}"/>
    <cellStyle name="Normal 2 10 20" xfId="7219" xr:uid="{00000000-0005-0000-0000-0000331C0000}"/>
    <cellStyle name="Normal 2 10 21" xfId="7220" xr:uid="{00000000-0005-0000-0000-0000341C0000}"/>
    <cellStyle name="Normal 2 10 22" xfId="7221" xr:uid="{00000000-0005-0000-0000-0000351C0000}"/>
    <cellStyle name="Normal 2 10 23" xfId="7222" xr:uid="{00000000-0005-0000-0000-0000361C0000}"/>
    <cellStyle name="Normal 2 10 24" xfId="7223" xr:uid="{00000000-0005-0000-0000-0000371C0000}"/>
    <cellStyle name="Normal 2 10 25" xfId="7224" xr:uid="{00000000-0005-0000-0000-0000381C0000}"/>
    <cellStyle name="Normal 2 10 26" xfId="7225" xr:uid="{00000000-0005-0000-0000-0000391C0000}"/>
    <cellStyle name="Normal 2 10 27" xfId="7226" xr:uid="{00000000-0005-0000-0000-00003A1C0000}"/>
    <cellStyle name="Normal 2 10 28" xfId="7227" xr:uid="{00000000-0005-0000-0000-00003B1C0000}"/>
    <cellStyle name="Normal 2 10 29" xfId="7228" xr:uid="{00000000-0005-0000-0000-00003C1C0000}"/>
    <cellStyle name="Normal 2 10 3" xfId="7229" xr:uid="{00000000-0005-0000-0000-00003D1C0000}"/>
    <cellStyle name="Normal 2 10 30" xfId="7230" xr:uid="{00000000-0005-0000-0000-00003E1C0000}"/>
    <cellStyle name="Normal 2 10 31" xfId="7231" xr:uid="{00000000-0005-0000-0000-00003F1C0000}"/>
    <cellStyle name="Normal 2 10 32" xfId="7232" xr:uid="{00000000-0005-0000-0000-0000401C0000}"/>
    <cellStyle name="Normal 2 10 33" xfId="7233" xr:uid="{00000000-0005-0000-0000-0000411C0000}"/>
    <cellStyle name="Normal 2 10 34" xfId="7234" xr:uid="{00000000-0005-0000-0000-0000421C0000}"/>
    <cellStyle name="Normal 2 10 35" xfId="7235" xr:uid="{00000000-0005-0000-0000-0000431C0000}"/>
    <cellStyle name="Normal 2 10 36" xfId="7236" xr:uid="{00000000-0005-0000-0000-0000441C0000}"/>
    <cellStyle name="Normal 2 10 37" xfId="7237" xr:uid="{00000000-0005-0000-0000-0000451C0000}"/>
    <cellStyle name="Normal 2 10 38" xfId="7238" xr:uid="{00000000-0005-0000-0000-0000461C0000}"/>
    <cellStyle name="Normal 2 10 39" xfId="7239" xr:uid="{00000000-0005-0000-0000-0000471C0000}"/>
    <cellStyle name="Normal 2 10 4" xfId="7240" xr:uid="{00000000-0005-0000-0000-0000481C0000}"/>
    <cellStyle name="Normal 2 10 40" xfId="7241" xr:uid="{00000000-0005-0000-0000-0000491C0000}"/>
    <cellStyle name="Normal 2 10 41" xfId="7242" xr:uid="{00000000-0005-0000-0000-00004A1C0000}"/>
    <cellStyle name="Normal 2 10 42" xfId="7243" xr:uid="{00000000-0005-0000-0000-00004B1C0000}"/>
    <cellStyle name="Normal 2 10 43" xfId="7244" xr:uid="{00000000-0005-0000-0000-00004C1C0000}"/>
    <cellStyle name="Normal 2 10 44" xfId="7245" xr:uid="{00000000-0005-0000-0000-00004D1C0000}"/>
    <cellStyle name="Normal 2 10 45" xfId="7246" xr:uid="{00000000-0005-0000-0000-00004E1C0000}"/>
    <cellStyle name="Normal 2 10 46" xfId="7247" xr:uid="{00000000-0005-0000-0000-00004F1C0000}"/>
    <cellStyle name="Normal 2 10 47" xfId="7248" xr:uid="{00000000-0005-0000-0000-0000501C0000}"/>
    <cellStyle name="Normal 2 10 48" xfId="7249" xr:uid="{00000000-0005-0000-0000-0000511C0000}"/>
    <cellStyle name="Normal 2 10 49" xfId="7250" xr:uid="{00000000-0005-0000-0000-0000521C0000}"/>
    <cellStyle name="Normal 2 10 5" xfId="7251" xr:uid="{00000000-0005-0000-0000-0000531C0000}"/>
    <cellStyle name="Normal 2 10 50" xfId="7252" xr:uid="{00000000-0005-0000-0000-0000541C0000}"/>
    <cellStyle name="Normal 2 10 51" xfId="7253" xr:uid="{00000000-0005-0000-0000-0000551C0000}"/>
    <cellStyle name="Normal 2 10 52" xfId="7254" xr:uid="{00000000-0005-0000-0000-0000561C0000}"/>
    <cellStyle name="Normal 2 10 53" xfId="7255" xr:uid="{00000000-0005-0000-0000-0000571C0000}"/>
    <cellStyle name="Normal 2 10 54" xfId="7256" xr:uid="{00000000-0005-0000-0000-0000581C0000}"/>
    <cellStyle name="Normal 2 10 55" xfId="7257" xr:uid="{00000000-0005-0000-0000-0000591C0000}"/>
    <cellStyle name="Normal 2 10 56" xfId="7258" xr:uid="{00000000-0005-0000-0000-00005A1C0000}"/>
    <cellStyle name="Normal 2 10 57" xfId="7259" xr:uid="{00000000-0005-0000-0000-00005B1C0000}"/>
    <cellStyle name="Normal 2 10 58" xfId="7260" xr:uid="{00000000-0005-0000-0000-00005C1C0000}"/>
    <cellStyle name="Normal 2 10 59" xfId="7261" xr:uid="{00000000-0005-0000-0000-00005D1C0000}"/>
    <cellStyle name="Normal 2 10 6" xfId="7262" xr:uid="{00000000-0005-0000-0000-00005E1C0000}"/>
    <cellStyle name="Normal 2 10 60" xfId="7263" xr:uid="{00000000-0005-0000-0000-00005F1C0000}"/>
    <cellStyle name="Normal 2 10 61" xfId="7264" xr:uid="{00000000-0005-0000-0000-0000601C0000}"/>
    <cellStyle name="Normal 2 10 62" xfId="7265" xr:uid="{00000000-0005-0000-0000-0000611C0000}"/>
    <cellStyle name="Normal 2 10 63" xfId="7266" xr:uid="{00000000-0005-0000-0000-0000621C0000}"/>
    <cellStyle name="Normal 2 10 64" xfId="7267" xr:uid="{00000000-0005-0000-0000-0000631C0000}"/>
    <cellStyle name="Normal 2 10 65" xfId="7268" xr:uid="{00000000-0005-0000-0000-0000641C0000}"/>
    <cellStyle name="Normal 2 10 66" xfId="7269" xr:uid="{00000000-0005-0000-0000-0000651C0000}"/>
    <cellStyle name="Normal 2 10 67" xfId="7270" xr:uid="{00000000-0005-0000-0000-0000661C0000}"/>
    <cellStyle name="Normal 2 10 68" xfId="7271" xr:uid="{00000000-0005-0000-0000-0000671C0000}"/>
    <cellStyle name="Normal 2 10 69" xfId="7272" xr:uid="{00000000-0005-0000-0000-0000681C0000}"/>
    <cellStyle name="Normal 2 10 7" xfId="7273" xr:uid="{00000000-0005-0000-0000-0000691C0000}"/>
    <cellStyle name="Normal 2 10 70" xfId="7274" xr:uid="{00000000-0005-0000-0000-00006A1C0000}"/>
    <cellStyle name="Normal 2 10 71" xfId="7275" xr:uid="{00000000-0005-0000-0000-00006B1C0000}"/>
    <cellStyle name="Normal 2 10 72" xfId="7276" xr:uid="{00000000-0005-0000-0000-00006C1C0000}"/>
    <cellStyle name="Normal 2 10 73" xfId="7277" xr:uid="{00000000-0005-0000-0000-00006D1C0000}"/>
    <cellStyle name="Normal 2 10 74" xfId="7278" xr:uid="{00000000-0005-0000-0000-00006E1C0000}"/>
    <cellStyle name="Normal 2 10 75" xfId="7279" xr:uid="{00000000-0005-0000-0000-00006F1C0000}"/>
    <cellStyle name="Normal 2 10 76" xfId="7280" xr:uid="{00000000-0005-0000-0000-0000701C0000}"/>
    <cellStyle name="Normal 2 10 77" xfId="7281" xr:uid="{00000000-0005-0000-0000-0000711C0000}"/>
    <cellStyle name="Normal 2 10 78" xfId="7282" xr:uid="{00000000-0005-0000-0000-0000721C0000}"/>
    <cellStyle name="Normal 2 10 79" xfId="7283" xr:uid="{00000000-0005-0000-0000-0000731C0000}"/>
    <cellStyle name="Normal 2 10 8" xfId="7284" xr:uid="{00000000-0005-0000-0000-0000741C0000}"/>
    <cellStyle name="Normal 2 10 80" xfId="7285" xr:uid="{00000000-0005-0000-0000-0000751C0000}"/>
    <cellStyle name="Normal 2 10 81" xfId="7286" xr:uid="{00000000-0005-0000-0000-0000761C0000}"/>
    <cellStyle name="Normal 2 10 82" xfId="7287" xr:uid="{00000000-0005-0000-0000-0000771C0000}"/>
    <cellStyle name="Normal 2 10 83" xfId="7288" xr:uid="{00000000-0005-0000-0000-0000781C0000}"/>
    <cellStyle name="Normal 2 10 84" xfId="7289" xr:uid="{00000000-0005-0000-0000-0000791C0000}"/>
    <cellStyle name="Normal 2 10 85" xfId="7290" xr:uid="{00000000-0005-0000-0000-00007A1C0000}"/>
    <cellStyle name="Normal 2 10 86" xfId="7291" xr:uid="{00000000-0005-0000-0000-00007B1C0000}"/>
    <cellStyle name="Normal 2 10 87" xfId="7292" xr:uid="{00000000-0005-0000-0000-00007C1C0000}"/>
    <cellStyle name="Normal 2 10 88" xfId="7293" xr:uid="{00000000-0005-0000-0000-00007D1C0000}"/>
    <cellStyle name="Normal 2 10 89" xfId="7294" xr:uid="{00000000-0005-0000-0000-00007E1C0000}"/>
    <cellStyle name="Normal 2 10 9" xfId="7295" xr:uid="{00000000-0005-0000-0000-00007F1C0000}"/>
    <cellStyle name="Normal 2 10 90" xfId="7296" xr:uid="{00000000-0005-0000-0000-0000801C0000}"/>
    <cellStyle name="Normal 2 10 91" xfId="7297" xr:uid="{00000000-0005-0000-0000-0000811C0000}"/>
    <cellStyle name="Normal 2 10 92" xfId="7298" xr:uid="{00000000-0005-0000-0000-0000821C0000}"/>
    <cellStyle name="Normal 2 10 93" xfId="7299" xr:uid="{00000000-0005-0000-0000-0000831C0000}"/>
    <cellStyle name="Normal 2 10 94" xfId="7300" xr:uid="{00000000-0005-0000-0000-0000841C0000}"/>
    <cellStyle name="Normal 2 10 95" xfId="7301" xr:uid="{00000000-0005-0000-0000-0000851C0000}"/>
    <cellStyle name="Normal 2 10 96" xfId="7302" xr:uid="{00000000-0005-0000-0000-0000861C0000}"/>
    <cellStyle name="Normal 2 10 97" xfId="7303" xr:uid="{00000000-0005-0000-0000-0000871C0000}"/>
    <cellStyle name="Normal 2 10 98" xfId="7304" xr:uid="{00000000-0005-0000-0000-0000881C0000}"/>
    <cellStyle name="Normal 2 10 99" xfId="7305" xr:uid="{00000000-0005-0000-0000-0000891C0000}"/>
    <cellStyle name="Normal 2 100" xfId="7306" xr:uid="{00000000-0005-0000-0000-00008A1C0000}"/>
    <cellStyle name="Normal 2 101" xfId="7307" xr:uid="{00000000-0005-0000-0000-00008B1C0000}"/>
    <cellStyle name="Normal 2 102" xfId="7308" xr:uid="{00000000-0005-0000-0000-00008C1C0000}"/>
    <cellStyle name="Normal 2 103" xfId="7309" xr:uid="{00000000-0005-0000-0000-00008D1C0000}"/>
    <cellStyle name="Normal 2 104" xfId="7310" xr:uid="{00000000-0005-0000-0000-00008E1C0000}"/>
    <cellStyle name="Normal 2 105" xfId="7311" xr:uid="{00000000-0005-0000-0000-00008F1C0000}"/>
    <cellStyle name="Normal 2 106" xfId="7312" xr:uid="{00000000-0005-0000-0000-0000901C0000}"/>
    <cellStyle name="Normal 2 107" xfId="7313" xr:uid="{00000000-0005-0000-0000-0000911C0000}"/>
    <cellStyle name="Normal 2 108" xfId="7314" xr:uid="{00000000-0005-0000-0000-0000921C0000}"/>
    <cellStyle name="Normal 2 109" xfId="7315" xr:uid="{00000000-0005-0000-0000-0000931C0000}"/>
    <cellStyle name="Normal 2 11" xfId="7316" xr:uid="{00000000-0005-0000-0000-0000941C0000}"/>
    <cellStyle name="Normal 2 11 10" xfId="7317" xr:uid="{00000000-0005-0000-0000-0000951C0000}"/>
    <cellStyle name="Normal 2 11 100" xfId="7318" xr:uid="{00000000-0005-0000-0000-0000961C0000}"/>
    <cellStyle name="Normal 2 11 101" xfId="7319" xr:uid="{00000000-0005-0000-0000-0000971C0000}"/>
    <cellStyle name="Normal 2 11 102" xfId="7320" xr:uid="{00000000-0005-0000-0000-0000981C0000}"/>
    <cellStyle name="Normal 2 11 103" xfId="7321" xr:uid="{00000000-0005-0000-0000-0000991C0000}"/>
    <cellStyle name="Normal 2 11 104" xfId="7322" xr:uid="{00000000-0005-0000-0000-00009A1C0000}"/>
    <cellStyle name="Normal 2 11 105" xfId="7323" xr:uid="{00000000-0005-0000-0000-00009B1C0000}"/>
    <cellStyle name="Normal 2 11 106" xfId="7324" xr:uid="{00000000-0005-0000-0000-00009C1C0000}"/>
    <cellStyle name="Normal 2 11 107" xfId="7325" xr:uid="{00000000-0005-0000-0000-00009D1C0000}"/>
    <cellStyle name="Normal 2 11 108" xfId="7326" xr:uid="{00000000-0005-0000-0000-00009E1C0000}"/>
    <cellStyle name="Normal 2 11 109" xfId="7327" xr:uid="{00000000-0005-0000-0000-00009F1C0000}"/>
    <cellStyle name="Normal 2 11 11" xfId="7328" xr:uid="{00000000-0005-0000-0000-0000A01C0000}"/>
    <cellStyle name="Normal 2 11 110" xfId="7329" xr:uid="{00000000-0005-0000-0000-0000A11C0000}"/>
    <cellStyle name="Normal 2 11 111" xfId="7330" xr:uid="{00000000-0005-0000-0000-0000A21C0000}"/>
    <cellStyle name="Normal 2 11 112" xfId="7331" xr:uid="{00000000-0005-0000-0000-0000A31C0000}"/>
    <cellStyle name="Normal 2 11 113" xfId="7332" xr:uid="{00000000-0005-0000-0000-0000A41C0000}"/>
    <cellStyle name="Normal 2 11 114" xfId="7333" xr:uid="{00000000-0005-0000-0000-0000A51C0000}"/>
    <cellStyle name="Normal 2 11 115" xfId="7334" xr:uid="{00000000-0005-0000-0000-0000A61C0000}"/>
    <cellStyle name="Normal 2 11 116" xfId="7335" xr:uid="{00000000-0005-0000-0000-0000A71C0000}"/>
    <cellStyle name="Normal 2 11 117" xfId="7336" xr:uid="{00000000-0005-0000-0000-0000A81C0000}"/>
    <cellStyle name="Normal 2 11 118" xfId="7337" xr:uid="{00000000-0005-0000-0000-0000A91C0000}"/>
    <cellStyle name="Normal 2 11 119" xfId="7338" xr:uid="{00000000-0005-0000-0000-0000AA1C0000}"/>
    <cellStyle name="Normal 2 11 12" xfId="7339" xr:uid="{00000000-0005-0000-0000-0000AB1C0000}"/>
    <cellStyle name="Normal 2 11 120" xfId="7340" xr:uid="{00000000-0005-0000-0000-0000AC1C0000}"/>
    <cellStyle name="Normal 2 11 121" xfId="7341" xr:uid="{00000000-0005-0000-0000-0000AD1C0000}"/>
    <cellStyle name="Normal 2 11 122" xfId="7342" xr:uid="{00000000-0005-0000-0000-0000AE1C0000}"/>
    <cellStyle name="Normal 2 11 123" xfId="7343" xr:uid="{00000000-0005-0000-0000-0000AF1C0000}"/>
    <cellStyle name="Normal 2 11 124" xfId="7344" xr:uid="{00000000-0005-0000-0000-0000B01C0000}"/>
    <cellStyle name="Normal 2 11 125" xfId="7345" xr:uid="{00000000-0005-0000-0000-0000B11C0000}"/>
    <cellStyle name="Normal 2 11 126" xfId="7346" xr:uid="{00000000-0005-0000-0000-0000B21C0000}"/>
    <cellStyle name="Normal 2 11 127" xfId="7347" xr:uid="{00000000-0005-0000-0000-0000B31C0000}"/>
    <cellStyle name="Normal 2 11 128" xfId="7348" xr:uid="{00000000-0005-0000-0000-0000B41C0000}"/>
    <cellStyle name="Normal 2 11 129" xfId="7349" xr:uid="{00000000-0005-0000-0000-0000B51C0000}"/>
    <cellStyle name="Normal 2 11 13" xfId="7350" xr:uid="{00000000-0005-0000-0000-0000B61C0000}"/>
    <cellStyle name="Normal 2 11 130" xfId="7351" xr:uid="{00000000-0005-0000-0000-0000B71C0000}"/>
    <cellStyle name="Normal 2 11 131" xfId="7352" xr:uid="{00000000-0005-0000-0000-0000B81C0000}"/>
    <cellStyle name="Normal 2 11 132" xfId="7353" xr:uid="{00000000-0005-0000-0000-0000B91C0000}"/>
    <cellStyle name="Normal 2 11 133" xfId="7354" xr:uid="{00000000-0005-0000-0000-0000BA1C0000}"/>
    <cellStyle name="Normal 2 11 134" xfId="7355" xr:uid="{00000000-0005-0000-0000-0000BB1C0000}"/>
    <cellStyle name="Normal 2 11 135" xfId="7356" xr:uid="{00000000-0005-0000-0000-0000BC1C0000}"/>
    <cellStyle name="Normal 2 11 136" xfId="7357" xr:uid="{00000000-0005-0000-0000-0000BD1C0000}"/>
    <cellStyle name="Normal 2 11 137" xfId="7358" xr:uid="{00000000-0005-0000-0000-0000BE1C0000}"/>
    <cellStyle name="Normal 2 11 138" xfId="7359" xr:uid="{00000000-0005-0000-0000-0000BF1C0000}"/>
    <cellStyle name="Normal 2 11 139" xfId="7360" xr:uid="{00000000-0005-0000-0000-0000C01C0000}"/>
    <cellStyle name="Normal 2 11 14" xfId="7361" xr:uid="{00000000-0005-0000-0000-0000C11C0000}"/>
    <cellStyle name="Normal 2 11 140" xfId="7362" xr:uid="{00000000-0005-0000-0000-0000C21C0000}"/>
    <cellStyle name="Normal 2 11 141" xfId="7363" xr:uid="{00000000-0005-0000-0000-0000C31C0000}"/>
    <cellStyle name="Normal 2 11 142" xfId="7364" xr:uid="{00000000-0005-0000-0000-0000C41C0000}"/>
    <cellStyle name="Normal 2 11 143" xfId="7365" xr:uid="{00000000-0005-0000-0000-0000C51C0000}"/>
    <cellStyle name="Normal 2 11 144" xfId="7366" xr:uid="{00000000-0005-0000-0000-0000C61C0000}"/>
    <cellStyle name="Normal 2 11 145" xfId="7367" xr:uid="{00000000-0005-0000-0000-0000C71C0000}"/>
    <cellStyle name="Normal 2 11 146" xfId="7368" xr:uid="{00000000-0005-0000-0000-0000C81C0000}"/>
    <cellStyle name="Normal 2 11 147" xfId="7369" xr:uid="{00000000-0005-0000-0000-0000C91C0000}"/>
    <cellStyle name="Normal 2 11 148" xfId="7370" xr:uid="{00000000-0005-0000-0000-0000CA1C0000}"/>
    <cellStyle name="Normal 2 11 149" xfId="7371" xr:uid="{00000000-0005-0000-0000-0000CB1C0000}"/>
    <cellStyle name="Normal 2 11 15" xfId="7372" xr:uid="{00000000-0005-0000-0000-0000CC1C0000}"/>
    <cellStyle name="Normal 2 11 150" xfId="7373" xr:uid="{00000000-0005-0000-0000-0000CD1C0000}"/>
    <cellStyle name="Normal 2 11 151" xfId="7374" xr:uid="{00000000-0005-0000-0000-0000CE1C0000}"/>
    <cellStyle name="Normal 2 11 152" xfId="7375" xr:uid="{00000000-0005-0000-0000-0000CF1C0000}"/>
    <cellStyle name="Normal 2 11 153" xfId="7376" xr:uid="{00000000-0005-0000-0000-0000D01C0000}"/>
    <cellStyle name="Normal 2 11 154" xfId="7377" xr:uid="{00000000-0005-0000-0000-0000D11C0000}"/>
    <cellStyle name="Normal 2 11 155" xfId="7378" xr:uid="{00000000-0005-0000-0000-0000D21C0000}"/>
    <cellStyle name="Normal 2 11 156" xfId="7379" xr:uid="{00000000-0005-0000-0000-0000D31C0000}"/>
    <cellStyle name="Normal 2 11 157" xfId="7380" xr:uid="{00000000-0005-0000-0000-0000D41C0000}"/>
    <cellStyle name="Normal 2 11 158" xfId="7381" xr:uid="{00000000-0005-0000-0000-0000D51C0000}"/>
    <cellStyle name="Normal 2 11 159" xfId="7382" xr:uid="{00000000-0005-0000-0000-0000D61C0000}"/>
    <cellStyle name="Normal 2 11 16" xfId="7383" xr:uid="{00000000-0005-0000-0000-0000D71C0000}"/>
    <cellStyle name="Normal 2 11 160" xfId="7384" xr:uid="{00000000-0005-0000-0000-0000D81C0000}"/>
    <cellStyle name="Normal 2 11 161" xfId="7385" xr:uid="{00000000-0005-0000-0000-0000D91C0000}"/>
    <cellStyle name="Normal 2 11 162" xfId="7386" xr:uid="{00000000-0005-0000-0000-0000DA1C0000}"/>
    <cellStyle name="Normal 2 11 163" xfId="7387" xr:uid="{00000000-0005-0000-0000-0000DB1C0000}"/>
    <cellStyle name="Normal 2 11 164" xfId="7388" xr:uid="{00000000-0005-0000-0000-0000DC1C0000}"/>
    <cellStyle name="Normal 2 11 165" xfId="7389" xr:uid="{00000000-0005-0000-0000-0000DD1C0000}"/>
    <cellStyle name="Normal 2 11 166" xfId="7390" xr:uid="{00000000-0005-0000-0000-0000DE1C0000}"/>
    <cellStyle name="Normal 2 11 167" xfId="7391" xr:uid="{00000000-0005-0000-0000-0000DF1C0000}"/>
    <cellStyle name="Normal 2 11 168" xfId="7392" xr:uid="{00000000-0005-0000-0000-0000E01C0000}"/>
    <cellStyle name="Normal 2 11 169" xfId="7393" xr:uid="{00000000-0005-0000-0000-0000E11C0000}"/>
    <cellStyle name="Normal 2 11 17" xfId="7394" xr:uid="{00000000-0005-0000-0000-0000E21C0000}"/>
    <cellStyle name="Normal 2 11 170" xfId="7395" xr:uid="{00000000-0005-0000-0000-0000E31C0000}"/>
    <cellStyle name="Normal 2 11 171" xfId="7396" xr:uid="{00000000-0005-0000-0000-0000E41C0000}"/>
    <cellStyle name="Normal 2 11 172" xfId="7397" xr:uid="{00000000-0005-0000-0000-0000E51C0000}"/>
    <cellStyle name="Normal 2 11 173" xfId="7398" xr:uid="{00000000-0005-0000-0000-0000E61C0000}"/>
    <cellStyle name="Normal 2 11 174" xfId="7399" xr:uid="{00000000-0005-0000-0000-0000E71C0000}"/>
    <cellStyle name="Normal 2 11 175" xfId="7400" xr:uid="{00000000-0005-0000-0000-0000E81C0000}"/>
    <cellStyle name="Normal 2 11 176" xfId="7401" xr:uid="{00000000-0005-0000-0000-0000E91C0000}"/>
    <cellStyle name="Normal 2 11 177" xfId="7402" xr:uid="{00000000-0005-0000-0000-0000EA1C0000}"/>
    <cellStyle name="Normal 2 11 178" xfId="7403" xr:uid="{00000000-0005-0000-0000-0000EB1C0000}"/>
    <cellStyle name="Normal 2 11 179" xfId="7404" xr:uid="{00000000-0005-0000-0000-0000EC1C0000}"/>
    <cellStyle name="Normal 2 11 18" xfId="7405" xr:uid="{00000000-0005-0000-0000-0000ED1C0000}"/>
    <cellStyle name="Normal 2 11 180" xfId="7406" xr:uid="{00000000-0005-0000-0000-0000EE1C0000}"/>
    <cellStyle name="Normal 2 11 181" xfId="7407" xr:uid="{00000000-0005-0000-0000-0000EF1C0000}"/>
    <cellStyle name="Normal 2 11 182" xfId="7408" xr:uid="{00000000-0005-0000-0000-0000F01C0000}"/>
    <cellStyle name="Normal 2 11 183" xfId="7409" xr:uid="{00000000-0005-0000-0000-0000F11C0000}"/>
    <cellStyle name="Normal 2 11 184" xfId="7410" xr:uid="{00000000-0005-0000-0000-0000F21C0000}"/>
    <cellStyle name="Normal 2 11 185" xfId="7411" xr:uid="{00000000-0005-0000-0000-0000F31C0000}"/>
    <cellStyle name="Normal 2 11 186" xfId="7412" xr:uid="{00000000-0005-0000-0000-0000F41C0000}"/>
    <cellStyle name="Normal 2 11 187" xfId="7413" xr:uid="{00000000-0005-0000-0000-0000F51C0000}"/>
    <cellStyle name="Normal 2 11 188" xfId="7414" xr:uid="{00000000-0005-0000-0000-0000F61C0000}"/>
    <cellStyle name="Normal 2 11 189" xfId="7415" xr:uid="{00000000-0005-0000-0000-0000F71C0000}"/>
    <cellStyle name="Normal 2 11 19" xfId="7416" xr:uid="{00000000-0005-0000-0000-0000F81C0000}"/>
    <cellStyle name="Normal 2 11 190" xfId="7417" xr:uid="{00000000-0005-0000-0000-0000F91C0000}"/>
    <cellStyle name="Normal 2 11 191" xfId="7418" xr:uid="{00000000-0005-0000-0000-0000FA1C0000}"/>
    <cellStyle name="Normal 2 11 192" xfId="7419" xr:uid="{00000000-0005-0000-0000-0000FB1C0000}"/>
    <cellStyle name="Normal 2 11 193" xfId="7420" xr:uid="{00000000-0005-0000-0000-0000FC1C0000}"/>
    <cellStyle name="Normal 2 11 194" xfId="7421" xr:uid="{00000000-0005-0000-0000-0000FD1C0000}"/>
    <cellStyle name="Normal 2 11 195" xfId="7422" xr:uid="{00000000-0005-0000-0000-0000FE1C0000}"/>
    <cellStyle name="Normal 2 11 196" xfId="7423" xr:uid="{00000000-0005-0000-0000-0000FF1C0000}"/>
    <cellStyle name="Normal 2 11 197" xfId="7424" xr:uid="{00000000-0005-0000-0000-0000001D0000}"/>
    <cellStyle name="Normal 2 11 198" xfId="7425" xr:uid="{00000000-0005-0000-0000-0000011D0000}"/>
    <cellStyle name="Normal 2 11 2" xfId="7426" xr:uid="{00000000-0005-0000-0000-0000021D0000}"/>
    <cellStyle name="Normal 2 11 20" xfId="7427" xr:uid="{00000000-0005-0000-0000-0000031D0000}"/>
    <cellStyle name="Normal 2 11 21" xfId="7428" xr:uid="{00000000-0005-0000-0000-0000041D0000}"/>
    <cellStyle name="Normal 2 11 22" xfId="7429" xr:uid="{00000000-0005-0000-0000-0000051D0000}"/>
    <cellStyle name="Normal 2 11 23" xfId="7430" xr:uid="{00000000-0005-0000-0000-0000061D0000}"/>
    <cellStyle name="Normal 2 11 24" xfId="7431" xr:uid="{00000000-0005-0000-0000-0000071D0000}"/>
    <cellStyle name="Normal 2 11 25" xfId="7432" xr:uid="{00000000-0005-0000-0000-0000081D0000}"/>
    <cellStyle name="Normal 2 11 26" xfId="7433" xr:uid="{00000000-0005-0000-0000-0000091D0000}"/>
    <cellStyle name="Normal 2 11 27" xfId="7434" xr:uid="{00000000-0005-0000-0000-00000A1D0000}"/>
    <cellStyle name="Normal 2 11 28" xfId="7435" xr:uid="{00000000-0005-0000-0000-00000B1D0000}"/>
    <cellStyle name="Normal 2 11 29" xfId="7436" xr:uid="{00000000-0005-0000-0000-00000C1D0000}"/>
    <cellStyle name="Normal 2 11 3" xfId="7437" xr:uid="{00000000-0005-0000-0000-00000D1D0000}"/>
    <cellStyle name="Normal 2 11 30" xfId="7438" xr:uid="{00000000-0005-0000-0000-00000E1D0000}"/>
    <cellStyle name="Normal 2 11 31" xfId="7439" xr:uid="{00000000-0005-0000-0000-00000F1D0000}"/>
    <cellStyle name="Normal 2 11 32" xfId="7440" xr:uid="{00000000-0005-0000-0000-0000101D0000}"/>
    <cellStyle name="Normal 2 11 33" xfId="7441" xr:uid="{00000000-0005-0000-0000-0000111D0000}"/>
    <cellStyle name="Normal 2 11 34" xfId="7442" xr:uid="{00000000-0005-0000-0000-0000121D0000}"/>
    <cellStyle name="Normal 2 11 35" xfId="7443" xr:uid="{00000000-0005-0000-0000-0000131D0000}"/>
    <cellStyle name="Normal 2 11 36" xfId="7444" xr:uid="{00000000-0005-0000-0000-0000141D0000}"/>
    <cellStyle name="Normal 2 11 37" xfId="7445" xr:uid="{00000000-0005-0000-0000-0000151D0000}"/>
    <cellStyle name="Normal 2 11 38" xfId="7446" xr:uid="{00000000-0005-0000-0000-0000161D0000}"/>
    <cellStyle name="Normal 2 11 39" xfId="7447" xr:uid="{00000000-0005-0000-0000-0000171D0000}"/>
    <cellStyle name="Normal 2 11 4" xfId="7448" xr:uid="{00000000-0005-0000-0000-0000181D0000}"/>
    <cellStyle name="Normal 2 11 40" xfId="7449" xr:uid="{00000000-0005-0000-0000-0000191D0000}"/>
    <cellStyle name="Normal 2 11 41" xfId="7450" xr:uid="{00000000-0005-0000-0000-00001A1D0000}"/>
    <cellStyle name="Normal 2 11 42" xfId="7451" xr:uid="{00000000-0005-0000-0000-00001B1D0000}"/>
    <cellStyle name="Normal 2 11 43" xfId="7452" xr:uid="{00000000-0005-0000-0000-00001C1D0000}"/>
    <cellStyle name="Normal 2 11 44" xfId="7453" xr:uid="{00000000-0005-0000-0000-00001D1D0000}"/>
    <cellStyle name="Normal 2 11 45" xfId="7454" xr:uid="{00000000-0005-0000-0000-00001E1D0000}"/>
    <cellStyle name="Normal 2 11 46" xfId="7455" xr:uid="{00000000-0005-0000-0000-00001F1D0000}"/>
    <cellStyle name="Normal 2 11 47" xfId="7456" xr:uid="{00000000-0005-0000-0000-0000201D0000}"/>
    <cellStyle name="Normal 2 11 48" xfId="7457" xr:uid="{00000000-0005-0000-0000-0000211D0000}"/>
    <cellStyle name="Normal 2 11 49" xfId="7458" xr:uid="{00000000-0005-0000-0000-0000221D0000}"/>
    <cellStyle name="Normal 2 11 5" xfId="7459" xr:uid="{00000000-0005-0000-0000-0000231D0000}"/>
    <cellStyle name="Normal 2 11 50" xfId="7460" xr:uid="{00000000-0005-0000-0000-0000241D0000}"/>
    <cellStyle name="Normal 2 11 51" xfId="7461" xr:uid="{00000000-0005-0000-0000-0000251D0000}"/>
    <cellStyle name="Normal 2 11 52" xfId="7462" xr:uid="{00000000-0005-0000-0000-0000261D0000}"/>
    <cellStyle name="Normal 2 11 53" xfId="7463" xr:uid="{00000000-0005-0000-0000-0000271D0000}"/>
    <cellStyle name="Normal 2 11 54" xfId="7464" xr:uid="{00000000-0005-0000-0000-0000281D0000}"/>
    <cellStyle name="Normal 2 11 55" xfId="7465" xr:uid="{00000000-0005-0000-0000-0000291D0000}"/>
    <cellStyle name="Normal 2 11 56" xfId="7466" xr:uid="{00000000-0005-0000-0000-00002A1D0000}"/>
    <cellStyle name="Normal 2 11 57" xfId="7467" xr:uid="{00000000-0005-0000-0000-00002B1D0000}"/>
    <cellStyle name="Normal 2 11 58" xfId="7468" xr:uid="{00000000-0005-0000-0000-00002C1D0000}"/>
    <cellStyle name="Normal 2 11 59" xfId="7469" xr:uid="{00000000-0005-0000-0000-00002D1D0000}"/>
    <cellStyle name="Normal 2 11 6" xfId="7470" xr:uid="{00000000-0005-0000-0000-00002E1D0000}"/>
    <cellStyle name="Normal 2 11 60" xfId="7471" xr:uid="{00000000-0005-0000-0000-00002F1D0000}"/>
    <cellStyle name="Normal 2 11 61" xfId="7472" xr:uid="{00000000-0005-0000-0000-0000301D0000}"/>
    <cellStyle name="Normal 2 11 62" xfId="7473" xr:uid="{00000000-0005-0000-0000-0000311D0000}"/>
    <cellStyle name="Normal 2 11 63" xfId="7474" xr:uid="{00000000-0005-0000-0000-0000321D0000}"/>
    <cellStyle name="Normal 2 11 64" xfId="7475" xr:uid="{00000000-0005-0000-0000-0000331D0000}"/>
    <cellStyle name="Normal 2 11 65" xfId="7476" xr:uid="{00000000-0005-0000-0000-0000341D0000}"/>
    <cellStyle name="Normal 2 11 66" xfId="7477" xr:uid="{00000000-0005-0000-0000-0000351D0000}"/>
    <cellStyle name="Normal 2 11 67" xfId="7478" xr:uid="{00000000-0005-0000-0000-0000361D0000}"/>
    <cellStyle name="Normal 2 11 68" xfId="7479" xr:uid="{00000000-0005-0000-0000-0000371D0000}"/>
    <cellStyle name="Normal 2 11 69" xfId="7480" xr:uid="{00000000-0005-0000-0000-0000381D0000}"/>
    <cellStyle name="Normal 2 11 7" xfId="7481" xr:uid="{00000000-0005-0000-0000-0000391D0000}"/>
    <cellStyle name="Normal 2 11 70" xfId="7482" xr:uid="{00000000-0005-0000-0000-00003A1D0000}"/>
    <cellStyle name="Normal 2 11 71" xfId="7483" xr:uid="{00000000-0005-0000-0000-00003B1D0000}"/>
    <cellStyle name="Normal 2 11 72" xfId="7484" xr:uid="{00000000-0005-0000-0000-00003C1D0000}"/>
    <cellStyle name="Normal 2 11 73" xfId="7485" xr:uid="{00000000-0005-0000-0000-00003D1D0000}"/>
    <cellStyle name="Normal 2 11 74" xfId="7486" xr:uid="{00000000-0005-0000-0000-00003E1D0000}"/>
    <cellStyle name="Normal 2 11 75" xfId="7487" xr:uid="{00000000-0005-0000-0000-00003F1D0000}"/>
    <cellStyle name="Normal 2 11 76" xfId="7488" xr:uid="{00000000-0005-0000-0000-0000401D0000}"/>
    <cellStyle name="Normal 2 11 77" xfId="7489" xr:uid="{00000000-0005-0000-0000-0000411D0000}"/>
    <cellStyle name="Normal 2 11 78" xfId="7490" xr:uid="{00000000-0005-0000-0000-0000421D0000}"/>
    <cellStyle name="Normal 2 11 79" xfId="7491" xr:uid="{00000000-0005-0000-0000-0000431D0000}"/>
    <cellStyle name="Normal 2 11 8" xfId="7492" xr:uid="{00000000-0005-0000-0000-0000441D0000}"/>
    <cellStyle name="Normal 2 11 80" xfId="7493" xr:uid="{00000000-0005-0000-0000-0000451D0000}"/>
    <cellStyle name="Normal 2 11 81" xfId="7494" xr:uid="{00000000-0005-0000-0000-0000461D0000}"/>
    <cellStyle name="Normal 2 11 82" xfId="7495" xr:uid="{00000000-0005-0000-0000-0000471D0000}"/>
    <cellStyle name="Normal 2 11 83" xfId="7496" xr:uid="{00000000-0005-0000-0000-0000481D0000}"/>
    <cellStyle name="Normal 2 11 84" xfId="7497" xr:uid="{00000000-0005-0000-0000-0000491D0000}"/>
    <cellStyle name="Normal 2 11 85" xfId="7498" xr:uid="{00000000-0005-0000-0000-00004A1D0000}"/>
    <cellStyle name="Normal 2 11 86" xfId="7499" xr:uid="{00000000-0005-0000-0000-00004B1D0000}"/>
    <cellStyle name="Normal 2 11 87" xfId="7500" xr:uid="{00000000-0005-0000-0000-00004C1D0000}"/>
    <cellStyle name="Normal 2 11 88" xfId="7501" xr:uid="{00000000-0005-0000-0000-00004D1D0000}"/>
    <cellStyle name="Normal 2 11 89" xfId="7502" xr:uid="{00000000-0005-0000-0000-00004E1D0000}"/>
    <cellStyle name="Normal 2 11 9" xfId="7503" xr:uid="{00000000-0005-0000-0000-00004F1D0000}"/>
    <cellStyle name="Normal 2 11 90" xfId="7504" xr:uid="{00000000-0005-0000-0000-0000501D0000}"/>
    <cellStyle name="Normal 2 11 91" xfId="7505" xr:uid="{00000000-0005-0000-0000-0000511D0000}"/>
    <cellStyle name="Normal 2 11 92" xfId="7506" xr:uid="{00000000-0005-0000-0000-0000521D0000}"/>
    <cellStyle name="Normal 2 11 93" xfId="7507" xr:uid="{00000000-0005-0000-0000-0000531D0000}"/>
    <cellStyle name="Normal 2 11 94" xfId="7508" xr:uid="{00000000-0005-0000-0000-0000541D0000}"/>
    <cellStyle name="Normal 2 11 95" xfId="7509" xr:uid="{00000000-0005-0000-0000-0000551D0000}"/>
    <cellStyle name="Normal 2 11 96" xfId="7510" xr:uid="{00000000-0005-0000-0000-0000561D0000}"/>
    <cellStyle name="Normal 2 11 97" xfId="7511" xr:uid="{00000000-0005-0000-0000-0000571D0000}"/>
    <cellStyle name="Normal 2 11 98" xfId="7512" xr:uid="{00000000-0005-0000-0000-0000581D0000}"/>
    <cellStyle name="Normal 2 11 99" xfId="7513" xr:uid="{00000000-0005-0000-0000-0000591D0000}"/>
    <cellStyle name="Normal 2 110" xfId="7514" xr:uid="{00000000-0005-0000-0000-00005A1D0000}"/>
    <cellStyle name="Normal 2 111" xfId="7515" xr:uid="{00000000-0005-0000-0000-00005B1D0000}"/>
    <cellStyle name="Normal 2 112" xfId="7516" xr:uid="{00000000-0005-0000-0000-00005C1D0000}"/>
    <cellStyle name="Normal 2 113" xfId="7517" xr:uid="{00000000-0005-0000-0000-00005D1D0000}"/>
    <cellStyle name="Normal 2 114" xfId="7518" xr:uid="{00000000-0005-0000-0000-00005E1D0000}"/>
    <cellStyle name="Normal 2 115" xfId="7519" xr:uid="{00000000-0005-0000-0000-00005F1D0000}"/>
    <cellStyle name="Normal 2 116" xfId="7520" xr:uid="{00000000-0005-0000-0000-0000601D0000}"/>
    <cellStyle name="Normal 2 117" xfId="7521" xr:uid="{00000000-0005-0000-0000-0000611D0000}"/>
    <cellStyle name="Normal 2 118" xfId="7522" xr:uid="{00000000-0005-0000-0000-0000621D0000}"/>
    <cellStyle name="Normal 2 119" xfId="7523" xr:uid="{00000000-0005-0000-0000-0000631D0000}"/>
    <cellStyle name="Normal 2 12" xfId="7524" xr:uid="{00000000-0005-0000-0000-0000641D0000}"/>
    <cellStyle name="Normal 2 12 10" xfId="7525" xr:uid="{00000000-0005-0000-0000-0000651D0000}"/>
    <cellStyle name="Normal 2 12 100" xfId="7526" xr:uid="{00000000-0005-0000-0000-0000661D0000}"/>
    <cellStyle name="Normal 2 12 101" xfId="7527" xr:uid="{00000000-0005-0000-0000-0000671D0000}"/>
    <cellStyle name="Normal 2 12 102" xfId="7528" xr:uid="{00000000-0005-0000-0000-0000681D0000}"/>
    <cellStyle name="Normal 2 12 103" xfId="7529" xr:uid="{00000000-0005-0000-0000-0000691D0000}"/>
    <cellStyle name="Normal 2 12 104" xfId="7530" xr:uid="{00000000-0005-0000-0000-00006A1D0000}"/>
    <cellStyle name="Normal 2 12 105" xfId="7531" xr:uid="{00000000-0005-0000-0000-00006B1D0000}"/>
    <cellStyle name="Normal 2 12 106" xfId="7532" xr:uid="{00000000-0005-0000-0000-00006C1D0000}"/>
    <cellStyle name="Normal 2 12 107" xfId="7533" xr:uid="{00000000-0005-0000-0000-00006D1D0000}"/>
    <cellStyle name="Normal 2 12 108" xfId="7534" xr:uid="{00000000-0005-0000-0000-00006E1D0000}"/>
    <cellStyle name="Normal 2 12 109" xfId="7535" xr:uid="{00000000-0005-0000-0000-00006F1D0000}"/>
    <cellStyle name="Normal 2 12 11" xfId="7536" xr:uid="{00000000-0005-0000-0000-0000701D0000}"/>
    <cellStyle name="Normal 2 12 110" xfId="7537" xr:uid="{00000000-0005-0000-0000-0000711D0000}"/>
    <cellStyle name="Normal 2 12 111" xfId="7538" xr:uid="{00000000-0005-0000-0000-0000721D0000}"/>
    <cellStyle name="Normal 2 12 112" xfId="7539" xr:uid="{00000000-0005-0000-0000-0000731D0000}"/>
    <cellStyle name="Normal 2 12 113" xfId="7540" xr:uid="{00000000-0005-0000-0000-0000741D0000}"/>
    <cellStyle name="Normal 2 12 114" xfId="7541" xr:uid="{00000000-0005-0000-0000-0000751D0000}"/>
    <cellStyle name="Normal 2 12 115" xfId="7542" xr:uid="{00000000-0005-0000-0000-0000761D0000}"/>
    <cellStyle name="Normal 2 12 116" xfId="7543" xr:uid="{00000000-0005-0000-0000-0000771D0000}"/>
    <cellStyle name="Normal 2 12 117" xfId="7544" xr:uid="{00000000-0005-0000-0000-0000781D0000}"/>
    <cellStyle name="Normal 2 12 118" xfId="7545" xr:uid="{00000000-0005-0000-0000-0000791D0000}"/>
    <cellStyle name="Normal 2 12 119" xfId="7546" xr:uid="{00000000-0005-0000-0000-00007A1D0000}"/>
    <cellStyle name="Normal 2 12 12" xfId="7547" xr:uid="{00000000-0005-0000-0000-00007B1D0000}"/>
    <cellStyle name="Normal 2 12 120" xfId="7548" xr:uid="{00000000-0005-0000-0000-00007C1D0000}"/>
    <cellStyle name="Normal 2 12 121" xfId="7549" xr:uid="{00000000-0005-0000-0000-00007D1D0000}"/>
    <cellStyle name="Normal 2 12 122" xfId="7550" xr:uid="{00000000-0005-0000-0000-00007E1D0000}"/>
    <cellStyle name="Normal 2 12 123" xfId="7551" xr:uid="{00000000-0005-0000-0000-00007F1D0000}"/>
    <cellStyle name="Normal 2 12 124" xfId="7552" xr:uid="{00000000-0005-0000-0000-0000801D0000}"/>
    <cellStyle name="Normal 2 12 125" xfId="7553" xr:uid="{00000000-0005-0000-0000-0000811D0000}"/>
    <cellStyle name="Normal 2 12 126" xfId="7554" xr:uid="{00000000-0005-0000-0000-0000821D0000}"/>
    <cellStyle name="Normal 2 12 127" xfId="7555" xr:uid="{00000000-0005-0000-0000-0000831D0000}"/>
    <cellStyle name="Normal 2 12 128" xfId="7556" xr:uid="{00000000-0005-0000-0000-0000841D0000}"/>
    <cellStyle name="Normal 2 12 129" xfId="7557" xr:uid="{00000000-0005-0000-0000-0000851D0000}"/>
    <cellStyle name="Normal 2 12 13" xfId="7558" xr:uid="{00000000-0005-0000-0000-0000861D0000}"/>
    <cellStyle name="Normal 2 12 130" xfId="7559" xr:uid="{00000000-0005-0000-0000-0000871D0000}"/>
    <cellStyle name="Normal 2 12 131" xfId="7560" xr:uid="{00000000-0005-0000-0000-0000881D0000}"/>
    <cellStyle name="Normal 2 12 132" xfId="7561" xr:uid="{00000000-0005-0000-0000-0000891D0000}"/>
    <cellStyle name="Normal 2 12 133" xfId="7562" xr:uid="{00000000-0005-0000-0000-00008A1D0000}"/>
    <cellStyle name="Normal 2 12 134" xfId="7563" xr:uid="{00000000-0005-0000-0000-00008B1D0000}"/>
    <cellStyle name="Normal 2 12 135" xfId="7564" xr:uid="{00000000-0005-0000-0000-00008C1D0000}"/>
    <cellStyle name="Normal 2 12 136" xfId="7565" xr:uid="{00000000-0005-0000-0000-00008D1D0000}"/>
    <cellStyle name="Normal 2 12 137" xfId="7566" xr:uid="{00000000-0005-0000-0000-00008E1D0000}"/>
    <cellStyle name="Normal 2 12 138" xfId="7567" xr:uid="{00000000-0005-0000-0000-00008F1D0000}"/>
    <cellStyle name="Normal 2 12 139" xfId="7568" xr:uid="{00000000-0005-0000-0000-0000901D0000}"/>
    <cellStyle name="Normal 2 12 14" xfId="7569" xr:uid="{00000000-0005-0000-0000-0000911D0000}"/>
    <cellStyle name="Normal 2 12 140" xfId="7570" xr:uid="{00000000-0005-0000-0000-0000921D0000}"/>
    <cellStyle name="Normal 2 12 141" xfId="7571" xr:uid="{00000000-0005-0000-0000-0000931D0000}"/>
    <cellStyle name="Normal 2 12 142" xfId="7572" xr:uid="{00000000-0005-0000-0000-0000941D0000}"/>
    <cellStyle name="Normal 2 12 143" xfId="7573" xr:uid="{00000000-0005-0000-0000-0000951D0000}"/>
    <cellStyle name="Normal 2 12 144" xfId="7574" xr:uid="{00000000-0005-0000-0000-0000961D0000}"/>
    <cellStyle name="Normal 2 12 145" xfId="7575" xr:uid="{00000000-0005-0000-0000-0000971D0000}"/>
    <cellStyle name="Normal 2 12 146" xfId="7576" xr:uid="{00000000-0005-0000-0000-0000981D0000}"/>
    <cellStyle name="Normal 2 12 147" xfId="7577" xr:uid="{00000000-0005-0000-0000-0000991D0000}"/>
    <cellStyle name="Normal 2 12 148" xfId="7578" xr:uid="{00000000-0005-0000-0000-00009A1D0000}"/>
    <cellStyle name="Normal 2 12 149" xfId="7579" xr:uid="{00000000-0005-0000-0000-00009B1D0000}"/>
    <cellStyle name="Normal 2 12 15" xfId="7580" xr:uid="{00000000-0005-0000-0000-00009C1D0000}"/>
    <cellStyle name="Normal 2 12 150" xfId="7581" xr:uid="{00000000-0005-0000-0000-00009D1D0000}"/>
    <cellStyle name="Normal 2 12 151" xfId="7582" xr:uid="{00000000-0005-0000-0000-00009E1D0000}"/>
    <cellStyle name="Normal 2 12 152" xfId="7583" xr:uid="{00000000-0005-0000-0000-00009F1D0000}"/>
    <cellStyle name="Normal 2 12 153" xfId="7584" xr:uid="{00000000-0005-0000-0000-0000A01D0000}"/>
    <cellStyle name="Normal 2 12 154" xfId="7585" xr:uid="{00000000-0005-0000-0000-0000A11D0000}"/>
    <cellStyle name="Normal 2 12 155" xfId="7586" xr:uid="{00000000-0005-0000-0000-0000A21D0000}"/>
    <cellStyle name="Normal 2 12 156" xfId="7587" xr:uid="{00000000-0005-0000-0000-0000A31D0000}"/>
    <cellStyle name="Normal 2 12 157" xfId="7588" xr:uid="{00000000-0005-0000-0000-0000A41D0000}"/>
    <cellStyle name="Normal 2 12 158" xfId="7589" xr:uid="{00000000-0005-0000-0000-0000A51D0000}"/>
    <cellStyle name="Normal 2 12 159" xfId="7590" xr:uid="{00000000-0005-0000-0000-0000A61D0000}"/>
    <cellStyle name="Normal 2 12 16" xfId="7591" xr:uid="{00000000-0005-0000-0000-0000A71D0000}"/>
    <cellStyle name="Normal 2 12 160" xfId="7592" xr:uid="{00000000-0005-0000-0000-0000A81D0000}"/>
    <cellStyle name="Normal 2 12 161" xfId="7593" xr:uid="{00000000-0005-0000-0000-0000A91D0000}"/>
    <cellStyle name="Normal 2 12 162" xfId="7594" xr:uid="{00000000-0005-0000-0000-0000AA1D0000}"/>
    <cellStyle name="Normal 2 12 163" xfId="7595" xr:uid="{00000000-0005-0000-0000-0000AB1D0000}"/>
    <cellStyle name="Normal 2 12 164" xfId="7596" xr:uid="{00000000-0005-0000-0000-0000AC1D0000}"/>
    <cellStyle name="Normal 2 12 165" xfId="7597" xr:uid="{00000000-0005-0000-0000-0000AD1D0000}"/>
    <cellStyle name="Normal 2 12 166" xfId="7598" xr:uid="{00000000-0005-0000-0000-0000AE1D0000}"/>
    <cellStyle name="Normal 2 12 167" xfId="7599" xr:uid="{00000000-0005-0000-0000-0000AF1D0000}"/>
    <cellStyle name="Normal 2 12 168" xfId="7600" xr:uid="{00000000-0005-0000-0000-0000B01D0000}"/>
    <cellStyle name="Normal 2 12 169" xfId="7601" xr:uid="{00000000-0005-0000-0000-0000B11D0000}"/>
    <cellStyle name="Normal 2 12 17" xfId="7602" xr:uid="{00000000-0005-0000-0000-0000B21D0000}"/>
    <cellStyle name="Normal 2 12 170" xfId="7603" xr:uid="{00000000-0005-0000-0000-0000B31D0000}"/>
    <cellStyle name="Normal 2 12 171" xfId="7604" xr:uid="{00000000-0005-0000-0000-0000B41D0000}"/>
    <cellStyle name="Normal 2 12 172" xfId="7605" xr:uid="{00000000-0005-0000-0000-0000B51D0000}"/>
    <cellStyle name="Normal 2 12 173" xfId="7606" xr:uid="{00000000-0005-0000-0000-0000B61D0000}"/>
    <cellStyle name="Normal 2 12 174" xfId="7607" xr:uid="{00000000-0005-0000-0000-0000B71D0000}"/>
    <cellStyle name="Normal 2 12 175" xfId="7608" xr:uid="{00000000-0005-0000-0000-0000B81D0000}"/>
    <cellStyle name="Normal 2 12 176" xfId="7609" xr:uid="{00000000-0005-0000-0000-0000B91D0000}"/>
    <cellStyle name="Normal 2 12 177" xfId="7610" xr:uid="{00000000-0005-0000-0000-0000BA1D0000}"/>
    <cellStyle name="Normal 2 12 178" xfId="7611" xr:uid="{00000000-0005-0000-0000-0000BB1D0000}"/>
    <cellStyle name="Normal 2 12 179" xfId="7612" xr:uid="{00000000-0005-0000-0000-0000BC1D0000}"/>
    <cellStyle name="Normal 2 12 18" xfId="7613" xr:uid="{00000000-0005-0000-0000-0000BD1D0000}"/>
    <cellStyle name="Normal 2 12 180" xfId="7614" xr:uid="{00000000-0005-0000-0000-0000BE1D0000}"/>
    <cellStyle name="Normal 2 12 181" xfId="7615" xr:uid="{00000000-0005-0000-0000-0000BF1D0000}"/>
    <cellStyle name="Normal 2 12 182" xfId="7616" xr:uid="{00000000-0005-0000-0000-0000C01D0000}"/>
    <cellStyle name="Normal 2 12 183" xfId="7617" xr:uid="{00000000-0005-0000-0000-0000C11D0000}"/>
    <cellStyle name="Normal 2 12 184" xfId="7618" xr:uid="{00000000-0005-0000-0000-0000C21D0000}"/>
    <cellStyle name="Normal 2 12 185" xfId="7619" xr:uid="{00000000-0005-0000-0000-0000C31D0000}"/>
    <cellStyle name="Normal 2 12 186" xfId="7620" xr:uid="{00000000-0005-0000-0000-0000C41D0000}"/>
    <cellStyle name="Normal 2 12 187" xfId="7621" xr:uid="{00000000-0005-0000-0000-0000C51D0000}"/>
    <cellStyle name="Normal 2 12 188" xfId="7622" xr:uid="{00000000-0005-0000-0000-0000C61D0000}"/>
    <cellStyle name="Normal 2 12 189" xfId="7623" xr:uid="{00000000-0005-0000-0000-0000C71D0000}"/>
    <cellStyle name="Normal 2 12 19" xfId="7624" xr:uid="{00000000-0005-0000-0000-0000C81D0000}"/>
    <cellStyle name="Normal 2 12 190" xfId="7625" xr:uid="{00000000-0005-0000-0000-0000C91D0000}"/>
    <cellStyle name="Normal 2 12 191" xfId="7626" xr:uid="{00000000-0005-0000-0000-0000CA1D0000}"/>
    <cellStyle name="Normal 2 12 2" xfId="7627" xr:uid="{00000000-0005-0000-0000-0000CB1D0000}"/>
    <cellStyle name="Normal 2 12 20" xfId="7628" xr:uid="{00000000-0005-0000-0000-0000CC1D0000}"/>
    <cellStyle name="Normal 2 12 21" xfId="7629" xr:uid="{00000000-0005-0000-0000-0000CD1D0000}"/>
    <cellStyle name="Normal 2 12 22" xfId="7630" xr:uid="{00000000-0005-0000-0000-0000CE1D0000}"/>
    <cellStyle name="Normal 2 12 23" xfId="7631" xr:uid="{00000000-0005-0000-0000-0000CF1D0000}"/>
    <cellStyle name="Normal 2 12 24" xfId="7632" xr:uid="{00000000-0005-0000-0000-0000D01D0000}"/>
    <cellStyle name="Normal 2 12 25" xfId="7633" xr:uid="{00000000-0005-0000-0000-0000D11D0000}"/>
    <cellStyle name="Normal 2 12 26" xfId="7634" xr:uid="{00000000-0005-0000-0000-0000D21D0000}"/>
    <cellStyle name="Normal 2 12 27" xfId="7635" xr:uid="{00000000-0005-0000-0000-0000D31D0000}"/>
    <cellStyle name="Normal 2 12 28" xfId="7636" xr:uid="{00000000-0005-0000-0000-0000D41D0000}"/>
    <cellStyle name="Normal 2 12 29" xfId="7637" xr:uid="{00000000-0005-0000-0000-0000D51D0000}"/>
    <cellStyle name="Normal 2 12 3" xfId="7638" xr:uid="{00000000-0005-0000-0000-0000D61D0000}"/>
    <cellStyle name="Normal 2 12 30" xfId="7639" xr:uid="{00000000-0005-0000-0000-0000D71D0000}"/>
    <cellStyle name="Normal 2 12 31" xfId="7640" xr:uid="{00000000-0005-0000-0000-0000D81D0000}"/>
    <cellStyle name="Normal 2 12 32" xfId="7641" xr:uid="{00000000-0005-0000-0000-0000D91D0000}"/>
    <cellStyle name="Normal 2 12 33" xfId="7642" xr:uid="{00000000-0005-0000-0000-0000DA1D0000}"/>
    <cellStyle name="Normal 2 12 34" xfId="7643" xr:uid="{00000000-0005-0000-0000-0000DB1D0000}"/>
    <cellStyle name="Normal 2 12 35" xfId="7644" xr:uid="{00000000-0005-0000-0000-0000DC1D0000}"/>
    <cellStyle name="Normal 2 12 36" xfId="7645" xr:uid="{00000000-0005-0000-0000-0000DD1D0000}"/>
    <cellStyle name="Normal 2 12 37" xfId="7646" xr:uid="{00000000-0005-0000-0000-0000DE1D0000}"/>
    <cellStyle name="Normal 2 12 38" xfId="7647" xr:uid="{00000000-0005-0000-0000-0000DF1D0000}"/>
    <cellStyle name="Normal 2 12 39" xfId="7648" xr:uid="{00000000-0005-0000-0000-0000E01D0000}"/>
    <cellStyle name="Normal 2 12 4" xfId="7649" xr:uid="{00000000-0005-0000-0000-0000E11D0000}"/>
    <cellStyle name="Normal 2 12 40" xfId="7650" xr:uid="{00000000-0005-0000-0000-0000E21D0000}"/>
    <cellStyle name="Normal 2 12 41" xfId="7651" xr:uid="{00000000-0005-0000-0000-0000E31D0000}"/>
    <cellStyle name="Normal 2 12 42" xfId="7652" xr:uid="{00000000-0005-0000-0000-0000E41D0000}"/>
    <cellStyle name="Normal 2 12 43" xfId="7653" xr:uid="{00000000-0005-0000-0000-0000E51D0000}"/>
    <cellStyle name="Normal 2 12 44" xfId="7654" xr:uid="{00000000-0005-0000-0000-0000E61D0000}"/>
    <cellStyle name="Normal 2 12 45" xfId="7655" xr:uid="{00000000-0005-0000-0000-0000E71D0000}"/>
    <cellStyle name="Normal 2 12 46" xfId="7656" xr:uid="{00000000-0005-0000-0000-0000E81D0000}"/>
    <cellStyle name="Normal 2 12 47" xfId="7657" xr:uid="{00000000-0005-0000-0000-0000E91D0000}"/>
    <cellStyle name="Normal 2 12 48" xfId="7658" xr:uid="{00000000-0005-0000-0000-0000EA1D0000}"/>
    <cellStyle name="Normal 2 12 49" xfId="7659" xr:uid="{00000000-0005-0000-0000-0000EB1D0000}"/>
    <cellStyle name="Normal 2 12 5" xfId="7660" xr:uid="{00000000-0005-0000-0000-0000EC1D0000}"/>
    <cellStyle name="Normal 2 12 50" xfId="7661" xr:uid="{00000000-0005-0000-0000-0000ED1D0000}"/>
    <cellStyle name="Normal 2 12 51" xfId="7662" xr:uid="{00000000-0005-0000-0000-0000EE1D0000}"/>
    <cellStyle name="Normal 2 12 52" xfId="7663" xr:uid="{00000000-0005-0000-0000-0000EF1D0000}"/>
    <cellStyle name="Normal 2 12 53" xfId="7664" xr:uid="{00000000-0005-0000-0000-0000F01D0000}"/>
    <cellStyle name="Normal 2 12 54" xfId="7665" xr:uid="{00000000-0005-0000-0000-0000F11D0000}"/>
    <cellStyle name="Normal 2 12 55" xfId="7666" xr:uid="{00000000-0005-0000-0000-0000F21D0000}"/>
    <cellStyle name="Normal 2 12 56" xfId="7667" xr:uid="{00000000-0005-0000-0000-0000F31D0000}"/>
    <cellStyle name="Normal 2 12 57" xfId="7668" xr:uid="{00000000-0005-0000-0000-0000F41D0000}"/>
    <cellStyle name="Normal 2 12 58" xfId="7669" xr:uid="{00000000-0005-0000-0000-0000F51D0000}"/>
    <cellStyle name="Normal 2 12 59" xfId="7670" xr:uid="{00000000-0005-0000-0000-0000F61D0000}"/>
    <cellStyle name="Normal 2 12 6" xfId="7671" xr:uid="{00000000-0005-0000-0000-0000F71D0000}"/>
    <cellStyle name="Normal 2 12 60" xfId="7672" xr:uid="{00000000-0005-0000-0000-0000F81D0000}"/>
    <cellStyle name="Normal 2 12 61" xfId="7673" xr:uid="{00000000-0005-0000-0000-0000F91D0000}"/>
    <cellStyle name="Normal 2 12 62" xfId="7674" xr:uid="{00000000-0005-0000-0000-0000FA1D0000}"/>
    <cellStyle name="Normal 2 12 63" xfId="7675" xr:uid="{00000000-0005-0000-0000-0000FB1D0000}"/>
    <cellStyle name="Normal 2 12 64" xfId="7676" xr:uid="{00000000-0005-0000-0000-0000FC1D0000}"/>
    <cellStyle name="Normal 2 12 65" xfId="7677" xr:uid="{00000000-0005-0000-0000-0000FD1D0000}"/>
    <cellStyle name="Normal 2 12 66" xfId="7678" xr:uid="{00000000-0005-0000-0000-0000FE1D0000}"/>
    <cellStyle name="Normal 2 12 67" xfId="7679" xr:uid="{00000000-0005-0000-0000-0000FF1D0000}"/>
    <cellStyle name="Normal 2 12 68" xfId="7680" xr:uid="{00000000-0005-0000-0000-0000001E0000}"/>
    <cellStyle name="Normal 2 12 69" xfId="7681" xr:uid="{00000000-0005-0000-0000-0000011E0000}"/>
    <cellStyle name="Normal 2 12 7" xfId="7682" xr:uid="{00000000-0005-0000-0000-0000021E0000}"/>
    <cellStyle name="Normal 2 12 70" xfId="7683" xr:uid="{00000000-0005-0000-0000-0000031E0000}"/>
    <cellStyle name="Normal 2 12 71" xfId="7684" xr:uid="{00000000-0005-0000-0000-0000041E0000}"/>
    <cellStyle name="Normal 2 12 72" xfId="7685" xr:uid="{00000000-0005-0000-0000-0000051E0000}"/>
    <cellStyle name="Normal 2 12 73" xfId="7686" xr:uid="{00000000-0005-0000-0000-0000061E0000}"/>
    <cellStyle name="Normal 2 12 74" xfId="7687" xr:uid="{00000000-0005-0000-0000-0000071E0000}"/>
    <cellStyle name="Normal 2 12 75" xfId="7688" xr:uid="{00000000-0005-0000-0000-0000081E0000}"/>
    <cellStyle name="Normal 2 12 76" xfId="7689" xr:uid="{00000000-0005-0000-0000-0000091E0000}"/>
    <cellStyle name="Normal 2 12 77" xfId="7690" xr:uid="{00000000-0005-0000-0000-00000A1E0000}"/>
    <cellStyle name="Normal 2 12 78" xfId="7691" xr:uid="{00000000-0005-0000-0000-00000B1E0000}"/>
    <cellStyle name="Normal 2 12 79" xfId="7692" xr:uid="{00000000-0005-0000-0000-00000C1E0000}"/>
    <cellStyle name="Normal 2 12 8" xfId="7693" xr:uid="{00000000-0005-0000-0000-00000D1E0000}"/>
    <cellStyle name="Normal 2 12 80" xfId="7694" xr:uid="{00000000-0005-0000-0000-00000E1E0000}"/>
    <cellStyle name="Normal 2 12 81" xfId="7695" xr:uid="{00000000-0005-0000-0000-00000F1E0000}"/>
    <cellStyle name="Normal 2 12 82" xfId="7696" xr:uid="{00000000-0005-0000-0000-0000101E0000}"/>
    <cellStyle name="Normal 2 12 83" xfId="7697" xr:uid="{00000000-0005-0000-0000-0000111E0000}"/>
    <cellStyle name="Normal 2 12 84" xfId="7698" xr:uid="{00000000-0005-0000-0000-0000121E0000}"/>
    <cellStyle name="Normal 2 12 85" xfId="7699" xr:uid="{00000000-0005-0000-0000-0000131E0000}"/>
    <cellStyle name="Normal 2 12 86" xfId="7700" xr:uid="{00000000-0005-0000-0000-0000141E0000}"/>
    <cellStyle name="Normal 2 12 87" xfId="7701" xr:uid="{00000000-0005-0000-0000-0000151E0000}"/>
    <cellStyle name="Normal 2 12 88" xfId="7702" xr:uid="{00000000-0005-0000-0000-0000161E0000}"/>
    <cellStyle name="Normal 2 12 89" xfId="7703" xr:uid="{00000000-0005-0000-0000-0000171E0000}"/>
    <cellStyle name="Normal 2 12 9" xfId="7704" xr:uid="{00000000-0005-0000-0000-0000181E0000}"/>
    <cellStyle name="Normal 2 12 90" xfId="7705" xr:uid="{00000000-0005-0000-0000-0000191E0000}"/>
    <cellStyle name="Normal 2 12 91" xfId="7706" xr:uid="{00000000-0005-0000-0000-00001A1E0000}"/>
    <cellStyle name="Normal 2 12 92" xfId="7707" xr:uid="{00000000-0005-0000-0000-00001B1E0000}"/>
    <cellStyle name="Normal 2 12 93" xfId="7708" xr:uid="{00000000-0005-0000-0000-00001C1E0000}"/>
    <cellStyle name="Normal 2 12 94" xfId="7709" xr:uid="{00000000-0005-0000-0000-00001D1E0000}"/>
    <cellStyle name="Normal 2 12 95" xfId="7710" xr:uid="{00000000-0005-0000-0000-00001E1E0000}"/>
    <cellStyle name="Normal 2 12 96" xfId="7711" xr:uid="{00000000-0005-0000-0000-00001F1E0000}"/>
    <cellStyle name="Normal 2 12 97" xfId="7712" xr:uid="{00000000-0005-0000-0000-0000201E0000}"/>
    <cellStyle name="Normal 2 12 98" xfId="7713" xr:uid="{00000000-0005-0000-0000-0000211E0000}"/>
    <cellStyle name="Normal 2 12 99" xfId="7714" xr:uid="{00000000-0005-0000-0000-0000221E0000}"/>
    <cellStyle name="Normal 2 120" xfId="7715" xr:uid="{00000000-0005-0000-0000-0000231E0000}"/>
    <cellStyle name="Normal 2 121" xfId="7716" xr:uid="{00000000-0005-0000-0000-0000241E0000}"/>
    <cellStyle name="Normal 2 122" xfId="7717" xr:uid="{00000000-0005-0000-0000-0000251E0000}"/>
    <cellStyle name="Normal 2 123" xfId="7718" xr:uid="{00000000-0005-0000-0000-0000261E0000}"/>
    <cellStyle name="Normal 2 124" xfId="7719" xr:uid="{00000000-0005-0000-0000-0000271E0000}"/>
    <cellStyle name="Normal 2 125" xfId="7720" xr:uid="{00000000-0005-0000-0000-0000281E0000}"/>
    <cellStyle name="Normal 2 126" xfId="7721" xr:uid="{00000000-0005-0000-0000-0000291E0000}"/>
    <cellStyle name="Normal 2 127" xfId="7722" xr:uid="{00000000-0005-0000-0000-00002A1E0000}"/>
    <cellStyle name="Normal 2 128" xfId="7723" xr:uid="{00000000-0005-0000-0000-00002B1E0000}"/>
    <cellStyle name="Normal 2 129" xfId="7724" xr:uid="{00000000-0005-0000-0000-00002C1E0000}"/>
    <cellStyle name="Normal 2 13" xfId="7725" xr:uid="{00000000-0005-0000-0000-00002D1E0000}"/>
    <cellStyle name="Normal 2 130" xfId="7726" xr:uid="{00000000-0005-0000-0000-00002E1E0000}"/>
    <cellStyle name="Normal 2 131" xfId="7727" xr:uid="{00000000-0005-0000-0000-00002F1E0000}"/>
    <cellStyle name="Normal 2 132" xfId="7728" xr:uid="{00000000-0005-0000-0000-0000301E0000}"/>
    <cellStyle name="Normal 2 133" xfId="7729" xr:uid="{00000000-0005-0000-0000-0000311E0000}"/>
    <cellStyle name="Normal 2 134" xfId="7730" xr:uid="{00000000-0005-0000-0000-0000321E0000}"/>
    <cellStyle name="Normal 2 135" xfId="7731" xr:uid="{00000000-0005-0000-0000-0000331E0000}"/>
    <cellStyle name="Normal 2 136" xfId="7732" xr:uid="{00000000-0005-0000-0000-0000341E0000}"/>
    <cellStyle name="Normal 2 137" xfId="7733" xr:uid="{00000000-0005-0000-0000-0000351E0000}"/>
    <cellStyle name="Normal 2 138" xfId="7734" xr:uid="{00000000-0005-0000-0000-0000361E0000}"/>
    <cellStyle name="Normal 2 139" xfId="7735" xr:uid="{00000000-0005-0000-0000-0000371E0000}"/>
    <cellStyle name="Normal 2 14" xfId="7736" xr:uid="{00000000-0005-0000-0000-0000381E0000}"/>
    <cellStyle name="Normal 2 140" xfId="7737" xr:uid="{00000000-0005-0000-0000-0000391E0000}"/>
    <cellStyle name="Normal 2 141" xfId="7738" xr:uid="{00000000-0005-0000-0000-00003A1E0000}"/>
    <cellStyle name="Normal 2 142" xfId="7739" xr:uid="{00000000-0005-0000-0000-00003B1E0000}"/>
    <cellStyle name="Normal 2 143" xfId="7740" xr:uid="{00000000-0005-0000-0000-00003C1E0000}"/>
    <cellStyle name="Normal 2 144" xfId="7741" xr:uid="{00000000-0005-0000-0000-00003D1E0000}"/>
    <cellStyle name="Normal 2 145" xfId="7742" xr:uid="{00000000-0005-0000-0000-00003E1E0000}"/>
    <cellStyle name="Normal 2 146" xfId="7743" xr:uid="{00000000-0005-0000-0000-00003F1E0000}"/>
    <cellStyle name="Normal 2 147" xfId="7744" xr:uid="{00000000-0005-0000-0000-0000401E0000}"/>
    <cellStyle name="Normal 2 148" xfId="7745" xr:uid="{00000000-0005-0000-0000-0000411E0000}"/>
    <cellStyle name="Normal 2 149" xfId="7746" xr:uid="{00000000-0005-0000-0000-0000421E0000}"/>
    <cellStyle name="Normal 2 15" xfId="7747" xr:uid="{00000000-0005-0000-0000-0000431E0000}"/>
    <cellStyle name="Normal 2 150" xfId="7748" xr:uid="{00000000-0005-0000-0000-0000441E0000}"/>
    <cellStyle name="Normal 2 151" xfId="7749" xr:uid="{00000000-0005-0000-0000-0000451E0000}"/>
    <cellStyle name="Normal 2 152" xfId="7750" xr:uid="{00000000-0005-0000-0000-0000461E0000}"/>
    <cellStyle name="Normal 2 153" xfId="7751" xr:uid="{00000000-0005-0000-0000-0000471E0000}"/>
    <cellStyle name="Normal 2 154" xfId="7752" xr:uid="{00000000-0005-0000-0000-0000481E0000}"/>
    <cellStyle name="Normal 2 155" xfId="7753" xr:uid="{00000000-0005-0000-0000-0000491E0000}"/>
    <cellStyle name="Normal 2 156" xfId="7754" xr:uid="{00000000-0005-0000-0000-00004A1E0000}"/>
    <cellStyle name="Normal 2 157" xfId="7755" xr:uid="{00000000-0005-0000-0000-00004B1E0000}"/>
    <cellStyle name="Normal 2 158" xfId="7756" xr:uid="{00000000-0005-0000-0000-00004C1E0000}"/>
    <cellStyle name="Normal 2 159" xfId="7757" xr:uid="{00000000-0005-0000-0000-00004D1E0000}"/>
    <cellStyle name="Normal 2 16" xfId="7758" xr:uid="{00000000-0005-0000-0000-00004E1E0000}"/>
    <cellStyle name="Normal 2 16 10" xfId="7759" xr:uid="{00000000-0005-0000-0000-00004F1E0000}"/>
    <cellStyle name="Normal 2 16 100" xfId="7760" xr:uid="{00000000-0005-0000-0000-0000501E0000}"/>
    <cellStyle name="Normal 2 16 101" xfId="7761" xr:uid="{00000000-0005-0000-0000-0000511E0000}"/>
    <cellStyle name="Normal 2 16 102" xfId="7762" xr:uid="{00000000-0005-0000-0000-0000521E0000}"/>
    <cellStyle name="Normal 2 16 103" xfId="7763" xr:uid="{00000000-0005-0000-0000-0000531E0000}"/>
    <cellStyle name="Normal 2 16 104" xfId="7764" xr:uid="{00000000-0005-0000-0000-0000541E0000}"/>
    <cellStyle name="Normal 2 16 105" xfId="7765" xr:uid="{00000000-0005-0000-0000-0000551E0000}"/>
    <cellStyle name="Normal 2 16 106" xfId="7766" xr:uid="{00000000-0005-0000-0000-0000561E0000}"/>
    <cellStyle name="Normal 2 16 107" xfId="7767" xr:uid="{00000000-0005-0000-0000-0000571E0000}"/>
    <cellStyle name="Normal 2 16 108" xfId="7768" xr:uid="{00000000-0005-0000-0000-0000581E0000}"/>
    <cellStyle name="Normal 2 16 109" xfId="7769" xr:uid="{00000000-0005-0000-0000-0000591E0000}"/>
    <cellStyle name="Normal 2 16 11" xfId="7770" xr:uid="{00000000-0005-0000-0000-00005A1E0000}"/>
    <cellStyle name="Normal 2 16 110" xfId="7771" xr:uid="{00000000-0005-0000-0000-00005B1E0000}"/>
    <cellStyle name="Normal 2 16 111" xfId="7772" xr:uid="{00000000-0005-0000-0000-00005C1E0000}"/>
    <cellStyle name="Normal 2 16 112" xfId="7773" xr:uid="{00000000-0005-0000-0000-00005D1E0000}"/>
    <cellStyle name="Normal 2 16 113" xfId="7774" xr:uid="{00000000-0005-0000-0000-00005E1E0000}"/>
    <cellStyle name="Normal 2 16 114" xfId="7775" xr:uid="{00000000-0005-0000-0000-00005F1E0000}"/>
    <cellStyle name="Normal 2 16 115" xfId="7776" xr:uid="{00000000-0005-0000-0000-0000601E0000}"/>
    <cellStyle name="Normal 2 16 116" xfId="7777" xr:uid="{00000000-0005-0000-0000-0000611E0000}"/>
    <cellStyle name="Normal 2 16 117" xfId="7778" xr:uid="{00000000-0005-0000-0000-0000621E0000}"/>
    <cellStyle name="Normal 2 16 118" xfId="7779" xr:uid="{00000000-0005-0000-0000-0000631E0000}"/>
    <cellStyle name="Normal 2 16 119" xfId="7780" xr:uid="{00000000-0005-0000-0000-0000641E0000}"/>
    <cellStyle name="Normal 2 16 12" xfId="7781" xr:uid="{00000000-0005-0000-0000-0000651E0000}"/>
    <cellStyle name="Normal 2 16 120" xfId="7782" xr:uid="{00000000-0005-0000-0000-0000661E0000}"/>
    <cellStyle name="Normal 2 16 121" xfId="7783" xr:uid="{00000000-0005-0000-0000-0000671E0000}"/>
    <cellStyle name="Normal 2 16 122" xfId="7784" xr:uid="{00000000-0005-0000-0000-0000681E0000}"/>
    <cellStyle name="Normal 2 16 123" xfId="7785" xr:uid="{00000000-0005-0000-0000-0000691E0000}"/>
    <cellStyle name="Normal 2 16 124" xfId="7786" xr:uid="{00000000-0005-0000-0000-00006A1E0000}"/>
    <cellStyle name="Normal 2 16 125" xfId="7787" xr:uid="{00000000-0005-0000-0000-00006B1E0000}"/>
    <cellStyle name="Normal 2 16 126" xfId="7788" xr:uid="{00000000-0005-0000-0000-00006C1E0000}"/>
    <cellStyle name="Normal 2 16 127" xfId="7789" xr:uid="{00000000-0005-0000-0000-00006D1E0000}"/>
    <cellStyle name="Normal 2 16 128" xfId="7790" xr:uid="{00000000-0005-0000-0000-00006E1E0000}"/>
    <cellStyle name="Normal 2 16 129" xfId="7791" xr:uid="{00000000-0005-0000-0000-00006F1E0000}"/>
    <cellStyle name="Normal 2 16 13" xfId="7792" xr:uid="{00000000-0005-0000-0000-0000701E0000}"/>
    <cellStyle name="Normal 2 16 130" xfId="7793" xr:uid="{00000000-0005-0000-0000-0000711E0000}"/>
    <cellStyle name="Normal 2 16 131" xfId="7794" xr:uid="{00000000-0005-0000-0000-0000721E0000}"/>
    <cellStyle name="Normal 2 16 132" xfId="7795" xr:uid="{00000000-0005-0000-0000-0000731E0000}"/>
    <cellStyle name="Normal 2 16 133" xfId="7796" xr:uid="{00000000-0005-0000-0000-0000741E0000}"/>
    <cellStyle name="Normal 2 16 134" xfId="7797" xr:uid="{00000000-0005-0000-0000-0000751E0000}"/>
    <cellStyle name="Normal 2 16 135" xfId="7798" xr:uid="{00000000-0005-0000-0000-0000761E0000}"/>
    <cellStyle name="Normal 2 16 136" xfId="7799" xr:uid="{00000000-0005-0000-0000-0000771E0000}"/>
    <cellStyle name="Normal 2 16 137" xfId="7800" xr:uid="{00000000-0005-0000-0000-0000781E0000}"/>
    <cellStyle name="Normal 2 16 138" xfId="7801" xr:uid="{00000000-0005-0000-0000-0000791E0000}"/>
    <cellStyle name="Normal 2 16 139" xfId="7802" xr:uid="{00000000-0005-0000-0000-00007A1E0000}"/>
    <cellStyle name="Normal 2 16 14" xfId="7803" xr:uid="{00000000-0005-0000-0000-00007B1E0000}"/>
    <cellStyle name="Normal 2 16 140" xfId="7804" xr:uid="{00000000-0005-0000-0000-00007C1E0000}"/>
    <cellStyle name="Normal 2 16 141" xfId="7805" xr:uid="{00000000-0005-0000-0000-00007D1E0000}"/>
    <cellStyle name="Normal 2 16 142" xfId="7806" xr:uid="{00000000-0005-0000-0000-00007E1E0000}"/>
    <cellStyle name="Normal 2 16 143" xfId="7807" xr:uid="{00000000-0005-0000-0000-00007F1E0000}"/>
    <cellStyle name="Normal 2 16 144" xfId="7808" xr:uid="{00000000-0005-0000-0000-0000801E0000}"/>
    <cellStyle name="Normal 2 16 145" xfId="7809" xr:uid="{00000000-0005-0000-0000-0000811E0000}"/>
    <cellStyle name="Normal 2 16 146" xfId="7810" xr:uid="{00000000-0005-0000-0000-0000821E0000}"/>
    <cellStyle name="Normal 2 16 147" xfId="7811" xr:uid="{00000000-0005-0000-0000-0000831E0000}"/>
    <cellStyle name="Normal 2 16 148" xfId="7812" xr:uid="{00000000-0005-0000-0000-0000841E0000}"/>
    <cellStyle name="Normal 2 16 149" xfId="7813" xr:uid="{00000000-0005-0000-0000-0000851E0000}"/>
    <cellStyle name="Normal 2 16 15" xfId="7814" xr:uid="{00000000-0005-0000-0000-0000861E0000}"/>
    <cellStyle name="Normal 2 16 150" xfId="7815" xr:uid="{00000000-0005-0000-0000-0000871E0000}"/>
    <cellStyle name="Normal 2 16 151" xfId="7816" xr:uid="{00000000-0005-0000-0000-0000881E0000}"/>
    <cellStyle name="Normal 2 16 152" xfId="7817" xr:uid="{00000000-0005-0000-0000-0000891E0000}"/>
    <cellStyle name="Normal 2 16 153" xfId="7818" xr:uid="{00000000-0005-0000-0000-00008A1E0000}"/>
    <cellStyle name="Normal 2 16 154" xfId="7819" xr:uid="{00000000-0005-0000-0000-00008B1E0000}"/>
    <cellStyle name="Normal 2 16 155" xfId="7820" xr:uid="{00000000-0005-0000-0000-00008C1E0000}"/>
    <cellStyle name="Normal 2 16 156" xfId="7821" xr:uid="{00000000-0005-0000-0000-00008D1E0000}"/>
    <cellStyle name="Normal 2 16 157" xfId="7822" xr:uid="{00000000-0005-0000-0000-00008E1E0000}"/>
    <cellStyle name="Normal 2 16 158" xfId="7823" xr:uid="{00000000-0005-0000-0000-00008F1E0000}"/>
    <cellStyle name="Normal 2 16 159" xfId="7824" xr:uid="{00000000-0005-0000-0000-0000901E0000}"/>
    <cellStyle name="Normal 2 16 16" xfId="7825" xr:uid="{00000000-0005-0000-0000-0000911E0000}"/>
    <cellStyle name="Normal 2 16 160" xfId="7826" xr:uid="{00000000-0005-0000-0000-0000921E0000}"/>
    <cellStyle name="Normal 2 16 161" xfId="7827" xr:uid="{00000000-0005-0000-0000-0000931E0000}"/>
    <cellStyle name="Normal 2 16 162" xfId="7828" xr:uid="{00000000-0005-0000-0000-0000941E0000}"/>
    <cellStyle name="Normal 2 16 163" xfId="7829" xr:uid="{00000000-0005-0000-0000-0000951E0000}"/>
    <cellStyle name="Normal 2 16 164" xfId="7830" xr:uid="{00000000-0005-0000-0000-0000961E0000}"/>
    <cellStyle name="Normal 2 16 165" xfId="7831" xr:uid="{00000000-0005-0000-0000-0000971E0000}"/>
    <cellStyle name="Normal 2 16 166" xfId="7832" xr:uid="{00000000-0005-0000-0000-0000981E0000}"/>
    <cellStyle name="Normal 2 16 167" xfId="7833" xr:uid="{00000000-0005-0000-0000-0000991E0000}"/>
    <cellStyle name="Normal 2 16 168" xfId="7834" xr:uid="{00000000-0005-0000-0000-00009A1E0000}"/>
    <cellStyle name="Normal 2 16 169" xfId="7835" xr:uid="{00000000-0005-0000-0000-00009B1E0000}"/>
    <cellStyle name="Normal 2 16 17" xfId="7836" xr:uid="{00000000-0005-0000-0000-00009C1E0000}"/>
    <cellStyle name="Normal 2 16 170" xfId="7837" xr:uid="{00000000-0005-0000-0000-00009D1E0000}"/>
    <cellStyle name="Normal 2 16 171" xfId="7838" xr:uid="{00000000-0005-0000-0000-00009E1E0000}"/>
    <cellStyle name="Normal 2 16 172" xfId="7839" xr:uid="{00000000-0005-0000-0000-00009F1E0000}"/>
    <cellStyle name="Normal 2 16 173" xfId="7840" xr:uid="{00000000-0005-0000-0000-0000A01E0000}"/>
    <cellStyle name="Normal 2 16 174" xfId="7841" xr:uid="{00000000-0005-0000-0000-0000A11E0000}"/>
    <cellStyle name="Normal 2 16 175" xfId="7842" xr:uid="{00000000-0005-0000-0000-0000A21E0000}"/>
    <cellStyle name="Normal 2 16 176" xfId="7843" xr:uid="{00000000-0005-0000-0000-0000A31E0000}"/>
    <cellStyle name="Normal 2 16 177" xfId="7844" xr:uid="{00000000-0005-0000-0000-0000A41E0000}"/>
    <cellStyle name="Normal 2 16 178" xfId="7845" xr:uid="{00000000-0005-0000-0000-0000A51E0000}"/>
    <cellStyle name="Normal 2 16 179" xfId="7846" xr:uid="{00000000-0005-0000-0000-0000A61E0000}"/>
    <cellStyle name="Normal 2 16 18" xfId="7847" xr:uid="{00000000-0005-0000-0000-0000A71E0000}"/>
    <cellStyle name="Normal 2 16 19" xfId="7848" xr:uid="{00000000-0005-0000-0000-0000A81E0000}"/>
    <cellStyle name="Normal 2 16 2" xfId="7849" xr:uid="{00000000-0005-0000-0000-0000A91E0000}"/>
    <cellStyle name="Normal 2 16 20" xfId="7850" xr:uid="{00000000-0005-0000-0000-0000AA1E0000}"/>
    <cellStyle name="Normal 2 16 21" xfId="7851" xr:uid="{00000000-0005-0000-0000-0000AB1E0000}"/>
    <cellStyle name="Normal 2 16 22" xfId="7852" xr:uid="{00000000-0005-0000-0000-0000AC1E0000}"/>
    <cellStyle name="Normal 2 16 23" xfId="7853" xr:uid="{00000000-0005-0000-0000-0000AD1E0000}"/>
    <cellStyle name="Normal 2 16 24" xfId="7854" xr:uid="{00000000-0005-0000-0000-0000AE1E0000}"/>
    <cellStyle name="Normal 2 16 25" xfId="7855" xr:uid="{00000000-0005-0000-0000-0000AF1E0000}"/>
    <cellStyle name="Normal 2 16 26" xfId="7856" xr:uid="{00000000-0005-0000-0000-0000B01E0000}"/>
    <cellStyle name="Normal 2 16 27" xfId="7857" xr:uid="{00000000-0005-0000-0000-0000B11E0000}"/>
    <cellStyle name="Normal 2 16 28" xfId="7858" xr:uid="{00000000-0005-0000-0000-0000B21E0000}"/>
    <cellStyle name="Normal 2 16 29" xfId="7859" xr:uid="{00000000-0005-0000-0000-0000B31E0000}"/>
    <cellStyle name="Normal 2 16 3" xfId="7860" xr:uid="{00000000-0005-0000-0000-0000B41E0000}"/>
    <cellStyle name="Normal 2 16 30" xfId="7861" xr:uid="{00000000-0005-0000-0000-0000B51E0000}"/>
    <cellStyle name="Normal 2 16 31" xfId="7862" xr:uid="{00000000-0005-0000-0000-0000B61E0000}"/>
    <cellStyle name="Normal 2 16 32" xfId="7863" xr:uid="{00000000-0005-0000-0000-0000B71E0000}"/>
    <cellStyle name="Normal 2 16 33" xfId="7864" xr:uid="{00000000-0005-0000-0000-0000B81E0000}"/>
    <cellStyle name="Normal 2 16 34" xfId="7865" xr:uid="{00000000-0005-0000-0000-0000B91E0000}"/>
    <cellStyle name="Normal 2 16 35" xfId="7866" xr:uid="{00000000-0005-0000-0000-0000BA1E0000}"/>
    <cellStyle name="Normal 2 16 36" xfId="7867" xr:uid="{00000000-0005-0000-0000-0000BB1E0000}"/>
    <cellStyle name="Normal 2 16 37" xfId="7868" xr:uid="{00000000-0005-0000-0000-0000BC1E0000}"/>
    <cellStyle name="Normal 2 16 38" xfId="7869" xr:uid="{00000000-0005-0000-0000-0000BD1E0000}"/>
    <cellStyle name="Normal 2 16 39" xfId="7870" xr:uid="{00000000-0005-0000-0000-0000BE1E0000}"/>
    <cellStyle name="Normal 2 16 4" xfId="7871" xr:uid="{00000000-0005-0000-0000-0000BF1E0000}"/>
    <cellStyle name="Normal 2 16 40" xfId="7872" xr:uid="{00000000-0005-0000-0000-0000C01E0000}"/>
    <cellStyle name="Normal 2 16 41" xfId="7873" xr:uid="{00000000-0005-0000-0000-0000C11E0000}"/>
    <cellStyle name="Normal 2 16 42" xfId="7874" xr:uid="{00000000-0005-0000-0000-0000C21E0000}"/>
    <cellStyle name="Normal 2 16 43" xfId="7875" xr:uid="{00000000-0005-0000-0000-0000C31E0000}"/>
    <cellStyle name="Normal 2 16 44" xfId="7876" xr:uid="{00000000-0005-0000-0000-0000C41E0000}"/>
    <cellStyle name="Normal 2 16 45" xfId="7877" xr:uid="{00000000-0005-0000-0000-0000C51E0000}"/>
    <cellStyle name="Normal 2 16 46" xfId="7878" xr:uid="{00000000-0005-0000-0000-0000C61E0000}"/>
    <cellStyle name="Normal 2 16 47" xfId="7879" xr:uid="{00000000-0005-0000-0000-0000C71E0000}"/>
    <cellStyle name="Normal 2 16 48" xfId="7880" xr:uid="{00000000-0005-0000-0000-0000C81E0000}"/>
    <cellStyle name="Normal 2 16 49" xfId="7881" xr:uid="{00000000-0005-0000-0000-0000C91E0000}"/>
    <cellStyle name="Normal 2 16 5" xfId="7882" xr:uid="{00000000-0005-0000-0000-0000CA1E0000}"/>
    <cellStyle name="Normal 2 16 50" xfId="7883" xr:uid="{00000000-0005-0000-0000-0000CB1E0000}"/>
    <cellStyle name="Normal 2 16 51" xfId="7884" xr:uid="{00000000-0005-0000-0000-0000CC1E0000}"/>
    <cellStyle name="Normal 2 16 52" xfId="7885" xr:uid="{00000000-0005-0000-0000-0000CD1E0000}"/>
    <cellStyle name="Normal 2 16 53" xfId="7886" xr:uid="{00000000-0005-0000-0000-0000CE1E0000}"/>
    <cellStyle name="Normal 2 16 54" xfId="7887" xr:uid="{00000000-0005-0000-0000-0000CF1E0000}"/>
    <cellStyle name="Normal 2 16 55" xfId="7888" xr:uid="{00000000-0005-0000-0000-0000D01E0000}"/>
    <cellStyle name="Normal 2 16 56" xfId="7889" xr:uid="{00000000-0005-0000-0000-0000D11E0000}"/>
    <cellStyle name="Normal 2 16 57" xfId="7890" xr:uid="{00000000-0005-0000-0000-0000D21E0000}"/>
    <cellStyle name="Normal 2 16 58" xfId="7891" xr:uid="{00000000-0005-0000-0000-0000D31E0000}"/>
    <cellStyle name="Normal 2 16 59" xfId="7892" xr:uid="{00000000-0005-0000-0000-0000D41E0000}"/>
    <cellStyle name="Normal 2 16 6" xfId="7893" xr:uid="{00000000-0005-0000-0000-0000D51E0000}"/>
    <cellStyle name="Normal 2 16 60" xfId="7894" xr:uid="{00000000-0005-0000-0000-0000D61E0000}"/>
    <cellStyle name="Normal 2 16 61" xfId="7895" xr:uid="{00000000-0005-0000-0000-0000D71E0000}"/>
    <cellStyle name="Normal 2 16 62" xfId="7896" xr:uid="{00000000-0005-0000-0000-0000D81E0000}"/>
    <cellStyle name="Normal 2 16 63" xfId="7897" xr:uid="{00000000-0005-0000-0000-0000D91E0000}"/>
    <cellStyle name="Normal 2 16 64" xfId="7898" xr:uid="{00000000-0005-0000-0000-0000DA1E0000}"/>
    <cellStyle name="Normal 2 16 65" xfId="7899" xr:uid="{00000000-0005-0000-0000-0000DB1E0000}"/>
    <cellStyle name="Normal 2 16 66" xfId="7900" xr:uid="{00000000-0005-0000-0000-0000DC1E0000}"/>
    <cellStyle name="Normal 2 16 67" xfId="7901" xr:uid="{00000000-0005-0000-0000-0000DD1E0000}"/>
    <cellStyle name="Normal 2 16 68" xfId="7902" xr:uid="{00000000-0005-0000-0000-0000DE1E0000}"/>
    <cellStyle name="Normal 2 16 69" xfId="7903" xr:uid="{00000000-0005-0000-0000-0000DF1E0000}"/>
    <cellStyle name="Normal 2 16 7" xfId="7904" xr:uid="{00000000-0005-0000-0000-0000E01E0000}"/>
    <cellStyle name="Normal 2 16 70" xfId="7905" xr:uid="{00000000-0005-0000-0000-0000E11E0000}"/>
    <cellStyle name="Normal 2 16 71" xfId="7906" xr:uid="{00000000-0005-0000-0000-0000E21E0000}"/>
    <cellStyle name="Normal 2 16 72" xfId="7907" xr:uid="{00000000-0005-0000-0000-0000E31E0000}"/>
    <cellStyle name="Normal 2 16 73" xfId="7908" xr:uid="{00000000-0005-0000-0000-0000E41E0000}"/>
    <cellStyle name="Normal 2 16 74" xfId="7909" xr:uid="{00000000-0005-0000-0000-0000E51E0000}"/>
    <cellStyle name="Normal 2 16 75" xfId="7910" xr:uid="{00000000-0005-0000-0000-0000E61E0000}"/>
    <cellStyle name="Normal 2 16 76" xfId="7911" xr:uid="{00000000-0005-0000-0000-0000E71E0000}"/>
    <cellStyle name="Normal 2 16 77" xfId="7912" xr:uid="{00000000-0005-0000-0000-0000E81E0000}"/>
    <cellStyle name="Normal 2 16 78" xfId="7913" xr:uid="{00000000-0005-0000-0000-0000E91E0000}"/>
    <cellStyle name="Normal 2 16 79" xfId="7914" xr:uid="{00000000-0005-0000-0000-0000EA1E0000}"/>
    <cellStyle name="Normal 2 16 8" xfId="7915" xr:uid="{00000000-0005-0000-0000-0000EB1E0000}"/>
    <cellStyle name="Normal 2 16 80" xfId="7916" xr:uid="{00000000-0005-0000-0000-0000EC1E0000}"/>
    <cellStyle name="Normal 2 16 81" xfId="7917" xr:uid="{00000000-0005-0000-0000-0000ED1E0000}"/>
    <cellStyle name="Normal 2 16 82" xfId="7918" xr:uid="{00000000-0005-0000-0000-0000EE1E0000}"/>
    <cellStyle name="Normal 2 16 83" xfId="7919" xr:uid="{00000000-0005-0000-0000-0000EF1E0000}"/>
    <cellStyle name="Normal 2 16 84" xfId="7920" xr:uid="{00000000-0005-0000-0000-0000F01E0000}"/>
    <cellStyle name="Normal 2 16 85" xfId="7921" xr:uid="{00000000-0005-0000-0000-0000F11E0000}"/>
    <cellStyle name="Normal 2 16 86" xfId="7922" xr:uid="{00000000-0005-0000-0000-0000F21E0000}"/>
    <cellStyle name="Normal 2 16 87" xfId="7923" xr:uid="{00000000-0005-0000-0000-0000F31E0000}"/>
    <cellStyle name="Normal 2 16 88" xfId="7924" xr:uid="{00000000-0005-0000-0000-0000F41E0000}"/>
    <cellStyle name="Normal 2 16 89" xfId="7925" xr:uid="{00000000-0005-0000-0000-0000F51E0000}"/>
    <cellStyle name="Normal 2 16 9" xfId="7926" xr:uid="{00000000-0005-0000-0000-0000F61E0000}"/>
    <cellStyle name="Normal 2 16 90" xfId="7927" xr:uid="{00000000-0005-0000-0000-0000F71E0000}"/>
    <cellStyle name="Normal 2 16 91" xfId="7928" xr:uid="{00000000-0005-0000-0000-0000F81E0000}"/>
    <cellStyle name="Normal 2 16 92" xfId="7929" xr:uid="{00000000-0005-0000-0000-0000F91E0000}"/>
    <cellStyle name="Normal 2 16 93" xfId="7930" xr:uid="{00000000-0005-0000-0000-0000FA1E0000}"/>
    <cellStyle name="Normal 2 16 94" xfId="7931" xr:uid="{00000000-0005-0000-0000-0000FB1E0000}"/>
    <cellStyle name="Normal 2 16 95" xfId="7932" xr:uid="{00000000-0005-0000-0000-0000FC1E0000}"/>
    <cellStyle name="Normal 2 16 96" xfId="7933" xr:uid="{00000000-0005-0000-0000-0000FD1E0000}"/>
    <cellStyle name="Normal 2 16 97" xfId="7934" xr:uid="{00000000-0005-0000-0000-0000FE1E0000}"/>
    <cellStyle name="Normal 2 16 98" xfId="7935" xr:uid="{00000000-0005-0000-0000-0000FF1E0000}"/>
    <cellStyle name="Normal 2 16 99" xfId="7936" xr:uid="{00000000-0005-0000-0000-0000001F0000}"/>
    <cellStyle name="Normal 2 160" xfId="7937" xr:uid="{00000000-0005-0000-0000-0000011F0000}"/>
    <cellStyle name="Normal 2 161" xfId="7938" xr:uid="{00000000-0005-0000-0000-0000021F0000}"/>
    <cellStyle name="Normal 2 162" xfId="7939" xr:uid="{00000000-0005-0000-0000-0000031F0000}"/>
    <cellStyle name="Normal 2 163" xfId="7940" xr:uid="{00000000-0005-0000-0000-0000041F0000}"/>
    <cellStyle name="Normal 2 164" xfId="7941" xr:uid="{00000000-0005-0000-0000-0000051F0000}"/>
    <cellStyle name="Normal 2 165" xfId="7942" xr:uid="{00000000-0005-0000-0000-0000061F0000}"/>
    <cellStyle name="Normal 2 166" xfId="7943" xr:uid="{00000000-0005-0000-0000-0000071F0000}"/>
    <cellStyle name="Normal 2 167" xfId="7944" xr:uid="{00000000-0005-0000-0000-0000081F0000}"/>
    <cellStyle name="Normal 2 168" xfId="7945" xr:uid="{00000000-0005-0000-0000-0000091F0000}"/>
    <cellStyle name="Normal 2 169" xfId="7946" xr:uid="{00000000-0005-0000-0000-00000A1F0000}"/>
    <cellStyle name="Normal 2 17" xfId="7947" xr:uid="{00000000-0005-0000-0000-00000B1F0000}"/>
    <cellStyle name="Normal 2 17 10" xfId="7948" xr:uid="{00000000-0005-0000-0000-00000C1F0000}"/>
    <cellStyle name="Normal 2 17 100" xfId="7949" xr:uid="{00000000-0005-0000-0000-00000D1F0000}"/>
    <cellStyle name="Normal 2 17 101" xfId="7950" xr:uid="{00000000-0005-0000-0000-00000E1F0000}"/>
    <cellStyle name="Normal 2 17 102" xfId="7951" xr:uid="{00000000-0005-0000-0000-00000F1F0000}"/>
    <cellStyle name="Normal 2 17 103" xfId="7952" xr:uid="{00000000-0005-0000-0000-0000101F0000}"/>
    <cellStyle name="Normal 2 17 104" xfId="7953" xr:uid="{00000000-0005-0000-0000-0000111F0000}"/>
    <cellStyle name="Normal 2 17 105" xfId="7954" xr:uid="{00000000-0005-0000-0000-0000121F0000}"/>
    <cellStyle name="Normal 2 17 106" xfId="7955" xr:uid="{00000000-0005-0000-0000-0000131F0000}"/>
    <cellStyle name="Normal 2 17 107" xfId="7956" xr:uid="{00000000-0005-0000-0000-0000141F0000}"/>
    <cellStyle name="Normal 2 17 108" xfId="7957" xr:uid="{00000000-0005-0000-0000-0000151F0000}"/>
    <cellStyle name="Normal 2 17 109" xfId="7958" xr:uid="{00000000-0005-0000-0000-0000161F0000}"/>
    <cellStyle name="Normal 2 17 11" xfId="7959" xr:uid="{00000000-0005-0000-0000-0000171F0000}"/>
    <cellStyle name="Normal 2 17 110" xfId="7960" xr:uid="{00000000-0005-0000-0000-0000181F0000}"/>
    <cellStyle name="Normal 2 17 111" xfId="7961" xr:uid="{00000000-0005-0000-0000-0000191F0000}"/>
    <cellStyle name="Normal 2 17 112" xfId="7962" xr:uid="{00000000-0005-0000-0000-00001A1F0000}"/>
    <cellStyle name="Normal 2 17 113" xfId="7963" xr:uid="{00000000-0005-0000-0000-00001B1F0000}"/>
    <cellStyle name="Normal 2 17 114" xfId="7964" xr:uid="{00000000-0005-0000-0000-00001C1F0000}"/>
    <cellStyle name="Normal 2 17 115" xfId="7965" xr:uid="{00000000-0005-0000-0000-00001D1F0000}"/>
    <cellStyle name="Normal 2 17 116" xfId="7966" xr:uid="{00000000-0005-0000-0000-00001E1F0000}"/>
    <cellStyle name="Normal 2 17 117" xfId="7967" xr:uid="{00000000-0005-0000-0000-00001F1F0000}"/>
    <cellStyle name="Normal 2 17 118" xfId="7968" xr:uid="{00000000-0005-0000-0000-0000201F0000}"/>
    <cellStyle name="Normal 2 17 119" xfId="7969" xr:uid="{00000000-0005-0000-0000-0000211F0000}"/>
    <cellStyle name="Normal 2 17 12" xfId="7970" xr:uid="{00000000-0005-0000-0000-0000221F0000}"/>
    <cellStyle name="Normal 2 17 120" xfId="7971" xr:uid="{00000000-0005-0000-0000-0000231F0000}"/>
    <cellStyle name="Normal 2 17 121" xfId="7972" xr:uid="{00000000-0005-0000-0000-0000241F0000}"/>
    <cellStyle name="Normal 2 17 122" xfId="7973" xr:uid="{00000000-0005-0000-0000-0000251F0000}"/>
    <cellStyle name="Normal 2 17 123" xfId="7974" xr:uid="{00000000-0005-0000-0000-0000261F0000}"/>
    <cellStyle name="Normal 2 17 124" xfId="7975" xr:uid="{00000000-0005-0000-0000-0000271F0000}"/>
    <cellStyle name="Normal 2 17 125" xfId="7976" xr:uid="{00000000-0005-0000-0000-0000281F0000}"/>
    <cellStyle name="Normal 2 17 126" xfId="7977" xr:uid="{00000000-0005-0000-0000-0000291F0000}"/>
    <cellStyle name="Normal 2 17 127" xfId="7978" xr:uid="{00000000-0005-0000-0000-00002A1F0000}"/>
    <cellStyle name="Normal 2 17 128" xfId="7979" xr:uid="{00000000-0005-0000-0000-00002B1F0000}"/>
    <cellStyle name="Normal 2 17 129" xfId="7980" xr:uid="{00000000-0005-0000-0000-00002C1F0000}"/>
    <cellStyle name="Normal 2 17 13" xfId="7981" xr:uid="{00000000-0005-0000-0000-00002D1F0000}"/>
    <cellStyle name="Normal 2 17 130" xfId="7982" xr:uid="{00000000-0005-0000-0000-00002E1F0000}"/>
    <cellStyle name="Normal 2 17 131" xfId="7983" xr:uid="{00000000-0005-0000-0000-00002F1F0000}"/>
    <cellStyle name="Normal 2 17 132" xfId="7984" xr:uid="{00000000-0005-0000-0000-0000301F0000}"/>
    <cellStyle name="Normal 2 17 133" xfId="7985" xr:uid="{00000000-0005-0000-0000-0000311F0000}"/>
    <cellStyle name="Normal 2 17 134" xfId="7986" xr:uid="{00000000-0005-0000-0000-0000321F0000}"/>
    <cellStyle name="Normal 2 17 135" xfId="7987" xr:uid="{00000000-0005-0000-0000-0000331F0000}"/>
    <cellStyle name="Normal 2 17 136" xfId="7988" xr:uid="{00000000-0005-0000-0000-0000341F0000}"/>
    <cellStyle name="Normal 2 17 137" xfId="7989" xr:uid="{00000000-0005-0000-0000-0000351F0000}"/>
    <cellStyle name="Normal 2 17 138" xfId="7990" xr:uid="{00000000-0005-0000-0000-0000361F0000}"/>
    <cellStyle name="Normal 2 17 139" xfId="7991" xr:uid="{00000000-0005-0000-0000-0000371F0000}"/>
    <cellStyle name="Normal 2 17 14" xfId="7992" xr:uid="{00000000-0005-0000-0000-0000381F0000}"/>
    <cellStyle name="Normal 2 17 140" xfId="7993" xr:uid="{00000000-0005-0000-0000-0000391F0000}"/>
    <cellStyle name="Normal 2 17 141" xfId="7994" xr:uid="{00000000-0005-0000-0000-00003A1F0000}"/>
    <cellStyle name="Normal 2 17 142" xfId="7995" xr:uid="{00000000-0005-0000-0000-00003B1F0000}"/>
    <cellStyle name="Normal 2 17 143" xfId="7996" xr:uid="{00000000-0005-0000-0000-00003C1F0000}"/>
    <cellStyle name="Normal 2 17 144" xfId="7997" xr:uid="{00000000-0005-0000-0000-00003D1F0000}"/>
    <cellStyle name="Normal 2 17 145" xfId="7998" xr:uid="{00000000-0005-0000-0000-00003E1F0000}"/>
    <cellStyle name="Normal 2 17 146" xfId="7999" xr:uid="{00000000-0005-0000-0000-00003F1F0000}"/>
    <cellStyle name="Normal 2 17 147" xfId="8000" xr:uid="{00000000-0005-0000-0000-0000401F0000}"/>
    <cellStyle name="Normal 2 17 148" xfId="8001" xr:uid="{00000000-0005-0000-0000-0000411F0000}"/>
    <cellStyle name="Normal 2 17 149" xfId="8002" xr:uid="{00000000-0005-0000-0000-0000421F0000}"/>
    <cellStyle name="Normal 2 17 15" xfId="8003" xr:uid="{00000000-0005-0000-0000-0000431F0000}"/>
    <cellStyle name="Normal 2 17 150" xfId="8004" xr:uid="{00000000-0005-0000-0000-0000441F0000}"/>
    <cellStyle name="Normal 2 17 151" xfId="8005" xr:uid="{00000000-0005-0000-0000-0000451F0000}"/>
    <cellStyle name="Normal 2 17 152" xfId="8006" xr:uid="{00000000-0005-0000-0000-0000461F0000}"/>
    <cellStyle name="Normal 2 17 153" xfId="8007" xr:uid="{00000000-0005-0000-0000-0000471F0000}"/>
    <cellStyle name="Normal 2 17 154" xfId="8008" xr:uid="{00000000-0005-0000-0000-0000481F0000}"/>
    <cellStyle name="Normal 2 17 155" xfId="8009" xr:uid="{00000000-0005-0000-0000-0000491F0000}"/>
    <cellStyle name="Normal 2 17 156" xfId="8010" xr:uid="{00000000-0005-0000-0000-00004A1F0000}"/>
    <cellStyle name="Normal 2 17 157" xfId="8011" xr:uid="{00000000-0005-0000-0000-00004B1F0000}"/>
    <cellStyle name="Normal 2 17 158" xfId="8012" xr:uid="{00000000-0005-0000-0000-00004C1F0000}"/>
    <cellStyle name="Normal 2 17 159" xfId="8013" xr:uid="{00000000-0005-0000-0000-00004D1F0000}"/>
    <cellStyle name="Normal 2 17 16" xfId="8014" xr:uid="{00000000-0005-0000-0000-00004E1F0000}"/>
    <cellStyle name="Normal 2 17 160" xfId="8015" xr:uid="{00000000-0005-0000-0000-00004F1F0000}"/>
    <cellStyle name="Normal 2 17 161" xfId="8016" xr:uid="{00000000-0005-0000-0000-0000501F0000}"/>
    <cellStyle name="Normal 2 17 162" xfId="8017" xr:uid="{00000000-0005-0000-0000-0000511F0000}"/>
    <cellStyle name="Normal 2 17 163" xfId="8018" xr:uid="{00000000-0005-0000-0000-0000521F0000}"/>
    <cellStyle name="Normal 2 17 164" xfId="8019" xr:uid="{00000000-0005-0000-0000-0000531F0000}"/>
    <cellStyle name="Normal 2 17 165" xfId="8020" xr:uid="{00000000-0005-0000-0000-0000541F0000}"/>
    <cellStyle name="Normal 2 17 166" xfId="8021" xr:uid="{00000000-0005-0000-0000-0000551F0000}"/>
    <cellStyle name="Normal 2 17 167" xfId="8022" xr:uid="{00000000-0005-0000-0000-0000561F0000}"/>
    <cellStyle name="Normal 2 17 168" xfId="8023" xr:uid="{00000000-0005-0000-0000-0000571F0000}"/>
    <cellStyle name="Normal 2 17 169" xfId="8024" xr:uid="{00000000-0005-0000-0000-0000581F0000}"/>
    <cellStyle name="Normal 2 17 17" xfId="8025" xr:uid="{00000000-0005-0000-0000-0000591F0000}"/>
    <cellStyle name="Normal 2 17 170" xfId="8026" xr:uid="{00000000-0005-0000-0000-00005A1F0000}"/>
    <cellStyle name="Normal 2 17 171" xfId="8027" xr:uid="{00000000-0005-0000-0000-00005B1F0000}"/>
    <cellStyle name="Normal 2 17 172" xfId="8028" xr:uid="{00000000-0005-0000-0000-00005C1F0000}"/>
    <cellStyle name="Normal 2 17 173" xfId="8029" xr:uid="{00000000-0005-0000-0000-00005D1F0000}"/>
    <cellStyle name="Normal 2 17 174" xfId="8030" xr:uid="{00000000-0005-0000-0000-00005E1F0000}"/>
    <cellStyle name="Normal 2 17 175" xfId="8031" xr:uid="{00000000-0005-0000-0000-00005F1F0000}"/>
    <cellStyle name="Normal 2 17 176" xfId="8032" xr:uid="{00000000-0005-0000-0000-0000601F0000}"/>
    <cellStyle name="Normal 2 17 177" xfId="8033" xr:uid="{00000000-0005-0000-0000-0000611F0000}"/>
    <cellStyle name="Normal 2 17 178" xfId="8034" xr:uid="{00000000-0005-0000-0000-0000621F0000}"/>
    <cellStyle name="Normal 2 17 179" xfId="8035" xr:uid="{00000000-0005-0000-0000-0000631F0000}"/>
    <cellStyle name="Normal 2 17 18" xfId="8036" xr:uid="{00000000-0005-0000-0000-0000641F0000}"/>
    <cellStyle name="Normal 2 17 19" xfId="8037" xr:uid="{00000000-0005-0000-0000-0000651F0000}"/>
    <cellStyle name="Normal 2 17 2" xfId="8038" xr:uid="{00000000-0005-0000-0000-0000661F0000}"/>
    <cellStyle name="Normal 2 17 20" xfId="8039" xr:uid="{00000000-0005-0000-0000-0000671F0000}"/>
    <cellStyle name="Normal 2 17 21" xfId="8040" xr:uid="{00000000-0005-0000-0000-0000681F0000}"/>
    <cellStyle name="Normal 2 17 22" xfId="8041" xr:uid="{00000000-0005-0000-0000-0000691F0000}"/>
    <cellStyle name="Normal 2 17 23" xfId="8042" xr:uid="{00000000-0005-0000-0000-00006A1F0000}"/>
    <cellStyle name="Normal 2 17 24" xfId="8043" xr:uid="{00000000-0005-0000-0000-00006B1F0000}"/>
    <cellStyle name="Normal 2 17 25" xfId="8044" xr:uid="{00000000-0005-0000-0000-00006C1F0000}"/>
    <cellStyle name="Normal 2 17 26" xfId="8045" xr:uid="{00000000-0005-0000-0000-00006D1F0000}"/>
    <cellStyle name="Normal 2 17 27" xfId="8046" xr:uid="{00000000-0005-0000-0000-00006E1F0000}"/>
    <cellStyle name="Normal 2 17 28" xfId="8047" xr:uid="{00000000-0005-0000-0000-00006F1F0000}"/>
    <cellStyle name="Normal 2 17 29" xfId="8048" xr:uid="{00000000-0005-0000-0000-0000701F0000}"/>
    <cellStyle name="Normal 2 17 3" xfId="8049" xr:uid="{00000000-0005-0000-0000-0000711F0000}"/>
    <cellStyle name="Normal 2 17 30" xfId="8050" xr:uid="{00000000-0005-0000-0000-0000721F0000}"/>
    <cellStyle name="Normal 2 17 31" xfId="8051" xr:uid="{00000000-0005-0000-0000-0000731F0000}"/>
    <cellStyle name="Normal 2 17 32" xfId="8052" xr:uid="{00000000-0005-0000-0000-0000741F0000}"/>
    <cellStyle name="Normal 2 17 33" xfId="8053" xr:uid="{00000000-0005-0000-0000-0000751F0000}"/>
    <cellStyle name="Normal 2 17 34" xfId="8054" xr:uid="{00000000-0005-0000-0000-0000761F0000}"/>
    <cellStyle name="Normal 2 17 35" xfId="8055" xr:uid="{00000000-0005-0000-0000-0000771F0000}"/>
    <cellStyle name="Normal 2 17 36" xfId="8056" xr:uid="{00000000-0005-0000-0000-0000781F0000}"/>
    <cellStyle name="Normal 2 17 37" xfId="8057" xr:uid="{00000000-0005-0000-0000-0000791F0000}"/>
    <cellStyle name="Normal 2 17 38" xfId="8058" xr:uid="{00000000-0005-0000-0000-00007A1F0000}"/>
    <cellStyle name="Normal 2 17 39" xfId="8059" xr:uid="{00000000-0005-0000-0000-00007B1F0000}"/>
    <cellStyle name="Normal 2 17 4" xfId="8060" xr:uid="{00000000-0005-0000-0000-00007C1F0000}"/>
    <cellStyle name="Normal 2 17 40" xfId="8061" xr:uid="{00000000-0005-0000-0000-00007D1F0000}"/>
    <cellStyle name="Normal 2 17 41" xfId="8062" xr:uid="{00000000-0005-0000-0000-00007E1F0000}"/>
    <cellStyle name="Normal 2 17 42" xfId="8063" xr:uid="{00000000-0005-0000-0000-00007F1F0000}"/>
    <cellStyle name="Normal 2 17 43" xfId="8064" xr:uid="{00000000-0005-0000-0000-0000801F0000}"/>
    <cellStyle name="Normal 2 17 44" xfId="8065" xr:uid="{00000000-0005-0000-0000-0000811F0000}"/>
    <cellStyle name="Normal 2 17 45" xfId="8066" xr:uid="{00000000-0005-0000-0000-0000821F0000}"/>
    <cellStyle name="Normal 2 17 46" xfId="8067" xr:uid="{00000000-0005-0000-0000-0000831F0000}"/>
    <cellStyle name="Normal 2 17 47" xfId="8068" xr:uid="{00000000-0005-0000-0000-0000841F0000}"/>
    <cellStyle name="Normal 2 17 48" xfId="8069" xr:uid="{00000000-0005-0000-0000-0000851F0000}"/>
    <cellStyle name="Normal 2 17 49" xfId="8070" xr:uid="{00000000-0005-0000-0000-0000861F0000}"/>
    <cellStyle name="Normal 2 17 5" xfId="8071" xr:uid="{00000000-0005-0000-0000-0000871F0000}"/>
    <cellStyle name="Normal 2 17 50" xfId="8072" xr:uid="{00000000-0005-0000-0000-0000881F0000}"/>
    <cellStyle name="Normal 2 17 51" xfId="8073" xr:uid="{00000000-0005-0000-0000-0000891F0000}"/>
    <cellStyle name="Normal 2 17 52" xfId="8074" xr:uid="{00000000-0005-0000-0000-00008A1F0000}"/>
    <cellStyle name="Normal 2 17 53" xfId="8075" xr:uid="{00000000-0005-0000-0000-00008B1F0000}"/>
    <cellStyle name="Normal 2 17 54" xfId="8076" xr:uid="{00000000-0005-0000-0000-00008C1F0000}"/>
    <cellStyle name="Normal 2 17 55" xfId="8077" xr:uid="{00000000-0005-0000-0000-00008D1F0000}"/>
    <cellStyle name="Normal 2 17 56" xfId="8078" xr:uid="{00000000-0005-0000-0000-00008E1F0000}"/>
    <cellStyle name="Normal 2 17 57" xfId="8079" xr:uid="{00000000-0005-0000-0000-00008F1F0000}"/>
    <cellStyle name="Normal 2 17 58" xfId="8080" xr:uid="{00000000-0005-0000-0000-0000901F0000}"/>
    <cellStyle name="Normal 2 17 59" xfId="8081" xr:uid="{00000000-0005-0000-0000-0000911F0000}"/>
    <cellStyle name="Normal 2 17 6" xfId="8082" xr:uid="{00000000-0005-0000-0000-0000921F0000}"/>
    <cellStyle name="Normal 2 17 60" xfId="8083" xr:uid="{00000000-0005-0000-0000-0000931F0000}"/>
    <cellStyle name="Normal 2 17 61" xfId="8084" xr:uid="{00000000-0005-0000-0000-0000941F0000}"/>
    <cellStyle name="Normal 2 17 62" xfId="8085" xr:uid="{00000000-0005-0000-0000-0000951F0000}"/>
    <cellStyle name="Normal 2 17 63" xfId="8086" xr:uid="{00000000-0005-0000-0000-0000961F0000}"/>
    <cellStyle name="Normal 2 17 64" xfId="8087" xr:uid="{00000000-0005-0000-0000-0000971F0000}"/>
    <cellStyle name="Normal 2 17 65" xfId="8088" xr:uid="{00000000-0005-0000-0000-0000981F0000}"/>
    <cellStyle name="Normal 2 17 66" xfId="8089" xr:uid="{00000000-0005-0000-0000-0000991F0000}"/>
    <cellStyle name="Normal 2 17 67" xfId="8090" xr:uid="{00000000-0005-0000-0000-00009A1F0000}"/>
    <cellStyle name="Normal 2 17 68" xfId="8091" xr:uid="{00000000-0005-0000-0000-00009B1F0000}"/>
    <cellStyle name="Normal 2 17 69" xfId="8092" xr:uid="{00000000-0005-0000-0000-00009C1F0000}"/>
    <cellStyle name="Normal 2 17 7" xfId="8093" xr:uid="{00000000-0005-0000-0000-00009D1F0000}"/>
    <cellStyle name="Normal 2 17 70" xfId="8094" xr:uid="{00000000-0005-0000-0000-00009E1F0000}"/>
    <cellStyle name="Normal 2 17 71" xfId="8095" xr:uid="{00000000-0005-0000-0000-00009F1F0000}"/>
    <cellStyle name="Normal 2 17 72" xfId="8096" xr:uid="{00000000-0005-0000-0000-0000A01F0000}"/>
    <cellStyle name="Normal 2 17 73" xfId="8097" xr:uid="{00000000-0005-0000-0000-0000A11F0000}"/>
    <cellStyle name="Normal 2 17 74" xfId="8098" xr:uid="{00000000-0005-0000-0000-0000A21F0000}"/>
    <cellStyle name="Normal 2 17 75" xfId="8099" xr:uid="{00000000-0005-0000-0000-0000A31F0000}"/>
    <cellStyle name="Normal 2 17 76" xfId="8100" xr:uid="{00000000-0005-0000-0000-0000A41F0000}"/>
    <cellStyle name="Normal 2 17 77" xfId="8101" xr:uid="{00000000-0005-0000-0000-0000A51F0000}"/>
    <cellStyle name="Normal 2 17 78" xfId="8102" xr:uid="{00000000-0005-0000-0000-0000A61F0000}"/>
    <cellStyle name="Normal 2 17 79" xfId="8103" xr:uid="{00000000-0005-0000-0000-0000A71F0000}"/>
    <cellStyle name="Normal 2 17 8" xfId="8104" xr:uid="{00000000-0005-0000-0000-0000A81F0000}"/>
    <cellStyle name="Normal 2 17 80" xfId="8105" xr:uid="{00000000-0005-0000-0000-0000A91F0000}"/>
    <cellStyle name="Normal 2 17 81" xfId="8106" xr:uid="{00000000-0005-0000-0000-0000AA1F0000}"/>
    <cellStyle name="Normal 2 17 82" xfId="8107" xr:uid="{00000000-0005-0000-0000-0000AB1F0000}"/>
    <cellStyle name="Normal 2 17 83" xfId="8108" xr:uid="{00000000-0005-0000-0000-0000AC1F0000}"/>
    <cellStyle name="Normal 2 17 84" xfId="8109" xr:uid="{00000000-0005-0000-0000-0000AD1F0000}"/>
    <cellStyle name="Normal 2 17 85" xfId="8110" xr:uid="{00000000-0005-0000-0000-0000AE1F0000}"/>
    <cellStyle name="Normal 2 17 86" xfId="8111" xr:uid="{00000000-0005-0000-0000-0000AF1F0000}"/>
    <cellStyle name="Normal 2 17 87" xfId="8112" xr:uid="{00000000-0005-0000-0000-0000B01F0000}"/>
    <cellStyle name="Normal 2 17 88" xfId="8113" xr:uid="{00000000-0005-0000-0000-0000B11F0000}"/>
    <cellStyle name="Normal 2 17 89" xfId="8114" xr:uid="{00000000-0005-0000-0000-0000B21F0000}"/>
    <cellStyle name="Normal 2 17 9" xfId="8115" xr:uid="{00000000-0005-0000-0000-0000B31F0000}"/>
    <cellStyle name="Normal 2 17 90" xfId="8116" xr:uid="{00000000-0005-0000-0000-0000B41F0000}"/>
    <cellStyle name="Normal 2 17 91" xfId="8117" xr:uid="{00000000-0005-0000-0000-0000B51F0000}"/>
    <cellStyle name="Normal 2 17 92" xfId="8118" xr:uid="{00000000-0005-0000-0000-0000B61F0000}"/>
    <cellStyle name="Normal 2 17 93" xfId="8119" xr:uid="{00000000-0005-0000-0000-0000B71F0000}"/>
    <cellStyle name="Normal 2 17 94" xfId="8120" xr:uid="{00000000-0005-0000-0000-0000B81F0000}"/>
    <cellStyle name="Normal 2 17 95" xfId="8121" xr:uid="{00000000-0005-0000-0000-0000B91F0000}"/>
    <cellStyle name="Normal 2 17 96" xfId="8122" xr:uid="{00000000-0005-0000-0000-0000BA1F0000}"/>
    <cellStyle name="Normal 2 17 97" xfId="8123" xr:uid="{00000000-0005-0000-0000-0000BB1F0000}"/>
    <cellStyle name="Normal 2 17 98" xfId="8124" xr:uid="{00000000-0005-0000-0000-0000BC1F0000}"/>
    <cellStyle name="Normal 2 17 99" xfId="8125" xr:uid="{00000000-0005-0000-0000-0000BD1F0000}"/>
    <cellStyle name="Normal 2 170" xfId="8126" xr:uid="{00000000-0005-0000-0000-0000BE1F0000}"/>
    <cellStyle name="Normal 2 171" xfId="8127" xr:uid="{00000000-0005-0000-0000-0000BF1F0000}"/>
    <cellStyle name="Normal 2 172" xfId="8128" xr:uid="{00000000-0005-0000-0000-0000C01F0000}"/>
    <cellStyle name="Normal 2 173" xfId="8129" xr:uid="{00000000-0005-0000-0000-0000C11F0000}"/>
    <cellStyle name="Normal 2 174" xfId="8130" xr:uid="{00000000-0005-0000-0000-0000C21F0000}"/>
    <cellStyle name="Normal 2 175" xfId="8131" xr:uid="{00000000-0005-0000-0000-0000C31F0000}"/>
    <cellStyle name="Normal 2 176" xfId="8132" xr:uid="{00000000-0005-0000-0000-0000C41F0000}"/>
    <cellStyle name="Normal 2 177" xfId="8133" xr:uid="{00000000-0005-0000-0000-0000C51F0000}"/>
    <cellStyle name="Normal 2 178" xfId="8134" xr:uid="{00000000-0005-0000-0000-0000C61F0000}"/>
    <cellStyle name="Normal 2 179" xfId="8135" xr:uid="{00000000-0005-0000-0000-0000C71F0000}"/>
    <cellStyle name="Normal 2 18" xfId="8136" xr:uid="{00000000-0005-0000-0000-0000C81F0000}"/>
    <cellStyle name="Normal 2 18 10" xfId="8137" xr:uid="{00000000-0005-0000-0000-0000C91F0000}"/>
    <cellStyle name="Normal 2 18 100" xfId="8138" xr:uid="{00000000-0005-0000-0000-0000CA1F0000}"/>
    <cellStyle name="Normal 2 18 101" xfId="8139" xr:uid="{00000000-0005-0000-0000-0000CB1F0000}"/>
    <cellStyle name="Normal 2 18 102" xfId="8140" xr:uid="{00000000-0005-0000-0000-0000CC1F0000}"/>
    <cellStyle name="Normal 2 18 103" xfId="8141" xr:uid="{00000000-0005-0000-0000-0000CD1F0000}"/>
    <cellStyle name="Normal 2 18 104" xfId="8142" xr:uid="{00000000-0005-0000-0000-0000CE1F0000}"/>
    <cellStyle name="Normal 2 18 105" xfId="8143" xr:uid="{00000000-0005-0000-0000-0000CF1F0000}"/>
    <cellStyle name="Normal 2 18 106" xfId="8144" xr:uid="{00000000-0005-0000-0000-0000D01F0000}"/>
    <cellStyle name="Normal 2 18 107" xfId="8145" xr:uid="{00000000-0005-0000-0000-0000D11F0000}"/>
    <cellStyle name="Normal 2 18 108" xfId="8146" xr:uid="{00000000-0005-0000-0000-0000D21F0000}"/>
    <cellStyle name="Normal 2 18 109" xfId="8147" xr:uid="{00000000-0005-0000-0000-0000D31F0000}"/>
    <cellStyle name="Normal 2 18 11" xfId="8148" xr:uid="{00000000-0005-0000-0000-0000D41F0000}"/>
    <cellStyle name="Normal 2 18 110" xfId="8149" xr:uid="{00000000-0005-0000-0000-0000D51F0000}"/>
    <cellStyle name="Normal 2 18 111" xfId="8150" xr:uid="{00000000-0005-0000-0000-0000D61F0000}"/>
    <cellStyle name="Normal 2 18 112" xfId="8151" xr:uid="{00000000-0005-0000-0000-0000D71F0000}"/>
    <cellStyle name="Normal 2 18 113" xfId="8152" xr:uid="{00000000-0005-0000-0000-0000D81F0000}"/>
    <cellStyle name="Normal 2 18 114" xfId="8153" xr:uid="{00000000-0005-0000-0000-0000D91F0000}"/>
    <cellStyle name="Normal 2 18 115" xfId="8154" xr:uid="{00000000-0005-0000-0000-0000DA1F0000}"/>
    <cellStyle name="Normal 2 18 116" xfId="8155" xr:uid="{00000000-0005-0000-0000-0000DB1F0000}"/>
    <cellStyle name="Normal 2 18 117" xfId="8156" xr:uid="{00000000-0005-0000-0000-0000DC1F0000}"/>
    <cellStyle name="Normal 2 18 118" xfId="8157" xr:uid="{00000000-0005-0000-0000-0000DD1F0000}"/>
    <cellStyle name="Normal 2 18 119" xfId="8158" xr:uid="{00000000-0005-0000-0000-0000DE1F0000}"/>
    <cellStyle name="Normal 2 18 12" xfId="8159" xr:uid="{00000000-0005-0000-0000-0000DF1F0000}"/>
    <cellStyle name="Normal 2 18 120" xfId="8160" xr:uid="{00000000-0005-0000-0000-0000E01F0000}"/>
    <cellStyle name="Normal 2 18 121" xfId="8161" xr:uid="{00000000-0005-0000-0000-0000E11F0000}"/>
    <cellStyle name="Normal 2 18 122" xfId="8162" xr:uid="{00000000-0005-0000-0000-0000E21F0000}"/>
    <cellStyle name="Normal 2 18 123" xfId="8163" xr:uid="{00000000-0005-0000-0000-0000E31F0000}"/>
    <cellStyle name="Normal 2 18 124" xfId="8164" xr:uid="{00000000-0005-0000-0000-0000E41F0000}"/>
    <cellStyle name="Normal 2 18 125" xfId="8165" xr:uid="{00000000-0005-0000-0000-0000E51F0000}"/>
    <cellStyle name="Normal 2 18 126" xfId="8166" xr:uid="{00000000-0005-0000-0000-0000E61F0000}"/>
    <cellStyle name="Normal 2 18 127" xfId="8167" xr:uid="{00000000-0005-0000-0000-0000E71F0000}"/>
    <cellStyle name="Normal 2 18 128" xfId="8168" xr:uid="{00000000-0005-0000-0000-0000E81F0000}"/>
    <cellStyle name="Normal 2 18 129" xfId="8169" xr:uid="{00000000-0005-0000-0000-0000E91F0000}"/>
    <cellStyle name="Normal 2 18 13" xfId="8170" xr:uid="{00000000-0005-0000-0000-0000EA1F0000}"/>
    <cellStyle name="Normal 2 18 130" xfId="8171" xr:uid="{00000000-0005-0000-0000-0000EB1F0000}"/>
    <cellStyle name="Normal 2 18 131" xfId="8172" xr:uid="{00000000-0005-0000-0000-0000EC1F0000}"/>
    <cellStyle name="Normal 2 18 132" xfId="8173" xr:uid="{00000000-0005-0000-0000-0000ED1F0000}"/>
    <cellStyle name="Normal 2 18 133" xfId="8174" xr:uid="{00000000-0005-0000-0000-0000EE1F0000}"/>
    <cellStyle name="Normal 2 18 134" xfId="8175" xr:uid="{00000000-0005-0000-0000-0000EF1F0000}"/>
    <cellStyle name="Normal 2 18 135" xfId="8176" xr:uid="{00000000-0005-0000-0000-0000F01F0000}"/>
    <cellStyle name="Normal 2 18 136" xfId="8177" xr:uid="{00000000-0005-0000-0000-0000F11F0000}"/>
    <cellStyle name="Normal 2 18 137" xfId="8178" xr:uid="{00000000-0005-0000-0000-0000F21F0000}"/>
    <cellStyle name="Normal 2 18 138" xfId="8179" xr:uid="{00000000-0005-0000-0000-0000F31F0000}"/>
    <cellStyle name="Normal 2 18 139" xfId="8180" xr:uid="{00000000-0005-0000-0000-0000F41F0000}"/>
    <cellStyle name="Normal 2 18 14" xfId="8181" xr:uid="{00000000-0005-0000-0000-0000F51F0000}"/>
    <cellStyle name="Normal 2 18 140" xfId="8182" xr:uid="{00000000-0005-0000-0000-0000F61F0000}"/>
    <cellStyle name="Normal 2 18 141" xfId="8183" xr:uid="{00000000-0005-0000-0000-0000F71F0000}"/>
    <cellStyle name="Normal 2 18 142" xfId="8184" xr:uid="{00000000-0005-0000-0000-0000F81F0000}"/>
    <cellStyle name="Normal 2 18 143" xfId="8185" xr:uid="{00000000-0005-0000-0000-0000F91F0000}"/>
    <cellStyle name="Normal 2 18 144" xfId="8186" xr:uid="{00000000-0005-0000-0000-0000FA1F0000}"/>
    <cellStyle name="Normal 2 18 145" xfId="8187" xr:uid="{00000000-0005-0000-0000-0000FB1F0000}"/>
    <cellStyle name="Normal 2 18 146" xfId="8188" xr:uid="{00000000-0005-0000-0000-0000FC1F0000}"/>
    <cellStyle name="Normal 2 18 147" xfId="8189" xr:uid="{00000000-0005-0000-0000-0000FD1F0000}"/>
    <cellStyle name="Normal 2 18 148" xfId="8190" xr:uid="{00000000-0005-0000-0000-0000FE1F0000}"/>
    <cellStyle name="Normal 2 18 149" xfId="8191" xr:uid="{00000000-0005-0000-0000-0000FF1F0000}"/>
    <cellStyle name="Normal 2 18 15" xfId="8192" xr:uid="{00000000-0005-0000-0000-000000200000}"/>
    <cellStyle name="Normal 2 18 150" xfId="8193" xr:uid="{00000000-0005-0000-0000-000001200000}"/>
    <cellStyle name="Normal 2 18 151" xfId="8194" xr:uid="{00000000-0005-0000-0000-000002200000}"/>
    <cellStyle name="Normal 2 18 152" xfId="8195" xr:uid="{00000000-0005-0000-0000-000003200000}"/>
    <cellStyle name="Normal 2 18 153" xfId="8196" xr:uid="{00000000-0005-0000-0000-000004200000}"/>
    <cellStyle name="Normal 2 18 154" xfId="8197" xr:uid="{00000000-0005-0000-0000-000005200000}"/>
    <cellStyle name="Normal 2 18 155" xfId="8198" xr:uid="{00000000-0005-0000-0000-000006200000}"/>
    <cellStyle name="Normal 2 18 156" xfId="8199" xr:uid="{00000000-0005-0000-0000-000007200000}"/>
    <cellStyle name="Normal 2 18 157" xfId="8200" xr:uid="{00000000-0005-0000-0000-000008200000}"/>
    <cellStyle name="Normal 2 18 158" xfId="8201" xr:uid="{00000000-0005-0000-0000-000009200000}"/>
    <cellStyle name="Normal 2 18 159" xfId="8202" xr:uid="{00000000-0005-0000-0000-00000A200000}"/>
    <cellStyle name="Normal 2 18 16" xfId="8203" xr:uid="{00000000-0005-0000-0000-00000B200000}"/>
    <cellStyle name="Normal 2 18 160" xfId="8204" xr:uid="{00000000-0005-0000-0000-00000C200000}"/>
    <cellStyle name="Normal 2 18 161" xfId="8205" xr:uid="{00000000-0005-0000-0000-00000D200000}"/>
    <cellStyle name="Normal 2 18 162" xfId="8206" xr:uid="{00000000-0005-0000-0000-00000E200000}"/>
    <cellStyle name="Normal 2 18 163" xfId="8207" xr:uid="{00000000-0005-0000-0000-00000F200000}"/>
    <cellStyle name="Normal 2 18 164" xfId="8208" xr:uid="{00000000-0005-0000-0000-000010200000}"/>
    <cellStyle name="Normal 2 18 165" xfId="8209" xr:uid="{00000000-0005-0000-0000-000011200000}"/>
    <cellStyle name="Normal 2 18 166" xfId="8210" xr:uid="{00000000-0005-0000-0000-000012200000}"/>
    <cellStyle name="Normal 2 18 167" xfId="8211" xr:uid="{00000000-0005-0000-0000-000013200000}"/>
    <cellStyle name="Normal 2 18 168" xfId="8212" xr:uid="{00000000-0005-0000-0000-000014200000}"/>
    <cellStyle name="Normal 2 18 169" xfId="8213" xr:uid="{00000000-0005-0000-0000-000015200000}"/>
    <cellStyle name="Normal 2 18 17" xfId="8214" xr:uid="{00000000-0005-0000-0000-000016200000}"/>
    <cellStyle name="Normal 2 18 170" xfId="8215" xr:uid="{00000000-0005-0000-0000-000017200000}"/>
    <cellStyle name="Normal 2 18 171" xfId="8216" xr:uid="{00000000-0005-0000-0000-000018200000}"/>
    <cellStyle name="Normal 2 18 172" xfId="8217" xr:uid="{00000000-0005-0000-0000-000019200000}"/>
    <cellStyle name="Normal 2 18 173" xfId="8218" xr:uid="{00000000-0005-0000-0000-00001A200000}"/>
    <cellStyle name="Normal 2 18 174" xfId="8219" xr:uid="{00000000-0005-0000-0000-00001B200000}"/>
    <cellStyle name="Normal 2 18 175" xfId="8220" xr:uid="{00000000-0005-0000-0000-00001C200000}"/>
    <cellStyle name="Normal 2 18 176" xfId="8221" xr:uid="{00000000-0005-0000-0000-00001D200000}"/>
    <cellStyle name="Normal 2 18 177" xfId="8222" xr:uid="{00000000-0005-0000-0000-00001E200000}"/>
    <cellStyle name="Normal 2 18 178" xfId="8223" xr:uid="{00000000-0005-0000-0000-00001F200000}"/>
    <cellStyle name="Normal 2 18 179" xfId="8224" xr:uid="{00000000-0005-0000-0000-000020200000}"/>
    <cellStyle name="Normal 2 18 18" xfId="8225" xr:uid="{00000000-0005-0000-0000-000021200000}"/>
    <cellStyle name="Normal 2 18 19" xfId="8226" xr:uid="{00000000-0005-0000-0000-000022200000}"/>
    <cellStyle name="Normal 2 18 2" xfId="8227" xr:uid="{00000000-0005-0000-0000-000023200000}"/>
    <cellStyle name="Normal 2 18 20" xfId="8228" xr:uid="{00000000-0005-0000-0000-000024200000}"/>
    <cellStyle name="Normal 2 18 21" xfId="8229" xr:uid="{00000000-0005-0000-0000-000025200000}"/>
    <cellStyle name="Normal 2 18 22" xfId="8230" xr:uid="{00000000-0005-0000-0000-000026200000}"/>
    <cellStyle name="Normal 2 18 23" xfId="8231" xr:uid="{00000000-0005-0000-0000-000027200000}"/>
    <cellStyle name="Normal 2 18 24" xfId="8232" xr:uid="{00000000-0005-0000-0000-000028200000}"/>
    <cellStyle name="Normal 2 18 25" xfId="8233" xr:uid="{00000000-0005-0000-0000-000029200000}"/>
    <cellStyle name="Normal 2 18 26" xfId="8234" xr:uid="{00000000-0005-0000-0000-00002A200000}"/>
    <cellStyle name="Normal 2 18 27" xfId="8235" xr:uid="{00000000-0005-0000-0000-00002B200000}"/>
    <cellStyle name="Normal 2 18 28" xfId="8236" xr:uid="{00000000-0005-0000-0000-00002C200000}"/>
    <cellStyle name="Normal 2 18 29" xfId="8237" xr:uid="{00000000-0005-0000-0000-00002D200000}"/>
    <cellStyle name="Normal 2 18 3" xfId="8238" xr:uid="{00000000-0005-0000-0000-00002E200000}"/>
    <cellStyle name="Normal 2 18 30" xfId="8239" xr:uid="{00000000-0005-0000-0000-00002F200000}"/>
    <cellStyle name="Normal 2 18 31" xfId="8240" xr:uid="{00000000-0005-0000-0000-000030200000}"/>
    <cellStyle name="Normal 2 18 32" xfId="8241" xr:uid="{00000000-0005-0000-0000-000031200000}"/>
    <cellStyle name="Normal 2 18 33" xfId="8242" xr:uid="{00000000-0005-0000-0000-000032200000}"/>
    <cellStyle name="Normal 2 18 34" xfId="8243" xr:uid="{00000000-0005-0000-0000-000033200000}"/>
    <cellStyle name="Normal 2 18 35" xfId="8244" xr:uid="{00000000-0005-0000-0000-000034200000}"/>
    <cellStyle name="Normal 2 18 36" xfId="8245" xr:uid="{00000000-0005-0000-0000-000035200000}"/>
    <cellStyle name="Normal 2 18 37" xfId="8246" xr:uid="{00000000-0005-0000-0000-000036200000}"/>
    <cellStyle name="Normal 2 18 38" xfId="8247" xr:uid="{00000000-0005-0000-0000-000037200000}"/>
    <cellStyle name="Normal 2 18 39" xfId="8248" xr:uid="{00000000-0005-0000-0000-000038200000}"/>
    <cellStyle name="Normal 2 18 4" xfId="8249" xr:uid="{00000000-0005-0000-0000-000039200000}"/>
    <cellStyle name="Normal 2 18 40" xfId="8250" xr:uid="{00000000-0005-0000-0000-00003A200000}"/>
    <cellStyle name="Normal 2 18 41" xfId="8251" xr:uid="{00000000-0005-0000-0000-00003B200000}"/>
    <cellStyle name="Normal 2 18 42" xfId="8252" xr:uid="{00000000-0005-0000-0000-00003C200000}"/>
    <cellStyle name="Normal 2 18 43" xfId="8253" xr:uid="{00000000-0005-0000-0000-00003D200000}"/>
    <cellStyle name="Normal 2 18 44" xfId="8254" xr:uid="{00000000-0005-0000-0000-00003E200000}"/>
    <cellStyle name="Normal 2 18 45" xfId="8255" xr:uid="{00000000-0005-0000-0000-00003F200000}"/>
    <cellStyle name="Normal 2 18 46" xfId="8256" xr:uid="{00000000-0005-0000-0000-000040200000}"/>
    <cellStyle name="Normal 2 18 47" xfId="8257" xr:uid="{00000000-0005-0000-0000-000041200000}"/>
    <cellStyle name="Normal 2 18 48" xfId="8258" xr:uid="{00000000-0005-0000-0000-000042200000}"/>
    <cellStyle name="Normal 2 18 49" xfId="8259" xr:uid="{00000000-0005-0000-0000-000043200000}"/>
    <cellStyle name="Normal 2 18 5" xfId="8260" xr:uid="{00000000-0005-0000-0000-000044200000}"/>
    <cellStyle name="Normal 2 18 50" xfId="8261" xr:uid="{00000000-0005-0000-0000-000045200000}"/>
    <cellStyle name="Normal 2 18 51" xfId="8262" xr:uid="{00000000-0005-0000-0000-000046200000}"/>
    <cellStyle name="Normal 2 18 52" xfId="8263" xr:uid="{00000000-0005-0000-0000-000047200000}"/>
    <cellStyle name="Normal 2 18 53" xfId="8264" xr:uid="{00000000-0005-0000-0000-000048200000}"/>
    <cellStyle name="Normal 2 18 54" xfId="8265" xr:uid="{00000000-0005-0000-0000-000049200000}"/>
    <cellStyle name="Normal 2 18 55" xfId="8266" xr:uid="{00000000-0005-0000-0000-00004A200000}"/>
    <cellStyle name="Normal 2 18 56" xfId="8267" xr:uid="{00000000-0005-0000-0000-00004B200000}"/>
    <cellStyle name="Normal 2 18 57" xfId="8268" xr:uid="{00000000-0005-0000-0000-00004C200000}"/>
    <cellStyle name="Normal 2 18 58" xfId="8269" xr:uid="{00000000-0005-0000-0000-00004D200000}"/>
    <cellStyle name="Normal 2 18 59" xfId="8270" xr:uid="{00000000-0005-0000-0000-00004E200000}"/>
    <cellStyle name="Normal 2 18 6" xfId="8271" xr:uid="{00000000-0005-0000-0000-00004F200000}"/>
    <cellStyle name="Normal 2 18 60" xfId="8272" xr:uid="{00000000-0005-0000-0000-000050200000}"/>
    <cellStyle name="Normal 2 18 61" xfId="8273" xr:uid="{00000000-0005-0000-0000-000051200000}"/>
    <cellStyle name="Normal 2 18 62" xfId="8274" xr:uid="{00000000-0005-0000-0000-000052200000}"/>
    <cellStyle name="Normal 2 18 63" xfId="8275" xr:uid="{00000000-0005-0000-0000-000053200000}"/>
    <cellStyle name="Normal 2 18 64" xfId="8276" xr:uid="{00000000-0005-0000-0000-000054200000}"/>
    <cellStyle name="Normal 2 18 65" xfId="8277" xr:uid="{00000000-0005-0000-0000-000055200000}"/>
    <cellStyle name="Normal 2 18 66" xfId="8278" xr:uid="{00000000-0005-0000-0000-000056200000}"/>
    <cellStyle name="Normal 2 18 67" xfId="8279" xr:uid="{00000000-0005-0000-0000-000057200000}"/>
    <cellStyle name="Normal 2 18 68" xfId="8280" xr:uid="{00000000-0005-0000-0000-000058200000}"/>
    <cellStyle name="Normal 2 18 69" xfId="8281" xr:uid="{00000000-0005-0000-0000-000059200000}"/>
    <cellStyle name="Normal 2 18 7" xfId="8282" xr:uid="{00000000-0005-0000-0000-00005A200000}"/>
    <cellStyle name="Normal 2 18 70" xfId="8283" xr:uid="{00000000-0005-0000-0000-00005B200000}"/>
    <cellStyle name="Normal 2 18 71" xfId="8284" xr:uid="{00000000-0005-0000-0000-00005C200000}"/>
    <cellStyle name="Normal 2 18 72" xfId="8285" xr:uid="{00000000-0005-0000-0000-00005D200000}"/>
    <cellStyle name="Normal 2 18 73" xfId="8286" xr:uid="{00000000-0005-0000-0000-00005E200000}"/>
    <cellStyle name="Normal 2 18 74" xfId="8287" xr:uid="{00000000-0005-0000-0000-00005F200000}"/>
    <cellStyle name="Normal 2 18 75" xfId="8288" xr:uid="{00000000-0005-0000-0000-000060200000}"/>
    <cellStyle name="Normal 2 18 76" xfId="8289" xr:uid="{00000000-0005-0000-0000-000061200000}"/>
    <cellStyle name="Normal 2 18 77" xfId="8290" xr:uid="{00000000-0005-0000-0000-000062200000}"/>
    <cellStyle name="Normal 2 18 78" xfId="8291" xr:uid="{00000000-0005-0000-0000-000063200000}"/>
    <cellStyle name="Normal 2 18 79" xfId="8292" xr:uid="{00000000-0005-0000-0000-000064200000}"/>
    <cellStyle name="Normal 2 18 8" xfId="8293" xr:uid="{00000000-0005-0000-0000-000065200000}"/>
    <cellStyle name="Normal 2 18 80" xfId="8294" xr:uid="{00000000-0005-0000-0000-000066200000}"/>
    <cellStyle name="Normal 2 18 81" xfId="8295" xr:uid="{00000000-0005-0000-0000-000067200000}"/>
    <cellStyle name="Normal 2 18 82" xfId="8296" xr:uid="{00000000-0005-0000-0000-000068200000}"/>
    <cellStyle name="Normal 2 18 83" xfId="8297" xr:uid="{00000000-0005-0000-0000-000069200000}"/>
    <cellStyle name="Normal 2 18 84" xfId="8298" xr:uid="{00000000-0005-0000-0000-00006A200000}"/>
    <cellStyle name="Normal 2 18 85" xfId="8299" xr:uid="{00000000-0005-0000-0000-00006B200000}"/>
    <cellStyle name="Normal 2 18 86" xfId="8300" xr:uid="{00000000-0005-0000-0000-00006C200000}"/>
    <cellStyle name="Normal 2 18 87" xfId="8301" xr:uid="{00000000-0005-0000-0000-00006D200000}"/>
    <cellStyle name="Normal 2 18 88" xfId="8302" xr:uid="{00000000-0005-0000-0000-00006E200000}"/>
    <cellStyle name="Normal 2 18 89" xfId="8303" xr:uid="{00000000-0005-0000-0000-00006F200000}"/>
    <cellStyle name="Normal 2 18 9" xfId="8304" xr:uid="{00000000-0005-0000-0000-000070200000}"/>
    <cellStyle name="Normal 2 18 90" xfId="8305" xr:uid="{00000000-0005-0000-0000-000071200000}"/>
    <cellStyle name="Normal 2 18 91" xfId="8306" xr:uid="{00000000-0005-0000-0000-000072200000}"/>
    <cellStyle name="Normal 2 18 92" xfId="8307" xr:uid="{00000000-0005-0000-0000-000073200000}"/>
    <cellStyle name="Normal 2 18 93" xfId="8308" xr:uid="{00000000-0005-0000-0000-000074200000}"/>
    <cellStyle name="Normal 2 18 94" xfId="8309" xr:uid="{00000000-0005-0000-0000-000075200000}"/>
    <cellStyle name="Normal 2 18 95" xfId="8310" xr:uid="{00000000-0005-0000-0000-000076200000}"/>
    <cellStyle name="Normal 2 18 96" xfId="8311" xr:uid="{00000000-0005-0000-0000-000077200000}"/>
    <cellStyle name="Normal 2 18 97" xfId="8312" xr:uid="{00000000-0005-0000-0000-000078200000}"/>
    <cellStyle name="Normal 2 18 98" xfId="8313" xr:uid="{00000000-0005-0000-0000-000079200000}"/>
    <cellStyle name="Normal 2 18 99" xfId="8314" xr:uid="{00000000-0005-0000-0000-00007A200000}"/>
    <cellStyle name="Normal 2 180" xfId="8315" xr:uid="{00000000-0005-0000-0000-00007B200000}"/>
    <cellStyle name="Normal 2 181" xfId="8316" xr:uid="{00000000-0005-0000-0000-00007C200000}"/>
    <cellStyle name="Normal 2 182" xfId="8317" xr:uid="{00000000-0005-0000-0000-00007D200000}"/>
    <cellStyle name="Normal 2 183" xfId="8318" xr:uid="{00000000-0005-0000-0000-00007E200000}"/>
    <cellStyle name="Normal 2 184" xfId="8319" xr:uid="{00000000-0005-0000-0000-00007F200000}"/>
    <cellStyle name="Normal 2 185" xfId="8320" xr:uid="{00000000-0005-0000-0000-000080200000}"/>
    <cellStyle name="Normal 2 186" xfId="8321" xr:uid="{00000000-0005-0000-0000-000081200000}"/>
    <cellStyle name="Normal 2 187" xfId="8322" xr:uid="{00000000-0005-0000-0000-000082200000}"/>
    <cellStyle name="Normal 2 188" xfId="8323" xr:uid="{00000000-0005-0000-0000-000083200000}"/>
    <cellStyle name="Normal 2 189" xfId="8324" xr:uid="{00000000-0005-0000-0000-000084200000}"/>
    <cellStyle name="Normal 2 19" xfId="8325" xr:uid="{00000000-0005-0000-0000-000085200000}"/>
    <cellStyle name="Normal 2 19 10" xfId="8326" xr:uid="{00000000-0005-0000-0000-000086200000}"/>
    <cellStyle name="Normal 2 19 100" xfId="8327" xr:uid="{00000000-0005-0000-0000-000087200000}"/>
    <cellStyle name="Normal 2 19 101" xfId="8328" xr:uid="{00000000-0005-0000-0000-000088200000}"/>
    <cellStyle name="Normal 2 19 102" xfId="8329" xr:uid="{00000000-0005-0000-0000-000089200000}"/>
    <cellStyle name="Normal 2 19 103" xfId="8330" xr:uid="{00000000-0005-0000-0000-00008A200000}"/>
    <cellStyle name="Normal 2 19 104" xfId="8331" xr:uid="{00000000-0005-0000-0000-00008B200000}"/>
    <cellStyle name="Normal 2 19 105" xfId="8332" xr:uid="{00000000-0005-0000-0000-00008C200000}"/>
    <cellStyle name="Normal 2 19 106" xfId="8333" xr:uid="{00000000-0005-0000-0000-00008D200000}"/>
    <cellStyle name="Normal 2 19 107" xfId="8334" xr:uid="{00000000-0005-0000-0000-00008E200000}"/>
    <cellStyle name="Normal 2 19 108" xfId="8335" xr:uid="{00000000-0005-0000-0000-00008F200000}"/>
    <cellStyle name="Normal 2 19 109" xfId="8336" xr:uid="{00000000-0005-0000-0000-000090200000}"/>
    <cellStyle name="Normal 2 19 11" xfId="8337" xr:uid="{00000000-0005-0000-0000-000091200000}"/>
    <cellStyle name="Normal 2 19 110" xfId="8338" xr:uid="{00000000-0005-0000-0000-000092200000}"/>
    <cellStyle name="Normal 2 19 111" xfId="8339" xr:uid="{00000000-0005-0000-0000-000093200000}"/>
    <cellStyle name="Normal 2 19 112" xfId="8340" xr:uid="{00000000-0005-0000-0000-000094200000}"/>
    <cellStyle name="Normal 2 19 113" xfId="8341" xr:uid="{00000000-0005-0000-0000-000095200000}"/>
    <cellStyle name="Normal 2 19 114" xfId="8342" xr:uid="{00000000-0005-0000-0000-000096200000}"/>
    <cellStyle name="Normal 2 19 115" xfId="8343" xr:uid="{00000000-0005-0000-0000-000097200000}"/>
    <cellStyle name="Normal 2 19 116" xfId="8344" xr:uid="{00000000-0005-0000-0000-000098200000}"/>
    <cellStyle name="Normal 2 19 117" xfId="8345" xr:uid="{00000000-0005-0000-0000-000099200000}"/>
    <cellStyle name="Normal 2 19 118" xfId="8346" xr:uid="{00000000-0005-0000-0000-00009A200000}"/>
    <cellStyle name="Normal 2 19 119" xfId="8347" xr:uid="{00000000-0005-0000-0000-00009B200000}"/>
    <cellStyle name="Normal 2 19 12" xfId="8348" xr:uid="{00000000-0005-0000-0000-00009C200000}"/>
    <cellStyle name="Normal 2 19 120" xfId="8349" xr:uid="{00000000-0005-0000-0000-00009D200000}"/>
    <cellStyle name="Normal 2 19 121" xfId="8350" xr:uid="{00000000-0005-0000-0000-00009E200000}"/>
    <cellStyle name="Normal 2 19 122" xfId="8351" xr:uid="{00000000-0005-0000-0000-00009F200000}"/>
    <cellStyle name="Normal 2 19 123" xfId="8352" xr:uid="{00000000-0005-0000-0000-0000A0200000}"/>
    <cellStyle name="Normal 2 19 124" xfId="8353" xr:uid="{00000000-0005-0000-0000-0000A1200000}"/>
    <cellStyle name="Normal 2 19 125" xfId="8354" xr:uid="{00000000-0005-0000-0000-0000A2200000}"/>
    <cellStyle name="Normal 2 19 126" xfId="8355" xr:uid="{00000000-0005-0000-0000-0000A3200000}"/>
    <cellStyle name="Normal 2 19 127" xfId="8356" xr:uid="{00000000-0005-0000-0000-0000A4200000}"/>
    <cellStyle name="Normal 2 19 128" xfId="8357" xr:uid="{00000000-0005-0000-0000-0000A5200000}"/>
    <cellStyle name="Normal 2 19 129" xfId="8358" xr:uid="{00000000-0005-0000-0000-0000A6200000}"/>
    <cellStyle name="Normal 2 19 13" xfId="8359" xr:uid="{00000000-0005-0000-0000-0000A7200000}"/>
    <cellStyle name="Normal 2 19 130" xfId="8360" xr:uid="{00000000-0005-0000-0000-0000A8200000}"/>
    <cellStyle name="Normal 2 19 131" xfId="8361" xr:uid="{00000000-0005-0000-0000-0000A9200000}"/>
    <cellStyle name="Normal 2 19 132" xfId="8362" xr:uid="{00000000-0005-0000-0000-0000AA200000}"/>
    <cellStyle name="Normal 2 19 133" xfId="8363" xr:uid="{00000000-0005-0000-0000-0000AB200000}"/>
    <cellStyle name="Normal 2 19 134" xfId="8364" xr:uid="{00000000-0005-0000-0000-0000AC200000}"/>
    <cellStyle name="Normal 2 19 135" xfId="8365" xr:uid="{00000000-0005-0000-0000-0000AD200000}"/>
    <cellStyle name="Normal 2 19 136" xfId="8366" xr:uid="{00000000-0005-0000-0000-0000AE200000}"/>
    <cellStyle name="Normal 2 19 137" xfId="8367" xr:uid="{00000000-0005-0000-0000-0000AF200000}"/>
    <cellStyle name="Normal 2 19 138" xfId="8368" xr:uid="{00000000-0005-0000-0000-0000B0200000}"/>
    <cellStyle name="Normal 2 19 139" xfId="8369" xr:uid="{00000000-0005-0000-0000-0000B1200000}"/>
    <cellStyle name="Normal 2 19 14" xfId="8370" xr:uid="{00000000-0005-0000-0000-0000B2200000}"/>
    <cellStyle name="Normal 2 19 140" xfId="8371" xr:uid="{00000000-0005-0000-0000-0000B3200000}"/>
    <cellStyle name="Normal 2 19 141" xfId="8372" xr:uid="{00000000-0005-0000-0000-0000B4200000}"/>
    <cellStyle name="Normal 2 19 142" xfId="8373" xr:uid="{00000000-0005-0000-0000-0000B5200000}"/>
    <cellStyle name="Normal 2 19 143" xfId="8374" xr:uid="{00000000-0005-0000-0000-0000B6200000}"/>
    <cellStyle name="Normal 2 19 144" xfId="8375" xr:uid="{00000000-0005-0000-0000-0000B7200000}"/>
    <cellStyle name="Normal 2 19 145" xfId="8376" xr:uid="{00000000-0005-0000-0000-0000B8200000}"/>
    <cellStyle name="Normal 2 19 146" xfId="8377" xr:uid="{00000000-0005-0000-0000-0000B9200000}"/>
    <cellStyle name="Normal 2 19 147" xfId="8378" xr:uid="{00000000-0005-0000-0000-0000BA200000}"/>
    <cellStyle name="Normal 2 19 148" xfId="8379" xr:uid="{00000000-0005-0000-0000-0000BB200000}"/>
    <cellStyle name="Normal 2 19 149" xfId="8380" xr:uid="{00000000-0005-0000-0000-0000BC200000}"/>
    <cellStyle name="Normal 2 19 15" xfId="8381" xr:uid="{00000000-0005-0000-0000-0000BD200000}"/>
    <cellStyle name="Normal 2 19 150" xfId="8382" xr:uid="{00000000-0005-0000-0000-0000BE200000}"/>
    <cellStyle name="Normal 2 19 151" xfId="8383" xr:uid="{00000000-0005-0000-0000-0000BF200000}"/>
    <cellStyle name="Normal 2 19 152" xfId="8384" xr:uid="{00000000-0005-0000-0000-0000C0200000}"/>
    <cellStyle name="Normal 2 19 153" xfId="8385" xr:uid="{00000000-0005-0000-0000-0000C1200000}"/>
    <cellStyle name="Normal 2 19 154" xfId="8386" xr:uid="{00000000-0005-0000-0000-0000C2200000}"/>
    <cellStyle name="Normal 2 19 155" xfId="8387" xr:uid="{00000000-0005-0000-0000-0000C3200000}"/>
    <cellStyle name="Normal 2 19 156" xfId="8388" xr:uid="{00000000-0005-0000-0000-0000C4200000}"/>
    <cellStyle name="Normal 2 19 157" xfId="8389" xr:uid="{00000000-0005-0000-0000-0000C5200000}"/>
    <cellStyle name="Normal 2 19 158" xfId="8390" xr:uid="{00000000-0005-0000-0000-0000C6200000}"/>
    <cellStyle name="Normal 2 19 159" xfId="8391" xr:uid="{00000000-0005-0000-0000-0000C7200000}"/>
    <cellStyle name="Normal 2 19 16" xfId="8392" xr:uid="{00000000-0005-0000-0000-0000C8200000}"/>
    <cellStyle name="Normal 2 19 160" xfId="8393" xr:uid="{00000000-0005-0000-0000-0000C9200000}"/>
    <cellStyle name="Normal 2 19 161" xfId="8394" xr:uid="{00000000-0005-0000-0000-0000CA200000}"/>
    <cellStyle name="Normal 2 19 162" xfId="8395" xr:uid="{00000000-0005-0000-0000-0000CB200000}"/>
    <cellStyle name="Normal 2 19 163" xfId="8396" xr:uid="{00000000-0005-0000-0000-0000CC200000}"/>
    <cellStyle name="Normal 2 19 164" xfId="8397" xr:uid="{00000000-0005-0000-0000-0000CD200000}"/>
    <cellStyle name="Normal 2 19 165" xfId="8398" xr:uid="{00000000-0005-0000-0000-0000CE200000}"/>
    <cellStyle name="Normal 2 19 166" xfId="8399" xr:uid="{00000000-0005-0000-0000-0000CF200000}"/>
    <cellStyle name="Normal 2 19 167" xfId="8400" xr:uid="{00000000-0005-0000-0000-0000D0200000}"/>
    <cellStyle name="Normal 2 19 168" xfId="8401" xr:uid="{00000000-0005-0000-0000-0000D1200000}"/>
    <cellStyle name="Normal 2 19 169" xfId="8402" xr:uid="{00000000-0005-0000-0000-0000D2200000}"/>
    <cellStyle name="Normal 2 19 17" xfId="8403" xr:uid="{00000000-0005-0000-0000-0000D3200000}"/>
    <cellStyle name="Normal 2 19 170" xfId="8404" xr:uid="{00000000-0005-0000-0000-0000D4200000}"/>
    <cellStyle name="Normal 2 19 171" xfId="8405" xr:uid="{00000000-0005-0000-0000-0000D5200000}"/>
    <cellStyle name="Normal 2 19 172" xfId="8406" xr:uid="{00000000-0005-0000-0000-0000D6200000}"/>
    <cellStyle name="Normal 2 19 173" xfId="8407" xr:uid="{00000000-0005-0000-0000-0000D7200000}"/>
    <cellStyle name="Normal 2 19 174" xfId="8408" xr:uid="{00000000-0005-0000-0000-0000D8200000}"/>
    <cellStyle name="Normal 2 19 175" xfId="8409" xr:uid="{00000000-0005-0000-0000-0000D9200000}"/>
    <cellStyle name="Normal 2 19 176" xfId="8410" xr:uid="{00000000-0005-0000-0000-0000DA200000}"/>
    <cellStyle name="Normal 2 19 177" xfId="8411" xr:uid="{00000000-0005-0000-0000-0000DB200000}"/>
    <cellStyle name="Normal 2 19 178" xfId="8412" xr:uid="{00000000-0005-0000-0000-0000DC200000}"/>
    <cellStyle name="Normal 2 19 179" xfId="8413" xr:uid="{00000000-0005-0000-0000-0000DD200000}"/>
    <cellStyle name="Normal 2 19 18" xfId="8414" xr:uid="{00000000-0005-0000-0000-0000DE200000}"/>
    <cellStyle name="Normal 2 19 19" xfId="8415" xr:uid="{00000000-0005-0000-0000-0000DF200000}"/>
    <cellStyle name="Normal 2 19 2" xfId="8416" xr:uid="{00000000-0005-0000-0000-0000E0200000}"/>
    <cellStyle name="Normal 2 19 20" xfId="8417" xr:uid="{00000000-0005-0000-0000-0000E1200000}"/>
    <cellStyle name="Normal 2 19 21" xfId="8418" xr:uid="{00000000-0005-0000-0000-0000E2200000}"/>
    <cellStyle name="Normal 2 19 22" xfId="8419" xr:uid="{00000000-0005-0000-0000-0000E3200000}"/>
    <cellStyle name="Normal 2 19 23" xfId="8420" xr:uid="{00000000-0005-0000-0000-0000E4200000}"/>
    <cellStyle name="Normal 2 19 24" xfId="8421" xr:uid="{00000000-0005-0000-0000-0000E5200000}"/>
    <cellStyle name="Normal 2 19 25" xfId="8422" xr:uid="{00000000-0005-0000-0000-0000E6200000}"/>
    <cellStyle name="Normal 2 19 26" xfId="8423" xr:uid="{00000000-0005-0000-0000-0000E7200000}"/>
    <cellStyle name="Normal 2 19 27" xfId="8424" xr:uid="{00000000-0005-0000-0000-0000E8200000}"/>
    <cellStyle name="Normal 2 19 28" xfId="8425" xr:uid="{00000000-0005-0000-0000-0000E9200000}"/>
    <cellStyle name="Normal 2 19 29" xfId="8426" xr:uid="{00000000-0005-0000-0000-0000EA200000}"/>
    <cellStyle name="Normal 2 19 3" xfId="8427" xr:uid="{00000000-0005-0000-0000-0000EB200000}"/>
    <cellStyle name="Normal 2 19 30" xfId="8428" xr:uid="{00000000-0005-0000-0000-0000EC200000}"/>
    <cellStyle name="Normal 2 19 31" xfId="8429" xr:uid="{00000000-0005-0000-0000-0000ED200000}"/>
    <cellStyle name="Normal 2 19 32" xfId="8430" xr:uid="{00000000-0005-0000-0000-0000EE200000}"/>
    <cellStyle name="Normal 2 19 33" xfId="8431" xr:uid="{00000000-0005-0000-0000-0000EF200000}"/>
    <cellStyle name="Normal 2 19 34" xfId="8432" xr:uid="{00000000-0005-0000-0000-0000F0200000}"/>
    <cellStyle name="Normal 2 19 35" xfId="8433" xr:uid="{00000000-0005-0000-0000-0000F1200000}"/>
    <cellStyle name="Normal 2 19 36" xfId="8434" xr:uid="{00000000-0005-0000-0000-0000F2200000}"/>
    <cellStyle name="Normal 2 19 37" xfId="8435" xr:uid="{00000000-0005-0000-0000-0000F3200000}"/>
    <cellStyle name="Normal 2 19 38" xfId="8436" xr:uid="{00000000-0005-0000-0000-0000F4200000}"/>
    <cellStyle name="Normal 2 19 39" xfId="8437" xr:uid="{00000000-0005-0000-0000-0000F5200000}"/>
    <cellStyle name="Normal 2 19 4" xfId="8438" xr:uid="{00000000-0005-0000-0000-0000F6200000}"/>
    <cellStyle name="Normal 2 19 40" xfId="8439" xr:uid="{00000000-0005-0000-0000-0000F7200000}"/>
    <cellStyle name="Normal 2 19 41" xfId="8440" xr:uid="{00000000-0005-0000-0000-0000F8200000}"/>
    <cellStyle name="Normal 2 19 42" xfId="8441" xr:uid="{00000000-0005-0000-0000-0000F9200000}"/>
    <cellStyle name="Normal 2 19 43" xfId="8442" xr:uid="{00000000-0005-0000-0000-0000FA200000}"/>
    <cellStyle name="Normal 2 19 44" xfId="8443" xr:uid="{00000000-0005-0000-0000-0000FB200000}"/>
    <cellStyle name="Normal 2 19 45" xfId="8444" xr:uid="{00000000-0005-0000-0000-0000FC200000}"/>
    <cellStyle name="Normal 2 19 46" xfId="8445" xr:uid="{00000000-0005-0000-0000-0000FD200000}"/>
    <cellStyle name="Normal 2 19 47" xfId="8446" xr:uid="{00000000-0005-0000-0000-0000FE200000}"/>
    <cellStyle name="Normal 2 19 48" xfId="8447" xr:uid="{00000000-0005-0000-0000-0000FF200000}"/>
    <cellStyle name="Normal 2 19 49" xfId="8448" xr:uid="{00000000-0005-0000-0000-000000210000}"/>
    <cellStyle name="Normal 2 19 5" xfId="8449" xr:uid="{00000000-0005-0000-0000-000001210000}"/>
    <cellStyle name="Normal 2 19 50" xfId="8450" xr:uid="{00000000-0005-0000-0000-000002210000}"/>
    <cellStyle name="Normal 2 19 51" xfId="8451" xr:uid="{00000000-0005-0000-0000-000003210000}"/>
    <cellStyle name="Normal 2 19 52" xfId="8452" xr:uid="{00000000-0005-0000-0000-000004210000}"/>
    <cellStyle name="Normal 2 19 53" xfId="8453" xr:uid="{00000000-0005-0000-0000-000005210000}"/>
    <cellStyle name="Normal 2 19 54" xfId="8454" xr:uid="{00000000-0005-0000-0000-000006210000}"/>
    <cellStyle name="Normal 2 19 55" xfId="8455" xr:uid="{00000000-0005-0000-0000-000007210000}"/>
    <cellStyle name="Normal 2 19 56" xfId="8456" xr:uid="{00000000-0005-0000-0000-000008210000}"/>
    <cellStyle name="Normal 2 19 57" xfId="8457" xr:uid="{00000000-0005-0000-0000-000009210000}"/>
    <cellStyle name="Normal 2 19 58" xfId="8458" xr:uid="{00000000-0005-0000-0000-00000A210000}"/>
    <cellStyle name="Normal 2 19 59" xfId="8459" xr:uid="{00000000-0005-0000-0000-00000B210000}"/>
    <cellStyle name="Normal 2 19 6" xfId="8460" xr:uid="{00000000-0005-0000-0000-00000C210000}"/>
    <cellStyle name="Normal 2 19 60" xfId="8461" xr:uid="{00000000-0005-0000-0000-00000D210000}"/>
    <cellStyle name="Normal 2 19 61" xfId="8462" xr:uid="{00000000-0005-0000-0000-00000E210000}"/>
    <cellStyle name="Normal 2 19 62" xfId="8463" xr:uid="{00000000-0005-0000-0000-00000F210000}"/>
    <cellStyle name="Normal 2 19 63" xfId="8464" xr:uid="{00000000-0005-0000-0000-000010210000}"/>
    <cellStyle name="Normal 2 19 64" xfId="8465" xr:uid="{00000000-0005-0000-0000-000011210000}"/>
    <cellStyle name="Normal 2 19 65" xfId="8466" xr:uid="{00000000-0005-0000-0000-000012210000}"/>
    <cellStyle name="Normal 2 19 66" xfId="8467" xr:uid="{00000000-0005-0000-0000-000013210000}"/>
    <cellStyle name="Normal 2 19 67" xfId="8468" xr:uid="{00000000-0005-0000-0000-000014210000}"/>
    <cellStyle name="Normal 2 19 68" xfId="8469" xr:uid="{00000000-0005-0000-0000-000015210000}"/>
    <cellStyle name="Normal 2 19 69" xfId="8470" xr:uid="{00000000-0005-0000-0000-000016210000}"/>
    <cellStyle name="Normal 2 19 7" xfId="8471" xr:uid="{00000000-0005-0000-0000-000017210000}"/>
    <cellStyle name="Normal 2 19 70" xfId="8472" xr:uid="{00000000-0005-0000-0000-000018210000}"/>
    <cellStyle name="Normal 2 19 71" xfId="8473" xr:uid="{00000000-0005-0000-0000-000019210000}"/>
    <cellStyle name="Normal 2 19 72" xfId="8474" xr:uid="{00000000-0005-0000-0000-00001A210000}"/>
    <cellStyle name="Normal 2 19 73" xfId="8475" xr:uid="{00000000-0005-0000-0000-00001B210000}"/>
    <cellStyle name="Normal 2 19 74" xfId="8476" xr:uid="{00000000-0005-0000-0000-00001C210000}"/>
    <cellStyle name="Normal 2 19 75" xfId="8477" xr:uid="{00000000-0005-0000-0000-00001D210000}"/>
    <cellStyle name="Normal 2 19 76" xfId="8478" xr:uid="{00000000-0005-0000-0000-00001E210000}"/>
    <cellStyle name="Normal 2 19 77" xfId="8479" xr:uid="{00000000-0005-0000-0000-00001F210000}"/>
    <cellStyle name="Normal 2 19 78" xfId="8480" xr:uid="{00000000-0005-0000-0000-000020210000}"/>
    <cellStyle name="Normal 2 19 79" xfId="8481" xr:uid="{00000000-0005-0000-0000-000021210000}"/>
    <cellStyle name="Normal 2 19 8" xfId="8482" xr:uid="{00000000-0005-0000-0000-000022210000}"/>
    <cellStyle name="Normal 2 19 80" xfId="8483" xr:uid="{00000000-0005-0000-0000-000023210000}"/>
    <cellStyle name="Normal 2 19 81" xfId="8484" xr:uid="{00000000-0005-0000-0000-000024210000}"/>
    <cellStyle name="Normal 2 19 82" xfId="8485" xr:uid="{00000000-0005-0000-0000-000025210000}"/>
    <cellStyle name="Normal 2 19 83" xfId="8486" xr:uid="{00000000-0005-0000-0000-000026210000}"/>
    <cellStyle name="Normal 2 19 84" xfId="8487" xr:uid="{00000000-0005-0000-0000-000027210000}"/>
    <cellStyle name="Normal 2 19 85" xfId="8488" xr:uid="{00000000-0005-0000-0000-000028210000}"/>
    <cellStyle name="Normal 2 19 86" xfId="8489" xr:uid="{00000000-0005-0000-0000-000029210000}"/>
    <cellStyle name="Normal 2 19 87" xfId="8490" xr:uid="{00000000-0005-0000-0000-00002A210000}"/>
    <cellStyle name="Normal 2 19 88" xfId="8491" xr:uid="{00000000-0005-0000-0000-00002B210000}"/>
    <cellStyle name="Normal 2 19 89" xfId="8492" xr:uid="{00000000-0005-0000-0000-00002C210000}"/>
    <cellStyle name="Normal 2 19 9" xfId="8493" xr:uid="{00000000-0005-0000-0000-00002D210000}"/>
    <cellStyle name="Normal 2 19 90" xfId="8494" xr:uid="{00000000-0005-0000-0000-00002E210000}"/>
    <cellStyle name="Normal 2 19 91" xfId="8495" xr:uid="{00000000-0005-0000-0000-00002F210000}"/>
    <cellStyle name="Normal 2 19 92" xfId="8496" xr:uid="{00000000-0005-0000-0000-000030210000}"/>
    <cellStyle name="Normal 2 19 93" xfId="8497" xr:uid="{00000000-0005-0000-0000-000031210000}"/>
    <cellStyle name="Normal 2 19 94" xfId="8498" xr:uid="{00000000-0005-0000-0000-000032210000}"/>
    <cellStyle name="Normal 2 19 95" xfId="8499" xr:uid="{00000000-0005-0000-0000-000033210000}"/>
    <cellStyle name="Normal 2 19 96" xfId="8500" xr:uid="{00000000-0005-0000-0000-000034210000}"/>
    <cellStyle name="Normal 2 19 97" xfId="8501" xr:uid="{00000000-0005-0000-0000-000035210000}"/>
    <cellStyle name="Normal 2 19 98" xfId="8502" xr:uid="{00000000-0005-0000-0000-000036210000}"/>
    <cellStyle name="Normal 2 19 99" xfId="8503" xr:uid="{00000000-0005-0000-0000-000037210000}"/>
    <cellStyle name="Normal 2 190" xfId="8504" xr:uid="{00000000-0005-0000-0000-000038210000}"/>
    <cellStyle name="Normal 2 191" xfId="8505" xr:uid="{00000000-0005-0000-0000-000039210000}"/>
    <cellStyle name="Normal 2 192" xfId="8506" xr:uid="{00000000-0005-0000-0000-00003A210000}"/>
    <cellStyle name="Normal 2 2" xfId="8507" xr:uid="{00000000-0005-0000-0000-00003B210000}"/>
    <cellStyle name="Normal 2 2 10" xfId="8508" xr:uid="{00000000-0005-0000-0000-00003C210000}"/>
    <cellStyle name="Normal 2 2 100" xfId="8509" xr:uid="{00000000-0005-0000-0000-00003D210000}"/>
    <cellStyle name="Normal 2 2 101" xfId="8510" xr:uid="{00000000-0005-0000-0000-00003E210000}"/>
    <cellStyle name="Normal 2 2 102" xfId="8511" xr:uid="{00000000-0005-0000-0000-00003F210000}"/>
    <cellStyle name="Normal 2 2 103" xfId="8512" xr:uid="{00000000-0005-0000-0000-000040210000}"/>
    <cellStyle name="Normal 2 2 104" xfId="8513" xr:uid="{00000000-0005-0000-0000-000041210000}"/>
    <cellStyle name="Normal 2 2 105" xfId="8514" xr:uid="{00000000-0005-0000-0000-000042210000}"/>
    <cellStyle name="Normal 2 2 106" xfId="8515" xr:uid="{00000000-0005-0000-0000-000043210000}"/>
    <cellStyle name="Normal 2 2 107" xfId="8516" xr:uid="{00000000-0005-0000-0000-000044210000}"/>
    <cellStyle name="Normal 2 2 108" xfId="8517" xr:uid="{00000000-0005-0000-0000-000045210000}"/>
    <cellStyle name="Normal 2 2 109" xfId="8518" xr:uid="{00000000-0005-0000-0000-000046210000}"/>
    <cellStyle name="Normal 2 2 11" xfId="8519" xr:uid="{00000000-0005-0000-0000-000047210000}"/>
    <cellStyle name="Normal 2 2 110" xfId="8520" xr:uid="{00000000-0005-0000-0000-000048210000}"/>
    <cellStyle name="Normal 2 2 111" xfId="8521" xr:uid="{00000000-0005-0000-0000-000049210000}"/>
    <cellStyle name="Normal 2 2 112" xfId="8522" xr:uid="{00000000-0005-0000-0000-00004A210000}"/>
    <cellStyle name="Normal 2 2 113" xfId="8523" xr:uid="{00000000-0005-0000-0000-00004B210000}"/>
    <cellStyle name="Normal 2 2 114" xfId="8524" xr:uid="{00000000-0005-0000-0000-00004C210000}"/>
    <cellStyle name="Normal 2 2 115" xfId="8525" xr:uid="{00000000-0005-0000-0000-00004D210000}"/>
    <cellStyle name="Normal 2 2 116" xfId="8526" xr:uid="{00000000-0005-0000-0000-00004E210000}"/>
    <cellStyle name="Normal 2 2 117" xfId="8527" xr:uid="{00000000-0005-0000-0000-00004F210000}"/>
    <cellStyle name="Normal 2 2 118" xfId="8528" xr:uid="{00000000-0005-0000-0000-000050210000}"/>
    <cellStyle name="Normal 2 2 119" xfId="8529" xr:uid="{00000000-0005-0000-0000-000051210000}"/>
    <cellStyle name="Normal 2 2 12" xfId="8530" xr:uid="{00000000-0005-0000-0000-000052210000}"/>
    <cellStyle name="Normal 2 2 120" xfId="8531" xr:uid="{00000000-0005-0000-0000-000053210000}"/>
    <cellStyle name="Normal 2 2 121" xfId="8532" xr:uid="{00000000-0005-0000-0000-000054210000}"/>
    <cellStyle name="Normal 2 2 122" xfId="8533" xr:uid="{00000000-0005-0000-0000-000055210000}"/>
    <cellStyle name="Normal 2 2 123" xfId="8534" xr:uid="{00000000-0005-0000-0000-000056210000}"/>
    <cellStyle name="Normal 2 2 124" xfId="8535" xr:uid="{00000000-0005-0000-0000-000057210000}"/>
    <cellStyle name="Normal 2 2 125" xfId="8536" xr:uid="{00000000-0005-0000-0000-000058210000}"/>
    <cellStyle name="Normal 2 2 126" xfId="8537" xr:uid="{00000000-0005-0000-0000-000059210000}"/>
    <cellStyle name="Normal 2 2 127" xfId="8538" xr:uid="{00000000-0005-0000-0000-00005A210000}"/>
    <cellStyle name="Normal 2 2 128" xfId="8539" xr:uid="{00000000-0005-0000-0000-00005B210000}"/>
    <cellStyle name="Normal 2 2 129" xfId="8540" xr:uid="{00000000-0005-0000-0000-00005C210000}"/>
    <cellStyle name="Normal 2 2 13" xfId="8541" xr:uid="{00000000-0005-0000-0000-00005D210000}"/>
    <cellStyle name="Normal 2 2 130" xfId="8542" xr:uid="{00000000-0005-0000-0000-00005E210000}"/>
    <cellStyle name="Normal 2 2 131" xfId="8543" xr:uid="{00000000-0005-0000-0000-00005F210000}"/>
    <cellStyle name="Normal 2 2 132" xfId="8544" xr:uid="{00000000-0005-0000-0000-000060210000}"/>
    <cellStyle name="Normal 2 2 133" xfId="8545" xr:uid="{00000000-0005-0000-0000-000061210000}"/>
    <cellStyle name="Normal 2 2 134" xfId="8546" xr:uid="{00000000-0005-0000-0000-000062210000}"/>
    <cellStyle name="Normal 2 2 135" xfId="8547" xr:uid="{00000000-0005-0000-0000-000063210000}"/>
    <cellStyle name="Normal 2 2 136" xfId="8548" xr:uid="{00000000-0005-0000-0000-000064210000}"/>
    <cellStyle name="Normal 2 2 137" xfId="8549" xr:uid="{00000000-0005-0000-0000-000065210000}"/>
    <cellStyle name="Normal 2 2 138" xfId="8550" xr:uid="{00000000-0005-0000-0000-000066210000}"/>
    <cellStyle name="Normal 2 2 139" xfId="8551" xr:uid="{00000000-0005-0000-0000-000067210000}"/>
    <cellStyle name="Normal 2 2 14" xfId="8552" xr:uid="{00000000-0005-0000-0000-000068210000}"/>
    <cellStyle name="Normal 2 2 140" xfId="8553" xr:uid="{00000000-0005-0000-0000-000069210000}"/>
    <cellStyle name="Normal 2 2 141" xfId="8554" xr:uid="{00000000-0005-0000-0000-00006A210000}"/>
    <cellStyle name="Normal 2 2 142" xfId="8555" xr:uid="{00000000-0005-0000-0000-00006B210000}"/>
    <cellStyle name="Normal 2 2 143" xfId="8556" xr:uid="{00000000-0005-0000-0000-00006C210000}"/>
    <cellStyle name="Normal 2 2 144" xfId="8557" xr:uid="{00000000-0005-0000-0000-00006D210000}"/>
    <cellStyle name="Normal 2 2 145" xfId="8558" xr:uid="{00000000-0005-0000-0000-00006E210000}"/>
    <cellStyle name="Normal 2 2 146" xfId="8559" xr:uid="{00000000-0005-0000-0000-00006F210000}"/>
    <cellStyle name="Normal 2 2 147" xfId="8560" xr:uid="{00000000-0005-0000-0000-000070210000}"/>
    <cellStyle name="Normal 2 2 148" xfId="8561" xr:uid="{00000000-0005-0000-0000-000071210000}"/>
    <cellStyle name="Normal 2 2 149" xfId="8562" xr:uid="{00000000-0005-0000-0000-000072210000}"/>
    <cellStyle name="Normal 2 2 15" xfId="8563" xr:uid="{00000000-0005-0000-0000-000073210000}"/>
    <cellStyle name="Normal 2 2 150" xfId="8564" xr:uid="{00000000-0005-0000-0000-000074210000}"/>
    <cellStyle name="Normal 2 2 151" xfId="8565" xr:uid="{00000000-0005-0000-0000-000075210000}"/>
    <cellStyle name="Normal 2 2 152" xfId="8566" xr:uid="{00000000-0005-0000-0000-000076210000}"/>
    <cellStyle name="Normal 2 2 153" xfId="8567" xr:uid="{00000000-0005-0000-0000-000077210000}"/>
    <cellStyle name="Normal 2 2 154" xfId="8568" xr:uid="{00000000-0005-0000-0000-000078210000}"/>
    <cellStyle name="Normal 2 2 155" xfId="8569" xr:uid="{00000000-0005-0000-0000-000079210000}"/>
    <cellStyle name="Normal 2 2 156" xfId="8570" xr:uid="{00000000-0005-0000-0000-00007A210000}"/>
    <cellStyle name="Normal 2 2 157" xfId="8571" xr:uid="{00000000-0005-0000-0000-00007B210000}"/>
    <cellStyle name="Normal 2 2 158" xfId="8572" xr:uid="{00000000-0005-0000-0000-00007C210000}"/>
    <cellStyle name="Normal 2 2 159" xfId="8573" xr:uid="{00000000-0005-0000-0000-00007D210000}"/>
    <cellStyle name="Normal 2 2 16" xfId="8574" xr:uid="{00000000-0005-0000-0000-00007E210000}"/>
    <cellStyle name="Normal 2 2 160" xfId="8575" xr:uid="{00000000-0005-0000-0000-00007F210000}"/>
    <cellStyle name="Normal 2 2 161" xfId="8576" xr:uid="{00000000-0005-0000-0000-000080210000}"/>
    <cellStyle name="Normal 2 2 162" xfId="8577" xr:uid="{00000000-0005-0000-0000-000081210000}"/>
    <cellStyle name="Normal 2 2 163" xfId="8578" xr:uid="{00000000-0005-0000-0000-000082210000}"/>
    <cellStyle name="Normal 2 2 164" xfId="8579" xr:uid="{00000000-0005-0000-0000-000083210000}"/>
    <cellStyle name="Normal 2 2 165" xfId="8580" xr:uid="{00000000-0005-0000-0000-000084210000}"/>
    <cellStyle name="Normal 2 2 166" xfId="8581" xr:uid="{00000000-0005-0000-0000-000085210000}"/>
    <cellStyle name="Normal 2 2 167" xfId="8582" xr:uid="{00000000-0005-0000-0000-000086210000}"/>
    <cellStyle name="Normal 2 2 168" xfId="8583" xr:uid="{00000000-0005-0000-0000-000087210000}"/>
    <cellStyle name="Normal 2 2 169" xfId="8584" xr:uid="{00000000-0005-0000-0000-000088210000}"/>
    <cellStyle name="Normal 2 2 17" xfId="8585" xr:uid="{00000000-0005-0000-0000-000089210000}"/>
    <cellStyle name="Normal 2 2 170" xfId="8586" xr:uid="{00000000-0005-0000-0000-00008A210000}"/>
    <cellStyle name="Normal 2 2 171" xfId="8587" xr:uid="{00000000-0005-0000-0000-00008B210000}"/>
    <cellStyle name="Normal 2 2 172" xfId="8588" xr:uid="{00000000-0005-0000-0000-00008C210000}"/>
    <cellStyle name="Normal 2 2 173" xfId="8589" xr:uid="{00000000-0005-0000-0000-00008D210000}"/>
    <cellStyle name="Normal 2 2 174" xfId="8590" xr:uid="{00000000-0005-0000-0000-00008E210000}"/>
    <cellStyle name="Normal 2 2 175" xfId="8591" xr:uid="{00000000-0005-0000-0000-00008F210000}"/>
    <cellStyle name="Normal 2 2 176" xfId="8592" xr:uid="{00000000-0005-0000-0000-000090210000}"/>
    <cellStyle name="Normal 2 2 177" xfId="8593" xr:uid="{00000000-0005-0000-0000-000091210000}"/>
    <cellStyle name="Normal 2 2 178" xfId="8594" xr:uid="{00000000-0005-0000-0000-000092210000}"/>
    <cellStyle name="Normal 2 2 179" xfId="8595" xr:uid="{00000000-0005-0000-0000-000093210000}"/>
    <cellStyle name="Normal 2 2 18" xfId="8596" xr:uid="{00000000-0005-0000-0000-000094210000}"/>
    <cellStyle name="Normal 2 2 180" xfId="8597" xr:uid="{00000000-0005-0000-0000-000095210000}"/>
    <cellStyle name="Normal 2 2 181" xfId="8598" xr:uid="{00000000-0005-0000-0000-000096210000}"/>
    <cellStyle name="Normal 2 2 182" xfId="8599" xr:uid="{00000000-0005-0000-0000-000097210000}"/>
    <cellStyle name="Normal 2 2 183" xfId="8600" xr:uid="{00000000-0005-0000-0000-000098210000}"/>
    <cellStyle name="Normal 2 2 184" xfId="8601" xr:uid="{00000000-0005-0000-0000-000099210000}"/>
    <cellStyle name="Normal 2 2 185" xfId="8602" xr:uid="{00000000-0005-0000-0000-00009A210000}"/>
    <cellStyle name="Normal 2 2 186" xfId="8603" xr:uid="{00000000-0005-0000-0000-00009B210000}"/>
    <cellStyle name="Normal 2 2 187" xfId="8604" xr:uid="{00000000-0005-0000-0000-00009C210000}"/>
    <cellStyle name="Normal 2 2 188" xfId="8605" xr:uid="{00000000-0005-0000-0000-00009D210000}"/>
    <cellStyle name="Normal 2 2 189" xfId="8606" xr:uid="{00000000-0005-0000-0000-00009E210000}"/>
    <cellStyle name="Normal 2 2 19" xfId="8607" xr:uid="{00000000-0005-0000-0000-00009F210000}"/>
    <cellStyle name="Normal 2 2 190" xfId="8608" xr:uid="{00000000-0005-0000-0000-0000A0210000}"/>
    <cellStyle name="Normal 2 2 191" xfId="8609" xr:uid="{00000000-0005-0000-0000-0000A1210000}"/>
    <cellStyle name="Normal 2 2 192" xfId="8610" xr:uid="{00000000-0005-0000-0000-0000A2210000}"/>
    <cellStyle name="Normal 2 2 193" xfId="8611" xr:uid="{00000000-0005-0000-0000-0000A3210000}"/>
    <cellStyle name="Normal 2 2 194" xfId="8612" xr:uid="{00000000-0005-0000-0000-0000A4210000}"/>
    <cellStyle name="Normal 2 2 195" xfId="8613" xr:uid="{00000000-0005-0000-0000-0000A5210000}"/>
    <cellStyle name="Normal 2 2 196" xfId="8614" xr:uid="{00000000-0005-0000-0000-0000A6210000}"/>
    <cellStyle name="Normal 2 2 197" xfId="8615" xr:uid="{00000000-0005-0000-0000-0000A7210000}"/>
    <cellStyle name="Normal 2 2 198" xfId="8616" xr:uid="{00000000-0005-0000-0000-0000A8210000}"/>
    <cellStyle name="Normal 2 2 199" xfId="8617" xr:uid="{00000000-0005-0000-0000-0000A9210000}"/>
    <cellStyle name="Normal 2 2 2" xfId="8618" xr:uid="{00000000-0005-0000-0000-0000AA210000}"/>
    <cellStyle name="Normal 2 2 2 10" xfId="8619" xr:uid="{00000000-0005-0000-0000-0000AB210000}"/>
    <cellStyle name="Normal 2 2 2 100" xfId="8620" xr:uid="{00000000-0005-0000-0000-0000AC210000}"/>
    <cellStyle name="Normal 2 2 2 101" xfId="8621" xr:uid="{00000000-0005-0000-0000-0000AD210000}"/>
    <cellStyle name="Normal 2 2 2 102" xfId="8622" xr:uid="{00000000-0005-0000-0000-0000AE210000}"/>
    <cellStyle name="Normal 2 2 2 103" xfId="8623" xr:uid="{00000000-0005-0000-0000-0000AF210000}"/>
    <cellStyle name="Normal 2 2 2 104" xfId="8624" xr:uid="{00000000-0005-0000-0000-0000B0210000}"/>
    <cellStyle name="Normal 2 2 2 105" xfId="8625" xr:uid="{00000000-0005-0000-0000-0000B1210000}"/>
    <cellStyle name="Normal 2 2 2 106" xfId="8626" xr:uid="{00000000-0005-0000-0000-0000B2210000}"/>
    <cellStyle name="Normal 2 2 2 107" xfId="8627" xr:uid="{00000000-0005-0000-0000-0000B3210000}"/>
    <cellStyle name="Normal 2 2 2 108" xfId="8628" xr:uid="{00000000-0005-0000-0000-0000B4210000}"/>
    <cellStyle name="Normal 2 2 2 109" xfId="8629" xr:uid="{00000000-0005-0000-0000-0000B5210000}"/>
    <cellStyle name="Normal 2 2 2 11" xfId="8630" xr:uid="{00000000-0005-0000-0000-0000B6210000}"/>
    <cellStyle name="Normal 2 2 2 110" xfId="8631" xr:uid="{00000000-0005-0000-0000-0000B7210000}"/>
    <cellStyle name="Normal 2 2 2 111" xfId="8632" xr:uid="{00000000-0005-0000-0000-0000B8210000}"/>
    <cellStyle name="Normal 2 2 2 112" xfId="8633" xr:uid="{00000000-0005-0000-0000-0000B9210000}"/>
    <cellStyle name="Normal 2 2 2 113" xfId="8634" xr:uid="{00000000-0005-0000-0000-0000BA210000}"/>
    <cellStyle name="Normal 2 2 2 114" xfId="8635" xr:uid="{00000000-0005-0000-0000-0000BB210000}"/>
    <cellStyle name="Normal 2 2 2 115" xfId="8636" xr:uid="{00000000-0005-0000-0000-0000BC210000}"/>
    <cellStyle name="Normal 2 2 2 116" xfId="8637" xr:uid="{00000000-0005-0000-0000-0000BD210000}"/>
    <cellStyle name="Normal 2 2 2 117" xfId="8638" xr:uid="{00000000-0005-0000-0000-0000BE210000}"/>
    <cellStyle name="Normal 2 2 2 118" xfId="8639" xr:uid="{00000000-0005-0000-0000-0000BF210000}"/>
    <cellStyle name="Normal 2 2 2 119" xfId="8640" xr:uid="{00000000-0005-0000-0000-0000C0210000}"/>
    <cellStyle name="Normal 2 2 2 12" xfId="8641" xr:uid="{00000000-0005-0000-0000-0000C1210000}"/>
    <cellStyle name="Normal 2 2 2 120" xfId="8642" xr:uid="{00000000-0005-0000-0000-0000C2210000}"/>
    <cellStyle name="Normal 2 2 2 121" xfId="8643" xr:uid="{00000000-0005-0000-0000-0000C3210000}"/>
    <cellStyle name="Normal 2 2 2 122" xfId="8644" xr:uid="{00000000-0005-0000-0000-0000C4210000}"/>
    <cellStyle name="Normal 2 2 2 123" xfId="8645" xr:uid="{00000000-0005-0000-0000-0000C5210000}"/>
    <cellStyle name="Normal 2 2 2 124" xfId="8646" xr:uid="{00000000-0005-0000-0000-0000C6210000}"/>
    <cellStyle name="Normal 2 2 2 125" xfId="8647" xr:uid="{00000000-0005-0000-0000-0000C7210000}"/>
    <cellStyle name="Normal 2 2 2 126" xfId="8648" xr:uid="{00000000-0005-0000-0000-0000C8210000}"/>
    <cellStyle name="Normal 2 2 2 127" xfId="8649" xr:uid="{00000000-0005-0000-0000-0000C9210000}"/>
    <cellStyle name="Normal 2 2 2 128" xfId="8650" xr:uid="{00000000-0005-0000-0000-0000CA210000}"/>
    <cellStyle name="Normal 2 2 2 129" xfId="8651" xr:uid="{00000000-0005-0000-0000-0000CB210000}"/>
    <cellStyle name="Normal 2 2 2 13" xfId="8652" xr:uid="{00000000-0005-0000-0000-0000CC210000}"/>
    <cellStyle name="Normal 2 2 2 130" xfId="8653" xr:uid="{00000000-0005-0000-0000-0000CD210000}"/>
    <cellStyle name="Normal 2 2 2 131" xfId="8654" xr:uid="{00000000-0005-0000-0000-0000CE210000}"/>
    <cellStyle name="Normal 2 2 2 132" xfId="8655" xr:uid="{00000000-0005-0000-0000-0000CF210000}"/>
    <cellStyle name="Normal 2 2 2 133" xfId="8656" xr:uid="{00000000-0005-0000-0000-0000D0210000}"/>
    <cellStyle name="Normal 2 2 2 134" xfId="8657" xr:uid="{00000000-0005-0000-0000-0000D1210000}"/>
    <cellStyle name="Normal 2 2 2 135" xfId="8658" xr:uid="{00000000-0005-0000-0000-0000D2210000}"/>
    <cellStyle name="Normal 2 2 2 136" xfId="8659" xr:uid="{00000000-0005-0000-0000-0000D3210000}"/>
    <cellStyle name="Normal 2 2 2 137" xfId="8660" xr:uid="{00000000-0005-0000-0000-0000D4210000}"/>
    <cellStyle name="Normal 2 2 2 138" xfId="8661" xr:uid="{00000000-0005-0000-0000-0000D5210000}"/>
    <cellStyle name="Normal 2 2 2 139" xfId="8662" xr:uid="{00000000-0005-0000-0000-0000D6210000}"/>
    <cellStyle name="Normal 2 2 2 14" xfId="8663" xr:uid="{00000000-0005-0000-0000-0000D7210000}"/>
    <cellStyle name="Normal 2 2 2 140" xfId="8664" xr:uid="{00000000-0005-0000-0000-0000D8210000}"/>
    <cellStyle name="Normal 2 2 2 141" xfId="8665" xr:uid="{00000000-0005-0000-0000-0000D9210000}"/>
    <cellStyle name="Normal 2 2 2 142" xfId="8666" xr:uid="{00000000-0005-0000-0000-0000DA210000}"/>
    <cellStyle name="Normal 2 2 2 143" xfId="8667" xr:uid="{00000000-0005-0000-0000-0000DB210000}"/>
    <cellStyle name="Normal 2 2 2 144" xfId="8668" xr:uid="{00000000-0005-0000-0000-0000DC210000}"/>
    <cellStyle name="Normal 2 2 2 145" xfId="8669" xr:uid="{00000000-0005-0000-0000-0000DD210000}"/>
    <cellStyle name="Normal 2 2 2 146" xfId="8670" xr:uid="{00000000-0005-0000-0000-0000DE210000}"/>
    <cellStyle name="Normal 2 2 2 147" xfId="8671" xr:uid="{00000000-0005-0000-0000-0000DF210000}"/>
    <cellStyle name="Normal 2 2 2 148" xfId="8672" xr:uid="{00000000-0005-0000-0000-0000E0210000}"/>
    <cellStyle name="Normal 2 2 2 149" xfId="8673" xr:uid="{00000000-0005-0000-0000-0000E1210000}"/>
    <cellStyle name="Normal 2 2 2 15" xfId="8674" xr:uid="{00000000-0005-0000-0000-0000E2210000}"/>
    <cellStyle name="Normal 2 2 2 150" xfId="8675" xr:uid="{00000000-0005-0000-0000-0000E3210000}"/>
    <cellStyle name="Normal 2 2 2 151" xfId="8676" xr:uid="{00000000-0005-0000-0000-0000E4210000}"/>
    <cellStyle name="Normal 2 2 2 152" xfId="8677" xr:uid="{00000000-0005-0000-0000-0000E5210000}"/>
    <cellStyle name="Normal 2 2 2 153" xfId="8678" xr:uid="{00000000-0005-0000-0000-0000E6210000}"/>
    <cellStyle name="Normal 2 2 2 154" xfId="8679" xr:uid="{00000000-0005-0000-0000-0000E7210000}"/>
    <cellStyle name="Normal 2 2 2 155" xfId="8680" xr:uid="{00000000-0005-0000-0000-0000E8210000}"/>
    <cellStyle name="Normal 2 2 2 156" xfId="8681" xr:uid="{00000000-0005-0000-0000-0000E9210000}"/>
    <cellStyle name="Normal 2 2 2 157" xfId="8682" xr:uid="{00000000-0005-0000-0000-0000EA210000}"/>
    <cellStyle name="Normal 2 2 2 158" xfId="8683" xr:uid="{00000000-0005-0000-0000-0000EB210000}"/>
    <cellStyle name="Normal 2 2 2 159" xfId="8684" xr:uid="{00000000-0005-0000-0000-0000EC210000}"/>
    <cellStyle name="Normal 2 2 2 16" xfId="8685" xr:uid="{00000000-0005-0000-0000-0000ED210000}"/>
    <cellStyle name="Normal 2 2 2 160" xfId="8686" xr:uid="{00000000-0005-0000-0000-0000EE210000}"/>
    <cellStyle name="Normal 2 2 2 161" xfId="8687" xr:uid="{00000000-0005-0000-0000-0000EF210000}"/>
    <cellStyle name="Normal 2 2 2 162" xfId="8688" xr:uid="{00000000-0005-0000-0000-0000F0210000}"/>
    <cellStyle name="Normal 2 2 2 163" xfId="8689" xr:uid="{00000000-0005-0000-0000-0000F1210000}"/>
    <cellStyle name="Normal 2 2 2 164" xfId="8690" xr:uid="{00000000-0005-0000-0000-0000F2210000}"/>
    <cellStyle name="Normal 2 2 2 165" xfId="8691" xr:uid="{00000000-0005-0000-0000-0000F3210000}"/>
    <cellStyle name="Normal 2 2 2 166" xfId="8692" xr:uid="{00000000-0005-0000-0000-0000F4210000}"/>
    <cellStyle name="Normal 2 2 2 167" xfId="8693" xr:uid="{00000000-0005-0000-0000-0000F5210000}"/>
    <cellStyle name="Normal 2 2 2 168" xfId="8694" xr:uid="{00000000-0005-0000-0000-0000F6210000}"/>
    <cellStyle name="Normal 2 2 2 169" xfId="8695" xr:uid="{00000000-0005-0000-0000-0000F7210000}"/>
    <cellStyle name="Normal 2 2 2 17" xfId="8696" xr:uid="{00000000-0005-0000-0000-0000F8210000}"/>
    <cellStyle name="Normal 2 2 2 170" xfId="8697" xr:uid="{00000000-0005-0000-0000-0000F9210000}"/>
    <cellStyle name="Normal 2 2 2 171" xfId="8698" xr:uid="{00000000-0005-0000-0000-0000FA210000}"/>
    <cellStyle name="Normal 2 2 2 172" xfId="8699" xr:uid="{00000000-0005-0000-0000-0000FB210000}"/>
    <cellStyle name="Normal 2 2 2 173" xfId="8700" xr:uid="{00000000-0005-0000-0000-0000FC210000}"/>
    <cellStyle name="Normal 2 2 2 174" xfId="8701" xr:uid="{00000000-0005-0000-0000-0000FD210000}"/>
    <cellStyle name="Normal 2 2 2 175" xfId="8702" xr:uid="{00000000-0005-0000-0000-0000FE210000}"/>
    <cellStyle name="Normal 2 2 2 176" xfId="8703" xr:uid="{00000000-0005-0000-0000-0000FF210000}"/>
    <cellStyle name="Normal 2 2 2 177" xfId="8704" xr:uid="{00000000-0005-0000-0000-000000220000}"/>
    <cellStyle name="Normal 2 2 2 178" xfId="8705" xr:uid="{00000000-0005-0000-0000-000001220000}"/>
    <cellStyle name="Normal 2 2 2 179" xfId="8706" xr:uid="{00000000-0005-0000-0000-000002220000}"/>
    <cellStyle name="Normal 2 2 2 18" xfId="8707" xr:uid="{00000000-0005-0000-0000-000003220000}"/>
    <cellStyle name="Normal 2 2 2 180" xfId="8708" xr:uid="{00000000-0005-0000-0000-000004220000}"/>
    <cellStyle name="Normal 2 2 2 181" xfId="8709" xr:uid="{00000000-0005-0000-0000-000005220000}"/>
    <cellStyle name="Normal 2 2 2 182" xfId="8710" xr:uid="{00000000-0005-0000-0000-000006220000}"/>
    <cellStyle name="Normal 2 2 2 183" xfId="8711" xr:uid="{00000000-0005-0000-0000-000007220000}"/>
    <cellStyle name="Normal 2 2 2 184" xfId="8712" xr:uid="{00000000-0005-0000-0000-000008220000}"/>
    <cellStyle name="Normal 2 2 2 185" xfId="8713" xr:uid="{00000000-0005-0000-0000-000009220000}"/>
    <cellStyle name="Normal 2 2 2 186" xfId="8714" xr:uid="{00000000-0005-0000-0000-00000A220000}"/>
    <cellStyle name="Normal 2 2 2 187" xfId="8715" xr:uid="{00000000-0005-0000-0000-00000B220000}"/>
    <cellStyle name="Normal 2 2 2 188" xfId="8716" xr:uid="{00000000-0005-0000-0000-00000C220000}"/>
    <cellStyle name="Normal 2 2 2 189" xfId="8717" xr:uid="{00000000-0005-0000-0000-00000D220000}"/>
    <cellStyle name="Normal 2 2 2 19" xfId="8718" xr:uid="{00000000-0005-0000-0000-00000E220000}"/>
    <cellStyle name="Normal 2 2 2 190" xfId="8719" xr:uid="{00000000-0005-0000-0000-00000F220000}"/>
    <cellStyle name="Normal 2 2 2 191" xfId="8720" xr:uid="{00000000-0005-0000-0000-000010220000}"/>
    <cellStyle name="Normal 2 2 2 192" xfId="8721" xr:uid="{00000000-0005-0000-0000-000011220000}"/>
    <cellStyle name="Normal 2 2 2 193" xfId="8722" xr:uid="{00000000-0005-0000-0000-000012220000}"/>
    <cellStyle name="Normal 2 2 2 2" xfId="8723" xr:uid="{00000000-0005-0000-0000-000013220000}"/>
    <cellStyle name="Normal 2 2 2 2 10" xfId="8724" xr:uid="{00000000-0005-0000-0000-000014220000}"/>
    <cellStyle name="Normal 2 2 2 2 100" xfId="8725" xr:uid="{00000000-0005-0000-0000-000015220000}"/>
    <cellStyle name="Normal 2 2 2 2 101" xfId="8726" xr:uid="{00000000-0005-0000-0000-000016220000}"/>
    <cellStyle name="Normal 2 2 2 2 102" xfId="8727" xr:uid="{00000000-0005-0000-0000-000017220000}"/>
    <cellStyle name="Normal 2 2 2 2 103" xfId="8728" xr:uid="{00000000-0005-0000-0000-000018220000}"/>
    <cellStyle name="Normal 2 2 2 2 104" xfId="8729" xr:uid="{00000000-0005-0000-0000-000019220000}"/>
    <cellStyle name="Normal 2 2 2 2 105" xfId="8730" xr:uid="{00000000-0005-0000-0000-00001A220000}"/>
    <cellStyle name="Normal 2 2 2 2 106" xfId="8731" xr:uid="{00000000-0005-0000-0000-00001B220000}"/>
    <cellStyle name="Normal 2 2 2 2 107" xfId="8732" xr:uid="{00000000-0005-0000-0000-00001C220000}"/>
    <cellStyle name="Normal 2 2 2 2 108" xfId="8733" xr:uid="{00000000-0005-0000-0000-00001D220000}"/>
    <cellStyle name="Normal 2 2 2 2 109" xfId="8734" xr:uid="{00000000-0005-0000-0000-00001E220000}"/>
    <cellStyle name="Normal 2 2 2 2 11" xfId="8735" xr:uid="{00000000-0005-0000-0000-00001F220000}"/>
    <cellStyle name="Normal 2 2 2 2 110" xfId="8736" xr:uid="{00000000-0005-0000-0000-000020220000}"/>
    <cellStyle name="Normal 2 2 2 2 111" xfId="8737" xr:uid="{00000000-0005-0000-0000-000021220000}"/>
    <cellStyle name="Normal 2 2 2 2 112" xfId="8738" xr:uid="{00000000-0005-0000-0000-000022220000}"/>
    <cellStyle name="Normal 2 2 2 2 113" xfId="8739" xr:uid="{00000000-0005-0000-0000-000023220000}"/>
    <cellStyle name="Normal 2 2 2 2 114" xfId="8740" xr:uid="{00000000-0005-0000-0000-000024220000}"/>
    <cellStyle name="Normal 2 2 2 2 115" xfId="8741" xr:uid="{00000000-0005-0000-0000-000025220000}"/>
    <cellStyle name="Normal 2 2 2 2 116" xfId="8742" xr:uid="{00000000-0005-0000-0000-000026220000}"/>
    <cellStyle name="Normal 2 2 2 2 117" xfId="8743" xr:uid="{00000000-0005-0000-0000-000027220000}"/>
    <cellStyle name="Normal 2 2 2 2 118" xfId="8744" xr:uid="{00000000-0005-0000-0000-000028220000}"/>
    <cellStyle name="Normal 2 2 2 2 119" xfId="8745" xr:uid="{00000000-0005-0000-0000-000029220000}"/>
    <cellStyle name="Normal 2 2 2 2 12" xfId="8746" xr:uid="{00000000-0005-0000-0000-00002A220000}"/>
    <cellStyle name="Normal 2 2 2 2 120" xfId="8747" xr:uid="{00000000-0005-0000-0000-00002B220000}"/>
    <cellStyle name="Normal 2 2 2 2 121" xfId="8748" xr:uid="{00000000-0005-0000-0000-00002C220000}"/>
    <cellStyle name="Normal 2 2 2 2 122" xfId="8749" xr:uid="{00000000-0005-0000-0000-00002D220000}"/>
    <cellStyle name="Normal 2 2 2 2 123" xfId="8750" xr:uid="{00000000-0005-0000-0000-00002E220000}"/>
    <cellStyle name="Normal 2 2 2 2 124" xfId="8751" xr:uid="{00000000-0005-0000-0000-00002F220000}"/>
    <cellStyle name="Normal 2 2 2 2 125" xfId="8752" xr:uid="{00000000-0005-0000-0000-000030220000}"/>
    <cellStyle name="Normal 2 2 2 2 126" xfId="8753" xr:uid="{00000000-0005-0000-0000-000031220000}"/>
    <cellStyle name="Normal 2 2 2 2 127" xfId="8754" xr:uid="{00000000-0005-0000-0000-000032220000}"/>
    <cellStyle name="Normal 2 2 2 2 128" xfId="8755" xr:uid="{00000000-0005-0000-0000-000033220000}"/>
    <cellStyle name="Normal 2 2 2 2 129" xfId="8756" xr:uid="{00000000-0005-0000-0000-000034220000}"/>
    <cellStyle name="Normal 2 2 2 2 13" xfId="8757" xr:uid="{00000000-0005-0000-0000-000035220000}"/>
    <cellStyle name="Normal 2 2 2 2 130" xfId="8758" xr:uid="{00000000-0005-0000-0000-000036220000}"/>
    <cellStyle name="Normal 2 2 2 2 131" xfId="8759" xr:uid="{00000000-0005-0000-0000-000037220000}"/>
    <cellStyle name="Normal 2 2 2 2 132" xfId="8760" xr:uid="{00000000-0005-0000-0000-000038220000}"/>
    <cellStyle name="Normal 2 2 2 2 133" xfId="8761" xr:uid="{00000000-0005-0000-0000-000039220000}"/>
    <cellStyle name="Normal 2 2 2 2 134" xfId="8762" xr:uid="{00000000-0005-0000-0000-00003A220000}"/>
    <cellStyle name="Normal 2 2 2 2 135" xfId="8763" xr:uid="{00000000-0005-0000-0000-00003B220000}"/>
    <cellStyle name="Normal 2 2 2 2 136" xfId="8764" xr:uid="{00000000-0005-0000-0000-00003C220000}"/>
    <cellStyle name="Normal 2 2 2 2 137" xfId="8765" xr:uid="{00000000-0005-0000-0000-00003D220000}"/>
    <cellStyle name="Normal 2 2 2 2 138" xfId="8766" xr:uid="{00000000-0005-0000-0000-00003E220000}"/>
    <cellStyle name="Normal 2 2 2 2 139" xfId="8767" xr:uid="{00000000-0005-0000-0000-00003F220000}"/>
    <cellStyle name="Normal 2 2 2 2 14" xfId="8768" xr:uid="{00000000-0005-0000-0000-000040220000}"/>
    <cellStyle name="Normal 2 2 2 2 140" xfId="8769" xr:uid="{00000000-0005-0000-0000-000041220000}"/>
    <cellStyle name="Normal 2 2 2 2 141" xfId="8770" xr:uid="{00000000-0005-0000-0000-000042220000}"/>
    <cellStyle name="Normal 2 2 2 2 142" xfId="8771" xr:uid="{00000000-0005-0000-0000-000043220000}"/>
    <cellStyle name="Normal 2 2 2 2 143" xfId="8772" xr:uid="{00000000-0005-0000-0000-000044220000}"/>
    <cellStyle name="Normal 2 2 2 2 144" xfId="8773" xr:uid="{00000000-0005-0000-0000-000045220000}"/>
    <cellStyle name="Normal 2 2 2 2 145" xfId="8774" xr:uid="{00000000-0005-0000-0000-000046220000}"/>
    <cellStyle name="Normal 2 2 2 2 146" xfId="8775" xr:uid="{00000000-0005-0000-0000-000047220000}"/>
    <cellStyle name="Normal 2 2 2 2 147" xfId="8776" xr:uid="{00000000-0005-0000-0000-000048220000}"/>
    <cellStyle name="Normal 2 2 2 2 148" xfId="8777" xr:uid="{00000000-0005-0000-0000-000049220000}"/>
    <cellStyle name="Normal 2 2 2 2 149" xfId="8778" xr:uid="{00000000-0005-0000-0000-00004A220000}"/>
    <cellStyle name="Normal 2 2 2 2 15" xfId="8779" xr:uid="{00000000-0005-0000-0000-00004B220000}"/>
    <cellStyle name="Normal 2 2 2 2 150" xfId="8780" xr:uid="{00000000-0005-0000-0000-00004C220000}"/>
    <cellStyle name="Normal 2 2 2 2 151" xfId="8781" xr:uid="{00000000-0005-0000-0000-00004D220000}"/>
    <cellStyle name="Normal 2 2 2 2 152" xfId="8782" xr:uid="{00000000-0005-0000-0000-00004E220000}"/>
    <cellStyle name="Normal 2 2 2 2 153" xfId="8783" xr:uid="{00000000-0005-0000-0000-00004F220000}"/>
    <cellStyle name="Normal 2 2 2 2 154" xfId="8784" xr:uid="{00000000-0005-0000-0000-000050220000}"/>
    <cellStyle name="Normal 2 2 2 2 155" xfId="8785" xr:uid="{00000000-0005-0000-0000-000051220000}"/>
    <cellStyle name="Normal 2 2 2 2 156" xfId="8786" xr:uid="{00000000-0005-0000-0000-000052220000}"/>
    <cellStyle name="Normal 2 2 2 2 157" xfId="8787" xr:uid="{00000000-0005-0000-0000-000053220000}"/>
    <cellStyle name="Normal 2 2 2 2 158" xfId="8788" xr:uid="{00000000-0005-0000-0000-000054220000}"/>
    <cellStyle name="Normal 2 2 2 2 159" xfId="8789" xr:uid="{00000000-0005-0000-0000-000055220000}"/>
    <cellStyle name="Normal 2 2 2 2 16" xfId="8790" xr:uid="{00000000-0005-0000-0000-000056220000}"/>
    <cellStyle name="Normal 2 2 2 2 160" xfId="8791" xr:uid="{00000000-0005-0000-0000-000057220000}"/>
    <cellStyle name="Normal 2 2 2 2 161" xfId="8792" xr:uid="{00000000-0005-0000-0000-000058220000}"/>
    <cellStyle name="Normal 2 2 2 2 162" xfId="8793" xr:uid="{00000000-0005-0000-0000-000059220000}"/>
    <cellStyle name="Normal 2 2 2 2 163" xfId="8794" xr:uid="{00000000-0005-0000-0000-00005A220000}"/>
    <cellStyle name="Normal 2 2 2 2 164" xfId="8795" xr:uid="{00000000-0005-0000-0000-00005B220000}"/>
    <cellStyle name="Normal 2 2 2 2 165" xfId="8796" xr:uid="{00000000-0005-0000-0000-00005C220000}"/>
    <cellStyle name="Normal 2 2 2 2 166" xfId="8797" xr:uid="{00000000-0005-0000-0000-00005D220000}"/>
    <cellStyle name="Normal 2 2 2 2 167" xfId="8798" xr:uid="{00000000-0005-0000-0000-00005E220000}"/>
    <cellStyle name="Normal 2 2 2 2 168" xfId="8799" xr:uid="{00000000-0005-0000-0000-00005F220000}"/>
    <cellStyle name="Normal 2 2 2 2 169" xfId="8800" xr:uid="{00000000-0005-0000-0000-000060220000}"/>
    <cellStyle name="Normal 2 2 2 2 17" xfId="8801" xr:uid="{00000000-0005-0000-0000-000061220000}"/>
    <cellStyle name="Normal 2 2 2 2 170" xfId="8802" xr:uid="{00000000-0005-0000-0000-000062220000}"/>
    <cellStyle name="Normal 2 2 2 2 171" xfId="8803" xr:uid="{00000000-0005-0000-0000-000063220000}"/>
    <cellStyle name="Normal 2 2 2 2 172" xfId="8804" xr:uid="{00000000-0005-0000-0000-000064220000}"/>
    <cellStyle name="Normal 2 2 2 2 173" xfId="8805" xr:uid="{00000000-0005-0000-0000-000065220000}"/>
    <cellStyle name="Normal 2 2 2 2 174" xfId="8806" xr:uid="{00000000-0005-0000-0000-000066220000}"/>
    <cellStyle name="Normal 2 2 2 2 175" xfId="8807" xr:uid="{00000000-0005-0000-0000-000067220000}"/>
    <cellStyle name="Normal 2 2 2 2 176" xfId="8808" xr:uid="{00000000-0005-0000-0000-000068220000}"/>
    <cellStyle name="Normal 2 2 2 2 177" xfId="8809" xr:uid="{00000000-0005-0000-0000-000069220000}"/>
    <cellStyle name="Normal 2 2 2 2 178" xfId="8810" xr:uid="{00000000-0005-0000-0000-00006A220000}"/>
    <cellStyle name="Normal 2 2 2 2 179" xfId="8811" xr:uid="{00000000-0005-0000-0000-00006B220000}"/>
    <cellStyle name="Normal 2 2 2 2 18" xfId="8812" xr:uid="{00000000-0005-0000-0000-00006C220000}"/>
    <cellStyle name="Normal 2 2 2 2 180" xfId="8813" xr:uid="{00000000-0005-0000-0000-00006D220000}"/>
    <cellStyle name="Normal 2 2 2 2 181" xfId="8814" xr:uid="{00000000-0005-0000-0000-00006E220000}"/>
    <cellStyle name="Normal 2 2 2 2 182" xfId="8815" xr:uid="{00000000-0005-0000-0000-00006F220000}"/>
    <cellStyle name="Normal 2 2 2 2 183" xfId="8816" xr:uid="{00000000-0005-0000-0000-000070220000}"/>
    <cellStyle name="Normal 2 2 2 2 184" xfId="8817" xr:uid="{00000000-0005-0000-0000-000071220000}"/>
    <cellStyle name="Normal 2 2 2 2 185" xfId="8818" xr:uid="{00000000-0005-0000-0000-000072220000}"/>
    <cellStyle name="Normal 2 2 2 2 186" xfId="8819" xr:uid="{00000000-0005-0000-0000-000073220000}"/>
    <cellStyle name="Normal 2 2 2 2 187" xfId="8820" xr:uid="{00000000-0005-0000-0000-000074220000}"/>
    <cellStyle name="Normal 2 2 2 2 188" xfId="8821" xr:uid="{00000000-0005-0000-0000-000075220000}"/>
    <cellStyle name="Normal 2 2 2 2 19" xfId="8822" xr:uid="{00000000-0005-0000-0000-000076220000}"/>
    <cellStyle name="Normal 2 2 2 2 2" xfId="8823" xr:uid="{00000000-0005-0000-0000-000077220000}"/>
    <cellStyle name="Normal 2 2 2 2 2 10" xfId="8824" xr:uid="{00000000-0005-0000-0000-000078220000}"/>
    <cellStyle name="Normal 2 2 2 2 2 100" xfId="8825" xr:uid="{00000000-0005-0000-0000-000079220000}"/>
    <cellStyle name="Normal 2 2 2 2 2 101" xfId="8826" xr:uid="{00000000-0005-0000-0000-00007A220000}"/>
    <cellStyle name="Normal 2 2 2 2 2 102" xfId="8827" xr:uid="{00000000-0005-0000-0000-00007B220000}"/>
    <cellStyle name="Normal 2 2 2 2 2 103" xfId="8828" xr:uid="{00000000-0005-0000-0000-00007C220000}"/>
    <cellStyle name="Normal 2 2 2 2 2 104" xfId="8829" xr:uid="{00000000-0005-0000-0000-00007D220000}"/>
    <cellStyle name="Normal 2 2 2 2 2 105" xfId="8830" xr:uid="{00000000-0005-0000-0000-00007E220000}"/>
    <cellStyle name="Normal 2 2 2 2 2 106" xfId="8831" xr:uid="{00000000-0005-0000-0000-00007F220000}"/>
    <cellStyle name="Normal 2 2 2 2 2 107" xfId="8832" xr:uid="{00000000-0005-0000-0000-000080220000}"/>
    <cellStyle name="Normal 2 2 2 2 2 108" xfId="8833" xr:uid="{00000000-0005-0000-0000-000081220000}"/>
    <cellStyle name="Normal 2 2 2 2 2 109" xfId="8834" xr:uid="{00000000-0005-0000-0000-000082220000}"/>
    <cellStyle name="Normal 2 2 2 2 2 11" xfId="8835" xr:uid="{00000000-0005-0000-0000-000083220000}"/>
    <cellStyle name="Normal 2 2 2 2 2 110" xfId="8836" xr:uid="{00000000-0005-0000-0000-000084220000}"/>
    <cellStyle name="Normal 2 2 2 2 2 111" xfId="8837" xr:uid="{00000000-0005-0000-0000-000085220000}"/>
    <cellStyle name="Normal 2 2 2 2 2 112" xfId="8838" xr:uid="{00000000-0005-0000-0000-000086220000}"/>
    <cellStyle name="Normal 2 2 2 2 2 113" xfId="8839" xr:uid="{00000000-0005-0000-0000-000087220000}"/>
    <cellStyle name="Normal 2 2 2 2 2 114" xfId="8840" xr:uid="{00000000-0005-0000-0000-000088220000}"/>
    <cellStyle name="Normal 2 2 2 2 2 115" xfId="8841" xr:uid="{00000000-0005-0000-0000-000089220000}"/>
    <cellStyle name="Normal 2 2 2 2 2 116" xfId="8842" xr:uid="{00000000-0005-0000-0000-00008A220000}"/>
    <cellStyle name="Normal 2 2 2 2 2 117" xfId="8843" xr:uid="{00000000-0005-0000-0000-00008B220000}"/>
    <cellStyle name="Normal 2 2 2 2 2 118" xfId="8844" xr:uid="{00000000-0005-0000-0000-00008C220000}"/>
    <cellStyle name="Normal 2 2 2 2 2 119" xfId="8845" xr:uid="{00000000-0005-0000-0000-00008D220000}"/>
    <cellStyle name="Normal 2 2 2 2 2 12" xfId="8846" xr:uid="{00000000-0005-0000-0000-00008E220000}"/>
    <cellStyle name="Normal 2 2 2 2 2 120" xfId="8847" xr:uid="{00000000-0005-0000-0000-00008F220000}"/>
    <cellStyle name="Normal 2 2 2 2 2 121" xfId="8848" xr:uid="{00000000-0005-0000-0000-000090220000}"/>
    <cellStyle name="Normal 2 2 2 2 2 122" xfId="8849" xr:uid="{00000000-0005-0000-0000-000091220000}"/>
    <cellStyle name="Normal 2 2 2 2 2 123" xfId="8850" xr:uid="{00000000-0005-0000-0000-000092220000}"/>
    <cellStyle name="Normal 2 2 2 2 2 124" xfId="8851" xr:uid="{00000000-0005-0000-0000-000093220000}"/>
    <cellStyle name="Normal 2 2 2 2 2 125" xfId="8852" xr:uid="{00000000-0005-0000-0000-000094220000}"/>
    <cellStyle name="Normal 2 2 2 2 2 126" xfId="8853" xr:uid="{00000000-0005-0000-0000-000095220000}"/>
    <cellStyle name="Normal 2 2 2 2 2 127" xfId="8854" xr:uid="{00000000-0005-0000-0000-000096220000}"/>
    <cellStyle name="Normal 2 2 2 2 2 128" xfId="8855" xr:uid="{00000000-0005-0000-0000-000097220000}"/>
    <cellStyle name="Normal 2 2 2 2 2 129" xfId="8856" xr:uid="{00000000-0005-0000-0000-000098220000}"/>
    <cellStyle name="Normal 2 2 2 2 2 13" xfId="8857" xr:uid="{00000000-0005-0000-0000-000099220000}"/>
    <cellStyle name="Normal 2 2 2 2 2 130" xfId="8858" xr:uid="{00000000-0005-0000-0000-00009A220000}"/>
    <cellStyle name="Normal 2 2 2 2 2 131" xfId="8859" xr:uid="{00000000-0005-0000-0000-00009B220000}"/>
    <cellStyle name="Normal 2 2 2 2 2 132" xfId="8860" xr:uid="{00000000-0005-0000-0000-00009C220000}"/>
    <cellStyle name="Normal 2 2 2 2 2 133" xfId="8861" xr:uid="{00000000-0005-0000-0000-00009D220000}"/>
    <cellStyle name="Normal 2 2 2 2 2 134" xfId="8862" xr:uid="{00000000-0005-0000-0000-00009E220000}"/>
    <cellStyle name="Normal 2 2 2 2 2 135" xfId="8863" xr:uid="{00000000-0005-0000-0000-00009F220000}"/>
    <cellStyle name="Normal 2 2 2 2 2 136" xfId="8864" xr:uid="{00000000-0005-0000-0000-0000A0220000}"/>
    <cellStyle name="Normal 2 2 2 2 2 137" xfId="8865" xr:uid="{00000000-0005-0000-0000-0000A1220000}"/>
    <cellStyle name="Normal 2 2 2 2 2 138" xfId="8866" xr:uid="{00000000-0005-0000-0000-0000A2220000}"/>
    <cellStyle name="Normal 2 2 2 2 2 139" xfId="8867" xr:uid="{00000000-0005-0000-0000-0000A3220000}"/>
    <cellStyle name="Normal 2 2 2 2 2 14" xfId="8868" xr:uid="{00000000-0005-0000-0000-0000A4220000}"/>
    <cellStyle name="Normal 2 2 2 2 2 140" xfId="8869" xr:uid="{00000000-0005-0000-0000-0000A5220000}"/>
    <cellStyle name="Normal 2 2 2 2 2 141" xfId="8870" xr:uid="{00000000-0005-0000-0000-0000A6220000}"/>
    <cellStyle name="Normal 2 2 2 2 2 142" xfId="8871" xr:uid="{00000000-0005-0000-0000-0000A7220000}"/>
    <cellStyle name="Normal 2 2 2 2 2 143" xfId="8872" xr:uid="{00000000-0005-0000-0000-0000A8220000}"/>
    <cellStyle name="Normal 2 2 2 2 2 144" xfId="8873" xr:uid="{00000000-0005-0000-0000-0000A9220000}"/>
    <cellStyle name="Normal 2 2 2 2 2 145" xfId="8874" xr:uid="{00000000-0005-0000-0000-0000AA220000}"/>
    <cellStyle name="Normal 2 2 2 2 2 146" xfId="8875" xr:uid="{00000000-0005-0000-0000-0000AB220000}"/>
    <cellStyle name="Normal 2 2 2 2 2 147" xfId="8876" xr:uid="{00000000-0005-0000-0000-0000AC220000}"/>
    <cellStyle name="Normal 2 2 2 2 2 148" xfId="8877" xr:uid="{00000000-0005-0000-0000-0000AD220000}"/>
    <cellStyle name="Normal 2 2 2 2 2 149" xfId="8878" xr:uid="{00000000-0005-0000-0000-0000AE220000}"/>
    <cellStyle name="Normal 2 2 2 2 2 15" xfId="8879" xr:uid="{00000000-0005-0000-0000-0000AF220000}"/>
    <cellStyle name="Normal 2 2 2 2 2 150" xfId="8880" xr:uid="{00000000-0005-0000-0000-0000B0220000}"/>
    <cellStyle name="Normal 2 2 2 2 2 151" xfId="8881" xr:uid="{00000000-0005-0000-0000-0000B1220000}"/>
    <cellStyle name="Normal 2 2 2 2 2 152" xfId="8882" xr:uid="{00000000-0005-0000-0000-0000B2220000}"/>
    <cellStyle name="Normal 2 2 2 2 2 153" xfId="8883" xr:uid="{00000000-0005-0000-0000-0000B3220000}"/>
    <cellStyle name="Normal 2 2 2 2 2 154" xfId="8884" xr:uid="{00000000-0005-0000-0000-0000B4220000}"/>
    <cellStyle name="Normal 2 2 2 2 2 155" xfId="8885" xr:uid="{00000000-0005-0000-0000-0000B5220000}"/>
    <cellStyle name="Normal 2 2 2 2 2 156" xfId="8886" xr:uid="{00000000-0005-0000-0000-0000B6220000}"/>
    <cellStyle name="Normal 2 2 2 2 2 157" xfId="8887" xr:uid="{00000000-0005-0000-0000-0000B7220000}"/>
    <cellStyle name="Normal 2 2 2 2 2 158" xfId="8888" xr:uid="{00000000-0005-0000-0000-0000B8220000}"/>
    <cellStyle name="Normal 2 2 2 2 2 159" xfId="8889" xr:uid="{00000000-0005-0000-0000-0000B9220000}"/>
    <cellStyle name="Normal 2 2 2 2 2 16" xfId="8890" xr:uid="{00000000-0005-0000-0000-0000BA220000}"/>
    <cellStyle name="Normal 2 2 2 2 2 160" xfId="8891" xr:uid="{00000000-0005-0000-0000-0000BB220000}"/>
    <cellStyle name="Normal 2 2 2 2 2 161" xfId="8892" xr:uid="{00000000-0005-0000-0000-0000BC220000}"/>
    <cellStyle name="Normal 2 2 2 2 2 162" xfId="8893" xr:uid="{00000000-0005-0000-0000-0000BD220000}"/>
    <cellStyle name="Normal 2 2 2 2 2 163" xfId="8894" xr:uid="{00000000-0005-0000-0000-0000BE220000}"/>
    <cellStyle name="Normal 2 2 2 2 2 164" xfId="8895" xr:uid="{00000000-0005-0000-0000-0000BF220000}"/>
    <cellStyle name="Normal 2 2 2 2 2 165" xfId="8896" xr:uid="{00000000-0005-0000-0000-0000C0220000}"/>
    <cellStyle name="Normal 2 2 2 2 2 166" xfId="8897" xr:uid="{00000000-0005-0000-0000-0000C1220000}"/>
    <cellStyle name="Normal 2 2 2 2 2 167" xfId="8898" xr:uid="{00000000-0005-0000-0000-0000C2220000}"/>
    <cellStyle name="Normal 2 2 2 2 2 168" xfId="8899" xr:uid="{00000000-0005-0000-0000-0000C3220000}"/>
    <cellStyle name="Normal 2 2 2 2 2 169" xfId="8900" xr:uid="{00000000-0005-0000-0000-0000C4220000}"/>
    <cellStyle name="Normal 2 2 2 2 2 17" xfId="8901" xr:uid="{00000000-0005-0000-0000-0000C5220000}"/>
    <cellStyle name="Normal 2 2 2 2 2 170" xfId="8902" xr:uid="{00000000-0005-0000-0000-0000C6220000}"/>
    <cellStyle name="Normal 2 2 2 2 2 171" xfId="8903" xr:uid="{00000000-0005-0000-0000-0000C7220000}"/>
    <cellStyle name="Normal 2 2 2 2 2 172" xfId="8904" xr:uid="{00000000-0005-0000-0000-0000C8220000}"/>
    <cellStyle name="Normal 2 2 2 2 2 173" xfId="8905" xr:uid="{00000000-0005-0000-0000-0000C9220000}"/>
    <cellStyle name="Normal 2 2 2 2 2 174" xfId="8906" xr:uid="{00000000-0005-0000-0000-0000CA220000}"/>
    <cellStyle name="Normal 2 2 2 2 2 175" xfId="8907" xr:uid="{00000000-0005-0000-0000-0000CB220000}"/>
    <cellStyle name="Normal 2 2 2 2 2 176" xfId="8908" xr:uid="{00000000-0005-0000-0000-0000CC220000}"/>
    <cellStyle name="Normal 2 2 2 2 2 177" xfId="8909" xr:uid="{00000000-0005-0000-0000-0000CD220000}"/>
    <cellStyle name="Normal 2 2 2 2 2 178" xfId="8910" xr:uid="{00000000-0005-0000-0000-0000CE220000}"/>
    <cellStyle name="Normal 2 2 2 2 2 179" xfId="8911" xr:uid="{00000000-0005-0000-0000-0000CF220000}"/>
    <cellStyle name="Normal 2 2 2 2 2 18" xfId="8912" xr:uid="{00000000-0005-0000-0000-0000D0220000}"/>
    <cellStyle name="Normal 2 2 2 2 2 180" xfId="8913" xr:uid="{00000000-0005-0000-0000-0000D1220000}"/>
    <cellStyle name="Normal 2 2 2 2 2 181" xfId="8914" xr:uid="{00000000-0005-0000-0000-0000D2220000}"/>
    <cellStyle name="Normal 2 2 2 2 2 182" xfId="8915" xr:uid="{00000000-0005-0000-0000-0000D3220000}"/>
    <cellStyle name="Normal 2 2 2 2 2 183" xfId="8916" xr:uid="{00000000-0005-0000-0000-0000D4220000}"/>
    <cellStyle name="Normal 2 2 2 2 2 184" xfId="8917" xr:uid="{00000000-0005-0000-0000-0000D5220000}"/>
    <cellStyle name="Normal 2 2 2 2 2 185" xfId="8918" xr:uid="{00000000-0005-0000-0000-0000D6220000}"/>
    <cellStyle name="Normal 2 2 2 2 2 186" xfId="8919" xr:uid="{00000000-0005-0000-0000-0000D7220000}"/>
    <cellStyle name="Normal 2 2 2 2 2 187" xfId="8920" xr:uid="{00000000-0005-0000-0000-0000D8220000}"/>
    <cellStyle name="Normal 2 2 2 2 2 188" xfId="8921" xr:uid="{00000000-0005-0000-0000-0000D9220000}"/>
    <cellStyle name="Normal 2 2 2 2 2 19" xfId="8922" xr:uid="{00000000-0005-0000-0000-0000DA220000}"/>
    <cellStyle name="Normal 2 2 2 2 2 2" xfId="8923" xr:uid="{00000000-0005-0000-0000-0000DB220000}"/>
    <cellStyle name="Normal 2 2 2 2 2 2 10" xfId="8924" xr:uid="{00000000-0005-0000-0000-0000DC220000}"/>
    <cellStyle name="Normal 2 2 2 2 2 2 100" xfId="8925" xr:uid="{00000000-0005-0000-0000-0000DD220000}"/>
    <cellStyle name="Normal 2 2 2 2 2 2 101" xfId="8926" xr:uid="{00000000-0005-0000-0000-0000DE220000}"/>
    <cellStyle name="Normal 2 2 2 2 2 2 102" xfId="8927" xr:uid="{00000000-0005-0000-0000-0000DF220000}"/>
    <cellStyle name="Normal 2 2 2 2 2 2 103" xfId="8928" xr:uid="{00000000-0005-0000-0000-0000E0220000}"/>
    <cellStyle name="Normal 2 2 2 2 2 2 104" xfId="8929" xr:uid="{00000000-0005-0000-0000-0000E1220000}"/>
    <cellStyle name="Normal 2 2 2 2 2 2 105" xfId="8930" xr:uid="{00000000-0005-0000-0000-0000E2220000}"/>
    <cellStyle name="Normal 2 2 2 2 2 2 106" xfId="8931" xr:uid="{00000000-0005-0000-0000-0000E3220000}"/>
    <cellStyle name="Normal 2 2 2 2 2 2 107" xfId="8932" xr:uid="{00000000-0005-0000-0000-0000E4220000}"/>
    <cellStyle name="Normal 2 2 2 2 2 2 108" xfId="8933" xr:uid="{00000000-0005-0000-0000-0000E5220000}"/>
    <cellStyle name="Normal 2 2 2 2 2 2 109" xfId="8934" xr:uid="{00000000-0005-0000-0000-0000E6220000}"/>
    <cellStyle name="Normal 2 2 2 2 2 2 11" xfId="8935" xr:uid="{00000000-0005-0000-0000-0000E7220000}"/>
    <cellStyle name="Normal 2 2 2 2 2 2 110" xfId="8936" xr:uid="{00000000-0005-0000-0000-0000E8220000}"/>
    <cellStyle name="Normal 2 2 2 2 2 2 111" xfId="8937" xr:uid="{00000000-0005-0000-0000-0000E9220000}"/>
    <cellStyle name="Normal 2 2 2 2 2 2 112" xfId="8938" xr:uid="{00000000-0005-0000-0000-0000EA220000}"/>
    <cellStyle name="Normal 2 2 2 2 2 2 113" xfId="8939" xr:uid="{00000000-0005-0000-0000-0000EB220000}"/>
    <cellStyle name="Normal 2 2 2 2 2 2 114" xfId="8940" xr:uid="{00000000-0005-0000-0000-0000EC220000}"/>
    <cellStyle name="Normal 2 2 2 2 2 2 115" xfId="8941" xr:uid="{00000000-0005-0000-0000-0000ED220000}"/>
    <cellStyle name="Normal 2 2 2 2 2 2 116" xfId="8942" xr:uid="{00000000-0005-0000-0000-0000EE220000}"/>
    <cellStyle name="Normal 2 2 2 2 2 2 117" xfId="8943" xr:uid="{00000000-0005-0000-0000-0000EF220000}"/>
    <cellStyle name="Normal 2 2 2 2 2 2 118" xfId="8944" xr:uid="{00000000-0005-0000-0000-0000F0220000}"/>
    <cellStyle name="Normal 2 2 2 2 2 2 119" xfId="8945" xr:uid="{00000000-0005-0000-0000-0000F1220000}"/>
    <cellStyle name="Normal 2 2 2 2 2 2 12" xfId="8946" xr:uid="{00000000-0005-0000-0000-0000F2220000}"/>
    <cellStyle name="Normal 2 2 2 2 2 2 120" xfId="8947" xr:uid="{00000000-0005-0000-0000-0000F3220000}"/>
    <cellStyle name="Normal 2 2 2 2 2 2 121" xfId="8948" xr:uid="{00000000-0005-0000-0000-0000F4220000}"/>
    <cellStyle name="Normal 2 2 2 2 2 2 122" xfId="8949" xr:uid="{00000000-0005-0000-0000-0000F5220000}"/>
    <cellStyle name="Normal 2 2 2 2 2 2 123" xfId="8950" xr:uid="{00000000-0005-0000-0000-0000F6220000}"/>
    <cellStyle name="Normal 2 2 2 2 2 2 124" xfId="8951" xr:uid="{00000000-0005-0000-0000-0000F7220000}"/>
    <cellStyle name="Normal 2 2 2 2 2 2 125" xfId="8952" xr:uid="{00000000-0005-0000-0000-0000F8220000}"/>
    <cellStyle name="Normal 2 2 2 2 2 2 126" xfId="8953" xr:uid="{00000000-0005-0000-0000-0000F9220000}"/>
    <cellStyle name="Normal 2 2 2 2 2 2 127" xfId="8954" xr:uid="{00000000-0005-0000-0000-0000FA220000}"/>
    <cellStyle name="Normal 2 2 2 2 2 2 128" xfId="8955" xr:uid="{00000000-0005-0000-0000-0000FB220000}"/>
    <cellStyle name="Normal 2 2 2 2 2 2 129" xfId="8956" xr:uid="{00000000-0005-0000-0000-0000FC220000}"/>
    <cellStyle name="Normal 2 2 2 2 2 2 13" xfId="8957" xr:uid="{00000000-0005-0000-0000-0000FD220000}"/>
    <cellStyle name="Normal 2 2 2 2 2 2 130" xfId="8958" xr:uid="{00000000-0005-0000-0000-0000FE220000}"/>
    <cellStyle name="Normal 2 2 2 2 2 2 131" xfId="8959" xr:uid="{00000000-0005-0000-0000-0000FF220000}"/>
    <cellStyle name="Normal 2 2 2 2 2 2 132" xfId="8960" xr:uid="{00000000-0005-0000-0000-000000230000}"/>
    <cellStyle name="Normal 2 2 2 2 2 2 133" xfId="8961" xr:uid="{00000000-0005-0000-0000-000001230000}"/>
    <cellStyle name="Normal 2 2 2 2 2 2 134" xfId="8962" xr:uid="{00000000-0005-0000-0000-000002230000}"/>
    <cellStyle name="Normal 2 2 2 2 2 2 135" xfId="8963" xr:uid="{00000000-0005-0000-0000-000003230000}"/>
    <cellStyle name="Normal 2 2 2 2 2 2 136" xfId="8964" xr:uid="{00000000-0005-0000-0000-000004230000}"/>
    <cellStyle name="Normal 2 2 2 2 2 2 137" xfId="8965" xr:uid="{00000000-0005-0000-0000-000005230000}"/>
    <cellStyle name="Normal 2 2 2 2 2 2 138" xfId="8966" xr:uid="{00000000-0005-0000-0000-000006230000}"/>
    <cellStyle name="Normal 2 2 2 2 2 2 139" xfId="8967" xr:uid="{00000000-0005-0000-0000-000007230000}"/>
    <cellStyle name="Normal 2 2 2 2 2 2 14" xfId="8968" xr:uid="{00000000-0005-0000-0000-000008230000}"/>
    <cellStyle name="Normal 2 2 2 2 2 2 140" xfId="8969" xr:uid="{00000000-0005-0000-0000-000009230000}"/>
    <cellStyle name="Normal 2 2 2 2 2 2 141" xfId="8970" xr:uid="{00000000-0005-0000-0000-00000A230000}"/>
    <cellStyle name="Normal 2 2 2 2 2 2 142" xfId="8971" xr:uid="{00000000-0005-0000-0000-00000B230000}"/>
    <cellStyle name="Normal 2 2 2 2 2 2 143" xfId="8972" xr:uid="{00000000-0005-0000-0000-00000C230000}"/>
    <cellStyle name="Normal 2 2 2 2 2 2 144" xfId="8973" xr:uid="{00000000-0005-0000-0000-00000D230000}"/>
    <cellStyle name="Normal 2 2 2 2 2 2 145" xfId="8974" xr:uid="{00000000-0005-0000-0000-00000E230000}"/>
    <cellStyle name="Normal 2 2 2 2 2 2 146" xfId="8975" xr:uid="{00000000-0005-0000-0000-00000F230000}"/>
    <cellStyle name="Normal 2 2 2 2 2 2 147" xfId="8976" xr:uid="{00000000-0005-0000-0000-000010230000}"/>
    <cellStyle name="Normal 2 2 2 2 2 2 148" xfId="8977" xr:uid="{00000000-0005-0000-0000-000011230000}"/>
    <cellStyle name="Normal 2 2 2 2 2 2 149" xfId="8978" xr:uid="{00000000-0005-0000-0000-000012230000}"/>
    <cellStyle name="Normal 2 2 2 2 2 2 15" xfId="8979" xr:uid="{00000000-0005-0000-0000-000013230000}"/>
    <cellStyle name="Normal 2 2 2 2 2 2 150" xfId="8980" xr:uid="{00000000-0005-0000-0000-000014230000}"/>
    <cellStyle name="Normal 2 2 2 2 2 2 151" xfId="8981" xr:uid="{00000000-0005-0000-0000-000015230000}"/>
    <cellStyle name="Normal 2 2 2 2 2 2 152" xfId="8982" xr:uid="{00000000-0005-0000-0000-000016230000}"/>
    <cellStyle name="Normal 2 2 2 2 2 2 153" xfId="8983" xr:uid="{00000000-0005-0000-0000-000017230000}"/>
    <cellStyle name="Normal 2 2 2 2 2 2 154" xfId="8984" xr:uid="{00000000-0005-0000-0000-000018230000}"/>
    <cellStyle name="Normal 2 2 2 2 2 2 155" xfId="8985" xr:uid="{00000000-0005-0000-0000-000019230000}"/>
    <cellStyle name="Normal 2 2 2 2 2 2 156" xfId="8986" xr:uid="{00000000-0005-0000-0000-00001A230000}"/>
    <cellStyle name="Normal 2 2 2 2 2 2 157" xfId="8987" xr:uid="{00000000-0005-0000-0000-00001B230000}"/>
    <cellStyle name="Normal 2 2 2 2 2 2 158" xfId="8988" xr:uid="{00000000-0005-0000-0000-00001C230000}"/>
    <cellStyle name="Normal 2 2 2 2 2 2 159" xfId="8989" xr:uid="{00000000-0005-0000-0000-00001D230000}"/>
    <cellStyle name="Normal 2 2 2 2 2 2 16" xfId="8990" xr:uid="{00000000-0005-0000-0000-00001E230000}"/>
    <cellStyle name="Normal 2 2 2 2 2 2 160" xfId="8991" xr:uid="{00000000-0005-0000-0000-00001F230000}"/>
    <cellStyle name="Normal 2 2 2 2 2 2 161" xfId="8992" xr:uid="{00000000-0005-0000-0000-000020230000}"/>
    <cellStyle name="Normal 2 2 2 2 2 2 162" xfId="8993" xr:uid="{00000000-0005-0000-0000-000021230000}"/>
    <cellStyle name="Normal 2 2 2 2 2 2 163" xfId="8994" xr:uid="{00000000-0005-0000-0000-000022230000}"/>
    <cellStyle name="Normal 2 2 2 2 2 2 164" xfId="8995" xr:uid="{00000000-0005-0000-0000-000023230000}"/>
    <cellStyle name="Normal 2 2 2 2 2 2 165" xfId="8996" xr:uid="{00000000-0005-0000-0000-000024230000}"/>
    <cellStyle name="Normal 2 2 2 2 2 2 166" xfId="8997" xr:uid="{00000000-0005-0000-0000-000025230000}"/>
    <cellStyle name="Normal 2 2 2 2 2 2 167" xfId="8998" xr:uid="{00000000-0005-0000-0000-000026230000}"/>
    <cellStyle name="Normal 2 2 2 2 2 2 168" xfId="8999" xr:uid="{00000000-0005-0000-0000-000027230000}"/>
    <cellStyle name="Normal 2 2 2 2 2 2 169" xfId="9000" xr:uid="{00000000-0005-0000-0000-000028230000}"/>
    <cellStyle name="Normal 2 2 2 2 2 2 17" xfId="9001" xr:uid="{00000000-0005-0000-0000-000029230000}"/>
    <cellStyle name="Normal 2 2 2 2 2 2 170" xfId="9002" xr:uid="{00000000-0005-0000-0000-00002A230000}"/>
    <cellStyle name="Normal 2 2 2 2 2 2 171" xfId="9003" xr:uid="{00000000-0005-0000-0000-00002B230000}"/>
    <cellStyle name="Normal 2 2 2 2 2 2 172" xfId="9004" xr:uid="{00000000-0005-0000-0000-00002C230000}"/>
    <cellStyle name="Normal 2 2 2 2 2 2 173" xfId="9005" xr:uid="{00000000-0005-0000-0000-00002D230000}"/>
    <cellStyle name="Normal 2 2 2 2 2 2 174" xfId="9006" xr:uid="{00000000-0005-0000-0000-00002E230000}"/>
    <cellStyle name="Normal 2 2 2 2 2 2 175" xfId="9007" xr:uid="{00000000-0005-0000-0000-00002F230000}"/>
    <cellStyle name="Normal 2 2 2 2 2 2 176" xfId="9008" xr:uid="{00000000-0005-0000-0000-000030230000}"/>
    <cellStyle name="Normal 2 2 2 2 2 2 177" xfId="9009" xr:uid="{00000000-0005-0000-0000-000031230000}"/>
    <cellStyle name="Normal 2 2 2 2 2 2 178" xfId="9010" xr:uid="{00000000-0005-0000-0000-000032230000}"/>
    <cellStyle name="Normal 2 2 2 2 2 2 179" xfId="9011" xr:uid="{00000000-0005-0000-0000-000033230000}"/>
    <cellStyle name="Normal 2 2 2 2 2 2 18" xfId="9012" xr:uid="{00000000-0005-0000-0000-000034230000}"/>
    <cellStyle name="Normal 2 2 2 2 2 2 180" xfId="9013" xr:uid="{00000000-0005-0000-0000-000035230000}"/>
    <cellStyle name="Normal 2 2 2 2 2 2 181" xfId="9014" xr:uid="{00000000-0005-0000-0000-000036230000}"/>
    <cellStyle name="Normal 2 2 2 2 2 2 182" xfId="9015" xr:uid="{00000000-0005-0000-0000-000037230000}"/>
    <cellStyle name="Normal 2 2 2 2 2 2 183" xfId="9016" xr:uid="{00000000-0005-0000-0000-000038230000}"/>
    <cellStyle name="Normal 2 2 2 2 2 2 184" xfId="9017" xr:uid="{00000000-0005-0000-0000-000039230000}"/>
    <cellStyle name="Normal 2 2 2 2 2 2 185" xfId="9018" xr:uid="{00000000-0005-0000-0000-00003A230000}"/>
    <cellStyle name="Normal 2 2 2 2 2 2 186" xfId="9019" xr:uid="{00000000-0005-0000-0000-00003B230000}"/>
    <cellStyle name="Normal 2 2 2 2 2 2 19" xfId="9020" xr:uid="{00000000-0005-0000-0000-00003C230000}"/>
    <cellStyle name="Normal 2 2 2 2 2 2 2" xfId="9021" xr:uid="{00000000-0005-0000-0000-00003D230000}"/>
    <cellStyle name="Normal 2 2 2 2 2 2 2 10" xfId="9022" xr:uid="{00000000-0005-0000-0000-00003E230000}"/>
    <cellStyle name="Normal 2 2 2 2 2 2 2 100" xfId="9023" xr:uid="{00000000-0005-0000-0000-00003F230000}"/>
    <cellStyle name="Normal 2 2 2 2 2 2 2 101" xfId="9024" xr:uid="{00000000-0005-0000-0000-000040230000}"/>
    <cellStyle name="Normal 2 2 2 2 2 2 2 102" xfId="9025" xr:uid="{00000000-0005-0000-0000-000041230000}"/>
    <cellStyle name="Normal 2 2 2 2 2 2 2 103" xfId="9026" xr:uid="{00000000-0005-0000-0000-000042230000}"/>
    <cellStyle name="Normal 2 2 2 2 2 2 2 104" xfId="9027" xr:uid="{00000000-0005-0000-0000-000043230000}"/>
    <cellStyle name="Normal 2 2 2 2 2 2 2 105" xfId="9028" xr:uid="{00000000-0005-0000-0000-000044230000}"/>
    <cellStyle name="Normal 2 2 2 2 2 2 2 106" xfId="9029" xr:uid="{00000000-0005-0000-0000-000045230000}"/>
    <cellStyle name="Normal 2 2 2 2 2 2 2 107" xfId="9030" xr:uid="{00000000-0005-0000-0000-000046230000}"/>
    <cellStyle name="Normal 2 2 2 2 2 2 2 108" xfId="9031" xr:uid="{00000000-0005-0000-0000-000047230000}"/>
    <cellStyle name="Normal 2 2 2 2 2 2 2 109" xfId="9032" xr:uid="{00000000-0005-0000-0000-000048230000}"/>
    <cellStyle name="Normal 2 2 2 2 2 2 2 11" xfId="9033" xr:uid="{00000000-0005-0000-0000-000049230000}"/>
    <cellStyle name="Normal 2 2 2 2 2 2 2 110" xfId="9034" xr:uid="{00000000-0005-0000-0000-00004A230000}"/>
    <cellStyle name="Normal 2 2 2 2 2 2 2 111" xfId="9035" xr:uid="{00000000-0005-0000-0000-00004B230000}"/>
    <cellStyle name="Normal 2 2 2 2 2 2 2 112" xfId="9036" xr:uid="{00000000-0005-0000-0000-00004C230000}"/>
    <cellStyle name="Normal 2 2 2 2 2 2 2 113" xfId="9037" xr:uid="{00000000-0005-0000-0000-00004D230000}"/>
    <cellStyle name="Normal 2 2 2 2 2 2 2 114" xfId="9038" xr:uid="{00000000-0005-0000-0000-00004E230000}"/>
    <cellStyle name="Normal 2 2 2 2 2 2 2 115" xfId="9039" xr:uid="{00000000-0005-0000-0000-00004F230000}"/>
    <cellStyle name="Normal 2 2 2 2 2 2 2 116" xfId="9040" xr:uid="{00000000-0005-0000-0000-000050230000}"/>
    <cellStyle name="Normal 2 2 2 2 2 2 2 117" xfId="9041" xr:uid="{00000000-0005-0000-0000-000051230000}"/>
    <cellStyle name="Normal 2 2 2 2 2 2 2 118" xfId="9042" xr:uid="{00000000-0005-0000-0000-000052230000}"/>
    <cellStyle name="Normal 2 2 2 2 2 2 2 119" xfId="9043" xr:uid="{00000000-0005-0000-0000-000053230000}"/>
    <cellStyle name="Normal 2 2 2 2 2 2 2 12" xfId="9044" xr:uid="{00000000-0005-0000-0000-000054230000}"/>
    <cellStyle name="Normal 2 2 2 2 2 2 2 120" xfId="9045" xr:uid="{00000000-0005-0000-0000-000055230000}"/>
    <cellStyle name="Normal 2 2 2 2 2 2 2 121" xfId="9046" xr:uid="{00000000-0005-0000-0000-000056230000}"/>
    <cellStyle name="Normal 2 2 2 2 2 2 2 122" xfId="9047" xr:uid="{00000000-0005-0000-0000-000057230000}"/>
    <cellStyle name="Normal 2 2 2 2 2 2 2 123" xfId="9048" xr:uid="{00000000-0005-0000-0000-000058230000}"/>
    <cellStyle name="Normal 2 2 2 2 2 2 2 124" xfId="9049" xr:uid="{00000000-0005-0000-0000-000059230000}"/>
    <cellStyle name="Normal 2 2 2 2 2 2 2 125" xfId="9050" xr:uid="{00000000-0005-0000-0000-00005A230000}"/>
    <cellStyle name="Normal 2 2 2 2 2 2 2 126" xfId="9051" xr:uid="{00000000-0005-0000-0000-00005B230000}"/>
    <cellStyle name="Normal 2 2 2 2 2 2 2 127" xfId="9052" xr:uid="{00000000-0005-0000-0000-00005C230000}"/>
    <cellStyle name="Normal 2 2 2 2 2 2 2 128" xfId="9053" xr:uid="{00000000-0005-0000-0000-00005D230000}"/>
    <cellStyle name="Normal 2 2 2 2 2 2 2 129" xfId="9054" xr:uid="{00000000-0005-0000-0000-00005E230000}"/>
    <cellStyle name="Normal 2 2 2 2 2 2 2 13" xfId="9055" xr:uid="{00000000-0005-0000-0000-00005F230000}"/>
    <cellStyle name="Normal 2 2 2 2 2 2 2 130" xfId="9056" xr:uid="{00000000-0005-0000-0000-000060230000}"/>
    <cellStyle name="Normal 2 2 2 2 2 2 2 131" xfId="9057" xr:uid="{00000000-0005-0000-0000-000061230000}"/>
    <cellStyle name="Normal 2 2 2 2 2 2 2 132" xfId="9058" xr:uid="{00000000-0005-0000-0000-000062230000}"/>
    <cellStyle name="Normal 2 2 2 2 2 2 2 133" xfId="9059" xr:uid="{00000000-0005-0000-0000-000063230000}"/>
    <cellStyle name="Normal 2 2 2 2 2 2 2 134" xfId="9060" xr:uid="{00000000-0005-0000-0000-000064230000}"/>
    <cellStyle name="Normal 2 2 2 2 2 2 2 135" xfId="9061" xr:uid="{00000000-0005-0000-0000-000065230000}"/>
    <cellStyle name="Normal 2 2 2 2 2 2 2 136" xfId="9062" xr:uid="{00000000-0005-0000-0000-000066230000}"/>
    <cellStyle name="Normal 2 2 2 2 2 2 2 137" xfId="9063" xr:uid="{00000000-0005-0000-0000-000067230000}"/>
    <cellStyle name="Normal 2 2 2 2 2 2 2 138" xfId="9064" xr:uid="{00000000-0005-0000-0000-000068230000}"/>
    <cellStyle name="Normal 2 2 2 2 2 2 2 139" xfId="9065" xr:uid="{00000000-0005-0000-0000-000069230000}"/>
    <cellStyle name="Normal 2 2 2 2 2 2 2 14" xfId="9066" xr:uid="{00000000-0005-0000-0000-00006A230000}"/>
    <cellStyle name="Normal 2 2 2 2 2 2 2 140" xfId="9067" xr:uid="{00000000-0005-0000-0000-00006B230000}"/>
    <cellStyle name="Normal 2 2 2 2 2 2 2 141" xfId="9068" xr:uid="{00000000-0005-0000-0000-00006C230000}"/>
    <cellStyle name="Normal 2 2 2 2 2 2 2 142" xfId="9069" xr:uid="{00000000-0005-0000-0000-00006D230000}"/>
    <cellStyle name="Normal 2 2 2 2 2 2 2 143" xfId="9070" xr:uid="{00000000-0005-0000-0000-00006E230000}"/>
    <cellStyle name="Normal 2 2 2 2 2 2 2 144" xfId="9071" xr:uid="{00000000-0005-0000-0000-00006F230000}"/>
    <cellStyle name="Normal 2 2 2 2 2 2 2 145" xfId="9072" xr:uid="{00000000-0005-0000-0000-000070230000}"/>
    <cellStyle name="Normal 2 2 2 2 2 2 2 146" xfId="9073" xr:uid="{00000000-0005-0000-0000-000071230000}"/>
    <cellStyle name="Normal 2 2 2 2 2 2 2 147" xfId="9074" xr:uid="{00000000-0005-0000-0000-000072230000}"/>
    <cellStyle name="Normal 2 2 2 2 2 2 2 148" xfId="9075" xr:uid="{00000000-0005-0000-0000-000073230000}"/>
    <cellStyle name="Normal 2 2 2 2 2 2 2 149" xfId="9076" xr:uid="{00000000-0005-0000-0000-000074230000}"/>
    <cellStyle name="Normal 2 2 2 2 2 2 2 15" xfId="9077" xr:uid="{00000000-0005-0000-0000-000075230000}"/>
    <cellStyle name="Normal 2 2 2 2 2 2 2 150" xfId="9078" xr:uid="{00000000-0005-0000-0000-000076230000}"/>
    <cellStyle name="Normal 2 2 2 2 2 2 2 151" xfId="9079" xr:uid="{00000000-0005-0000-0000-000077230000}"/>
    <cellStyle name="Normal 2 2 2 2 2 2 2 152" xfId="9080" xr:uid="{00000000-0005-0000-0000-000078230000}"/>
    <cellStyle name="Normal 2 2 2 2 2 2 2 153" xfId="9081" xr:uid="{00000000-0005-0000-0000-000079230000}"/>
    <cellStyle name="Normal 2 2 2 2 2 2 2 154" xfId="9082" xr:uid="{00000000-0005-0000-0000-00007A230000}"/>
    <cellStyle name="Normal 2 2 2 2 2 2 2 155" xfId="9083" xr:uid="{00000000-0005-0000-0000-00007B230000}"/>
    <cellStyle name="Normal 2 2 2 2 2 2 2 156" xfId="9084" xr:uid="{00000000-0005-0000-0000-00007C230000}"/>
    <cellStyle name="Normal 2 2 2 2 2 2 2 157" xfId="9085" xr:uid="{00000000-0005-0000-0000-00007D230000}"/>
    <cellStyle name="Normal 2 2 2 2 2 2 2 158" xfId="9086" xr:uid="{00000000-0005-0000-0000-00007E230000}"/>
    <cellStyle name="Normal 2 2 2 2 2 2 2 159" xfId="9087" xr:uid="{00000000-0005-0000-0000-00007F230000}"/>
    <cellStyle name="Normal 2 2 2 2 2 2 2 16" xfId="9088" xr:uid="{00000000-0005-0000-0000-000080230000}"/>
    <cellStyle name="Normal 2 2 2 2 2 2 2 160" xfId="9089" xr:uid="{00000000-0005-0000-0000-000081230000}"/>
    <cellStyle name="Normal 2 2 2 2 2 2 2 161" xfId="9090" xr:uid="{00000000-0005-0000-0000-000082230000}"/>
    <cellStyle name="Normal 2 2 2 2 2 2 2 162" xfId="9091" xr:uid="{00000000-0005-0000-0000-000083230000}"/>
    <cellStyle name="Normal 2 2 2 2 2 2 2 163" xfId="9092" xr:uid="{00000000-0005-0000-0000-000084230000}"/>
    <cellStyle name="Normal 2 2 2 2 2 2 2 164" xfId="9093" xr:uid="{00000000-0005-0000-0000-000085230000}"/>
    <cellStyle name="Normal 2 2 2 2 2 2 2 165" xfId="9094" xr:uid="{00000000-0005-0000-0000-000086230000}"/>
    <cellStyle name="Normal 2 2 2 2 2 2 2 166" xfId="9095" xr:uid="{00000000-0005-0000-0000-000087230000}"/>
    <cellStyle name="Normal 2 2 2 2 2 2 2 167" xfId="9096" xr:uid="{00000000-0005-0000-0000-000088230000}"/>
    <cellStyle name="Normal 2 2 2 2 2 2 2 168" xfId="9097" xr:uid="{00000000-0005-0000-0000-000089230000}"/>
    <cellStyle name="Normal 2 2 2 2 2 2 2 169" xfId="9098" xr:uid="{00000000-0005-0000-0000-00008A230000}"/>
    <cellStyle name="Normal 2 2 2 2 2 2 2 17" xfId="9099" xr:uid="{00000000-0005-0000-0000-00008B230000}"/>
    <cellStyle name="Normal 2 2 2 2 2 2 2 170" xfId="9100" xr:uid="{00000000-0005-0000-0000-00008C230000}"/>
    <cellStyle name="Normal 2 2 2 2 2 2 2 171" xfId="9101" xr:uid="{00000000-0005-0000-0000-00008D230000}"/>
    <cellStyle name="Normal 2 2 2 2 2 2 2 172" xfId="9102" xr:uid="{00000000-0005-0000-0000-00008E230000}"/>
    <cellStyle name="Normal 2 2 2 2 2 2 2 173" xfId="9103" xr:uid="{00000000-0005-0000-0000-00008F230000}"/>
    <cellStyle name="Normal 2 2 2 2 2 2 2 174" xfId="9104" xr:uid="{00000000-0005-0000-0000-000090230000}"/>
    <cellStyle name="Normal 2 2 2 2 2 2 2 175" xfId="9105" xr:uid="{00000000-0005-0000-0000-000091230000}"/>
    <cellStyle name="Normal 2 2 2 2 2 2 2 176" xfId="9106" xr:uid="{00000000-0005-0000-0000-000092230000}"/>
    <cellStyle name="Normal 2 2 2 2 2 2 2 177" xfId="9107" xr:uid="{00000000-0005-0000-0000-000093230000}"/>
    <cellStyle name="Normal 2 2 2 2 2 2 2 178" xfId="9108" xr:uid="{00000000-0005-0000-0000-000094230000}"/>
    <cellStyle name="Normal 2 2 2 2 2 2 2 179" xfId="9109" xr:uid="{00000000-0005-0000-0000-000095230000}"/>
    <cellStyle name="Normal 2 2 2 2 2 2 2 18" xfId="9110" xr:uid="{00000000-0005-0000-0000-000096230000}"/>
    <cellStyle name="Normal 2 2 2 2 2 2 2 180" xfId="9111" xr:uid="{00000000-0005-0000-0000-000097230000}"/>
    <cellStyle name="Normal 2 2 2 2 2 2 2 181" xfId="9112" xr:uid="{00000000-0005-0000-0000-000098230000}"/>
    <cellStyle name="Normal 2 2 2 2 2 2 2 182" xfId="9113" xr:uid="{00000000-0005-0000-0000-000099230000}"/>
    <cellStyle name="Normal 2 2 2 2 2 2 2 183" xfId="9114" xr:uid="{00000000-0005-0000-0000-00009A230000}"/>
    <cellStyle name="Normal 2 2 2 2 2 2 2 19" xfId="9115" xr:uid="{00000000-0005-0000-0000-00009B230000}"/>
    <cellStyle name="Normal 2 2 2 2 2 2 2 2" xfId="9116" xr:uid="{00000000-0005-0000-0000-00009C230000}"/>
    <cellStyle name="Normal 2 2 2 2 2 2 2 2 10" xfId="9117" xr:uid="{00000000-0005-0000-0000-00009D230000}"/>
    <cellStyle name="Normal 2 2 2 2 2 2 2 2 100" xfId="9118" xr:uid="{00000000-0005-0000-0000-00009E230000}"/>
    <cellStyle name="Normal 2 2 2 2 2 2 2 2 101" xfId="9119" xr:uid="{00000000-0005-0000-0000-00009F230000}"/>
    <cellStyle name="Normal 2 2 2 2 2 2 2 2 102" xfId="9120" xr:uid="{00000000-0005-0000-0000-0000A0230000}"/>
    <cellStyle name="Normal 2 2 2 2 2 2 2 2 103" xfId="9121" xr:uid="{00000000-0005-0000-0000-0000A1230000}"/>
    <cellStyle name="Normal 2 2 2 2 2 2 2 2 104" xfId="9122" xr:uid="{00000000-0005-0000-0000-0000A2230000}"/>
    <cellStyle name="Normal 2 2 2 2 2 2 2 2 105" xfId="9123" xr:uid="{00000000-0005-0000-0000-0000A3230000}"/>
    <cellStyle name="Normal 2 2 2 2 2 2 2 2 106" xfId="9124" xr:uid="{00000000-0005-0000-0000-0000A4230000}"/>
    <cellStyle name="Normal 2 2 2 2 2 2 2 2 107" xfId="9125" xr:uid="{00000000-0005-0000-0000-0000A5230000}"/>
    <cellStyle name="Normal 2 2 2 2 2 2 2 2 108" xfId="9126" xr:uid="{00000000-0005-0000-0000-0000A6230000}"/>
    <cellStyle name="Normal 2 2 2 2 2 2 2 2 109" xfId="9127" xr:uid="{00000000-0005-0000-0000-0000A7230000}"/>
    <cellStyle name="Normal 2 2 2 2 2 2 2 2 11" xfId="9128" xr:uid="{00000000-0005-0000-0000-0000A8230000}"/>
    <cellStyle name="Normal 2 2 2 2 2 2 2 2 110" xfId="9129" xr:uid="{00000000-0005-0000-0000-0000A9230000}"/>
    <cellStyle name="Normal 2 2 2 2 2 2 2 2 111" xfId="9130" xr:uid="{00000000-0005-0000-0000-0000AA230000}"/>
    <cellStyle name="Normal 2 2 2 2 2 2 2 2 112" xfId="9131" xr:uid="{00000000-0005-0000-0000-0000AB230000}"/>
    <cellStyle name="Normal 2 2 2 2 2 2 2 2 113" xfId="9132" xr:uid="{00000000-0005-0000-0000-0000AC230000}"/>
    <cellStyle name="Normal 2 2 2 2 2 2 2 2 114" xfId="9133" xr:uid="{00000000-0005-0000-0000-0000AD230000}"/>
    <cellStyle name="Normal 2 2 2 2 2 2 2 2 115" xfId="9134" xr:uid="{00000000-0005-0000-0000-0000AE230000}"/>
    <cellStyle name="Normal 2 2 2 2 2 2 2 2 116" xfId="9135" xr:uid="{00000000-0005-0000-0000-0000AF230000}"/>
    <cellStyle name="Normal 2 2 2 2 2 2 2 2 117" xfId="9136" xr:uid="{00000000-0005-0000-0000-0000B0230000}"/>
    <cellStyle name="Normal 2 2 2 2 2 2 2 2 118" xfId="9137" xr:uid="{00000000-0005-0000-0000-0000B1230000}"/>
    <cellStyle name="Normal 2 2 2 2 2 2 2 2 119" xfId="9138" xr:uid="{00000000-0005-0000-0000-0000B2230000}"/>
    <cellStyle name="Normal 2 2 2 2 2 2 2 2 12" xfId="9139" xr:uid="{00000000-0005-0000-0000-0000B3230000}"/>
    <cellStyle name="Normal 2 2 2 2 2 2 2 2 120" xfId="9140" xr:uid="{00000000-0005-0000-0000-0000B4230000}"/>
    <cellStyle name="Normal 2 2 2 2 2 2 2 2 121" xfId="9141" xr:uid="{00000000-0005-0000-0000-0000B5230000}"/>
    <cellStyle name="Normal 2 2 2 2 2 2 2 2 122" xfId="9142" xr:uid="{00000000-0005-0000-0000-0000B6230000}"/>
    <cellStyle name="Normal 2 2 2 2 2 2 2 2 123" xfId="9143" xr:uid="{00000000-0005-0000-0000-0000B7230000}"/>
    <cellStyle name="Normal 2 2 2 2 2 2 2 2 124" xfId="9144" xr:uid="{00000000-0005-0000-0000-0000B8230000}"/>
    <cellStyle name="Normal 2 2 2 2 2 2 2 2 125" xfId="9145" xr:uid="{00000000-0005-0000-0000-0000B9230000}"/>
    <cellStyle name="Normal 2 2 2 2 2 2 2 2 126" xfId="9146" xr:uid="{00000000-0005-0000-0000-0000BA230000}"/>
    <cellStyle name="Normal 2 2 2 2 2 2 2 2 127" xfId="9147" xr:uid="{00000000-0005-0000-0000-0000BB230000}"/>
    <cellStyle name="Normal 2 2 2 2 2 2 2 2 128" xfId="9148" xr:uid="{00000000-0005-0000-0000-0000BC230000}"/>
    <cellStyle name="Normal 2 2 2 2 2 2 2 2 129" xfId="9149" xr:uid="{00000000-0005-0000-0000-0000BD230000}"/>
    <cellStyle name="Normal 2 2 2 2 2 2 2 2 13" xfId="9150" xr:uid="{00000000-0005-0000-0000-0000BE230000}"/>
    <cellStyle name="Normal 2 2 2 2 2 2 2 2 130" xfId="9151" xr:uid="{00000000-0005-0000-0000-0000BF230000}"/>
    <cellStyle name="Normal 2 2 2 2 2 2 2 2 131" xfId="9152" xr:uid="{00000000-0005-0000-0000-0000C0230000}"/>
    <cellStyle name="Normal 2 2 2 2 2 2 2 2 132" xfId="9153" xr:uid="{00000000-0005-0000-0000-0000C1230000}"/>
    <cellStyle name="Normal 2 2 2 2 2 2 2 2 133" xfId="9154" xr:uid="{00000000-0005-0000-0000-0000C2230000}"/>
    <cellStyle name="Normal 2 2 2 2 2 2 2 2 134" xfId="9155" xr:uid="{00000000-0005-0000-0000-0000C3230000}"/>
    <cellStyle name="Normal 2 2 2 2 2 2 2 2 135" xfId="9156" xr:uid="{00000000-0005-0000-0000-0000C4230000}"/>
    <cellStyle name="Normal 2 2 2 2 2 2 2 2 136" xfId="9157" xr:uid="{00000000-0005-0000-0000-0000C5230000}"/>
    <cellStyle name="Normal 2 2 2 2 2 2 2 2 137" xfId="9158" xr:uid="{00000000-0005-0000-0000-0000C6230000}"/>
    <cellStyle name="Normal 2 2 2 2 2 2 2 2 138" xfId="9159" xr:uid="{00000000-0005-0000-0000-0000C7230000}"/>
    <cellStyle name="Normal 2 2 2 2 2 2 2 2 139" xfId="9160" xr:uid="{00000000-0005-0000-0000-0000C8230000}"/>
    <cellStyle name="Normal 2 2 2 2 2 2 2 2 14" xfId="9161" xr:uid="{00000000-0005-0000-0000-0000C9230000}"/>
    <cellStyle name="Normal 2 2 2 2 2 2 2 2 140" xfId="9162" xr:uid="{00000000-0005-0000-0000-0000CA230000}"/>
    <cellStyle name="Normal 2 2 2 2 2 2 2 2 141" xfId="9163" xr:uid="{00000000-0005-0000-0000-0000CB230000}"/>
    <cellStyle name="Normal 2 2 2 2 2 2 2 2 142" xfId="9164" xr:uid="{00000000-0005-0000-0000-0000CC230000}"/>
    <cellStyle name="Normal 2 2 2 2 2 2 2 2 143" xfId="9165" xr:uid="{00000000-0005-0000-0000-0000CD230000}"/>
    <cellStyle name="Normal 2 2 2 2 2 2 2 2 144" xfId="9166" xr:uid="{00000000-0005-0000-0000-0000CE230000}"/>
    <cellStyle name="Normal 2 2 2 2 2 2 2 2 145" xfId="9167" xr:uid="{00000000-0005-0000-0000-0000CF230000}"/>
    <cellStyle name="Normal 2 2 2 2 2 2 2 2 146" xfId="9168" xr:uid="{00000000-0005-0000-0000-0000D0230000}"/>
    <cellStyle name="Normal 2 2 2 2 2 2 2 2 147" xfId="9169" xr:uid="{00000000-0005-0000-0000-0000D1230000}"/>
    <cellStyle name="Normal 2 2 2 2 2 2 2 2 148" xfId="9170" xr:uid="{00000000-0005-0000-0000-0000D2230000}"/>
    <cellStyle name="Normal 2 2 2 2 2 2 2 2 149" xfId="9171" xr:uid="{00000000-0005-0000-0000-0000D3230000}"/>
    <cellStyle name="Normal 2 2 2 2 2 2 2 2 15" xfId="9172" xr:uid="{00000000-0005-0000-0000-0000D4230000}"/>
    <cellStyle name="Normal 2 2 2 2 2 2 2 2 150" xfId="9173" xr:uid="{00000000-0005-0000-0000-0000D5230000}"/>
    <cellStyle name="Normal 2 2 2 2 2 2 2 2 151" xfId="9174" xr:uid="{00000000-0005-0000-0000-0000D6230000}"/>
    <cellStyle name="Normal 2 2 2 2 2 2 2 2 152" xfId="9175" xr:uid="{00000000-0005-0000-0000-0000D7230000}"/>
    <cellStyle name="Normal 2 2 2 2 2 2 2 2 153" xfId="9176" xr:uid="{00000000-0005-0000-0000-0000D8230000}"/>
    <cellStyle name="Normal 2 2 2 2 2 2 2 2 154" xfId="9177" xr:uid="{00000000-0005-0000-0000-0000D9230000}"/>
    <cellStyle name="Normal 2 2 2 2 2 2 2 2 155" xfId="9178" xr:uid="{00000000-0005-0000-0000-0000DA230000}"/>
    <cellStyle name="Normal 2 2 2 2 2 2 2 2 156" xfId="9179" xr:uid="{00000000-0005-0000-0000-0000DB230000}"/>
    <cellStyle name="Normal 2 2 2 2 2 2 2 2 157" xfId="9180" xr:uid="{00000000-0005-0000-0000-0000DC230000}"/>
    <cellStyle name="Normal 2 2 2 2 2 2 2 2 158" xfId="9181" xr:uid="{00000000-0005-0000-0000-0000DD230000}"/>
    <cellStyle name="Normal 2 2 2 2 2 2 2 2 159" xfId="9182" xr:uid="{00000000-0005-0000-0000-0000DE230000}"/>
    <cellStyle name="Normal 2 2 2 2 2 2 2 2 16" xfId="9183" xr:uid="{00000000-0005-0000-0000-0000DF230000}"/>
    <cellStyle name="Normal 2 2 2 2 2 2 2 2 160" xfId="9184" xr:uid="{00000000-0005-0000-0000-0000E0230000}"/>
    <cellStyle name="Normal 2 2 2 2 2 2 2 2 161" xfId="9185" xr:uid="{00000000-0005-0000-0000-0000E1230000}"/>
    <cellStyle name="Normal 2 2 2 2 2 2 2 2 162" xfId="9186" xr:uid="{00000000-0005-0000-0000-0000E2230000}"/>
    <cellStyle name="Normal 2 2 2 2 2 2 2 2 163" xfId="9187" xr:uid="{00000000-0005-0000-0000-0000E3230000}"/>
    <cellStyle name="Normal 2 2 2 2 2 2 2 2 164" xfId="9188" xr:uid="{00000000-0005-0000-0000-0000E4230000}"/>
    <cellStyle name="Normal 2 2 2 2 2 2 2 2 165" xfId="9189" xr:uid="{00000000-0005-0000-0000-0000E5230000}"/>
    <cellStyle name="Normal 2 2 2 2 2 2 2 2 166" xfId="9190" xr:uid="{00000000-0005-0000-0000-0000E6230000}"/>
    <cellStyle name="Normal 2 2 2 2 2 2 2 2 167" xfId="9191" xr:uid="{00000000-0005-0000-0000-0000E7230000}"/>
    <cellStyle name="Normal 2 2 2 2 2 2 2 2 168" xfId="9192" xr:uid="{00000000-0005-0000-0000-0000E8230000}"/>
    <cellStyle name="Normal 2 2 2 2 2 2 2 2 169" xfId="9193" xr:uid="{00000000-0005-0000-0000-0000E9230000}"/>
    <cellStyle name="Normal 2 2 2 2 2 2 2 2 17" xfId="9194" xr:uid="{00000000-0005-0000-0000-0000EA230000}"/>
    <cellStyle name="Normal 2 2 2 2 2 2 2 2 170" xfId="9195" xr:uid="{00000000-0005-0000-0000-0000EB230000}"/>
    <cellStyle name="Normal 2 2 2 2 2 2 2 2 171" xfId="9196" xr:uid="{00000000-0005-0000-0000-0000EC230000}"/>
    <cellStyle name="Normal 2 2 2 2 2 2 2 2 172" xfId="9197" xr:uid="{00000000-0005-0000-0000-0000ED230000}"/>
    <cellStyle name="Normal 2 2 2 2 2 2 2 2 173" xfId="9198" xr:uid="{00000000-0005-0000-0000-0000EE230000}"/>
    <cellStyle name="Normal 2 2 2 2 2 2 2 2 174" xfId="9199" xr:uid="{00000000-0005-0000-0000-0000EF230000}"/>
    <cellStyle name="Normal 2 2 2 2 2 2 2 2 175" xfId="9200" xr:uid="{00000000-0005-0000-0000-0000F0230000}"/>
    <cellStyle name="Normal 2 2 2 2 2 2 2 2 176" xfId="9201" xr:uid="{00000000-0005-0000-0000-0000F1230000}"/>
    <cellStyle name="Normal 2 2 2 2 2 2 2 2 177" xfId="9202" xr:uid="{00000000-0005-0000-0000-0000F2230000}"/>
    <cellStyle name="Normal 2 2 2 2 2 2 2 2 178" xfId="9203" xr:uid="{00000000-0005-0000-0000-0000F3230000}"/>
    <cellStyle name="Normal 2 2 2 2 2 2 2 2 179" xfId="9204" xr:uid="{00000000-0005-0000-0000-0000F4230000}"/>
    <cellStyle name="Normal 2 2 2 2 2 2 2 2 18" xfId="9205" xr:uid="{00000000-0005-0000-0000-0000F5230000}"/>
    <cellStyle name="Normal 2 2 2 2 2 2 2 2 180" xfId="9206" xr:uid="{00000000-0005-0000-0000-0000F6230000}"/>
    <cellStyle name="Normal 2 2 2 2 2 2 2 2 181" xfId="9207" xr:uid="{00000000-0005-0000-0000-0000F7230000}"/>
    <cellStyle name="Normal 2 2 2 2 2 2 2 2 19" xfId="9208" xr:uid="{00000000-0005-0000-0000-0000F8230000}"/>
    <cellStyle name="Normal 2 2 2 2 2 2 2 2 2" xfId="9209" xr:uid="{00000000-0005-0000-0000-0000F9230000}"/>
    <cellStyle name="Normal 2 2 2 2 2 2 2 2 2 10" xfId="9210" xr:uid="{00000000-0005-0000-0000-0000FA230000}"/>
    <cellStyle name="Normal 2 2 2 2 2 2 2 2 2 100" xfId="9211" xr:uid="{00000000-0005-0000-0000-0000FB230000}"/>
    <cellStyle name="Normal 2 2 2 2 2 2 2 2 2 101" xfId="9212" xr:uid="{00000000-0005-0000-0000-0000FC230000}"/>
    <cellStyle name="Normal 2 2 2 2 2 2 2 2 2 102" xfId="9213" xr:uid="{00000000-0005-0000-0000-0000FD230000}"/>
    <cellStyle name="Normal 2 2 2 2 2 2 2 2 2 103" xfId="9214" xr:uid="{00000000-0005-0000-0000-0000FE230000}"/>
    <cellStyle name="Normal 2 2 2 2 2 2 2 2 2 104" xfId="9215" xr:uid="{00000000-0005-0000-0000-0000FF230000}"/>
    <cellStyle name="Normal 2 2 2 2 2 2 2 2 2 105" xfId="9216" xr:uid="{00000000-0005-0000-0000-000000240000}"/>
    <cellStyle name="Normal 2 2 2 2 2 2 2 2 2 106" xfId="9217" xr:uid="{00000000-0005-0000-0000-000001240000}"/>
    <cellStyle name="Normal 2 2 2 2 2 2 2 2 2 107" xfId="9218" xr:uid="{00000000-0005-0000-0000-000002240000}"/>
    <cellStyle name="Normal 2 2 2 2 2 2 2 2 2 108" xfId="9219" xr:uid="{00000000-0005-0000-0000-000003240000}"/>
    <cellStyle name="Normal 2 2 2 2 2 2 2 2 2 109" xfId="9220" xr:uid="{00000000-0005-0000-0000-000004240000}"/>
    <cellStyle name="Normal 2 2 2 2 2 2 2 2 2 11" xfId="9221" xr:uid="{00000000-0005-0000-0000-000005240000}"/>
    <cellStyle name="Normal 2 2 2 2 2 2 2 2 2 110" xfId="9222" xr:uid="{00000000-0005-0000-0000-000006240000}"/>
    <cellStyle name="Normal 2 2 2 2 2 2 2 2 2 111" xfId="9223" xr:uid="{00000000-0005-0000-0000-000007240000}"/>
    <cellStyle name="Normal 2 2 2 2 2 2 2 2 2 112" xfId="9224" xr:uid="{00000000-0005-0000-0000-000008240000}"/>
    <cellStyle name="Normal 2 2 2 2 2 2 2 2 2 113" xfId="9225" xr:uid="{00000000-0005-0000-0000-000009240000}"/>
    <cellStyle name="Normal 2 2 2 2 2 2 2 2 2 114" xfId="9226" xr:uid="{00000000-0005-0000-0000-00000A240000}"/>
    <cellStyle name="Normal 2 2 2 2 2 2 2 2 2 115" xfId="9227" xr:uid="{00000000-0005-0000-0000-00000B240000}"/>
    <cellStyle name="Normal 2 2 2 2 2 2 2 2 2 116" xfId="9228" xr:uid="{00000000-0005-0000-0000-00000C240000}"/>
    <cellStyle name="Normal 2 2 2 2 2 2 2 2 2 117" xfId="9229" xr:uid="{00000000-0005-0000-0000-00000D240000}"/>
    <cellStyle name="Normal 2 2 2 2 2 2 2 2 2 118" xfId="9230" xr:uid="{00000000-0005-0000-0000-00000E240000}"/>
    <cellStyle name="Normal 2 2 2 2 2 2 2 2 2 119" xfId="9231" xr:uid="{00000000-0005-0000-0000-00000F240000}"/>
    <cellStyle name="Normal 2 2 2 2 2 2 2 2 2 12" xfId="9232" xr:uid="{00000000-0005-0000-0000-000010240000}"/>
    <cellStyle name="Normal 2 2 2 2 2 2 2 2 2 120" xfId="9233" xr:uid="{00000000-0005-0000-0000-000011240000}"/>
    <cellStyle name="Normal 2 2 2 2 2 2 2 2 2 121" xfId="9234" xr:uid="{00000000-0005-0000-0000-000012240000}"/>
    <cellStyle name="Normal 2 2 2 2 2 2 2 2 2 122" xfId="9235" xr:uid="{00000000-0005-0000-0000-000013240000}"/>
    <cellStyle name="Normal 2 2 2 2 2 2 2 2 2 123" xfId="9236" xr:uid="{00000000-0005-0000-0000-000014240000}"/>
    <cellStyle name="Normal 2 2 2 2 2 2 2 2 2 124" xfId="9237" xr:uid="{00000000-0005-0000-0000-000015240000}"/>
    <cellStyle name="Normal 2 2 2 2 2 2 2 2 2 125" xfId="9238" xr:uid="{00000000-0005-0000-0000-000016240000}"/>
    <cellStyle name="Normal 2 2 2 2 2 2 2 2 2 126" xfId="9239" xr:uid="{00000000-0005-0000-0000-000017240000}"/>
    <cellStyle name="Normal 2 2 2 2 2 2 2 2 2 127" xfId="9240" xr:uid="{00000000-0005-0000-0000-000018240000}"/>
    <cellStyle name="Normal 2 2 2 2 2 2 2 2 2 128" xfId="9241" xr:uid="{00000000-0005-0000-0000-000019240000}"/>
    <cellStyle name="Normal 2 2 2 2 2 2 2 2 2 129" xfId="9242" xr:uid="{00000000-0005-0000-0000-00001A240000}"/>
    <cellStyle name="Normal 2 2 2 2 2 2 2 2 2 13" xfId="9243" xr:uid="{00000000-0005-0000-0000-00001B240000}"/>
    <cellStyle name="Normal 2 2 2 2 2 2 2 2 2 130" xfId="9244" xr:uid="{00000000-0005-0000-0000-00001C240000}"/>
    <cellStyle name="Normal 2 2 2 2 2 2 2 2 2 131" xfId="9245" xr:uid="{00000000-0005-0000-0000-00001D240000}"/>
    <cellStyle name="Normal 2 2 2 2 2 2 2 2 2 132" xfId="9246" xr:uid="{00000000-0005-0000-0000-00001E240000}"/>
    <cellStyle name="Normal 2 2 2 2 2 2 2 2 2 133" xfId="9247" xr:uid="{00000000-0005-0000-0000-00001F240000}"/>
    <cellStyle name="Normal 2 2 2 2 2 2 2 2 2 134" xfId="9248" xr:uid="{00000000-0005-0000-0000-000020240000}"/>
    <cellStyle name="Normal 2 2 2 2 2 2 2 2 2 135" xfId="9249" xr:uid="{00000000-0005-0000-0000-000021240000}"/>
    <cellStyle name="Normal 2 2 2 2 2 2 2 2 2 136" xfId="9250" xr:uid="{00000000-0005-0000-0000-000022240000}"/>
    <cellStyle name="Normal 2 2 2 2 2 2 2 2 2 137" xfId="9251" xr:uid="{00000000-0005-0000-0000-000023240000}"/>
    <cellStyle name="Normal 2 2 2 2 2 2 2 2 2 138" xfId="9252" xr:uid="{00000000-0005-0000-0000-000024240000}"/>
    <cellStyle name="Normal 2 2 2 2 2 2 2 2 2 139" xfId="9253" xr:uid="{00000000-0005-0000-0000-000025240000}"/>
    <cellStyle name="Normal 2 2 2 2 2 2 2 2 2 14" xfId="9254" xr:uid="{00000000-0005-0000-0000-000026240000}"/>
    <cellStyle name="Normal 2 2 2 2 2 2 2 2 2 140" xfId="9255" xr:uid="{00000000-0005-0000-0000-000027240000}"/>
    <cellStyle name="Normal 2 2 2 2 2 2 2 2 2 141" xfId="9256" xr:uid="{00000000-0005-0000-0000-000028240000}"/>
    <cellStyle name="Normal 2 2 2 2 2 2 2 2 2 142" xfId="9257" xr:uid="{00000000-0005-0000-0000-000029240000}"/>
    <cellStyle name="Normal 2 2 2 2 2 2 2 2 2 143" xfId="9258" xr:uid="{00000000-0005-0000-0000-00002A240000}"/>
    <cellStyle name="Normal 2 2 2 2 2 2 2 2 2 144" xfId="9259" xr:uid="{00000000-0005-0000-0000-00002B240000}"/>
    <cellStyle name="Normal 2 2 2 2 2 2 2 2 2 145" xfId="9260" xr:uid="{00000000-0005-0000-0000-00002C240000}"/>
    <cellStyle name="Normal 2 2 2 2 2 2 2 2 2 146" xfId="9261" xr:uid="{00000000-0005-0000-0000-00002D240000}"/>
    <cellStyle name="Normal 2 2 2 2 2 2 2 2 2 147" xfId="9262" xr:uid="{00000000-0005-0000-0000-00002E240000}"/>
    <cellStyle name="Normal 2 2 2 2 2 2 2 2 2 148" xfId="9263" xr:uid="{00000000-0005-0000-0000-00002F240000}"/>
    <cellStyle name="Normal 2 2 2 2 2 2 2 2 2 149" xfId="9264" xr:uid="{00000000-0005-0000-0000-000030240000}"/>
    <cellStyle name="Normal 2 2 2 2 2 2 2 2 2 15" xfId="9265" xr:uid="{00000000-0005-0000-0000-000031240000}"/>
    <cellStyle name="Normal 2 2 2 2 2 2 2 2 2 150" xfId="9266" xr:uid="{00000000-0005-0000-0000-000032240000}"/>
    <cellStyle name="Normal 2 2 2 2 2 2 2 2 2 151" xfId="9267" xr:uid="{00000000-0005-0000-0000-000033240000}"/>
    <cellStyle name="Normal 2 2 2 2 2 2 2 2 2 152" xfId="9268" xr:uid="{00000000-0005-0000-0000-000034240000}"/>
    <cellStyle name="Normal 2 2 2 2 2 2 2 2 2 153" xfId="9269" xr:uid="{00000000-0005-0000-0000-000035240000}"/>
    <cellStyle name="Normal 2 2 2 2 2 2 2 2 2 154" xfId="9270" xr:uid="{00000000-0005-0000-0000-000036240000}"/>
    <cellStyle name="Normal 2 2 2 2 2 2 2 2 2 155" xfId="9271" xr:uid="{00000000-0005-0000-0000-000037240000}"/>
    <cellStyle name="Normal 2 2 2 2 2 2 2 2 2 156" xfId="9272" xr:uid="{00000000-0005-0000-0000-000038240000}"/>
    <cellStyle name="Normal 2 2 2 2 2 2 2 2 2 157" xfId="9273" xr:uid="{00000000-0005-0000-0000-000039240000}"/>
    <cellStyle name="Normal 2 2 2 2 2 2 2 2 2 158" xfId="9274" xr:uid="{00000000-0005-0000-0000-00003A240000}"/>
    <cellStyle name="Normal 2 2 2 2 2 2 2 2 2 159" xfId="9275" xr:uid="{00000000-0005-0000-0000-00003B240000}"/>
    <cellStyle name="Normal 2 2 2 2 2 2 2 2 2 16" xfId="9276" xr:uid="{00000000-0005-0000-0000-00003C240000}"/>
    <cellStyle name="Normal 2 2 2 2 2 2 2 2 2 160" xfId="9277" xr:uid="{00000000-0005-0000-0000-00003D240000}"/>
    <cellStyle name="Normal 2 2 2 2 2 2 2 2 2 161" xfId="9278" xr:uid="{00000000-0005-0000-0000-00003E240000}"/>
    <cellStyle name="Normal 2 2 2 2 2 2 2 2 2 162" xfId="9279" xr:uid="{00000000-0005-0000-0000-00003F240000}"/>
    <cellStyle name="Normal 2 2 2 2 2 2 2 2 2 163" xfId="9280" xr:uid="{00000000-0005-0000-0000-000040240000}"/>
    <cellStyle name="Normal 2 2 2 2 2 2 2 2 2 164" xfId="9281" xr:uid="{00000000-0005-0000-0000-000041240000}"/>
    <cellStyle name="Normal 2 2 2 2 2 2 2 2 2 165" xfId="9282" xr:uid="{00000000-0005-0000-0000-000042240000}"/>
    <cellStyle name="Normal 2 2 2 2 2 2 2 2 2 166" xfId="9283" xr:uid="{00000000-0005-0000-0000-000043240000}"/>
    <cellStyle name="Normal 2 2 2 2 2 2 2 2 2 167" xfId="9284" xr:uid="{00000000-0005-0000-0000-000044240000}"/>
    <cellStyle name="Normal 2 2 2 2 2 2 2 2 2 168" xfId="9285" xr:uid="{00000000-0005-0000-0000-000045240000}"/>
    <cellStyle name="Normal 2 2 2 2 2 2 2 2 2 169" xfId="9286" xr:uid="{00000000-0005-0000-0000-000046240000}"/>
    <cellStyle name="Normal 2 2 2 2 2 2 2 2 2 17" xfId="9287" xr:uid="{00000000-0005-0000-0000-000047240000}"/>
    <cellStyle name="Normal 2 2 2 2 2 2 2 2 2 170" xfId="9288" xr:uid="{00000000-0005-0000-0000-000048240000}"/>
    <cellStyle name="Normal 2 2 2 2 2 2 2 2 2 171" xfId="9289" xr:uid="{00000000-0005-0000-0000-000049240000}"/>
    <cellStyle name="Normal 2 2 2 2 2 2 2 2 2 172" xfId="9290" xr:uid="{00000000-0005-0000-0000-00004A240000}"/>
    <cellStyle name="Normal 2 2 2 2 2 2 2 2 2 173" xfId="9291" xr:uid="{00000000-0005-0000-0000-00004B240000}"/>
    <cellStyle name="Normal 2 2 2 2 2 2 2 2 2 174" xfId="9292" xr:uid="{00000000-0005-0000-0000-00004C240000}"/>
    <cellStyle name="Normal 2 2 2 2 2 2 2 2 2 175" xfId="9293" xr:uid="{00000000-0005-0000-0000-00004D240000}"/>
    <cellStyle name="Normal 2 2 2 2 2 2 2 2 2 176" xfId="9294" xr:uid="{00000000-0005-0000-0000-00004E240000}"/>
    <cellStyle name="Normal 2 2 2 2 2 2 2 2 2 177" xfId="9295" xr:uid="{00000000-0005-0000-0000-00004F240000}"/>
    <cellStyle name="Normal 2 2 2 2 2 2 2 2 2 178" xfId="9296" xr:uid="{00000000-0005-0000-0000-000050240000}"/>
    <cellStyle name="Normal 2 2 2 2 2 2 2 2 2 179" xfId="9297" xr:uid="{00000000-0005-0000-0000-000051240000}"/>
    <cellStyle name="Normal 2 2 2 2 2 2 2 2 2 18" xfId="9298" xr:uid="{00000000-0005-0000-0000-000052240000}"/>
    <cellStyle name="Normal 2 2 2 2 2 2 2 2 2 180" xfId="9299" xr:uid="{00000000-0005-0000-0000-000053240000}"/>
    <cellStyle name="Normal 2 2 2 2 2 2 2 2 2 181" xfId="9300" xr:uid="{00000000-0005-0000-0000-000054240000}"/>
    <cellStyle name="Normal 2 2 2 2 2 2 2 2 2 19" xfId="9301" xr:uid="{00000000-0005-0000-0000-000055240000}"/>
    <cellStyle name="Normal 2 2 2 2 2 2 2 2 2 2" xfId="9302" xr:uid="{00000000-0005-0000-0000-000056240000}"/>
    <cellStyle name="Normal 2 2 2 2 2 2 2 2 2 2 10" xfId="9303" xr:uid="{00000000-0005-0000-0000-000057240000}"/>
    <cellStyle name="Normal 2 2 2 2 2 2 2 2 2 2 100" xfId="9304" xr:uid="{00000000-0005-0000-0000-000058240000}"/>
    <cellStyle name="Normal 2 2 2 2 2 2 2 2 2 2 101" xfId="9305" xr:uid="{00000000-0005-0000-0000-000059240000}"/>
    <cellStyle name="Normal 2 2 2 2 2 2 2 2 2 2 102" xfId="9306" xr:uid="{00000000-0005-0000-0000-00005A240000}"/>
    <cellStyle name="Normal 2 2 2 2 2 2 2 2 2 2 103" xfId="9307" xr:uid="{00000000-0005-0000-0000-00005B240000}"/>
    <cellStyle name="Normal 2 2 2 2 2 2 2 2 2 2 104" xfId="9308" xr:uid="{00000000-0005-0000-0000-00005C240000}"/>
    <cellStyle name="Normal 2 2 2 2 2 2 2 2 2 2 105" xfId="9309" xr:uid="{00000000-0005-0000-0000-00005D240000}"/>
    <cellStyle name="Normal 2 2 2 2 2 2 2 2 2 2 106" xfId="9310" xr:uid="{00000000-0005-0000-0000-00005E240000}"/>
    <cellStyle name="Normal 2 2 2 2 2 2 2 2 2 2 107" xfId="9311" xr:uid="{00000000-0005-0000-0000-00005F240000}"/>
    <cellStyle name="Normal 2 2 2 2 2 2 2 2 2 2 108" xfId="9312" xr:uid="{00000000-0005-0000-0000-000060240000}"/>
    <cellStyle name="Normal 2 2 2 2 2 2 2 2 2 2 109" xfId="9313" xr:uid="{00000000-0005-0000-0000-000061240000}"/>
    <cellStyle name="Normal 2 2 2 2 2 2 2 2 2 2 11" xfId="9314" xr:uid="{00000000-0005-0000-0000-000062240000}"/>
    <cellStyle name="Normal 2 2 2 2 2 2 2 2 2 2 110" xfId="9315" xr:uid="{00000000-0005-0000-0000-000063240000}"/>
    <cellStyle name="Normal 2 2 2 2 2 2 2 2 2 2 111" xfId="9316" xr:uid="{00000000-0005-0000-0000-000064240000}"/>
    <cellStyle name="Normal 2 2 2 2 2 2 2 2 2 2 112" xfId="9317" xr:uid="{00000000-0005-0000-0000-000065240000}"/>
    <cellStyle name="Normal 2 2 2 2 2 2 2 2 2 2 113" xfId="9318" xr:uid="{00000000-0005-0000-0000-000066240000}"/>
    <cellStyle name="Normal 2 2 2 2 2 2 2 2 2 2 114" xfId="9319" xr:uid="{00000000-0005-0000-0000-000067240000}"/>
    <cellStyle name="Normal 2 2 2 2 2 2 2 2 2 2 115" xfId="9320" xr:uid="{00000000-0005-0000-0000-000068240000}"/>
    <cellStyle name="Normal 2 2 2 2 2 2 2 2 2 2 116" xfId="9321" xr:uid="{00000000-0005-0000-0000-000069240000}"/>
    <cellStyle name="Normal 2 2 2 2 2 2 2 2 2 2 117" xfId="9322" xr:uid="{00000000-0005-0000-0000-00006A240000}"/>
    <cellStyle name="Normal 2 2 2 2 2 2 2 2 2 2 118" xfId="9323" xr:uid="{00000000-0005-0000-0000-00006B240000}"/>
    <cellStyle name="Normal 2 2 2 2 2 2 2 2 2 2 119" xfId="9324" xr:uid="{00000000-0005-0000-0000-00006C240000}"/>
    <cellStyle name="Normal 2 2 2 2 2 2 2 2 2 2 12" xfId="9325" xr:uid="{00000000-0005-0000-0000-00006D240000}"/>
    <cellStyle name="Normal 2 2 2 2 2 2 2 2 2 2 120" xfId="9326" xr:uid="{00000000-0005-0000-0000-00006E240000}"/>
    <cellStyle name="Normal 2 2 2 2 2 2 2 2 2 2 121" xfId="9327" xr:uid="{00000000-0005-0000-0000-00006F240000}"/>
    <cellStyle name="Normal 2 2 2 2 2 2 2 2 2 2 122" xfId="9328" xr:uid="{00000000-0005-0000-0000-000070240000}"/>
    <cellStyle name="Normal 2 2 2 2 2 2 2 2 2 2 123" xfId="9329" xr:uid="{00000000-0005-0000-0000-000071240000}"/>
    <cellStyle name="Normal 2 2 2 2 2 2 2 2 2 2 124" xfId="9330" xr:uid="{00000000-0005-0000-0000-000072240000}"/>
    <cellStyle name="Normal 2 2 2 2 2 2 2 2 2 2 125" xfId="9331" xr:uid="{00000000-0005-0000-0000-000073240000}"/>
    <cellStyle name="Normal 2 2 2 2 2 2 2 2 2 2 126" xfId="9332" xr:uid="{00000000-0005-0000-0000-000074240000}"/>
    <cellStyle name="Normal 2 2 2 2 2 2 2 2 2 2 127" xfId="9333" xr:uid="{00000000-0005-0000-0000-000075240000}"/>
    <cellStyle name="Normal 2 2 2 2 2 2 2 2 2 2 128" xfId="9334" xr:uid="{00000000-0005-0000-0000-000076240000}"/>
    <cellStyle name="Normal 2 2 2 2 2 2 2 2 2 2 129" xfId="9335" xr:uid="{00000000-0005-0000-0000-000077240000}"/>
    <cellStyle name="Normal 2 2 2 2 2 2 2 2 2 2 13" xfId="9336" xr:uid="{00000000-0005-0000-0000-000078240000}"/>
    <cellStyle name="Normal 2 2 2 2 2 2 2 2 2 2 130" xfId="9337" xr:uid="{00000000-0005-0000-0000-000079240000}"/>
    <cellStyle name="Normal 2 2 2 2 2 2 2 2 2 2 131" xfId="9338" xr:uid="{00000000-0005-0000-0000-00007A240000}"/>
    <cellStyle name="Normal 2 2 2 2 2 2 2 2 2 2 132" xfId="9339" xr:uid="{00000000-0005-0000-0000-00007B240000}"/>
    <cellStyle name="Normal 2 2 2 2 2 2 2 2 2 2 133" xfId="9340" xr:uid="{00000000-0005-0000-0000-00007C240000}"/>
    <cellStyle name="Normal 2 2 2 2 2 2 2 2 2 2 134" xfId="9341" xr:uid="{00000000-0005-0000-0000-00007D240000}"/>
    <cellStyle name="Normal 2 2 2 2 2 2 2 2 2 2 135" xfId="9342" xr:uid="{00000000-0005-0000-0000-00007E240000}"/>
    <cellStyle name="Normal 2 2 2 2 2 2 2 2 2 2 136" xfId="9343" xr:uid="{00000000-0005-0000-0000-00007F240000}"/>
    <cellStyle name="Normal 2 2 2 2 2 2 2 2 2 2 137" xfId="9344" xr:uid="{00000000-0005-0000-0000-000080240000}"/>
    <cellStyle name="Normal 2 2 2 2 2 2 2 2 2 2 138" xfId="9345" xr:uid="{00000000-0005-0000-0000-000081240000}"/>
    <cellStyle name="Normal 2 2 2 2 2 2 2 2 2 2 139" xfId="9346" xr:uid="{00000000-0005-0000-0000-000082240000}"/>
    <cellStyle name="Normal 2 2 2 2 2 2 2 2 2 2 14" xfId="9347" xr:uid="{00000000-0005-0000-0000-000083240000}"/>
    <cellStyle name="Normal 2 2 2 2 2 2 2 2 2 2 140" xfId="9348" xr:uid="{00000000-0005-0000-0000-000084240000}"/>
    <cellStyle name="Normal 2 2 2 2 2 2 2 2 2 2 141" xfId="9349" xr:uid="{00000000-0005-0000-0000-000085240000}"/>
    <cellStyle name="Normal 2 2 2 2 2 2 2 2 2 2 142" xfId="9350" xr:uid="{00000000-0005-0000-0000-000086240000}"/>
    <cellStyle name="Normal 2 2 2 2 2 2 2 2 2 2 143" xfId="9351" xr:uid="{00000000-0005-0000-0000-000087240000}"/>
    <cellStyle name="Normal 2 2 2 2 2 2 2 2 2 2 144" xfId="9352" xr:uid="{00000000-0005-0000-0000-000088240000}"/>
    <cellStyle name="Normal 2 2 2 2 2 2 2 2 2 2 145" xfId="9353" xr:uid="{00000000-0005-0000-0000-000089240000}"/>
    <cellStyle name="Normal 2 2 2 2 2 2 2 2 2 2 146" xfId="9354" xr:uid="{00000000-0005-0000-0000-00008A240000}"/>
    <cellStyle name="Normal 2 2 2 2 2 2 2 2 2 2 147" xfId="9355" xr:uid="{00000000-0005-0000-0000-00008B240000}"/>
    <cellStyle name="Normal 2 2 2 2 2 2 2 2 2 2 148" xfId="9356" xr:uid="{00000000-0005-0000-0000-00008C240000}"/>
    <cellStyle name="Normal 2 2 2 2 2 2 2 2 2 2 149" xfId="9357" xr:uid="{00000000-0005-0000-0000-00008D240000}"/>
    <cellStyle name="Normal 2 2 2 2 2 2 2 2 2 2 15" xfId="9358" xr:uid="{00000000-0005-0000-0000-00008E240000}"/>
    <cellStyle name="Normal 2 2 2 2 2 2 2 2 2 2 150" xfId="9359" xr:uid="{00000000-0005-0000-0000-00008F240000}"/>
    <cellStyle name="Normal 2 2 2 2 2 2 2 2 2 2 151" xfId="9360" xr:uid="{00000000-0005-0000-0000-000090240000}"/>
    <cellStyle name="Normal 2 2 2 2 2 2 2 2 2 2 152" xfId="9361" xr:uid="{00000000-0005-0000-0000-000091240000}"/>
    <cellStyle name="Normal 2 2 2 2 2 2 2 2 2 2 153" xfId="9362" xr:uid="{00000000-0005-0000-0000-000092240000}"/>
    <cellStyle name="Normal 2 2 2 2 2 2 2 2 2 2 154" xfId="9363" xr:uid="{00000000-0005-0000-0000-000093240000}"/>
    <cellStyle name="Normal 2 2 2 2 2 2 2 2 2 2 155" xfId="9364" xr:uid="{00000000-0005-0000-0000-000094240000}"/>
    <cellStyle name="Normal 2 2 2 2 2 2 2 2 2 2 156" xfId="9365" xr:uid="{00000000-0005-0000-0000-000095240000}"/>
    <cellStyle name="Normal 2 2 2 2 2 2 2 2 2 2 157" xfId="9366" xr:uid="{00000000-0005-0000-0000-000096240000}"/>
    <cellStyle name="Normal 2 2 2 2 2 2 2 2 2 2 158" xfId="9367" xr:uid="{00000000-0005-0000-0000-000097240000}"/>
    <cellStyle name="Normal 2 2 2 2 2 2 2 2 2 2 159" xfId="9368" xr:uid="{00000000-0005-0000-0000-000098240000}"/>
    <cellStyle name="Normal 2 2 2 2 2 2 2 2 2 2 16" xfId="9369" xr:uid="{00000000-0005-0000-0000-000099240000}"/>
    <cellStyle name="Normal 2 2 2 2 2 2 2 2 2 2 160" xfId="9370" xr:uid="{00000000-0005-0000-0000-00009A240000}"/>
    <cellStyle name="Normal 2 2 2 2 2 2 2 2 2 2 161" xfId="9371" xr:uid="{00000000-0005-0000-0000-00009B240000}"/>
    <cellStyle name="Normal 2 2 2 2 2 2 2 2 2 2 162" xfId="9372" xr:uid="{00000000-0005-0000-0000-00009C240000}"/>
    <cellStyle name="Normal 2 2 2 2 2 2 2 2 2 2 163" xfId="9373" xr:uid="{00000000-0005-0000-0000-00009D240000}"/>
    <cellStyle name="Normal 2 2 2 2 2 2 2 2 2 2 164" xfId="9374" xr:uid="{00000000-0005-0000-0000-00009E240000}"/>
    <cellStyle name="Normal 2 2 2 2 2 2 2 2 2 2 165" xfId="9375" xr:uid="{00000000-0005-0000-0000-00009F240000}"/>
    <cellStyle name="Normal 2 2 2 2 2 2 2 2 2 2 166" xfId="9376" xr:uid="{00000000-0005-0000-0000-0000A0240000}"/>
    <cellStyle name="Normal 2 2 2 2 2 2 2 2 2 2 167" xfId="9377" xr:uid="{00000000-0005-0000-0000-0000A1240000}"/>
    <cellStyle name="Normal 2 2 2 2 2 2 2 2 2 2 168" xfId="9378" xr:uid="{00000000-0005-0000-0000-0000A2240000}"/>
    <cellStyle name="Normal 2 2 2 2 2 2 2 2 2 2 169" xfId="9379" xr:uid="{00000000-0005-0000-0000-0000A3240000}"/>
    <cellStyle name="Normal 2 2 2 2 2 2 2 2 2 2 17" xfId="9380" xr:uid="{00000000-0005-0000-0000-0000A4240000}"/>
    <cellStyle name="Normal 2 2 2 2 2 2 2 2 2 2 170" xfId="9381" xr:uid="{00000000-0005-0000-0000-0000A5240000}"/>
    <cellStyle name="Normal 2 2 2 2 2 2 2 2 2 2 171" xfId="9382" xr:uid="{00000000-0005-0000-0000-0000A6240000}"/>
    <cellStyle name="Normal 2 2 2 2 2 2 2 2 2 2 172" xfId="9383" xr:uid="{00000000-0005-0000-0000-0000A7240000}"/>
    <cellStyle name="Normal 2 2 2 2 2 2 2 2 2 2 173" xfId="9384" xr:uid="{00000000-0005-0000-0000-0000A8240000}"/>
    <cellStyle name="Normal 2 2 2 2 2 2 2 2 2 2 174" xfId="9385" xr:uid="{00000000-0005-0000-0000-0000A9240000}"/>
    <cellStyle name="Normal 2 2 2 2 2 2 2 2 2 2 175" xfId="9386" xr:uid="{00000000-0005-0000-0000-0000AA240000}"/>
    <cellStyle name="Normal 2 2 2 2 2 2 2 2 2 2 176" xfId="9387" xr:uid="{00000000-0005-0000-0000-0000AB240000}"/>
    <cellStyle name="Normal 2 2 2 2 2 2 2 2 2 2 177" xfId="9388" xr:uid="{00000000-0005-0000-0000-0000AC240000}"/>
    <cellStyle name="Normal 2 2 2 2 2 2 2 2 2 2 178" xfId="9389" xr:uid="{00000000-0005-0000-0000-0000AD240000}"/>
    <cellStyle name="Normal 2 2 2 2 2 2 2 2 2 2 179" xfId="9390" xr:uid="{00000000-0005-0000-0000-0000AE240000}"/>
    <cellStyle name="Normal 2 2 2 2 2 2 2 2 2 2 18" xfId="9391" xr:uid="{00000000-0005-0000-0000-0000AF240000}"/>
    <cellStyle name="Normal 2 2 2 2 2 2 2 2 2 2 180" xfId="9392" xr:uid="{00000000-0005-0000-0000-0000B0240000}"/>
    <cellStyle name="Normal 2 2 2 2 2 2 2 2 2 2 19" xfId="9393" xr:uid="{00000000-0005-0000-0000-0000B1240000}"/>
    <cellStyle name="Normal 2 2 2 2 2 2 2 2 2 2 2" xfId="9394" xr:uid="{00000000-0005-0000-0000-0000B2240000}"/>
    <cellStyle name="Normal 2 2 2 2 2 2 2 2 2 2 20" xfId="9395" xr:uid="{00000000-0005-0000-0000-0000B3240000}"/>
    <cellStyle name="Normal 2 2 2 2 2 2 2 2 2 2 21" xfId="9396" xr:uid="{00000000-0005-0000-0000-0000B4240000}"/>
    <cellStyle name="Normal 2 2 2 2 2 2 2 2 2 2 22" xfId="9397" xr:uid="{00000000-0005-0000-0000-0000B5240000}"/>
    <cellStyle name="Normal 2 2 2 2 2 2 2 2 2 2 23" xfId="9398" xr:uid="{00000000-0005-0000-0000-0000B6240000}"/>
    <cellStyle name="Normal 2 2 2 2 2 2 2 2 2 2 24" xfId="9399" xr:uid="{00000000-0005-0000-0000-0000B7240000}"/>
    <cellStyle name="Normal 2 2 2 2 2 2 2 2 2 2 25" xfId="9400" xr:uid="{00000000-0005-0000-0000-0000B8240000}"/>
    <cellStyle name="Normal 2 2 2 2 2 2 2 2 2 2 26" xfId="9401" xr:uid="{00000000-0005-0000-0000-0000B9240000}"/>
    <cellStyle name="Normal 2 2 2 2 2 2 2 2 2 2 27" xfId="9402" xr:uid="{00000000-0005-0000-0000-0000BA240000}"/>
    <cellStyle name="Normal 2 2 2 2 2 2 2 2 2 2 28" xfId="9403" xr:uid="{00000000-0005-0000-0000-0000BB240000}"/>
    <cellStyle name="Normal 2 2 2 2 2 2 2 2 2 2 29" xfId="9404" xr:uid="{00000000-0005-0000-0000-0000BC240000}"/>
    <cellStyle name="Normal 2 2 2 2 2 2 2 2 2 2 3" xfId="9405" xr:uid="{00000000-0005-0000-0000-0000BD240000}"/>
    <cellStyle name="Normal 2 2 2 2 2 2 2 2 2 2 30" xfId="9406" xr:uid="{00000000-0005-0000-0000-0000BE240000}"/>
    <cellStyle name="Normal 2 2 2 2 2 2 2 2 2 2 31" xfId="9407" xr:uid="{00000000-0005-0000-0000-0000BF240000}"/>
    <cellStyle name="Normal 2 2 2 2 2 2 2 2 2 2 32" xfId="9408" xr:uid="{00000000-0005-0000-0000-0000C0240000}"/>
    <cellStyle name="Normal 2 2 2 2 2 2 2 2 2 2 33" xfId="9409" xr:uid="{00000000-0005-0000-0000-0000C1240000}"/>
    <cellStyle name="Normal 2 2 2 2 2 2 2 2 2 2 34" xfId="9410" xr:uid="{00000000-0005-0000-0000-0000C2240000}"/>
    <cellStyle name="Normal 2 2 2 2 2 2 2 2 2 2 35" xfId="9411" xr:uid="{00000000-0005-0000-0000-0000C3240000}"/>
    <cellStyle name="Normal 2 2 2 2 2 2 2 2 2 2 36" xfId="9412" xr:uid="{00000000-0005-0000-0000-0000C4240000}"/>
    <cellStyle name="Normal 2 2 2 2 2 2 2 2 2 2 37" xfId="9413" xr:uid="{00000000-0005-0000-0000-0000C5240000}"/>
    <cellStyle name="Normal 2 2 2 2 2 2 2 2 2 2 38" xfId="9414" xr:uid="{00000000-0005-0000-0000-0000C6240000}"/>
    <cellStyle name="Normal 2 2 2 2 2 2 2 2 2 2 39" xfId="9415" xr:uid="{00000000-0005-0000-0000-0000C7240000}"/>
    <cellStyle name="Normal 2 2 2 2 2 2 2 2 2 2 4" xfId="9416" xr:uid="{00000000-0005-0000-0000-0000C8240000}"/>
    <cellStyle name="Normal 2 2 2 2 2 2 2 2 2 2 40" xfId="9417" xr:uid="{00000000-0005-0000-0000-0000C9240000}"/>
    <cellStyle name="Normal 2 2 2 2 2 2 2 2 2 2 41" xfId="9418" xr:uid="{00000000-0005-0000-0000-0000CA240000}"/>
    <cellStyle name="Normal 2 2 2 2 2 2 2 2 2 2 42" xfId="9419" xr:uid="{00000000-0005-0000-0000-0000CB240000}"/>
    <cellStyle name="Normal 2 2 2 2 2 2 2 2 2 2 43" xfId="9420" xr:uid="{00000000-0005-0000-0000-0000CC240000}"/>
    <cellStyle name="Normal 2 2 2 2 2 2 2 2 2 2 44" xfId="9421" xr:uid="{00000000-0005-0000-0000-0000CD240000}"/>
    <cellStyle name="Normal 2 2 2 2 2 2 2 2 2 2 45" xfId="9422" xr:uid="{00000000-0005-0000-0000-0000CE240000}"/>
    <cellStyle name="Normal 2 2 2 2 2 2 2 2 2 2 46" xfId="9423" xr:uid="{00000000-0005-0000-0000-0000CF240000}"/>
    <cellStyle name="Normal 2 2 2 2 2 2 2 2 2 2 47" xfId="9424" xr:uid="{00000000-0005-0000-0000-0000D0240000}"/>
    <cellStyle name="Normal 2 2 2 2 2 2 2 2 2 2 48" xfId="9425" xr:uid="{00000000-0005-0000-0000-0000D1240000}"/>
    <cellStyle name="Normal 2 2 2 2 2 2 2 2 2 2 49" xfId="9426" xr:uid="{00000000-0005-0000-0000-0000D2240000}"/>
    <cellStyle name="Normal 2 2 2 2 2 2 2 2 2 2 5" xfId="9427" xr:uid="{00000000-0005-0000-0000-0000D3240000}"/>
    <cellStyle name="Normal 2 2 2 2 2 2 2 2 2 2 50" xfId="9428" xr:uid="{00000000-0005-0000-0000-0000D4240000}"/>
    <cellStyle name="Normal 2 2 2 2 2 2 2 2 2 2 51" xfId="9429" xr:uid="{00000000-0005-0000-0000-0000D5240000}"/>
    <cellStyle name="Normal 2 2 2 2 2 2 2 2 2 2 52" xfId="9430" xr:uid="{00000000-0005-0000-0000-0000D6240000}"/>
    <cellStyle name="Normal 2 2 2 2 2 2 2 2 2 2 53" xfId="9431" xr:uid="{00000000-0005-0000-0000-0000D7240000}"/>
    <cellStyle name="Normal 2 2 2 2 2 2 2 2 2 2 54" xfId="9432" xr:uid="{00000000-0005-0000-0000-0000D8240000}"/>
    <cellStyle name="Normal 2 2 2 2 2 2 2 2 2 2 55" xfId="9433" xr:uid="{00000000-0005-0000-0000-0000D9240000}"/>
    <cellStyle name="Normal 2 2 2 2 2 2 2 2 2 2 56" xfId="9434" xr:uid="{00000000-0005-0000-0000-0000DA240000}"/>
    <cellStyle name="Normal 2 2 2 2 2 2 2 2 2 2 57" xfId="9435" xr:uid="{00000000-0005-0000-0000-0000DB240000}"/>
    <cellStyle name="Normal 2 2 2 2 2 2 2 2 2 2 58" xfId="9436" xr:uid="{00000000-0005-0000-0000-0000DC240000}"/>
    <cellStyle name="Normal 2 2 2 2 2 2 2 2 2 2 59" xfId="9437" xr:uid="{00000000-0005-0000-0000-0000DD240000}"/>
    <cellStyle name="Normal 2 2 2 2 2 2 2 2 2 2 6" xfId="9438" xr:uid="{00000000-0005-0000-0000-0000DE240000}"/>
    <cellStyle name="Normal 2 2 2 2 2 2 2 2 2 2 60" xfId="9439" xr:uid="{00000000-0005-0000-0000-0000DF240000}"/>
    <cellStyle name="Normal 2 2 2 2 2 2 2 2 2 2 61" xfId="9440" xr:uid="{00000000-0005-0000-0000-0000E0240000}"/>
    <cellStyle name="Normal 2 2 2 2 2 2 2 2 2 2 62" xfId="9441" xr:uid="{00000000-0005-0000-0000-0000E1240000}"/>
    <cellStyle name="Normal 2 2 2 2 2 2 2 2 2 2 63" xfId="9442" xr:uid="{00000000-0005-0000-0000-0000E2240000}"/>
    <cellStyle name="Normal 2 2 2 2 2 2 2 2 2 2 64" xfId="9443" xr:uid="{00000000-0005-0000-0000-0000E3240000}"/>
    <cellStyle name="Normal 2 2 2 2 2 2 2 2 2 2 65" xfId="9444" xr:uid="{00000000-0005-0000-0000-0000E4240000}"/>
    <cellStyle name="Normal 2 2 2 2 2 2 2 2 2 2 66" xfId="9445" xr:uid="{00000000-0005-0000-0000-0000E5240000}"/>
    <cellStyle name="Normal 2 2 2 2 2 2 2 2 2 2 67" xfId="9446" xr:uid="{00000000-0005-0000-0000-0000E6240000}"/>
    <cellStyle name="Normal 2 2 2 2 2 2 2 2 2 2 68" xfId="9447" xr:uid="{00000000-0005-0000-0000-0000E7240000}"/>
    <cellStyle name="Normal 2 2 2 2 2 2 2 2 2 2 69" xfId="9448" xr:uid="{00000000-0005-0000-0000-0000E8240000}"/>
    <cellStyle name="Normal 2 2 2 2 2 2 2 2 2 2 7" xfId="9449" xr:uid="{00000000-0005-0000-0000-0000E9240000}"/>
    <cellStyle name="Normal 2 2 2 2 2 2 2 2 2 2 70" xfId="9450" xr:uid="{00000000-0005-0000-0000-0000EA240000}"/>
    <cellStyle name="Normal 2 2 2 2 2 2 2 2 2 2 71" xfId="9451" xr:uid="{00000000-0005-0000-0000-0000EB240000}"/>
    <cellStyle name="Normal 2 2 2 2 2 2 2 2 2 2 72" xfId="9452" xr:uid="{00000000-0005-0000-0000-0000EC240000}"/>
    <cellStyle name="Normal 2 2 2 2 2 2 2 2 2 2 73" xfId="9453" xr:uid="{00000000-0005-0000-0000-0000ED240000}"/>
    <cellStyle name="Normal 2 2 2 2 2 2 2 2 2 2 74" xfId="9454" xr:uid="{00000000-0005-0000-0000-0000EE240000}"/>
    <cellStyle name="Normal 2 2 2 2 2 2 2 2 2 2 75" xfId="9455" xr:uid="{00000000-0005-0000-0000-0000EF240000}"/>
    <cellStyle name="Normal 2 2 2 2 2 2 2 2 2 2 76" xfId="9456" xr:uid="{00000000-0005-0000-0000-0000F0240000}"/>
    <cellStyle name="Normal 2 2 2 2 2 2 2 2 2 2 77" xfId="9457" xr:uid="{00000000-0005-0000-0000-0000F1240000}"/>
    <cellStyle name="Normal 2 2 2 2 2 2 2 2 2 2 78" xfId="9458" xr:uid="{00000000-0005-0000-0000-0000F2240000}"/>
    <cellStyle name="Normal 2 2 2 2 2 2 2 2 2 2 79" xfId="9459" xr:uid="{00000000-0005-0000-0000-0000F3240000}"/>
    <cellStyle name="Normal 2 2 2 2 2 2 2 2 2 2 8" xfId="9460" xr:uid="{00000000-0005-0000-0000-0000F4240000}"/>
    <cellStyle name="Normal 2 2 2 2 2 2 2 2 2 2 80" xfId="9461" xr:uid="{00000000-0005-0000-0000-0000F5240000}"/>
    <cellStyle name="Normal 2 2 2 2 2 2 2 2 2 2 81" xfId="9462" xr:uid="{00000000-0005-0000-0000-0000F6240000}"/>
    <cellStyle name="Normal 2 2 2 2 2 2 2 2 2 2 82" xfId="9463" xr:uid="{00000000-0005-0000-0000-0000F7240000}"/>
    <cellStyle name="Normal 2 2 2 2 2 2 2 2 2 2 83" xfId="9464" xr:uid="{00000000-0005-0000-0000-0000F8240000}"/>
    <cellStyle name="Normal 2 2 2 2 2 2 2 2 2 2 84" xfId="9465" xr:uid="{00000000-0005-0000-0000-0000F9240000}"/>
    <cellStyle name="Normal 2 2 2 2 2 2 2 2 2 2 85" xfId="9466" xr:uid="{00000000-0005-0000-0000-0000FA240000}"/>
    <cellStyle name="Normal 2 2 2 2 2 2 2 2 2 2 86" xfId="9467" xr:uid="{00000000-0005-0000-0000-0000FB240000}"/>
    <cellStyle name="Normal 2 2 2 2 2 2 2 2 2 2 87" xfId="9468" xr:uid="{00000000-0005-0000-0000-0000FC240000}"/>
    <cellStyle name="Normal 2 2 2 2 2 2 2 2 2 2 88" xfId="9469" xr:uid="{00000000-0005-0000-0000-0000FD240000}"/>
    <cellStyle name="Normal 2 2 2 2 2 2 2 2 2 2 89" xfId="9470" xr:uid="{00000000-0005-0000-0000-0000FE240000}"/>
    <cellStyle name="Normal 2 2 2 2 2 2 2 2 2 2 9" xfId="9471" xr:uid="{00000000-0005-0000-0000-0000FF240000}"/>
    <cellStyle name="Normal 2 2 2 2 2 2 2 2 2 2 90" xfId="9472" xr:uid="{00000000-0005-0000-0000-000000250000}"/>
    <cellStyle name="Normal 2 2 2 2 2 2 2 2 2 2 91" xfId="9473" xr:uid="{00000000-0005-0000-0000-000001250000}"/>
    <cellStyle name="Normal 2 2 2 2 2 2 2 2 2 2 92" xfId="9474" xr:uid="{00000000-0005-0000-0000-000002250000}"/>
    <cellStyle name="Normal 2 2 2 2 2 2 2 2 2 2 93" xfId="9475" xr:uid="{00000000-0005-0000-0000-000003250000}"/>
    <cellStyle name="Normal 2 2 2 2 2 2 2 2 2 2 94" xfId="9476" xr:uid="{00000000-0005-0000-0000-000004250000}"/>
    <cellStyle name="Normal 2 2 2 2 2 2 2 2 2 2 95" xfId="9477" xr:uid="{00000000-0005-0000-0000-000005250000}"/>
    <cellStyle name="Normal 2 2 2 2 2 2 2 2 2 2 96" xfId="9478" xr:uid="{00000000-0005-0000-0000-000006250000}"/>
    <cellStyle name="Normal 2 2 2 2 2 2 2 2 2 2 97" xfId="9479" xr:uid="{00000000-0005-0000-0000-000007250000}"/>
    <cellStyle name="Normal 2 2 2 2 2 2 2 2 2 2 98" xfId="9480" xr:uid="{00000000-0005-0000-0000-000008250000}"/>
    <cellStyle name="Normal 2 2 2 2 2 2 2 2 2 2 99" xfId="9481" xr:uid="{00000000-0005-0000-0000-000009250000}"/>
    <cellStyle name="Normal 2 2 2 2 2 2 2 2 2 20" xfId="9482" xr:uid="{00000000-0005-0000-0000-00000A250000}"/>
    <cellStyle name="Normal 2 2 2 2 2 2 2 2 2 21" xfId="9483" xr:uid="{00000000-0005-0000-0000-00000B250000}"/>
    <cellStyle name="Normal 2 2 2 2 2 2 2 2 2 22" xfId="9484" xr:uid="{00000000-0005-0000-0000-00000C250000}"/>
    <cellStyle name="Normal 2 2 2 2 2 2 2 2 2 23" xfId="9485" xr:uid="{00000000-0005-0000-0000-00000D250000}"/>
    <cellStyle name="Normal 2 2 2 2 2 2 2 2 2 24" xfId="9486" xr:uid="{00000000-0005-0000-0000-00000E250000}"/>
    <cellStyle name="Normal 2 2 2 2 2 2 2 2 2 25" xfId="9487" xr:uid="{00000000-0005-0000-0000-00000F250000}"/>
    <cellStyle name="Normal 2 2 2 2 2 2 2 2 2 26" xfId="9488" xr:uid="{00000000-0005-0000-0000-000010250000}"/>
    <cellStyle name="Normal 2 2 2 2 2 2 2 2 2 27" xfId="9489" xr:uid="{00000000-0005-0000-0000-000011250000}"/>
    <cellStyle name="Normal 2 2 2 2 2 2 2 2 2 28" xfId="9490" xr:uid="{00000000-0005-0000-0000-000012250000}"/>
    <cellStyle name="Normal 2 2 2 2 2 2 2 2 2 29" xfId="9491" xr:uid="{00000000-0005-0000-0000-000013250000}"/>
    <cellStyle name="Normal 2 2 2 2 2 2 2 2 2 3" xfId="9492" xr:uid="{00000000-0005-0000-0000-000014250000}"/>
    <cellStyle name="Normal 2 2 2 2 2 2 2 2 2 30" xfId="9493" xr:uid="{00000000-0005-0000-0000-000015250000}"/>
    <cellStyle name="Normal 2 2 2 2 2 2 2 2 2 31" xfId="9494" xr:uid="{00000000-0005-0000-0000-000016250000}"/>
    <cellStyle name="Normal 2 2 2 2 2 2 2 2 2 32" xfId="9495" xr:uid="{00000000-0005-0000-0000-000017250000}"/>
    <cellStyle name="Normal 2 2 2 2 2 2 2 2 2 33" xfId="9496" xr:uid="{00000000-0005-0000-0000-000018250000}"/>
    <cellStyle name="Normal 2 2 2 2 2 2 2 2 2 34" xfId="9497" xr:uid="{00000000-0005-0000-0000-000019250000}"/>
    <cellStyle name="Normal 2 2 2 2 2 2 2 2 2 35" xfId="9498" xr:uid="{00000000-0005-0000-0000-00001A250000}"/>
    <cellStyle name="Normal 2 2 2 2 2 2 2 2 2 36" xfId="9499" xr:uid="{00000000-0005-0000-0000-00001B250000}"/>
    <cellStyle name="Normal 2 2 2 2 2 2 2 2 2 37" xfId="9500" xr:uid="{00000000-0005-0000-0000-00001C250000}"/>
    <cellStyle name="Normal 2 2 2 2 2 2 2 2 2 38" xfId="9501" xr:uid="{00000000-0005-0000-0000-00001D250000}"/>
    <cellStyle name="Normal 2 2 2 2 2 2 2 2 2 39" xfId="9502" xr:uid="{00000000-0005-0000-0000-00001E250000}"/>
    <cellStyle name="Normal 2 2 2 2 2 2 2 2 2 4" xfId="9503" xr:uid="{00000000-0005-0000-0000-00001F250000}"/>
    <cellStyle name="Normal 2 2 2 2 2 2 2 2 2 40" xfId="9504" xr:uid="{00000000-0005-0000-0000-000020250000}"/>
    <cellStyle name="Normal 2 2 2 2 2 2 2 2 2 41" xfId="9505" xr:uid="{00000000-0005-0000-0000-000021250000}"/>
    <cellStyle name="Normal 2 2 2 2 2 2 2 2 2 42" xfId="9506" xr:uid="{00000000-0005-0000-0000-000022250000}"/>
    <cellStyle name="Normal 2 2 2 2 2 2 2 2 2 43" xfId="9507" xr:uid="{00000000-0005-0000-0000-000023250000}"/>
    <cellStyle name="Normal 2 2 2 2 2 2 2 2 2 44" xfId="9508" xr:uid="{00000000-0005-0000-0000-000024250000}"/>
    <cellStyle name="Normal 2 2 2 2 2 2 2 2 2 45" xfId="9509" xr:uid="{00000000-0005-0000-0000-000025250000}"/>
    <cellStyle name="Normal 2 2 2 2 2 2 2 2 2 46" xfId="9510" xr:uid="{00000000-0005-0000-0000-000026250000}"/>
    <cellStyle name="Normal 2 2 2 2 2 2 2 2 2 47" xfId="9511" xr:uid="{00000000-0005-0000-0000-000027250000}"/>
    <cellStyle name="Normal 2 2 2 2 2 2 2 2 2 48" xfId="9512" xr:uid="{00000000-0005-0000-0000-000028250000}"/>
    <cellStyle name="Normal 2 2 2 2 2 2 2 2 2 49" xfId="9513" xr:uid="{00000000-0005-0000-0000-000029250000}"/>
    <cellStyle name="Normal 2 2 2 2 2 2 2 2 2 5" xfId="9514" xr:uid="{00000000-0005-0000-0000-00002A250000}"/>
    <cellStyle name="Normal 2 2 2 2 2 2 2 2 2 50" xfId="9515" xr:uid="{00000000-0005-0000-0000-00002B250000}"/>
    <cellStyle name="Normal 2 2 2 2 2 2 2 2 2 51" xfId="9516" xr:uid="{00000000-0005-0000-0000-00002C250000}"/>
    <cellStyle name="Normal 2 2 2 2 2 2 2 2 2 52" xfId="9517" xr:uid="{00000000-0005-0000-0000-00002D250000}"/>
    <cellStyle name="Normal 2 2 2 2 2 2 2 2 2 53" xfId="9518" xr:uid="{00000000-0005-0000-0000-00002E250000}"/>
    <cellStyle name="Normal 2 2 2 2 2 2 2 2 2 54" xfId="9519" xr:uid="{00000000-0005-0000-0000-00002F250000}"/>
    <cellStyle name="Normal 2 2 2 2 2 2 2 2 2 55" xfId="9520" xr:uid="{00000000-0005-0000-0000-000030250000}"/>
    <cellStyle name="Normal 2 2 2 2 2 2 2 2 2 56" xfId="9521" xr:uid="{00000000-0005-0000-0000-000031250000}"/>
    <cellStyle name="Normal 2 2 2 2 2 2 2 2 2 57" xfId="9522" xr:uid="{00000000-0005-0000-0000-000032250000}"/>
    <cellStyle name="Normal 2 2 2 2 2 2 2 2 2 58" xfId="9523" xr:uid="{00000000-0005-0000-0000-000033250000}"/>
    <cellStyle name="Normal 2 2 2 2 2 2 2 2 2 59" xfId="9524" xr:uid="{00000000-0005-0000-0000-000034250000}"/>
    <cellStyle name="Normal 2 2 2 2 2 2 2 2 2 6" xfId="9525" xr:uid="{00000000-0005-0000-0000-000035250000}"/>
    <cellStyle name="Normal 2 2 2 2 2 2 2 2 2 60" xfId="9526" xr:uid="{00000000-0005-0000-0000-000036250000}"/>
    <cellStyle name="Normal 2 2 2 2 2 2 2 2 2 61" xfId="9527" xr:uid="{00000000-0005-0000-0000-000037250000}"/>
    <cellStyle name="Normal 2 2 2 2 2 2 2 2 2 62" xfId="9528" xr:uid="{00000000-0005-0000-0000-000038250000}"/>
    <cellStyle name="Normal 2 2 2 2 2 2 2 2 2 63" xfId="9529" xr:uid="{00000000-0005-0000-0000-000039250000}"/>
    <cellStyle name="Normal 2 2 2 2 2 2 2 2 2 64" xfId="9530" xr:uid="{00000000-0005-0000-0000-00003A250000}"/>
    <cellStyle name="Normal 2 2 2 2 2 2 2 2 2 65" xfId="9531" xr:uid="{00000000-0005-0000-0000-00003B250000}"/>
    <cellStyle name="Normal 2 2 2 2 2 2 2 2 2 66" xfId="9532" xr:uid="{00000000-0005-0000-0000-00003C250000}"/>
    <cellStyle name="Normal 2 2 2 2 2 2 2 2 2 67" xfId="9533" xr:uid="{00000000-0005-0000-0000-00003D250000}"/>
    <cellStyle name="Normal 2 2 2 2 2 2 2 2 2 68" xfId="9534" xr:uid="{00000000-0005-0000-0000-00003E250000}"/>
    <cellStyle name="Normal 2 2 2 2 2 2 2 2 2 69" xfId="9535" xr:uid="{00000000-0005-0000-0000-00003F250000}"/>
    <cellStyle name="Normal 2 2 2 2 2 2 2 2 2 7" xfId="9536" xr:uid="{00000000-0005-0000-0000-000040250000}"/>
    <cellStyle name="Normal 2 2 2 2 2 2 2 2 2 70" xfId="9537" xr:uid="{00000000-0005-0000-0000-000041250000}"/>
    <cellStyle name="Normal 2 2 2 2 2 2 2 2 2 71" xfId="9538" xr:uid="{00000000-0005-0000-0000-000042250000}"/>
    <cellStyle name="Normal 2 2 2 2 2 2 2 2 2 72" xfId="9539" xr:uid="{00000000-0005-0000-0000-000043250000}"/>
    <cellStyle name="Normal 2 2 2 2 2 2 2 2 2 73" xfId="9540" xr:uid="{00000000-0005-0000-0000-000044250000}"/>
    <cellStyle name="Normal 2 2 2 2 2 2 2 2 2 74" xfId="9541" xr:uid="{00000000-0005-0000-0000-000045250000}"/>
    <cellStyle name="Normal 2 2 2 2 2 2 2 2 2 75" xfId="9542" xr:uid="{00000000-0005-0000-0000-000046250000}"/>
    <cellStyle name="Normal 2 2 2 2 2 2 2 2 2 76" xfId="9543" xr:uid="{00000000-0005-0000-0000-000047250000}"/>
    <cellStyle name="Normal 2 2 2 2 2 2 2 2 2 77" xfId="9544" xr:uid="{00000000-0005-0000-0000-000048250000}"/>
    <cellStyle name="Normal 2 2 2 2 2 2 2 2 2 78" xfId="9545" xr:uid="{00000000-0005-0000-0000-000049250000}"/>
    <cellStyle name="Normal 2 2 2 2 2 2 2 2 2 79" xfId="9546" xr:uid="{00000000-0005-0000-0000-00004A250000}"/>
    <cellStyle name="Normal 2 2 2 2 2 2 2 2 2 8" xfId="9547" xr:uid="{00000000-0005-0000-0000-00004B250000}"/>
    <cellStyle name="Normal 2 2 2 2 2 2 2 2 2 80" xfId="9548" xr:uid="{00000000-0005-0000-0000-00004C250000}"/>
    <cellStyle name="Normal 2 2 2 2 2 2 2 2 2 81" xfId="9549" xr:uid="{00000000-0005-0000-0000-00004D250000}"/>
    <cellStyle name="Normal 2 2 2 2 2 2 2 2 2 82" xfId="9550" xr:uid="{00000000-0005-0000-0000-00004E250000}"/>
    <cellStyle name="Normal 2 2 2 2 2 2 2 2 2 83" xfId="9551" xr:uid="{00000000-0005-0000-0000-00004F250000}"/>
    <cellStyle name="Normal 2 2 2 2 2 2 2 2 2 84" xfId="9552" xr:uid="{00000000-0005-0000-0000-000050250000}"/>
    <cellStyle name="Normal 2 2 2 2 2 2 2 2 2 85" xfId="9553" xr:uid="{00000000-0005-0000-0000-000051250000}"/>
    <cellStyle name="Normal 2 2 2 2 2 2 2 2 2 86" xfId="9554" xr:uid="{00000000-0005-0000-0000-000052250000}"/>
    <cellStyle name="Normal 2 2 2 2 2 2 2 2 2 87" xfId="9555" xr:uid="{00000000-0005-0000-0000-000053250000}"/>
    <cellStyle name="Normal 2 2 2 2 2 2 2 2 2 88" xfId="9556" xr:uid="{00000000-0005-0000-0000-000054250000}"/>
    <cellStyle name="Normal 2 2 2 2 2 2 2 2 2 89" xfId="9557" xr:uid="{00000000-0005-0000-0000-000055250000}"/>
    <cellStyle name="Normal 2 2 2 2 2 2 2 2 2 9" xfId="9558" xr:uid="{00000000-0005-0000-0000-000056250000}"/>
    <cellStyle name="Normal 2 2 2 2 2 2 2 2 2 90" xfId="9559" xr:uid="{00000000-0005-0000-0000-000057250000}"/>
    <cellStyle name="Normal 2 2 2 2 2 2 2 2 2 91" xfId="9560" xr:uid="{00000000-0005-0000-0000-000058250000}"/>
    <cellStyle name="Normal 2 2 2 2 2 2 2 2 2 92" xfId="9561" xr:uid="{00000000-0005-0000-0000-000059250000}"/>
    <cellStyle name="Normal 2 2 2 2 2 2 2 2 2 93" xfId="9562" xr:uid="{00000000-0005-0000-0000-00005A250000}"/>
    <cellStyle name="Normal 2 2 2 2 2 2 2 2 2 94" xfId="9563" xr:uid="{00000000-0005-0000-0000-00005B250000}"/>
    <cellStyle name="Normal 2 2 2 2 2 2 2 2 2 95" xfId="9564" xr:uid="{00000000-0005-0000-0000-00005C250000}"/>
    <cellStyle name="Normal 2 2 2 2 2 2 2 2 2 96" xfId="9565" xr:uid="{00000000-0005-0000-0000-00005D250000}"/>
    <cellStyle name="Normal 2 2 2 2 2 2 2 2 2 97" xfId="9566" xr:uid="{00000000-0005-0000-0000-00005E250000}"/>
    <cellStyle name="Normal 2 2 2 2 2 2 2 2 2 98" xfId="9567" xr:uid="{00000000-0005-0000-0000-00005F250000}"/>
    <cellStyle name="Normal 2 2 2 2 2 2 2 2 2 99" xfId="9568" xr:uid="{00000000-0005-0000-0000-000060250000}"/>
    <cellStyle name="Normal 2 2 2 2 2 2 2 2 20" xfId="9569" xr:uid="{00000000-0005-0000-0000-000061250000}"/>
    <cellStyle name="Normal 2 2 2 2 2 2 2 2 21" xfId="9570" xr:uid="{00000000-0005-0000-0000-000062250000}"/>
    <cellStyle name="Normal 2 2 2 2 2 2 2 2 22" xfId="9571" xr:uid="{00000000-0005-0000-0000-000063250000}"/>
    <cellStyle name="Normal 2 2 2 2 2 2 2 2 23" xfId="9572" xr:uid="{00000000-0005-0000-0000-000064250000}"/>
    <cellStyle name="Normal 2 2 2 2 2 2 2 2 24" xfId="9573" xr:uid="{00000000-0005-0000-0000-000065250000}"/>
    <cellStyle name="Normal 2 2 2 2 2 2 2 2 25" xfId="9574" xr:uid="{00000000-0005-0000-0000-000066250000}"/>
    <cellStyle name="Normal 2 2 2 2 2 2 2 2 26" xfId="9575" xr:uid="{00000000-0005-0000-0000-000067250000}"/>
    <cellStyle name="Normal 2 2 2 2 2 2 2 2 27" xfId="9576" xr:uid="{00000000-0005-0000-0000-000068250000}"/>
    <cellStyle name="Normal 2 2 2 2 2 2 2 2 28" xfId="9577" xr:uid="{00000000-0005-0000-0000-000069250000}"/>
    <cellStyle name="Normal 2 2 2 2 2 2 2 2 29" xfId="9578" xr:uid="{00000000-0005-0000-0000-00006A250000}"/>
    <cellStyle name="Normal 2 2 2 2 2 2 2 2 3" xfId="9579" xr:uid="{00000000-0005-0000-0000-00006B250000}"/>
    <cellStyle name="Normal 2 2 2 2 2 2 2 2 3 10" xfId="9580" xr:uid="{00000000-0005-0000-0000-00006C250000}"/>
    <cellStyle name="Normal 2 2 2 2 2 2 2 2 3 100" xfId="9581" xr:uid="{00000000-0005-0000-0000-00006D250000}"/>
    <cellStyle name="Normal 2 2 2 2 2 2 2 2 3 101" xfId="9582" xr:uid="{00000000-0005-0000-0000-00006E250000}"/>
    <cellStyle name="Normal 2 2 2 2 2 2 2 2 3 102" xfId="9583" xr:uid="{00000000-0005-0000-0000-00006F250000}"/>
    <cellStyle name="Normal 2 2 2 2 2 2 2 2 3 103" xfId="9584" xr:uid="{00000000-0005-0000-0000-000070250000}"/>
    <cellStyle name="Normal 2 2 2 2 2 2 2 2 3 104" xfId="9585" xr:uid="{00000000-0005-0000-0000-000071250000}"/>
    <cellStyle name="Normal 2 2 2 2 2 2 2 2 3 105" xfId="9586" xr:uid="{00000000-0005-0000-0000-000072250000}"/>
    <cellStyle name="Normal 2 2 2 2 2 2 2 2 3 106" xfId="9587" xr:uid="{00000000-0005-0000-0000-000073250000}"/>
    <cellStyle name="Normal 2 2 2 2 2 2 2 2 3 107" xfId="9588" xr:uid="{00000000-0005-0000-0000-000074250000}"/>
    <cellStyle name="Normal 2 2 2 2 2 2 2 2 3 108" xfId="9589" xr:uid="{00000000-0005-0000-0000-000075250000}"/>
    <cellStyle name="Normal 2 2 2 2 2 2 2 2 3 109" xfId="9590" xr:uid="{00000000-0005-0000-0000-000076250000}"/>
    <cellStyle name="Normal 2 2 2 2 2 2 2 2 3 11" xfId="9591" xr:uid="{00000000-0005-0000-0000-000077250000}"/>
    <cellStyle name="Normal 2 2 2 2 2 2 2 2 3 110" xfId="9592" xr:uid="{00000000-0005-0000-0000-000078250000}"/>
    <cellStyle name="Normal 2 2 2 2 2 2 2 2 3 111" xfId="9593" xr:uid="{00000000-0005-0000-0000-000079250000}"/>
    <cellStyle name="Normal 2 2 2 2 2 2 2 2 3 112" xfId="9594" xr:uid="{00000000-0005-0000-0000-00007A250000}"/>
    <cellStyle name="Normal 2 2 2 2 2 2 2 2 3 113" xfId="9595" xr:uid="{00000000-0005-0000-0000-00007B250000}"/>
    <cellStyle name="Normal 2 2 2 2 2 2 2 2 3 114" xfId="9596" xr:uid="{00000000-0005-0000-0000-00007C250000}"/>
    <cellStyle name="Normal 2 2 2 2 2 2 2 2 3 115" xfId="9597" xr:uid="{00000000-0005-0000-0000-00007D250000}"/>
    <cellStyle name="Normal 2 2 2 2 2 2 2 2 3 116" xfId="9598" xr:uid="{00000000-0005-0000-0000-00007E250000}"/>
    <cellStyle name="Normal 2 2 2 2 2 2 2 2 3 117" xfId="9599" xr:uid="{00000000-0005-0000-0000-00007F250000}"/>
    <cellStyle name="Normal 2 2 2 2 2 2 2 2 3 118" xfId="9600" xr:uid="{00000000-0005-0000-0000-000080250000}"/>
    <cellStyle name="Normal 2 2 2 2 2 2 2 2 3 119" xfId="9601" xr:uid="{00000000-0005-0000-0000-000081250000}"/>
    <cellStyle name="Normal 2 2 2 2 2 2 2 2 3 12" xfId="9602" xr:uid="{00000000-0005-0000-0000-000082250000}"/>
    <cellStyle name="Normal 2 2 2 2 2 2 2 2 3 120" xfId="9603" xr:uid="{00000000-0005-0000-0000-000083250000}"/>
    <cellStyle name="Normal 2 2 2 2 2 2 2 2 3 121" xfId="9604" xr:uid="{00000000-0005-0000-0000-000084250000}"/>
    <cellStyle name="Normal 2 2 2 2 2 2 2 2 3 122" xfId="9605" xr:uid="{00000000-0005-0000-0000-000085250000}"/>
    <cellStyle name="Normal 2 2 2 2 2 2 2 2 3 123" xfId="9606" xr:uid="{00000000-0005-0000-0000-000086250000}"/>
    <cellStyle name="Normal 2 2 2 2 2 2 2 2 3 124" xfId="9607" xr:uid="{00000000-0005-0000-0000-000087250000}"/>
    <cellStyle name="Normal 2 2 2 2 2 2 2 2 3 125" xfId="9608" xr:uid="{00000000-0005-0000-0000-000088250000}"/>
    <cellStyle name="Normal 2 2 2 2 2 2 2 2 3 126" xfId="9609" xr:uid="{00000000-0005-0000-0000-000089250000}"/>
    <cellStyle name="Normal 2 2 2 2 2 2 2 2 3 127" xfId="9610" xr:uid="{00000000-0005-0000-0000-00008A250000}"/>
    <cellStyle name="Normal 2 2 2 2 2 2 2 2 3 128" xfId="9611" xr:uid="{00000000-0005-0000-0000-00008B250000}"/>
    <cellStyle name="Normal 2 2 2 2 2 2 2 2 3 129" xfId="9612" xr:uid="{00000000-0005-0000-0000-00008C250000}"/>
    <cellStyle name="Normal 2 2 2 2 2 2 2 2 3 13" xfId="9613" xr:uid="{00000000-0005-0000-0000-00008D250000}"/>
    <cellStyle name="Normal 2 2 2 2 2 2 2 2 3 130" xfId="9614" xr:uid="{00000000-0005-0000-0000-00008E250000}"/>
    <cellStyle name="Normal 2 2 2 2 2 2 2 2 3 131" xfId="9615" xr:uid="{00000000-0005-0000-0000-00008F250000}"/>
    <cellStyle name="Normal 2 2 2 2 2 2 2 2 3 132" xfId="9616" xr:uid="{00000000-0005-0000-0000-000090250000}"/>
    <cellStyle name="Normal 2 2 2 2 2 2 2 2 3 133" xfId="9617" xr:uid="{00000000-0005-0000-0000-000091250000}"/>
    <cellStyle name="Normal 2 2 2 2 2 2 2 2 3 134" xfId="9618" xr:uid="{00000000-0005-0000-0000-000092250000}"/>
    <cellStyle name="Normal 2 2 2 2 2 2 2 2 3 135" xfId="9619" xr:uid="{00000000-0005-0000-0000-000093250000}"/>
    <cellStyle name="Normal 2 2 2 2 2 2 2 2 3 136" xfId="9620" xr:uid="{00000000-0005-0000-0000-000094250000}"/>
    <cellStyle name="Normal 2 2 2 2 2 2 2 2 3 137" xfId="9621" xr:uid="{00000000-0005-0000-0000-000095250000}"/>
    <cellStyle name="Normal 2 2 2 2 2 2 2 2 3 138" xfId="9622" xr:uid="{00000000-0005-0000-0000-000096250000}"/>
    <cellStyle name="Normal 2 2 2 2 2 2 2 2 3 139" xfId="9623" xr:uid="{00000000-0005-0000-0000-000097250000}"/>
    <cellStyle name="Normal 2 2 2 2 2 2 2 2 3 14" xfId="9624" xr:uid="{00000000-0005-0000-0000-000098250000}"/>
    <cellStyle name="Normal 2 2 2 2 2 2 2 2 3 140" xfId="9625" xr:uid="{00000000-0005-0000-0000-000099250000}"/>
    <cellStyle name="Normal 2 2 2 2 2 2 2 2 3 141" xfId="9626" xr:uid="{00000000-0005-0000-0000-00009A250000}"/>
    <cellStyle name="Normal 2 2 2 2 2 2 2 2 3 142" xfId="9627" xr:uid="{00000000-0005-0000-0000-00009B250000}"/>
    <cellStyle name="Normal 2 2 2 2 2 2 2 2 3 143" xfId="9628" xr:uid="{00000000-0005-0000-0000-00009C250000}"/>
    <cellStyle name="Normal 2 2 2 2 2 2 2 2 3 144" xfId="9629" xr:uid="{00000000-0005-0000-0000-00009D250000}"/>
    <cellStyle name="Normal 2 2 2 2 2 2 2 2 3 145" xfId="9630" xr:uid="{00000000-0005-0000-0000-00009E250000}"/>
    <cellStyle name="Normal 2 2 2 2 2 2 2 2 3 146" xfId="9631" xr:uid="{00000000-0005-0000-0000-00009F250000}"/>
    <cellStyle name="Normal 2 2 2 2 2 2 2 2 3 147" xfId="9632" xr:uid="{00000000-0005-0000-0000-0000A0250000}"/>
    <cellStyle name="Normal 2 2 2 2 2 2 2 2 3 148" xfId="9633" xr:uid="{00000000-0005-0000-0000-0000A1250000}"/>
    <cellStyle name="Normal 2 2 2 2 2 2 2 2 3 149" xfId="9634" xr:uid="{00000000-0005-0000-0000-0000A2250000}"/>
    <cellStyle name="Normal 2 2 2 2 2 2 2 2 3 15" xfId="9635" xr:uid="{00000000-0005-0000-0000-0000A3250000}"/>
    <cellStyle name="Normal 2 2 2 2 2 2 2 2 3 150" xfId="9636" xr:uid="{00000000-0005-0000-0000-0000A4250000}"/>
    <cellStyle name="Normal 2 2 2 2 2 2 2 2 3 151" xfId="9637" xr:uid="{00000000-0005-0000-0000-0000A5250000}"/>
    <cellStyle name="Normal 2 2 2 2 2 2 2 2 3 152" xfId="9638" xr:uid="{00000000-0005-0000-0000-0000A6250000}"/>
    <cellStyle name="Normal 2 2 2 2 2 2 2 2 3 153" xfId="9639" xr:uid="{00000000-0005-0000-0000-0000A7250000}"/>
    <cellStyle name="Normal 2 2 2 2 2 2 2 2 3 154" xfId="9640" xr:uid="{00000000-0005-0000-0000-0000A8250000}"/>
    <cellStyle name="Normal 2 2 2 2 2 2 2 2 3 155" xfId="9641" xr:uid="{00000000-0005-0000-0000-0000A9250000}"/>
    <cellStyle name="Normal 2 2 2 2 2 2 2 2 3 156" xfId="9642" xr:uid="{00000000-0005-0000-0000-0000AA250000}"/>
    <cellStyle name="Normal 2 2 2 2 2 2 2 2 3 157" xfId="9643" xr:uid="{00000000-0005-0000-0000-0000AB250000}"/>
    <cellStyle name="Normal 2 2 2 2 2 2 2 2 3 158" xfId="9644" xr:uid="{00000000-0005-0000-0000-0000AC250000}"/>
    <cellStyle name="Normal 2 2 2 2 2 2 2 2 3 159" xfId="9645" xr:uid="{00000000-0005-0000-0000-0000AD250000}"/>
    <cellStyle name="Normal 2 2 2 2 2 2 2 2 3 16" xfId="9646" xr:uid="{00000000-0005-0000-0000-0000AE250000}"/>
    <cellStyle name="Normal 2 2 2 2 2 2 2 2 3 160" xfId="9647" xr:uid="{00000000-0005-0000-0000-0000AF250000}"/>
    <cellStyle name="Normal 2 2 2 2 2 2 2 2 3 161" xfId="9648" xr:uid="{00000000-0005-0000-0000-0000B0250000}"/>
    <cellStyle name="Normal 2 2 2 2 2 2 2 2 3 162" xfId="9649" xr:uid="{00000000-0005-0000-0000-0000B1250000}"/>
    <cellStyle name="Normal 2 2 2 2 2 2 2 2 3 163" xfId="9650" xr:uid="{00000000-0005-0000-0000-0000B2250000}"/>
    <cellStyle name="Normal 2 2 2 2 2 2 2 2 3 164" xfId="9651" xr:uid="{00000000-0005-0000-0000-0000B3250000}"/>
    <cellStyle name="Normal 2 2 2 2 2 2 2 2 3 165" xfId="9652" xr:uid="{00000000-0005-0000-0000-0000B4250000}"/>
    <cellStyle name="Normal 2 2 2 2 2 2 2 2 3 166" xfId="9653" xr:uid="{00000000-0005-0000-0000-0000B5250000}"/>
    <cellStyle name="Normal 2 2 2 2 2 2 2 2 3 167" xfId="9654" xr:uid="{00000000-0005-0000-0000-0000B6250000}"/>
    <cellStyle name="Normal 2 2 2 2 2 2 2 2 3 168" xfId="9655" xr:uid="{00000000-0005-0000-0000-0000B7250000}"/>
    <cellStyle name="Normal 2 2 2 2 2 2 2 2 3 169" xfId="9656" xr:uid="{00000000-0005-0000-0000-0000B8250000}"/>
    <cellStyle name="Normal 2 2 2 2 2 2 2 2 3 17" xfId="9657" xr:uid="{00000000-0005-0000-0000-0000B9250000}"/>
    <cellStyle name="Normal 2 2 2 2 2 2 2 2 3 170" xfId="9658" xr:uid="{00000000-0005-0000-0000-0000BA250000}"/>
    <cellStyle name="Normal 2 2 2 2 2 2 2 2 3 171" xfId="9659" xr:uid="{00000000-0005-0000-0000-0000BB250000}"/>
    <cellStyle name="Normal 2 2 2 2 2 2 2 2 3 172" xfId="9660" xr:uid="{00000000-0005-0000-0000-0000BC250000}"/>
    <cellStyle name="Normal 2 2 2 2 2 2 2 2 3 173" xfId="9661" xr:uid="{00000000-0005-0000-0000-0000BD250000}"/>
    <cellStyle name="Normal 2 2 2 2 2 2 2 2 3 174" xfId="9662" xr:uid="{00000000-0005-0000-0000-0000BE250000}"/>
    <cellStyle name="Normal 2 2 2 2 2 2 2 2 3 175" xfId="9663" xr:uid="{00000000-0005-0000-0000-0000BF250000}"/>
    <cellStyle name="Normal 2 2 2 2 2 2 2 2 3 176" xfId="9664" xr:uid="{00000000-0005-0000-0000-0000C0250000}"/>
    <cellStyle name="Normal 2 2 2 2 2 2 2 2 3 177" xfId="9665" xr:uid="{00000000-0005-0000-0000-0000C1250000}"/>
    <cellStyle name="Normal 2 2 2 2 2 2 2 2 3 178" xfId="9666" xr:uid="{00000000-0005-0000-0000-0000C2250000}"/>
    <cellStyle name="Normal 2 2 2 2 2 2 2 2 3 179" xfId="9667" xr:uid="{00000000-0005-0000-0000-0000C3250000}"/>
    <cellStyle name="Normal 2 2 2 2 2 2 2 2 3 18" xfId="9668" xr:uid="{00000000-0005-0000-0000-0000C4250000}"/>
    <cellStyle name="Normal 2 2 2 2 2 2 2 2 3 180" xfId="9669" xr:uid="{00000000-0005-0000-0000-0000C5250000}"/>
    <cellStyle name="Normal 2 2 2 2 2 2 2 2 3 19" xfId="9670" xr:uid="{00000000-0005-0000-0000-0000C6250000}"/>
    <cellStyle name="Normal 2 2 2 2 2 2 2 2 3 2" xfId="9671" xr:uid="{00000000-0005-0000-0000-0000C7250000}"/>
    <cellStyle name="Normal 2 2 2 2 2 2 2 2 3 20" xfId="9672" xr:uid="{00000000-0005-0000-0000-0000C8250000}"/>
    <cellStyle name="Normal 2 2 2 2 2 2 2 2 3 21" xfId="9673" xr:uid="{00000000-0005-0000-0000-0000C9250000}"/>
    <cellStyle name="Normal 2 2 2 2 2 2 2 2 3 22" xfId="9674" xr:uid="{00000000-0005-0000-0000-0000CA250000}"/>
    <cellStyle name="Normal 2 2 2 2 2 2 2 2 3 23" xfId="9675" xr:uid="{00000000-0005-0000-0000-0000CB250000}"/>
    <cellStyle name="Normal 2 2 2 2 2 2 2 2 3 24" xfId="9676" xr:uid="{00000000-0005-0000-0000-0000CC250000}"/>
    <cellStyle name="Normal 2 2 2 2 2 2 2 2 3 25" xfId="9677" xr:uid="{00000000-0005-0000-0000-0000CD250000}"/>
    <cellStyle name="Normal 2 2 2 2 2 2 2 2 3 26" xfId="9678" xr:uid="{00000000-0005-0000-0000-0000CE250000}"/>
    <cellStyle name="Normal 2 2 2 2 2 2 2 2 3 27" xfId="9679" xr:uid="{00000000-0005-0000-0000-0000CF250000}"/>
    <cellStyle name="Normal 2 2 2 2 2 2 2 2 3 28" xfId="9680" xr:uid="{00000000-0005-0000-0000-0000D0250000}"/>
    <cellStyle name="Normal 2 2 2 2 2 2 2 2 3 29" xfId="9681" xr:uid="{00000000-0005-0000-0000-0000D1250000}"/>
    <cellStyle name="Normal 2 2 2 2 2 2 2 2 3 3" xfId="9682" xr:uid="{00000000-0005-0000-0000-0000D2250000}"/>
    <cellStyle name="Normal 2 2 2 2 2 2 2 2 3 30" xfId="9683" xr:uid="{00000000-0005-0000-0000-0000D3250000}"/>
    <cellStyle name="Normal 2 2 2 2 2 2 2 2 3 31" xfId="9684" xr:uid="{00000000-0005-0000-0000-0000D4250000}"/>
    <cellStyle name="Normal 2 2 2 2 2 2 2 2 3 32" xfId="9685" xr:uid="{00000000-0005-0000-0000-0000D5250000}"/>
    <cellStyle name="Normal 2 2 2 2 2 2 2 2 3 33" xfId="9686" xr:uid="{00000000-0005-0000-0000-0000D6250000}"/>
    <cellStyle name="Normal 2 2 2 2 2 2 2 2 3 34" xfId="9687" xr:uid="{00000000-0005-0000-0000-0000D7250000}"/>
    <cellStyle name="Normal 2 2 2 2 2 2 2 2 3 35" xfId="9688" xr:uid="{00000000-0005-0000-0000-0000D8250000}"/>
    <cellStyle name="Normal 2 2 2 2 2 2 2 2 3 36" xfId="9689" xr:uid="{00000000-0005-0000-0000-0000D9250000}"/>
    <cellStyle name="Normal 2 2 2 2 2 2 2 2 3 37" xfId="9690" xr:uid="{00000000-0005-0000-0000-0000DA250000}"/>
    <cellStyle name="Normal 2 2 2 2 2 2 2 2 3 38" xfId="9691" xr:uid="{00000000-0005-0000-0000-0000DB250000}"/>
    <cellStyle name="Normal 2 2 2 2 2 2 2 2 3 39" xfId="9692" xr:uid="{00000000-0005-0000-0000-0000DC250000}"/>
    <cellStyle name="Normal 2 2 2 2 2 2 2 2 3 4" xfId="9693" xr:uid="{00000000-0005-0000-0000-0000DD250000}"/>
    <cellStyle name="Normal 2 2 2 2 2 2 2 2 3 40" xfId="9694" xr:uid="{00000000-0005-0000-0000-0000DE250000}"/>
    <cellStyle name="Normal 2 2 2 2 2 2 2 2 3 41" xfId="9695" xr:uid="{00000000-0005-0000-0000-0000DF250000}"/>
    <cellStyle name="Normal 2 2 2 2 2 2 2 2 3 42" xfId="9696" xr:uid="{00000000-0005-0000-0000-0000E0250000}"/>
    <cellStyle name="Normal 2 2 2 2 2 2 2 2 3 43" xfId="9697" xr:uid="{00000000-0005-0000-0000-0000E1250000}"/>
    <cellStyle name="Normal 2 2 2 2 2 2 2 2 3 44" xfId="9698" xr:uid="{00000000-0005-0000-0000-0000E2250000}"/>
    <cellStyle name="Normal 2 2 2 2 2 2 2 2 3 45" xfId="9699" xr:uid="{00000000-0005-0000-0000-0000E3250000}"/>
    <cellStyle name="Normal 2 2 2 2 2 2 2 2 3 46" xfId="9700" xr:uid="{00000000-0005-0000-0000-0000E4250000}"/>
    <cellStyle name="Normal 2 2 2 2 2 2 2 2 3 47" xfId="9701" xr:uid="{00000000-0005-0000-0000-0000E5250000}"/>
    <cellStyle name="Normal 2 2 2 2 2 2 2 2 3 48" xfId="9702" xr:uid="{00000000-0005-0000-0000-0000E6250000}"/>
    <cellStyle name="Normal 2 2 2 2 2 2 2 2 3 49" xfId="9703" xr:uid="{00000000-0005-0000-0000-0000E7250000}"/>
    <cellStyle name="Normal 2 2 2 2 2 2 2 2 3 5" xfId="9704" xr:uid="{00000000-0005-0000-0000-0000E8250000}"/>
    <cellStyle name="Normal 2 2 2 2 2 2 2 2 3 50" xfId="9705" xr:uid="{00000000-0005-0000-0000-0000E9250000}"/>
    <cellStyle name="Normal 2 2 2 2 2 2 2 2 3 51" xfId="9706" xr:uid="{00000000-0005-0000-0000-0000EA250000}"/>
    <cellStyle name="Normal 2 2 2 2 2 2 2 2 3 52" xfId="9707" xr:uid="{00000000-0005-0000-0000-0000EB250000}"/>
    <cellStyle name="Normal 2 2 2 2 2 2 2 2 3 53" xfId="9708" xr:uid="{00000000-0005-0000-0000-0000EC250000}"/>
    <cellStyle name="Normal 2 2 2 2 2 2 2 2 3 54" xfId="9709" xr:uid="{00000000-0005-0000-0000-0000ED250000}"/>
    <cellStyle name="Normal 2 2 2 2 2 2 2 2 3 55" xfId="9710" xr:uid="{00000000-0005-0000-0000-0000EE250000}"/>
    <cellStyle name="Normal 2 2 2 2 2 2 2 2 3 56" xfId="9711" xr:uid="{00000000-0005-0000-0000-0000EF250000}"/>
    <cellStyle name="Normal 2 2 2 2 2 2 2 2 3 57" xfId="9712" xr:uid="{00000000-0005-0000-0000-0000F0250000}"/>
    <cellStyle name="Normal 2 2 2 2 2 2 2 2 3 58" xfId="9713" xr:uid="{00000000-0005-0000-0000-0000F1250000}"/>
    <cellStyle name="Normal 2 2 2 2 2 2 2 2 3 59" xfId="9714" xr:uid="{00000000-0005-0000-0000-0000F2250000}"/>
    <cellStyle name="Normal 2 2 2 2 2 2 2 2 3 6" xfId="9715" xr:uid="{00000000-0005-0000-0000-0000F3250000}"/>
    <cellStyle name="Normal 2 2 2 2 2 2 2 2 3 60" xfId="9716" xr:uid="{00000000-0005-0000-0000-0000F4250000}"/>
    <cellStyle name="Normal 2 2 2 2 2 2 2 2 3 61" xfId="9717" xr:uid="{00000000-0005-0000-0000-0000F5250000}"/>
    <cellStyle name="Normal 2 2 2 2 2 2 2 2 3 62" xfId="9718" xr:uid="{00000000-0005-0000-0000-0000F6250000}"/>
    <cellStyle name="Normal 2 2 2 2 2 2 2 2 3 63" xfId="9719" xr:uid="{00000000-0005-0000-0000-0000F7250000}"/>
    <cellStyle name="Normal 2 2 2 2 2 2 2 2 3 64" xfId="9720" xr:uid="{00000000-0005-0000-0000-0000F8250000}"/>
    <cellStyle name="Normal 2 2 2 2 2 2 2 2 3 65" xfId="9721" xr:uid="{00000000-0005-0000-0000-0000F9250000}"/>
    <cellStyle name="Normal 2 2 2 2 2 2 2 2 3 66" xfId="9722" xr:uid="{00000000-0005-0000-0000-0000FA250000}"/>
    <cellStyle name="Normal 2 2 2 2 2 2 2 2 3 67" xfId="9723" xr:uid="{00000000-0005-0000-0000-0000FB250000}"/>
    <cellStyle name="Normal 2 2 2 2 2 2 2 2 3 68" xfId="9724" xr:uid="{00000000-0005-0000-0000-0000FC250000}"/>
    <cellStyle name="Normal 2 2 2 2 2 2 2 2 3 69" xfId="9725" xr:uid="{00000000-0005-0000-0000-0000FD250000}"/>
    <cellStyle name="Normal 2 2 2 2 2 2 2 2 3 7" xfId="9726" xr:uid="{00000000-0005-0000-0000-0000FE250000}"/>
    <cellStyle name="Normal 2 2 2 2 2 2 2 2 3 70" xfId="9727" xr:uid="{00000000-0005-0000-0000-0000FF250000}"/>
    <cellStyle name="Normal 2 2 2 2 2 2 2 2 3 71" xfId="9728" xr:uid="{00000000-0005-0000-0000-000000260000}"/>
    <cellStyle name="Normal 2 2 2 2 2 2 2 2 3 72" xfId="9729" xr:uid="{00000000-0005-0000-0000-000001260000}"/>
    <cellStyle name="Normal 2 2 2 2 2 2 2 2 3 73" xfId="9730" xr:uid="{00000000-0005-0000-0000-000002260000}"/>
    <cellStyle name="Normal 2 2 2 2 2 2 2 2 3 74" xfId="9731" xr:uid="{00000000-0005-0000-0000-000003260000}"/>
    <cellStyle name="Normal 2 2 2 2 2 2 2 2 3 75" xfId="9732" xr:uid="{00000000-0005-0000-0000-000004260000}"/>
    <cellStyle name="Normal 2 2 2 2 2 2 2 2 3 76" xfId="9733" xr:uid="{00000000-0005-0000-0000-000005260000}"/>
    <cellStyle name="Normal 2 2 2 2 2 2 2 2 3 77" xfId="9734" xr:uid="{00000000-0005-0000-0000-000006260000}"/>
    <cellStyle name="Normal 2 2 2 2 2 2 2 2 3 78" xfId="9735" xr:uid="{00000000-0005-0000-0000-000007260000}"/>
    <cellStyle name="Normal 2 2 2 2 2 2 2 2 3 79" xfId="9736" xr:uid="{00000000-0005-0000-0000-000008260000}"/>
    <cellStyle name="Normal 2 2 2 2 2 2 2 2 3 8" xfId="9737" xr:uid="{00000000-0005-0000-0000-000009260000}"/>
    <cellStyle name="Normal 2 2 2 2 2 2 2 2 3 80" xfId="9738" xr:uid="{00000000-0005-0000-0000-00000A260000}"/>
    <cellStyle name="Normal 2 2 2 2 2 2 2 2 3 81" xfId="9739" xr:uid="{00000000-0005-0000-0000-00000B260000}"/>
    <cellStyle name="Normal 2 2 2 2 2 2 2 2 3 82" xfId="9740" xr:uid="{00000000-0005-0000-0000-00000C260000}"/>
    <cellStyle name="Normal 2 2 2 2 2 2 2 2 3 83" xfId="9741" xr:uid="{00000000-0005-0000-0000-00000D260000}"/>
    <cellStyle name="Normal 2 2 2 2 2 2 2 2 3 84" xfId="9742" xr:uid="{00000000-0005-0000-0000-00000E260000}"/>
    <cellStyle name="Normal 2 2 2 2 2 2 2 2 3 85" xfId="9743" xr:uid="{00000000-0005-0000-0000-00000F260000}"/>
    <cellStyle name="Normal 2 2 2 2 2 2 2 2 3 86" xfId="9744" xr:uid="{00000000-0005-0000-0000-000010260000}"/>
    <cellStyle name="Normal 2 2 2 2 2 2 2 2 3 87" xfId="9745" xr:uid="{00000000-0005-0000-0000-000011260000}"/>
    <cellStyle name="Normal 2 2 2 2 2 2 2 2 3 88" xfId="9746" xr:uid="{00000000-0005-0000-0000-000012260000}"/>
    <cellStyle name="Normal 2 2 2 2 2 2 2 2 3 89" xfId="9747" xr:uid="{00000000-0005-0000-0000-000013260000}"/>
    <cellStyle name="Normal 2 2 2 2 2 2 2 2 3 9" xfId="9748" xr:uid="{00000000-0005-0000-0000-000014260000}"/>
    <cellStyle name="Normal 2 2 2 2 2 2 2 2 3 90" xfId="9749" xr:uid="{00000000-0005-0000-0000-000015260000}"/>
    <cellStyle name="Normal 2 2 2 2 2 2 2 2 3 91" xfId="9750" xr:uid="{00000000-0005-0000-0000-000016260000}"/>
    <cellStyle name="Normal 2 2 2 2 2 2 2 2 3 92" xfId="9751" xr:uid="{00000000-0005-0000-0000-000017260000}"/>
    <cellStyle name="Normal 2 2 2 2 2 2 2 2 3 93" xfId="9752" xr:uid="{00000000-0005-0000-0000-000018260000}"/>
    <cellStyle name="Normal 2 2 2 2 2 2 2 2 3 94" xfId="9753" xr:uid="{00000000-0005-0000-0000-000019260000}"/>
    <cellStyle name="Normal 2 2 2 2 2 2 2 2 3 95" xfId="9754" xr:uid="{00000000-0005-0000-0000-00001A260000}"/>
    <cellStyle name="Normal 2 2 2 2 2 2 2 2 3 96" xfId="9755" xr:uid="{00000000-0005-0000-0000-00001B260000}"/>
    <cellStyle name="Normal 2 2 2 2 2 2 2 2 3 97" xfId="9756" xr:uid="{00000000-0005-0000-0000-00001C260000}"/>
    <cellStyle name="Normal 2 2 2 2 2 2 2 2 3 98" xfId="9757" xr:uid="{00000000-0005-0000-0000-00001D260000}"/>
    <cellStyle name="Normal 2 2 2 2 2 2 2 2 3 99" xfId="9758" xr:uid="{00000000-0005-0000-0000-00001E260000}"/>
    <cellStyle name="Normal 2 2 2 2 2 2 2 2 30" xfId="9759" xr:uid="{00000000-0005-0000-0000-00001F260000}"/>
    <cellStyle name="Normal 2 2 2 2 2 2 2 2 31" xfId="9760" xr:uid="{00000000-0005-0000-0000-000020260000}"/>
    <cellStyle name="Normal 2 2 2 2 2 2 2 2 32" xfId="9761" xr:uid="{00000000-0005-0000-0000-000021260000}"/>
    <cellStyle name="Normal 2 2 2 2 2 2 2 2 33" xfId="9762" xr:uid="{00000000-0005-0000-0000-000022260000}"/>
    <cellStyle name="Normal 2 2 2 2 2 2 2 2 34" xfId="9763" xr:uid="{00000000-0005-0000-0000-000023260000}"/>
    <cellStyle name="Normal 2 2 2 2 2 2 2 2 35" xfId="9764" xr:uid="{00000000-0005-0000-0000-000024260000}"/>
    <cellStyle name="Normal 2 2 2 2 2 2 2 2 36" xfId="9765" xr:uid="{00000000-0005-0000-0000-000025260000}"/>
    <cellStyle name="Normal 2 2 2 2 2 2 2 2 37" xfId="9766" xr:uid="{00000000-0005-0000-0000-000026260000}"/>
    <cellStyle name="Normal 2 2 2 2 2 2 2 2 38" xfId="9767" xr:uid="{00000000-0005-0000-0000-000027260000}"/>
    <cellStyle name="Normal 2 2 2 2 2 2 2 2 39" xfId="9768" xr:uid="{00000000-0005-0000-0000-000028260000}"/>
    <cellStyle name="Normal 2 2 2 2 2 2 2 2 4" xfId="9769" xr:uid="{00000000-0005-0000-0000-000029260000}"/>
    <cellStyle name="Normal 2 2 2 2 2 2 2 2 40" xfId="9770" xr:uid="{00000000-0005-0000-0000-00002A260000}"/>
    <cellStyle name="Normal 2 2 2 2 2 2 2 2 41" xfId="9771" xr:uid="{00000000-0005-0000-0000-00002B260000}"/>
    <cellStyle name="Normal 2 2 2 2 2 2 2 2 42" xfId="9772" xr:uid="{00000000-0005-0000-0000-00002C260000}"/>
    <cellStyle name="Normal 2 2 2 2 2 2 2 2 43" xfId="9773" xr:uid="{00000000-0005-0000-0000-00002D260000}"/>
    <cellStyle name="Normal 2 2 2 2 2 2 2 2 44" xfId="9774" xr:uid="{00000000-0005-0000-0000-00002E260000}"/>
    <cellStyle name="Normal 2 2 2 2 2 2 2 2 45" xfId="9775" xr:uid="{00000000-0005-0000-0000-00002F260000}"/>
    <cellStyle name="Normal 2 2 2 2 2 2 2 2 46" xfId="9776" xr:uid="{00000000-0005-0000-0000-000030260000}"/>
    <cellStyle name="Normal 2 2 2 2 2 2 2 2 47" xfId="9777" xr:uid="{00000000-0005-0000-0000-000031260000}"/>
    <cellStyle name="Normal 2 2 2 2 2 2 2 2 48" xfId="9778" xr:uid="{00000000-0005-0000-0000-000032260000}"/>
    <cellStyle name="Normal 2 2 2 2 2 2 2 2 49" xfId="9779" xr:uid="{00000000-0005-0000-0000-000033260000}"/>
    <cellStyle name="Normal 2 2 2 2 2 2 2 2 5" xfId="9780" xr:uid="{00000000-0005-0000-0000-000034260000}"/>
    <cellStyle name="Normal 2 2 2 2 2 2 2 2 50" xfId="9781" xr:uid="{00000000-0005-0000-0000-000035260000}"/>
    <cellStyle name="Normal 2 2 2 2 2 2 2 2 51" xfId="9782" xr:uid="{00000000-0005-0000-0000-000036260000}"/>
    <cellStyle name="Normal 2 2 2 2 2 2 2 2 52" xfId="9783" xr:uid="{00000000-0005-0000-0000-000037260000}"/>
    <cellStyle name="Normal 2 2 2 2 2 2 2 2 53" xfId="9784" xr:uid="{00000000-0005-0000-0000-000038260000}"/>
    <cellStyle name="Normal 2 2 2 2 2 2 2 2 54" xfId="9785" xr:uid="{00000000-0005-0000-0000-000039260000}"/>
    <cellStyle name="Normal 2 2 2 2 2 2 2 2 55" xfId="9786" xr:uid="{00000000-0005-0000-0000-00003A260000}"/>
    <cellStyle name="Normal 2 2 2 2 2 2 2 2 56" xfId="9787" xr:uid="{00000000-0005-0000-0000-00003B260000}"/>
    <cellStyle name="Normal 2 2 2 2 2 2 2 2 57" xfId="9788" xr:uid="{00000000-0005-0000-0000-00003C260000}"/>
    <cellStyle name="Normal 2 2 2 2 2 2 2 2 58" xfId="9789" xr:uid="{00000000-0005-0000-0000-00003D260000}"/>
    <cellStyle name="Normal 2 2 2 2 2 2 2 2 59" xfId="9790" xr:uid="{00000000-0005-0000-0000-00003E260000}"/>
    <cellStyle name="Normal 2 2 2 2 2 2 2 2 6" xfId="9791" xr:uid="{00000000-0005-0000-0000-00003F260000}"/>
    <cellStyle name="Normal 2 2 2 2 2 2 2 2 60" xfId="9792" xr:uid="{00000000-0005-0000-0000-000040260000}"/>
    <cellStyle name="Normal 2 2 2 2 2 2 2 2 61" xfId="9793" xr:uid="{00000000-0005-0000-0000-000041260000}"/>
    <cellStyle name="Normal 2 2 2 2 2 2 2 2 62" xfId="9794" xr:uid="{00000000-0005-0000-0000-000042260000}"/>
    <cellStyle name="Normal 2 2 2 2 2 2 2 2 63" xfId="9795" xr:uid="{00000000-0005-0000-0000-000043260000}"/>
    <cellStyle name="Normal 2 2 2 2 2 2 2 2 64" xfId="9796" xr:uid="{00000000-0005-0000-0000-000044260000}"/>
    <cellStyle name="Normal 2 2 2 2 2 2 2 2 65" xfId="9797" xr:uid="{00000000-0005-0000-0000-000045260000}"/>
    <cellStyle name="Normal 2 2 2 2 2 2 2 2 66" xfId="9798" xr:uid="{00000000-0005-0000-0000-000046260000}"/>
    <cellStyle name="Normal 2 2 2 2 2 2 2 2 67" xfId="9799" xr:uid="{00000000-0005-0000-0000-000047260000}"/>
    <cellStyle name="Normal 2 2 2 2 2 2 2 2 68" xfId="9800" xr:uid="{00000000-0005-0000-0000-000048260000}"/>
    <cellStyle name="Normal 2 2 2 2 2 2 2 2 69" xfId="9801" xr:uid="{00000000-0005-0000-0000-000049260000}"/>
    <cellStyle name="Normal 2 2 2 2 2 2 2 2 7" xfId="9802" xr:uid="{00000000-0005-0000-0000-00004A260000}"/>
    <cellStyle name="Normal 2 2 2 2 2 2 2 2 70" xfId="9803" xr:uid="{00000000-0005-0000-0000-00004B260000}"/>
    <cellStyle name="Normal 2 2 2 2 2 2 2 2 71" xfId="9804" xr:uid="{00000000-0005-0000-0000-00004C260000}"/>
    <cellStyle name="Normal 2 2 2 2 2 2 2 2 72" xfId="9805" xr:uid="{00000000-0005-0000-0000-00004D260000}"/>
    <cellStyle name="Normal 2 2 2 2 2 2 2 2 73" xfId="9806" xr:uid="{00000000-0005-0000-0000-00004E260000}"/>
    <cellStyle name="Normal 2 2 2 2 2 2 2 2 74" xfId="9807" xr:uid="{00000000-0005-0000-0000-00004F260000}"/>
    <cellStyle name="Normal 2 2 2 2 2 2 2 2 75" xfId="9808" xr:uid="{00000000-0005-0000-0000-000050260000}"/>
    <cellStyle name="Normal 2 2 2 2 2 2 2 2 76" xfId="9809" xr:uid="{00000000-0005-0000-0000-000051260000}"/>
    <cellStyle name="Normal 2 2 2 2 2 2 2 2 77" xfId="9810" xr:uid="{00000000-0005-0000-0000-000052260000}"/>
    <cellStyle name="Normal 2 2 2 2 2 2 2 2 78" xfId="9811" xr:uid="{00000000-0005-0000-0000-000053260000}"/>
    <cellStyle name="Normal 2 2 2 2 2 2 2 2 79" xfId="9812" xr:uid="{00000000-0005-0000-0000-000054260000}"/>
    <cellStyle name="Normal 2 2 2 2 2 2 2 2 8" xfId="9813" xr:uid="{00000000-0005-0000-0000-000055260000}"/>
    <cellStyle name="Normal 2 2 2 2 2 2 2 2 80" xfId="9814" xr:uid="{00000000-0005-0000-0000-000056260000}"/>
    <cellStyle name="Normal 2 2 2 2 2 2 2 2 81" xfId="9815" xr:uid="{00000000-0005-0000-0000-000057260000}"/>
    <cellStyle name="Normal 2 2 2 2 2 2 2 2 82" xfId="9816" xr:uid="{00000000-0005-0000-0000-000058260000}"/>
    <cellStyle name="Normal 2 2 2 2 2 2 2 2 83" xfId="9817" xr:uid="{00000000-0005-0000-0000-000059260000}"/>
    <cellStyle name="Normal 2 2 2 2 2 2 2 2 84" xfId="9818" xr:uid="{00000000-0005-0000-0000-00005A260000}"/>
    <cellStyle name="Normal 2 2 2 2 2 2 2 2 85" xfId="9819" xr:uid="{00000000-0005-0000-0000-00005B260000}"/>
    <cellStyle name="Normal 2 2 2 2 2 2 2 2 86" xfId="9820" xr:uid="{00000000-0005-0000-0000-00005C260000}"/>
    <cellStyle name="Normal 2 2 2 2 2 2 2 2 87" xfId="9821" xr:uid="{00000000-0005-0000-0000-00005D260000}"/>
    <cellStyle name="Normal 2 2 2 2 2 2 2 2 88" xfId="9822" xr:uid="{00000000-0005-0000-0000-00005E260000}"/>
    <cellStyle name="Normal 2 2 2 2 2 2 2 2 89" xfId="9823" xr:uid="{00000000-0005-0000-0000-00005F260000}"/>
    <cellStyle name="Normal 2 2 2 2 2 2 2 2 9" xfId="9824" xr:uid="{00000000-0005-0000-0000-000060260000}"/>
    <cellStyle name="Normal 2 2 2 2 2 2 2 2 90" xfId="9825" xr:uid="{00000000-0005-0000-0000-000061260000}"/>
    <cellStyle name="Normal 2 2 2 2 2 2 2 2 91" xfId="9826" xr:uid="{00000000-0005-0000-0000-000062260000}"/>
    <cellStyle name="Normal 2 2 2 2 2 2 2 2 92" xfId="9827" xr:uid="{00000000-0005-0000-0000-000063260000}"/>
    <cellStyle name="Normal 2 2 2 2 2 2 2 2 93" xfId="9828" xr:uid="{00000000-0005-0000-0000-000064260000}"/>
    <cellStyle name="Normal 2 2 2 2 2 2 2 2 94" xfId="9829" xr:uid="{00000000-0005-0000-0000-000065260000}"/>
    <cellStyle name="Normal 2 2 2 2 2 2 2 2 95" xfId="9830" xr:uid="{00000000-0005-0000-0000-000066260000}"/>
    <cellStyle name="Normal 2 2 2 2 2 2 2 2 96" xfId="9831" xr:uid="{00000000-0005-0000-0000-000067260000}"/>
    <cellStyle name="Normal 2 2 2 2 2 2 2 2 97" xfId="9832" xr:uid="{00000000-0005-0000-0000-000068260000}"/>
    <cellStyle name="Normal 2 2 2 2 2 2 2 2 98" xfId="9833" xr:uid="{00000000-0005-0000-0000-000069260000}"/>
    <cellStyle name="Normal 2 2 2 2 2 2 2 2 99" xfId="9834" xr:uid="{00000000-0005-0000-0000-00006A260000}"/>
    <cellStyle name="Normal 2 2 2 2 2 2 2 20" xfId="9835" xr:uid="{00000000-0005-0000-0000-00006B260000}"/>
    <cellStyle name="Normal 2 2 2 2 2 2 2 21" xfId="9836" xr:uid="{00000000-0005-0000-0000-00006C260000}"/>
    <cellStyle name="Normal 2 2 2 2 2 2 2 22" xfId="9837" xr:uid="{00000000-0005-0000-0000-00006D260000}"/>
    <cellStyle name="Normal 2 2 2 2 2 2 2 23" xfId="9838" xr:uid="{00000000-0005-0000-0000-00006E260000}"/>
    <cellStyle name="Normal 2 2 2 2 2 2 2 24" xfId="9839" xr:uid="{00000000-0005-0000-0000-00006F260000}"/>
    <cellStyle name="Normal 2 2 2 2 2 2 2 25" xfId="9840" xr:uid="{00000000-0005-0000-0000-000070260000}"/>
    <cellStyle name="Normal 2 2 2 2 2 2 2 26" xfId="9841" xr:uid="{00000000-0005-0000-0000-000071260000}"/>
    <cellStyle name="Normal 2 2 2 2 2 2 2 27" xfId="9842" xr:uid="{00000000-0005-0000-0000-000072260000}"/>
    <cellStyle name="Normal 2 2 2 2 2 2 2 28" xfId="9843" xr:uid="{00000000-0005-0000-0000-000073260000}"/>
    <cellStyle name="Normal 2 2 2 2 2 2 2 29" xfId="9844" xr:uid="{00000000-0005-0000-0000-000074260000}"/>
    <cellStyle name="Normal 2 2 2 2 2 2 2 3" xfId="9845" xr:uid="{00000000-0005-0000-0000-000075260000}"/>
    <cellStyle name="Normal 2 2 2 2 2 2 2 30" xfId="9846" xr:uid="{00000000-0005-0000-0000-000076260000}"/>
    <cellStyle name="Normal 2 2 2 2 2 2 2 31" xfId="9847" xr:uid="{00000000-0005-0000-0000-000077260000}"/>
    <cellStyle name="Normal 2 2 2 2 2 2 2 32" xfId="9848" xr:uid="{00000000-0005-0000-0000-000078260000}"/>
    <cellStyle name="Normal 2 2 2 2 2 2 2 33" xfId="9849" xr:uid="{00000000-0005-0000-0000-000079260000}"/>
    <cellStyle name="Normal 2 2 2 2 2 2 2 34" xfId="9850" xr:uid="{00000000-0005-0000-0000-00007A260000}"/>
    <cellStyle name="Normal 2 2 2 2 2 2 2 35" xfId="9851" xr:uid="{00000000-0005-0000-0000-00007B260000}"/>
    <cellStyle name="Normal 2 2 2 2 2 2 2 36" xfId="9852" xr:uid="{00000000-0005-0000-0000-00007C260000}"/>
    <cellStyle name="Normal 2 2 2 2 2 2 2 37" xfId="9853" xr:uid="{00000000-0005-0000-0000-00007D260000}"/>
    <cellStyle name="Normal 2 2 2 2 2 2 2 38" xfId="9854" xr:uid="{00000000-0005-0000-0000-00007E260000}"/>
    <cellStyle name="Normal 2 2 2 2 2 2 2 39" xfId="9855" xr:uid="{00000000-0005-0000-0000-00007F260000}"/>
    <cellStyle name="Normal 2 2 2 2 2 2 2 4" xfId="9856" xr:uid="{00000000-0005-0000-0000-000080260000}"/>
    <cellStyle name="Normal 2 2 2 2 2 2 2 4 10" xfId="9857" xr:uid="{00000000-0005-0000-0000-000081260000}"/>
    <cellStyle name="Normal 2 2 2 2 2 2 2 4 100" xfId="9858" xr:uid="{00000000-0005-0000-0000-000082260000}"/>
    <cellStyle name="Normal 2 2 2 2 2 2 2 4 101" xfId="9859" xr:uid="{00000000-0005-0000-0000-000083260000}"/>
    <cellStyle name="Normal 2 2 2 2 2 2 2 4 102" xfId="9860" xr:uid="{00000000-0005-0000-0000-000084260000}"/>
    <cellStyle name="Normal 2 2 2 2 2 2 2 4 103" xfId="9861" xr:uid="{00000000-0005-0000-0000-000085260000}"/>
    <cellStyle name="Normal 2 2 2 2 2 2 2 4 104" xfId="9862" xr:uid="{00000000-0005-0000-0000-000086260000}"/>
    <cellStyle name="Normal 2 2 2 2 2 2 2 4 105" xfId="9863" xr:uid="{00000000-0005-0000-0000-000087260000}"/>
    <cellStyle name="Normal 2 2 2 2 2 2 2 4 106" xfId="9864" xr:uid="{00000000-0005-0000-0000-000088260000}"/>
    <cellStyle name="Normal 2 2 2 2 2 2 2 4 107" xfId="9865" xr:uid="{00000000-0005-0000-0000-000089260000}"/>
    <cellStyle name="Normal 2 2 2 2 2 2 2 4 108" xfId="9866" xr:uid="{00000000-0005-0000-0000-00008A260000}"/>
    <cellStyle name="Normal 2 2 2 2 2 2 2 4 109" xfId="9867" xr:uid="{00000000-0005-0000-0000-00008B260000}"/>
    <cellStyle name="Normal 2 2 2 2 2 2 2 4 11" xfId="9868" xr:uid="{00000000-0005-0000-0000-00008C260000}"/>
    <cellStyle name="Normal 2 2 2 2 2 2 2 4 110" xfId="9869" xr:uid="{00000000-0005-0000-0000-00008D260000}"/>
    <cellStyle name="Normal 2 2 2 2 2 2 2 4 111" xfId="9870" xr:uid="{00000000-0005-0000-0000-00008E260000}"/>
    <cellStyle name="Normal 2 2 2 2 2 2 2 4 112" xfId="9871" xr:uid="{00000000-0005-0000-0000-00008F260000}"/>
    <cellStyle name="Normal 2 2 2 2 2 2 2 4 113" xfId="9872" xr:uid="{00000000-0005-0000-0000-000090260000}"/>
    <cellStyle name="Normal 2 2 2 2 2 2 2 4 114" xfId="9873" xr:uid="{00000000-0005-0000-0000-000091260000}"/>
    <cellStyle name="Normal 2 2 2 2 2 2 2 4 115" xfId="9874" xr:uid="{00000000-0005-0000-0000-000092260000}"/>
    <cellStyle name="Normal 2 2 2 2 2 2 2 4 116" xfId="9875" xr:uid="{00000000-0005-0000-0000-000093260000}"/>
    <cellStyle name="Normal 2 2 2 2 2 2 2 4 117" xfId="9876" xr:uid="{00000000-0005-0000-0000-000094260000}"/>
    <cellStyle name="Normal 2 2 2 2 2 2 2 4 118" xfId="9877" xr:uid="{00000000-0005-0000-0000-000095260000}"/>
    <cellStyle name="Normal 2 2 2 2 2 2 2 4 119" xfId="9878" xr:uid="{00000000-0005-0000-0000-000096260000}"/>
    <cellStyle name="Normal 2 2 2 2 2 2 2 4 12" xfId="9879" xr:uid="{00000000-0005-0000-0000-000097260000}"/>
    <cellStyle name="Normal 2 2 2 2 2 2 2 4 120" xfId="9880" xr:uid="{00000000-0005-0000-0000-000098260000}"/>
    <cellStyle name="Normal 2 2 2 2 2 2 2 4 121" xfId="9881" xr:uid="{00000000-0005-0000-0000-000099260000}"/>
    <cellStyle name="Normal 2 2 2 2 2 2 2 4 122" xfId="9882" xr:uid="{00000000-0005-0000-0000-00009A260000}"/>
    <cellStyle name="Normal 2 2 2 2 2 2 2 4 123" xfId="9883" xr:uid="{00000000-0005-0000-0000-00009B260000}"/>
    <cellStyle name="Normal 2 2 2 2 2 2 2 4 124" xfId="9884" xr:uid="{00000000-0005-0000-0000-00009C260000}"/>
    <cellStyle name="Normal 2 2 2 2 2 2 2 4 125" xfId="9885" xr:uid="{00000000-0005-0000-0000-00009D260000}"/>
    <cellStyle name="Normal 2 2 2 2 2 2 2 4 126" xfId="9886" xr:uid="{00000000-0005-0000-0000-00009E260000}"/>
    <cellStyle name="Normal 2 2 2 2 2 2 2 4 127" xfId="9887" xr:uid="{00000000-0005-0000-0000-00009F260000}"/>
    <cellStyle name="Normal 2 2 2 2 2 2 2 4 128" xfId="9888" xr:uid="{00000000-0005-0000-0000-0000A0260000}"/>
    <cellStyle name="Normal 2 2 2 2 2 2 2 4 129" xfId="9889" xr:uid="{00000000-0005-0000-0000-0000A1260000}"/>
    <cellStyle name="Normal 2 2 2 2 2 2 2 4 13" xfId="9890" xr:uid="{00000000-0005-0000-0000-0000A2260000}"/>
    <cellStyle name="Normal 2 2 2 2 2 2 2 4 130" xfId="9891" xr:uid="{00000000-0005-0000-0000-0000A3260000}"/>
    <cellStyle name="Normal 2 2 2 2 2 2 2 4 131" xfId="9892" xr:uid="{00000000-0005-0000-0000-0000A4260000}"/>
    <cellStyle name="Normal 2 2 2 2 2 2 2 4 132" xfId="9893" xr:uid="{00000000-0005-0000-0000-0000A5260000}"/>
    <cellStyle name="Normal 2 2 2 2 2 2 2 4 133" xfId="9894" xr:uid="{00000000-0005-0000-0000-0000A6260000}"/>
    <cellStyle name="Normal 2 2 2 2 2 2 2 4 134" xfId="9895" xr:uid="{00000000-0005-0000-0000-0000A7260000}"/>
    <cellStyle name="Normal 2 2 2 2 2 2 2 4 135" xfId="9896" xr:uid="{00000000-0005-0000-0000-0000A8260000}"/>
    <cellStyle name="Normal 2 2 2 2 2 2 2 4 136" xfId="9897" xr:uid="{00000000-0005-0000-0000-0000A9260000}"/>
    <cellStyle name="Normal 2 2 2 2 2 2 2 4 137" xfId="9898" xr:uid="{00000000-0005-0000-0000-0000AA260000}"/>
    <cellStyle name="Normal 2 2 2 2 2 2 2 4 138" xfId="9899" xr:uid="{00000000-0005-0000-0000-0000AB260000}"/>
    <cellStyle name="Normal 2 2 2 2 2 2 2 4 139" xfId="9900" xr:uid="{00000000-0005-0000-0000-0000AC260000}"/>
    <cellStyle name="Normal 2 2 2 2 2 2 2 4 14" xfId="9901" xr:uid="{00000000-0005-0000-0000-0000AD260000}"/>
    <cellStyle name="Normal 2 2 2 2 2 2 2 4 140" xfId="9902" xr:uid="{00000000-0005-0000-0000-0000AE260000}"/>
    <cellStyle name="Normal 2 2 2 2 2 2 2 4 141" xfId="9903" xr:uid="{00000000-0005-0000-0000-0000AF260000}"/>
    <cellStyle name="Normal 2 2 2 2 2 2 2 4 142" xfId="9904" xr:uid="{00000000-0005-0000-0000-0000B0260000}"/>
    <cellStyle name="Normal 2 2 2 2 2 2 2 4 143" xfId="9905" xr:uid="{00000000-0005-0000-0000-0000B1260000}"/>
    <cellStyle name="Normal 2 2 2 2 2 2 2 4 144" xfId="9906" xr:uid="{00000000-0005-0000-0000-0000B2260000}"/>
    <cellStyle name="Normal 2 2 2 2 2 2 2 4 145" xfId="9907" xr:uid="{00000000-0005-0000-0000-0000B3260000}"/>
    <cellStyle name="Normal 2 2 2 2 2 2 2 4 146" xfId="9908" xr:uid="{00000000-0005-0000-0000-0000B4260000}"/>
    <cellStyle name="Normal 2 2 2 2 2 2 2 4 147" xfId="9909" xr:uid="{00000000-0005-0000-0000-0000B5260000}"/>
    <cellStyle name="Normal 2 2 2 2 2 2 2 4 148" xfId="9910" xr:uid="{00000000-0005-0000-0000-0000B6260000}"/>
    <cellStyle name="Normal 2 2 2 2 2 2 2 4 149" xfId="9911" xr:uid="{00000000-0005-0000-0000-0000B7260000}"/>
    <cellStyle name="Normal 2 2 2 2 2 2 2 4 15" xfId="9912" xr:uid="{00000000-0005-0000-0000-0000B8260000}"/>
    <cellStyle name="Normal 2 2 2 2 2 2 2 4 150" xfId="9913" xr:uid="{00000000-0005-0000-0000-0000B9260000}"/>
    <cellStyle name="Normal 2 2 2 2 2 2 2 4 151" xfId="9914" xr:uid="{00000000-0005-0000-0000-0000BA260000}"/>
    <cellStyle name="Normal 2 2 2 2 2 2 2 4 152" xfId="9915" xr:uid="{00000000-0005-0000-0000-0000BB260000}"/>
    <cellStyle name="Normal 2 2 2 2 2 2 2 4 153" xfId="9916" xr:uid="{00000000-0005-0000-0000-0000BC260000}"/>
    <cellStyle name="Normal 2 2 2 2 2 2 2 4 154" xfId="9917" xr:uid="{00000000-0005-0000-0000-0000BD260000}"/>
    <cellStyle name="Normal 2 2 2 2 2 2 2 4 155" xfId="9918" xr:uid="{00000000-0005-0000-0000-0000BE260000}"/>
    <cellStyle name="Normal 2 2 2 2 2 2 2 4 156" xfId="9919" xr:uid="{00000000-0005-0000-0000-0000BF260000}"/>
    <cellStyle name="Normal 2 2 2 2 2 2 2 4 157" xfId="9920" xr:uid="{00000000-0005-0000-0000-0000C0260000}"/>
    <cellStyle name="Normal 2 2 2 2 2 2 2 4 158" xfId="9921" xr:uid="{00000000-0005-0000-0000-0000C1260000}"/>
    <cellStyle name="Normal 2 2 2 2 2 2 2 4 159" xfId="9922" xr:uid="{00000000-0005-0000-0000-0000C2260000}"/>
    <cellStyle name="Normal 2 2 2 2 2 2 2 4 16" xfId="9923" xr:uid="{00000000-0005-0000-0000-0000C3260000}"/>
    <cellStyle name="Normal 2 2 2 2 2 2 2 4 160" xfId="9924" xr:uid="{00000000-0005-0000-0000-0000C4260000}"/>
    <cellStyle name="Normal 2 2 2 2 2 2 2 4 161" xfId="9925" xr:uid="{00000000-0005-0000-0000-0000C5260000}"/>
    <cellStyle name="Normal 2 2 2 2 2 2 2 4 162" xfId="9926" xr:uid="{00000000-0005-0000-0000-0000C6260000}"/>
    <cellStyle name="Normal 2 2 2 2 2 2 2 4 163" xfId="9927" xr:uid="{00000000-0005-0000-0000-0000C7260000}"/>
    <cellStyle name="Normal 2 2 2 2 2 2 2 4 164" xfId="9928" xr:uid="{00000000-0005-0000-0000-0000C8260000}"/>
    <cellStyle name="Normal 2 2 2 2 2 2 2 4 165" xfId="9929" xr:uid="{00000000-0005-0000-0000-0000C9260000}"/>
    <cellStyle name="Normal 2 2 2 2 2 2 2 4 166" xfId="9930" xr:uid="{00000000-0005-0000-0000-0000CA260000}"/>
    <cellStyle name="Normal 2 2 2 2 2 2 2 4 167" xfId="9931" xr:uid="{00000000-0005-0000-0000-0000CB260000}"/>
    <cellStyle name="Normal 2 2 2 2 2 2 2 4 168" xfId="9932" xr:uid="{00000000-0005-0000-0000-0000CC260000}"/>
    <cellStyle name="Normal 2 2 2 2 2 2 2 4 169" xfId="9933" xr:uid="{00000000-0005-0000-0000-0000CD260000}"/>
    <cellStyle name="Normal 2 2 2 2 2 2 2 4 17" xfId="9934" xr:uid="{00000000-0005-0000-0000-0000CE260000}"/>
    <cellStyle name="Normal 2 2 2 2 2 2 2 4 170" xfId="9935" xr:uid="{00000000-0005-0000-0000-0000CF260000}"/>
    <cellStyle name="Normal 2 2 2 2 2 2 2 4 171" xfId="9936" xr:uid="{00000000-0005-0000-0000-0000D0260000}"/>
    <cellStyle name="Normal 2 2 2 2 2 2 2 4 172" xfId="9937" xr:uid="{00000000-0005-0000-0000-0000D1260000}"/>
    <cellStyle name="Normal 2 2 2 2 2 2 2 4 173" xfId="9938" xr:uid="{00000000-0005-0000-0000-0000D2260000}"/>
    <cellStyle name="Normal 2 2 2 2 2 2 2 4 174" xfId="9939" xr:uid="{00000000-0005-0000-0000-0000D3260000}"/>
    <cellStyle name="Normal 2 2 2 2 2 2 2 4 175" xfId="9940" xr:uid="{00000000-0005-0000-0000-0000D4260000}"/>
    <cellStyle name="Normal 2 2 2 2 2 2 2 4 176" xfId="9941" xr:uid="{00000000-0005-0000-0000-0000D5260000}"/>
    <cellStyle name="Normal 2 2 2 2 2 2 2 4 177" xfId="9942" xr:uid="{00000000-0005-0000-0000-0000D6260000}"/>
    <cellStyle name="Normal 2 2 2 2 2 2 2 4 178" xfId="9943" xr:uid="{00000000-0005-0000-0000-0000D7260000}"/>
    <cellStyle name="Normal 2 2 2 2 2 2 2 4 179" xfId="9944" xr:uid="{00000000-0005-0000-0000-0000D8260000}"/>
    <cellStyle name="Normal 2 2 2 2 2 2 2 4 18" xfId="9945" xr:uid="{00000000-0005-0000-0000-0000D9260000}"/>
    <cellStyle name="Normal 2 2 2 2 2 2 2 4 180" xfId="9946" xr:uid="{00000000-0005-0000-0000-0000DA260000}"/>
    <cellStyle name="Normal 2 2 2 2 2 2 2 4 19" xfId="9947" xr:uid="{00000000-0005-0000-0000-0000DB260000}"/>
    <cellStyle name="Normal 2 2 2 2 2 2 2 4 2" xfId="9948" xr:uid="{00000000-0005-0000-0000-0000DC260000}"/>
    <cellStyle name="Normal 2 2 2 2 2 2 2 4 20" xfId="9949" xr:uid="{00000000-0005-0000-0000-0000DD260000}"/>
    <cellStyle name="Normal 2 2 2 2 2 2 2 4 21" xfId="9950" xr:uid="{00000000-0005-0000-0000-0000DE260000}"/>
    <cellStyle name="Normal 2 2 2 2 2 2 2 4 22" xfId="9951" xr:uid="{00000000-0005-0000-0000-0000DF260000}"/>
    <cellStyle name="Normal 2 2 2 2 2 2 2 4 23" xfId="9952" xr:uid="{00000000-0005-0000-0000-0000E0260000}"/>
    <cellStyle name="Normal 2 2 2 2 2 2 2 4 24" xfId="9953" xr:uid="{00000000-0005-0000-0000-0000E1260000}"/>
    <cellStyle name="Normal 2 2 2 2 2 2 2 4 25" xfId="9954" xr:uid="{00000000-0005-0000-0000-0000E2260000}"/>
    <cellStyle name="Normal 2 2 2 2 2 2 2 4 26" xfId="9955" xr:uid="{00000000-0005-0000-0000-0000E3260000}"/>
    <cellStyle name="Normal 2 2 2 2 2 2 2 4 27" xfId="9956" xr:uid="{00000000-0005-0000-0000-0000E4260000}"/>
    <cellStyle name="Normal 2 2 2 2 2 2 2 4 28" xfId="9957" xr:uid="{00000000-0005-0000-0000-0000E5260000}"/>
    <cellStyle name="Normal 2 2 2 2 2 2 2 4 29" xfId="9958" xr:uid="{00000000-0005-0000-0000-0000E6260000}"/>
    <cellStyle name="Normal 2 2 2 2 2 2 2 4 3" xfId="9959" xr:uid="{00000000-0005-0000-0000-0000E7260000}"/>
    <cellStyle name="Normal 2 2 2 2 2 2 2 4 30" xfId="9960" xr:uid="{00000000-0005-0000-0000-0000E8260000}"/>
    <cellStyle name="Normal 2 2 2 2 2 2 2 4 31" xfId="9961" xr:uid="{00000000-0005-0000-0000-0000E9260000}"/>
    <cellStyle name="Normal 2 2 2 2 2 2 2 4 32" xfId="9962" xr:uid="{00000000-0005-0000-0000-0000EA260000}"/>
    <cellStyle name="Normal 2 2 2 2 2 2 2 4 33" xfId="9963" xr:uid="{00000000-0005-0000-0000-0000EB260000}"/>
    <cellStyle name="Normal 2 2 2 2 2 2 2 4 34" xfId="9964" xr:uid="{00000000-0005-0000-0000-0000EC260000}"/>
    <cellStyle name="Normal 2 2 2 2 2 2 2 4 35" xfId="9965" xr:uid="{00000000-0005-0000-0000-0000ED260000}"/>
    <cellStyle name="Normal 2 2 2 2 2 2 2 4 36" xfId="9966" xr:uid="{00000000-0005-0000-0000-0000EE260000}"/>
    <cellStyle name="Normal 2 2 2 2 2 2 2 4 37" xfId="9967" xr:uid="{00000000-0005-0000-0000-0000EF260000}"/>
    <cellStyle name="Normal 2 2 2 2 2 2 2 4 38" xfId="9968" xr:uid="{00000000-0005-0000-0000-0000F0260000}"/>
    <cellStyle name="Normal 2 2 2 2 2 2 2 4 39" xfId="9969" xr:uid="{00000000-0005-0000-0000-0000F1260000}"/>
    <cellStyle name="Normal 2 2 2 2 2 2 2 4 4" xfId="9970" xr:uid="{00000000-0005-0000-0000-0000F2260000}"/>
    <cellStyle name="Normal 2 2 2 2 2 2 2 4 40" xfId="9971" xr:uid="{00000000-0005-0000-0000-0000F3260000}"/>
    <cellStyle name="Normal 2 2 2 2 2 2 2 4 41" xfId="9972" xr:uid="{00000000-0005-0000-0000-0000F4260000}"/>
    <cellStyle name="Normal 2 2 2 2 2 2 2 4 42" xfId="9973" xr:uid="{00000000-0005-0000-0000-0000F5260000}"/>
    <cellStyle name="Normal 2 2 2 2 2 2 2 4 43" xfId="9974" xr:uid="{00000000-0005-0000-0000-0000F6260000}"/>
    <cellStyle name="Normal 2 2 2 2 2 2 2 4 44" xfId="9975" xr:uid="{00000000-0005-0000-0000-0000F7260000}"/>
    <cellStyle name="Normal 2 2 2 2 2 2 2 4 45" xfId="9976" xr:uid="{00000000-0005-0000-0000-0000F8260000}"/>
    <cellStyle name="Normal 2 2 2 2 2 2 2 4 46" xfId="9977" xr:uid="{00000000-0005-0000-0000-0000F9260000}"/>
    <cellStyle name="Normal 2 2 2 2 2 2 2 4 47" xfId="9978" xr:uid="{00000000-0005-0000-0000-0000FA260000}"/>
    <cellStyle name="Normal 2 2 2 2 2 2 2 4 48" xfId="9979" xr:uid="{00000000-0005-0000-0000-0000FB260000}"/>
    <cellStyle name="Normal 2 2 2 2 2 2 2 4 49" xfId="9980" xr:uid="{00000000-0005-0000-0000-0000FC260000}"/>
    <cellStyle name="Normal 2 2 2 2 2 2 2 4 5" xfId="9981" xr:uid="{00000000-0005-0000-0000-0000FD260000}"/>
    <cellStyle name="Normal 2 2 2 2 2 2 2 4 50" xfId="9982" xr:uid="{00000000-0005-0000-0000-0000FE260000}"/>
    <cellStyle name="Normal 2 2 2 2 2 2 2 4 51" xfId="9983" xr:uid="{00000000-0005-0000-0000-0000FF260000}"/>
    <cellStyle name="Normal 2 2 2 2 2 2 2 4 52" xfId="9984" xr:uid="{00000000-0005-0000-0000-000000270000}"/>
    <cellStyle name="Normal 2 2 2 2 2 2 2 4 53" xfId="9985" xr:uid="{00000000-0005-0000-0000-000001270000}"/>
    <cellStyle name="Normal 2 2 2 2 2 2 2 4 54" xfId="9986" xr:uid="{00000000-0005-0000-0000-000002270000}"/>
    <cellStyle name="Normal 2 2 2 2 2 2 2 4 55" xfId="9987" xr:uid="{00000000-0005-0000-0000-000003270000}"/>
    <cellStyle name="Normal 2 2 2 2 2 2 2 4 56" xfId="9988" xr:uid="{00000000-0005-0000-0000-000004270000}"/>
    <cellStyle name="Normal 2 2 2 2 2 2 2 4 57" xfId="9989" xr:uid="{00000000-0005-0000-0000-000005270000}"/>
    <cellStyle name="Normal 2 2 2 2 2 2 2 4 58" xfId="9990" xr:uid="{00000000-0005-0000-0000-000006270000}"/>
    <cellStyle name="Normal 2 2 2 2 2 2 2 4 59" xfId="9991" xr:uid="{00000000-0005-0000-0000-000007270000}"/>
    <cellStyle name="Normal 2 2 2 2 2 2 2 4 6" xfId="9992" xr:uid="{00000000-0005-0000-0000-000008270000}"/>
    <cellStyle name="Normal 2 2 2 2 2 2 2 4 60" xfId="9993" xr:uid="{00000000-0005-0000-0000-000009270000}"/>
    <cellStyle name="Normal 2 2 2 2 2 2 2 4 61" xfId="9994" xr:uid="{00000000-0005-0000-0000-00000A270000}"/>
    <cellStyle name="Normal 2 2 2 2 2 2 2 4 62" xfId="9995" xr:uid="{00000000-0005-0000-0000-00000B270000}"/>
    <cellStyle name="Normal 2 2 2 2 2 2 2 4 63" xfId="9996" xr:uid="{00000000-0005-0000-0000-00000C270000}"/>
    <cellStyle name="Normal 2 2 2 2 2 2 2 4 64" xfId="9997" xr:uid="{00000000-0005-0000-0000-00000D270000}"/>
    <cellStyle name="Normal 2 2 2 2 2 2 2 4 65" xfId="9998" xr:uid="{00000000-0005-0000-0000-00000E270000}"/>
    <cellStyle name="Normal 2 2 2 2 2 2 2 4 66" xfId="9999" xr:uid="{00000000-0005-0000-0000-00000F270000}"/>
    <cellStyle name="Normal 2 2 2 2 2 2 2 4 67" xfId="10000" xr:uid="{00000000-0005-0000-0000-000010270000}"/>
    <cellStyle name="Normal 2 2 2 2 2 2 2 4 68" xfId="10001" xr:uid="{00000000-0005-0000-0000-000011270000}"/>
    <cellStyle name="Normal 2 2 2 2 2 2 2 4 69" xfId="10002" xr:uid="{00000000-0005-0000-0000-000012270000}"/>
    <cellStyle name="Normal 2 2 2 2 2 2 2 4 7" xfId="10003" xr:uid="{00000000-0005-0000-0000-000013270000}"/>
    <cellStyle name="Normal 2 2 2 2 2 2 2 4 70" xfId="10004" xr:uid="{00000000-0005-0000-0000-000014270000}"/>
    <cellStyle name="Normal 2 2 2 2 2 2 2 4 71" xfId="10005" xr:uid="{00000000-0005-0000-0000-000015270000}"/>
    <cellStyle name="Normal 2 2 2 2 2 2 2 4 72" xfId="10006" xr:uid="{00000000-0005-0000-0000-000016270000}"/>
    <cellStyle name="Normal 2 2 2 2 2 2 2 4 73" xfId="10007" xr:uid="{00000000-0005-0000-0000-000017270000}"/>
    <cellStyle name="Normal 2 2 2 2 2 2 2 4 74" xfId="10008" xr:uid="{00000000-0005-0000-0000-000018270000}"/>
    <cellStyle name="Normal 2 2 2 2 2 2 2 4 75" xfId="10009" xr:uid="{00000000-0005-0000-0000-000019270000}"/>
    <cellStyle name="Normal 2 2 2 2 2 2 2 4 76" xfId="10010" xr:uid="{00000000-0005-0000-0000-00001A270000}"/>
    <cellStyle name="Normal 2 2 2 2 2 2 2 4 77" xfId="10011" xr:uid="{00000000-0005-0000-0000-00001B270000}"/>
    <cellStyle name="Normal 2 2 2 2 2 2 2 4 78" xfId="10012" xr:uid="{00000000-0005-0000-0000-00001C270000}"/>
    <cellStyle name="Normal 2 2 2 2 2 2 2 4 79" xfId="10013" xr:uid="{00000000-0005-0000-0000-00001D270000}"/>
    <cellStyle name="Normal 2 2 2 2 2 2 2 4 8" xfId="10014" xr:uid="{00000000-0005-0000-0000-00001E270000}"/>
    <cellStyle name="Normal 2 2 2 2 2 2 2 4 80" xfId="10015" xr:uid="{00000000-0005-0000-0000-00001F270000}"/>
    <cellStyle name="Normal 2 2 2 2 2 2 2 4 81" xfId="10016" xr:uid="{00000000-0005-0000-0000-000020270000}"/>
    <cellStyle name="Normal 2 2 2 2 2 2 2 4 82" xfId="10017" xr:uid="{00000000-0005-0000-0000-000021270000}"/>
    <cellStyle name="Normal 2 2 2 2 2 2 2 4 83" xfId="10018" xr:uid="{00000000-0005-0000-0000-000022270000}"/>
    <cellStyle name="Normal 2 2 2 2 2 2 2 4 84" xfId="10019" xr:uid="{00000000-0005-0000-0000-000023270000}"/>
    <cellStyle name="Normal 2 2 2 2 2 2 2 4 85" xfId="10020" xr:uid="{00000000-0005-0000-0000-000024270000}"/>
    <cellStyle name="Normal 2 2 2 2 2 2 2 4 86" xfId="10021" xr:uid="{00000000-0005-0000-0000-000025270000}"/>
    <cellStyle name="Normal 2 2 2 2 2 2 2 4 87" xfId="10022" xr:uid="{00000000-0005-0000-0000-000026270000}"/>
    <cellStyle name="Normal 2 2 2 2 2 2 2 4 88" xfId="10023" xr:uid="{00000000-0005-0000-0000-000027270000}"/>
    <cellStyle name="Normal 2 2 2 2 2 2 2 4 89" xfId="10024" xr:uid="{00000000-0005-0000-0000-000028270000}"/>
    <cellStyle name="Normal 2 2 2 2 2 2 2 4 9" xfId="10025" xr:uid="{00000000-0005-0000-0000-000029270000}"/>
    <cellStyle name="Normal 2 2 2 2 2 2 2 4 90" xfId="10026" xr:uid="{00000000-0005-0000-0000-00002A270000}"/>
    <cellStyle name="Normal 2 2 2 2 2 2 2 4 91" xfId="10027" xr:uid="{00000000-0005-0000-0000-00002B270000}"/>
    <cellStyle name="Normal 2 2 2 2 2 2 2 4 92" xfId="10028" xr:uid="{00000000-0005-0000-0000-00002C270000}"/>
    <cellStyle name="Normal 2 2 2 2 2 2 2 4 93" xfId="10029" xr:uid="{00000000-0005-0000-0000-00002D270000}"/>
    <cellStyle name="Normal 2 2 2 2 2 2 2 4 94" xfId="10030" xr:uid="{00000000-0005-0000-0000-00002E270000}"/>
    <cellStyle name="Normal 2 2 2 2 2 2 2 4 95" xfId="10031" xr:uid="{00000000-0005-0000-0000-00002F270000}"/>
    <cellStyle name="Normal 2 2 2 2 2 2 2 4 96" xfId="10032" xr:uid="{00000000-0005-0000-0000-000030270000}"/>
    <cellStyle name="Normal 2 2 2 2 2 2 2 4 97" xfId="10033" xr:uid="{00000000-0005-0000-0000-000031270000}"/>
    <cellStyle name="Normal 2 2 2 2 2 2 2 4 98" xfId="10034" xr:uid="{00000000-0005-0000-0000-000032270000}"/>
    <cellStyle name="Normal 2 2 2 2 2 2 2 4 99" xfId="10035" xr:uid="{00000000-0005-0000-0000-000033270000}"/>
    <cellStyle name="Normal 2 2 2 2 2 2 2 40" xfId="10036" xr:uid="{00000000-0005-0000-0000-000034270000}"/>
    <cellStyle name="Normal 2 2 2 2 2 2 2 41" xfId="10037" xr:uid="{00000000-0005-0000-0000-000035270000}"/>
    <cellStyle name="Normal 2 2 2 2 2 2 2 42" xfId="10038" xr:uid="{00000000-0005-0000-0000-000036270000}"/>
    <cellStyle name="Normal 2 2 2 2 2 2 2 43" xfId="10039" xr:uid="{00000000-0005-0000-0000-000037270000}"/>
    <cellStyle name="Normal 2 2 2 2 2 2 2 44" xfId="10040" xr:uid="{00000000-0005-0000-0000-000038270000}"/>
    <cellStyle name="Normal 2 2 2 2 2 2 2 45" xfId="10041" xr:uid="{00000000-0005-0000-0000-000039270000}"/>
    <cellStyle name="Normal 2 2 2 2 2 2 2 46" xfId="10042" xr:uid="{00000000-0005-0000-0000-00003A270000}"/>
    <cellStyle name="Normal 2 2 2 2 2 2 2 47" xfId="10043" xr:uid="{00000000-0005-0000-0000-00003B270000}"/>
    <cellStyle name="Normal 2 2 2 2 2 2 2 48" xfId="10044" xr:uid="{00000000-0005-0000-0000-00003C270000}"/>
    <cellStyle name="Normal 2 2 2 2 2 2 2 49" xfId="10045" xr:uid="{00000000-0005-0000-0000-00003D270000}"/>
    <cellStyle name="Normal 2 2 2 2 2 2 2 5" xfId="10046" xr:uid="{00000000-0005-0000-0000-00003E270000}"/>
    <cellStyle name="Normal 2 2 2 2 2 2 2 50" xfId="10047" xr:uid="{00000000-0005-0000-0000-00003F270000}"/>
    <cellStyle name="Normal 2 2 2 2 2 2 2 51" xfId="10048" xr:uid="{00000000-0005-0000-0000-000040270000}"/>
    <cellStyle name="Normal 2 2 2 2 2 2 2 52" xfId="10049" xr:uid="{00000000-0005-0000-0000-000041270000}"/>
    <cellStyle name="Normal 2 2 2 2 2 2 2 53" xfId="10050" xr:uid="{00000000-0005-0000-0000-000042270000}"/>
    <cellStyle name="Normal 2 2 2 2 2 2 2 54" xfId="10051" xr:uid="{00000000-0005-0000-0000-000043270000}"/>
    <cellStyle name="Normal 2 2 2 2 2 2 2 55" xfId="10052" xr:uid="{00000000-0005-0000-0000-000044270000}"/>
    <cellStyle name="Normal 2 2 2 2 2 2 2 56" xfId="10053" xr:uid="{00000000-0005-0000-0000-000045270000}"/>
    <cellStyle name="Normal 2 2 2 2 2 2 2 57" xfId="10054" xr:uid="{00000000-0005-0000-0000-000046270000}"/>
    <cellStyle name="Normal 2 2 2 2 2 2 2 58" xfId="10055" xr:uid="{00000000-0005-0000-0000-000047270000}"/>
    <cellStyle name="Normal 2 2 2 2 2 2 2 59" xfId="10056" xr:uid="{00000000-0005-0000-0000-000048270000}"/>
    <cellStyle name="Normal 2 2 2 2 2 2 2 6" xfId="10057" xr:uid="{00000000-0005-0000-0000-000049270000}"/>
    <cellStyle name="Normal 2 2 2 2 2 2 2 60" xfId="10058" xr:uid="{00000000-0005-0000-0000-00004A270000}"/>
    <cellStyle name="Normal 2 2 2 2 2 2 2 61" xfId="10059" xr:uid="{00000000-0005-0000-0000-00004B270000}"/>
    <cellStyle name="Normal 2 2 2 2 2 2 2 62" xfId="10060" xr:uid="{00000000-0005-0000-0000-00004C270000}"/>
    <cellStyle name="Normal 2 2 2 2 2 2 2 63" xfId="10061" xr:uid="{00000000-0005-0000-0000-00004D270000}"/>
    <cellStyle name="Normal 2 2 2 2 2 2 2 64" xfId="10062" xr:uid="{00000000-0005-0000-0000-00004E270000}"/>
    <cellStyle name="Normal 2 2 2 2 2 2 2 65" xfId="10063" xr:uid="{00000000-0005-0000-0000-00004F270000}"/>
    <cellStyle name="Normal 2 2 2 2 2 2 2 66" xfId="10064" xr:uid="{00000000-0005-0000-0000-000050270000}"/>
    <cellStyle name="Normal 2 2 2 2 2 2 2 67" xfId="10065" xr:uid="{00000000-0005-0000-0000-000051270000}"/>
    <cellStyle name="Normal 2 2 2 2 2 2 2 68" xfId="10066" xr:uid="{00000000-0005-0000-0000-000052270000}"/>
    <cellStyle name="Normal 2 2 2 2 2 2 2 69" xfId="10067" xr:uid="{00000000-0005-0000-0000-000053270000}"/>
    <cellStyle name="Normal 2 2 2 2 2 2 2 7" xfId="10068" xr:uid="{00000000-0005-0000-0000-000054270000}"/>
    <cellStyle name="Normal 2 2 2 2 2 2 2 70" xfId="10069" xr:uid="{00000000-0005-0000-0000-000055270000}"/>
    <cellStyle name="Normal 2 2 2 2 2 2 2 71" xfId="10070" xr:uid="{00000000-0005-0000-0000-000056270000}"/>
    <cellStyle name="Normal 2 2 2 2 2 2 2 72" xfId="10071" xr:uid="{00000000-0005-0000-0000-000057270000}"/>
    <cellStyle name="Normal 2 2 2 2 2 2 2 73" xfId="10072" xr:uid="{00000000-0005-0000-0000-000058270000}"/>
    <cellStyle name="Normal 2 2 2 2 2 2 2 74" xfId="10073" xr:uid="{00000000-0005-0000-0000-000059270000}"/>
    <cellStyle name="Normal 2 2 2 2 2 2 2 75" xfId="10074" xr:uid="{00000000-0005-0000-0000-00005A270000}"/>
    <cellStyle name="Normal 2 2 2 2 2 2 2 76" xfId="10075" xr:uid="{00000000-0005-0000-0000-00005B270000}"/>
    <cellStyle name="Normal 2 2 2 2 2 2 2 77" xfId="10076" xr:uid="{00000000-0005-0000-0000-00005C270000}"/>
    <cellStyle name="Normal 2 2 2 2 2 2 2 78" xfId="10077" xr:uid="{00000000-0005-0000-0000-00005D270000}"/>
    <cellStyle name="Normal 2 2 2 2 2 2 2 79" xfId="10078" xr:uid="{00000000-0005-0000-0000-00005E270000}"/>
    <cellStyle name="Normal 2 2 2 2 2 2 2 8" xfId="10079" xr:uid="{00000000-0005-0000-0000-00005F270000}"/>
    <cellStyle name="Normal 2 2 2 2 2 2 2 80" xfId="10080" xr:uid="{00000000-0005-0000-0000-000060270000}"/>
    <cellStyle name="Normal 2 2 2 2 2 2 2 81" xfId="10081" xr:uid="{00000000-0005-0000-0000-000061270000}"/>
    <cellStyle name="Normal 2 2 2 2 2 2 2 82" xfId="10082" xr:uid="{00000000-0005-0000-0000-000062270000}"/>
    <cellStyle name="Normal 2 2 2 2 2 2 2 83" xfId="10083" xr:uid="{00000000-0005-0000-0000-000063270000}"/>
    <cellStyle name="Normal 2 2 2 2 2 2 2 84" xfId="10084" xr:uid="{00000000-0005-0000-0000-000064270000}"/>
    <cellStyle name="Normal 2 2 2 2 2 2 2 85" xfId="10085" xr:uid="{00000000-0005-0000-0000-000065270000}"/>
    <cellStyle name="Normal 2 2 2 2 2 2 2 86" xfId="10086" xr:uid="{00000000-0005-0000-0000-000066270000}"/>
    <cellStyle name="Normal 2 2 2 2 2 2 2 87" xfId="10087" xr:uid="{00000000-0005-0000-0000-000067270000}"/>
    <cellStyle name="Normal 2 2 2 2 2 2 2 88" xfId="10088" xr:uid="{00000000-0005-0000-0000-000068270000}"/>
    <cellStyle name="Normal 2 2 2 2 2 2 2 89" xfId="10089" xr:uid="{00000000-0005-0000-0000-000069270000}"/>
    <cellStyle name="Normal 2 2 2 2 2 2 2 9" xfId="10090" xr:uid="{00000000-0005-0000-0000-00006A270000}"/>
    <cellStyle name="Normal 2 2 2 2 2 2 2 90" xfId="10091" xr:uid="{00000000-0005-0000-0000-00006B270000}"/>
    <cellStyle name="Normal 2 2 2 2 2 2 2 91" xfId="10092" xr:uid="{00000000-0005-0000-0000-00006C270000}"/>
    <cellStyle name="Normal 2 2 2 2 2 2 2 92" xfId="10093" xr:uid="{00000000-0005-0000-0000-00006D270000}"/>
    <cellStyle name="Normal 2 2 2 2 2 2 2 93" xfId="10094" xr:uid="{00000000-0005-0000-0000-00006E270000}"/>
    <cellStyle name="Normal 2 2 2 2 2 2 2 94" xfId="10095" xr:uid="{00000000-0005-0000-0000-00006F270000}"/>
    <cellStyle name="Normal 2 2 2 2 2 2 2 95" xfId="10096" xr:uid="{00000000-0005-0000-0000-000070270000}"/>
    <cellStyle name="Normal 2 2 2 2 2 2 2 96" xfId="10097" xr:uid="{00000000-0005-0000-0000-000071270000}"/>
    <cellStyle name="Normal 2 2 2 2 2 2 2 97" xfId="10098" xr:uid="{00000000-0005-0000-0000-000072270000}"/>
    <cellStyle name="Normal 2 2 2 2 2 2 2 98" xfId="10099" xr:uid="{00000000-0005-0000-0000-000073270000}"/>
    <cellStyle name="Normal 2 2 2 2 2 2 2 99" xfId="10100" xr:uid="{00000000-0005-0000-0000-000074270000}"/>
    <cellStyle name="Normal 2 2 2 2 2 2 20" xfId="10101" xr:uid="{00000000-0005-0000-0000-000075270000}"/>
    <cellStyle name="Normal 2 2 2 2 2 2 21" xfId="10102" xr:uid="{00000000-0005-0000-0000-000076270000}"/>
    <cellStyle name="Normal 2 2 2 2 2 2 22" xfId="10103" xr:uid="{00000000-0005-0000-0000-000077270000}"/>
    <cellStyle name="Normal 2 2 2 2 2 2 23" xfId="10104" xr:uid="{00000000-0005-0000-0000-000078270000}"/>
    <cellStyle name="Normal 2 2 2 2 2 2 24" xfId="10105" xr:uid="{00000000-0005-0000-0000-000079270000}"/>
    <cellStyle name="Normal 2 2 2 2 2 2 25" xfId="10106" xr:uid="{00000000-0005-0000-0000-00007A270000}"/>
    <cellStyle name="Normal 2 2 2 2 2 2 26" xfId="10107" xr:uid="{00000000-0005-0000-0000-00007B270000}"/>
    <cellStyle name="Normal 2 2 2 2 2 2 27" xfId="10108" xr:uid="{00000000-0005-0000-0000-00007C270000}"/>
    <cellStyle name="Normal 2 2 2 2 2 2 28" xfId="10109" xr:uid="{00000000-0005-0000-0000-00007D270000}"/>
    <cellStyle name="Normal 2 2 2 2 2 2 29" xfId="10110" xr:uid="{00000000-0005-0000-0000-00007E270000}"/>
    <cellStyle name="Normal 2 2 2 2 2 2 3" xfId="10111" xr:uid="{00000000-0005-0000-0000-00007F270000}"/>
    <cellStyle name="Normal 2 2 2 2 2 2 3 10" xfId="10112" xr:uid="{00000000-0005-0000-0000-000080270000}"/>
    <cellStyle name="Normal 2 2 2 2 2 2 3 100" xfId="10113" xr:uid="{00000000-0005-0000-0000-000081270000}"/>
    <cellStyle name="Normal 2 2 2 2 2 2 3 101" xfId="10114" xr:uid="{00000000-0005-0000-0000-000082270000}"/>
    <cellStyle name="Normal 2 2 2 2 2 2 3 102" xfId="10115" xr:uid="{00000000-0005-0000-0000-000083270000}"/>
    <cellStyle name="Normal 2 2 2 2 2 2 3 103" xfId="10116" xr:uid="{00000000-0005-0000-0000-000084270000}"/>
    <cellStyle name="Normal 2 2 2 2 2 2 3 104" xfId="10117" xr:uid="{00000000-0005-0000-0000-000085270000}"/>
    <cellStyle name="Normal 2 2 2 2 2 2 3 105" xfId="10118" xr:uid="{00000000-0005-0000-0000-000086270000}"/>
    <cellStyle name="Normal 2 2 2 2 2 2 3 106" xfId="10119" xr:uid="{00000000-0005-0000-0000-000087270000}"/>
    <cellStyle name="Normal 2 2 2 2 2 2 3 107" xfId="10120" xr:uid="{00000000-0005-0000-0000-000088270000}"/>
    <cellStyle name="Normal 2 2 2 2 2 2 3 108" xfId="10121" xr:uid="{00000000-0005-0000-0000-000089270000}"/>
    <cellStyle name="Normal 2 2 2 2 2 2 3 109" xfId="10122" xr:uid="{00000000-0005-0000-0000-00008A270000}"/>
    <cellStyle name="Normal 2 2 2 2 2 2 3 11" xfId="10123" xr:uid="{00000000-0005-0000-0000-00008B270000}"/>
    <cellStyle name="Normal 2 2 2 2 2 2 3 110" xfId="10124" xr:uid="{00000000-0005-0000-0000-00008C270000}"/>
    <cellStyle name="Normal 2 2 2 2 2 2 3 111" xfId="10125" xr:uid="{00000000-0005-0000-0000-00008D270000}"/>
    <cellStyle name="Normal 2 2 2 2 2 2 3 112" xfId="10126" xr:uid="{00000000-0005-0000-0000-00008E270000}"/>
    <cellStyle name="Normal 2 2 2 2 2 2 3 113" xfId="10127" xr:uid="{00000000-0005-0000-0000-00008F270000}"/>
    <cellStyle name="Normal 2 2 2 2 2 2 3 114" xfId="10128" xr:uid="{00000000-0005-0000-0000-000090270000}"/>
    <cellStyle name="Normal 2 2 2 2 2 2 3 115" xfId="10129" xr:uid="{00000000-0005-0000-0000-000091270000}"/>
    <cellStyle name="Normal 2 2 2 2 2 2 3 116" xfId="10130" xr:uid="{00000000-0005-0000-0000-000092270000}"/>
    <cellStyle name="Normal 2 2 2 2 2 2 3 117" xfId="10131" xr:uid="{00000000-0005-0000-0000-000093270000}"/>
    <cellStyle name="Normal 2 2 2 2 2 2 3 118" xfId="10132" xr:uid="{00000000-0005-0000-0000-000094270000}"/>
    <cellStyle name="Normal 2 2 2 2 2 2 3 119" xfId="10133" xr:uid="{00000000-0005-0000-0000-000095270000}"/>
    <cellStyle name="Normal 2 2 2 2 2 2 3 12" xfId="10134" xr:uid="{00000000-0005-0000-0000-000096270000}"/>
    <cellStyle name="Normal 2 2 2 2 2 2 3 120" xfId="10135" xr:uid="{00000000-0005-0000-0000-000097270000}"/>
    <cellStyle name="Normal 2 2 2 2 2 2 3 121" xfId="10136" xr:uid="{00000000-0005-0000-0000-000098270000}"/>
    <cellStyle name="Normal 2 2 2 2 2 2 3 122" xfId="10137" xr:uid="{00000000-0005-0000-0000-000099270000}"/>
    <cellStyle name="Normal 2 2 2 2 2 2 3 123" xfId="10138" xr:uid="{00000000-0005-0000-0000-00009A270000}"/>
    <cellStyle name="Normal 2 2 2 2 2 2 3 124" xfId="10139" xr:uid="{00000000-0005-0000-0000-00009B270000}"/>
    <cellStyle name="Normal 2 2 2 2 2 2 3 125" xfId="10140" xr:uid="{00000000-0005-0000-0000-00009C270000}"/>
    <cellStyle name="Normal 2 2 2 2 2 2 3 126" xfId="10141" xr:uid="{00000000-0005-0000-0000-00009D270000}"/>
    <cellStyle name="Normal 2 2 2 2 2 2 3 127" xfId="10142" xr:uid="{00000000-0005-0000-0000-00009E270000}"/>
    <cellStyle name="Normal 2 2 2 2 2 2 3 128" xfId="10143" xr:uid="{00000000-0005-0000-0000-00009F270000}"/>
    <cellStyle name="Normal 2 2 2 2 2 2 3 129" xfId="10144" xr:uid="{00000000-0005-0000-0000-0000A0270000}"/>
    <cellStyle name="Normal 2 2 2 2 2 2 3 13" xfId="10145" xr:uid="{00000000-0005-0000-0000-0000A1270000}"/>
    <cellStyle name="Normal 2 2 2 2 2 2 3 130" xfId="10146" xr:uid="{00000000-0005-0000-0000-0000A2270000}"/>
    <cellStyle name="Normal 2 2 2 2 2 2 3 131" xfId="10147" xr:uid="{00000000-0005-0000-0000-0000A3270000}"/>
    <cellStyle name="Normal 2 2 2 2 2 2 3 132" xfId="10148" xr:uid="{00000000-0005-0000-0000-0000A4270000}"/>
    <cellStyle name="Normal 2 2 2 2 2 2 3 133" xfId="10149" xr:uid="{00000000-0005-0000-0000-0000A5270000}"/>
    <cellStyle name="Normal 2 2 2 2 2 2 3 134" xfId="10150" xr:uid="{00000000-0005-0000-0000-0000A6270000}"/>
    <cellStyle name="Normal 2 2 2 2 2 2 3 135" xfId="10151" xr:uid="{00000000-0005-0000-0000-0000A7270000}"/>
    <cellStyle name="Normal 2 2 2 2 2 2 3 136" xfId="10152" xr:uid="{00000000-0005-0000-0000-0000A8270000}"/>
    <cellStyle name="Normal 2 2 2 2 2 2 3 137" xfId="10153" xr:uid="{00000000-0005-0000-0000-0000A9270000}"/>
    <cellStyle name="Normal 2 2 2 2 2 2 3 138" xfId="10154" xr:uid="{00000000-0005-0000-0000-0000AA270000}"/>
    <cellStyle name="Normal 2 2 2 2 2 2 3 139" xfId="10155" xr:uid="{00000000-0005-0000-0000-0000AB270000}"/>
    <cellStyle name="Normal 2 2 2 2 2 2 3 14" xfId="10156" xr:uid="{00000000-0005-0000-0000-0000AC270000}"/>
    <cellStyle name="Normal 2 2 2 2 2 2 3 140" xfId="10157" xr:uid="{00000000-0005-0000-0000-0000AD270000}"/>
    <cellStyle name="Normal 2 2 2 2 2 2 3 141" xfId="10158" xr:uid="{00000000-0005-0000-0000-0000AE270000}"/>
    <cellStyle name="Normal 2 2 2 2 2 2 3 142" xfId="10159" xr:uid="{00000000-0005-0000-0000-0000AF270000}"/>
    <cellStyle name="Normal 2 2 2 2 2 2 3 143" xfId="10160" xr:uid="{00000000-0005-0000-0000-0000B0270000}"/>
    <cellStyle name="Normal 2 2 2 2 2 2 3 144" xfId="10161" xr:uid="{00000000-0005-0000-0000-0000B1270000}"/>
    <cellStyle name="Normal 2 2 2 2 2 2 3 145" xfId="10162" xr:uid="{00000000-0005-0000-0000-0000B2270000}"/>
    <cellStyle name="Normal 2 2 2 2 2 2 3 146" xfId="10163" xr:uid="{00000000-0005-0000-0000-0000B3270000}"/>
    <cellStyle name="Normal 2 2 2 2 2 2 3 147" xfId="10164" xr:uid="{00000000-0005-0000-0000-0000B4270000}"/>
    <cellStyle name="Normal 2 2 2 2 2 2 3 148" xfId="10165" xr:uid="{00000000-0005-0000-0000-0000B5270000}"/>
    <cellStyle name="Normal 2 2 2 2 2 2 3 149" xfId="10166" xr:uid="{00000000-0005-0000-0000-0000B6270000}"/>
    <cellStyle name="Normal 2 2 2 2 2 2 3 15" xfId="10167" xr:uid="{00000000-0005-0000-0000-0000B7270000}"/>
    <cellStyle name="Normal 2 2 2 2 2 2 3 150" xfId="10168" xr:uid="{00000000-0005-0000-0000-0000B8270000}"/>
    <cellStyle name="Normal 2 2 2 2 2 2 3 151" xfId="10169" xr:uid="{00000000-0005-0000-0000-0000B9270000}"/>
    <cellStyle name="Normal 2 2 2 2 2 2 3 152" xfId="10170" xr:uid="{00000000-0005-0000-0000-0000BA270000}"/>
    <cellStyle name="Normal 2 2 2 2 2 2 3 153" xfId="10171" xr:uid="{00000000-0005-0000-0000-0000BB270000}"/>
    <cellStyle name="Normal 2 2 2 2 2 2 3 154" xfId="10172" xr:uid="{00000000-0005-0000-0000-0000BC270000}"/>
    <cellStyle name="Normal 2 2 2 2 2 2 3 155" xfId="10173" xr:uid="{00000000-0005-0000-0000-0000BD270000}"/>
    <cellStyle name="Normal 2 2 2 2 2 2 3 156" xfId="10174" xr:uid="{00000000-0005-0000-0000-0000BE270000}"/>
    <cellStyle name="Normal 2 2 2 2 2 2 3 157" xfId="10175" xr:uid="{00000000-0005-0000-0000-0000BF270000}"/>
    <cellStyle name="Normal 2 2 2 2 2 2 3 158" xfId="10176" xr:uid="{00000000-0005-0000-0000-0000C0270000}"/>
    <cellStyle name="Normal 2 2 2 2 2 2 3 159" xfId="10177" xr:uid="{00000000-0005-0000-0000-0000C1270000}"/>
    <cellStyle name="Normal 2 2 2 2 2 2 3 16" xfId="10178" xr:uid="{00000000-0005-0000-0000-0000C2270000}"/>
    <cellStyle name="Normal 2 2 2 2 2 2 3 160" xfId="10179" xr:uid="{00000000-0005-0000-0000-0000C3270000}"/>
    <cellStyle name="Normal 2 2 2 2 2 2 3 161" xfId="10180" xr:uid="{00000000-0005-0000-0000-0000C4270000}"/>
    <cellStyle name="Normal 2 2 2 2 2 2 3 162" xfId="10181" xr:uid="{00000000-0005-0000-0000-0000C5270000}"/>
    <cellStyle name="Normal 2 2 2 2 2 2 3 163" xfId="10182" xr:uid="{00000000-0005-0000-0000-0000C6270000}"/>
    <cellStyle name="Normal 2 2 2 2 2 2 3 164" xfId="10183" xr:uid="{00000000-0005-0000-0000-0000C7270000}"/>
    <cellStyle name="Normal 2 2 2 2 2 2 3 165" xfId="10184" xr:uid="{00000000-0005-0000-0000-0000C8270000}"/>
    <cellStyle name="Normal 2 2 2 2 2 2 3 166" xfId="10185" xr:uid="{00000000-0005-0000-0000-0000C9270000}"/>
    <cellStyle name="Normal 2 2 2 2 2 2 3 167" xfId="10186" xr:uid="{00000000-0005-0000-0000-0000CA270000}"/>
    <cellStyle name="Normal 2 2 2 2 2 2 3 168" xfId="10187" xr:uid="{00000000-0005-0000-0000-0000CB270000}"/>
    <cellStyle name="Normal 2 2 2 2 2 2 3 169" xfId="10188" xr:uid="{00000000-0005-0000-0000-0000CC270000}"/>
    <cellStyle name="Normal 2 2 2 2 2 2 3 17" xfId="10189" xr:uid="{00000000-0005-0000-0000-0000CD270000}"/>
    <cellStyle name="Normal 2 2 2 2 2 2 3 170" xfId="10190" xr:uid="{00000000-0005-0000-0000-0000CE270000}"/>
    <cellStyle name="Normal 2 2 2 2 2 2 3 171" xfId="10191" xr:uid="{00000000-0005-0000-0000-0000CF270000}"/>
    <cellStyle name="Normal 2 2 2 2 2 2 3 172" xfId="10192" xr:uid="{00000000-0005-0000-0000-0000D0270000}"/>
    <cellStyle name="Normal 2 2 2 2 2 2 3 173" xfId="10193" xr:uid="{00000000-0005-0000-0000-0000D1270000}"/>
    <cellStyle name="Normal 2 2 2 2 2 2 3 174" xfId="10194" xr:uid="{00000000-0005-0000-0000-0000D2270000}"/>
    <cellStyle name="Normal 2 2 2 2 2 2 3 175" xfId="10195" xr:uid="{00000000-0005-0000-0000-0000D3270000}"/>
    <cellStyle name="Normal 2 2 2 2 2 2 3 176" xfId="10196" xr:uid="{00000000-0005-0000-0000-0000D4270000}"/>
    <cellStyle name="Normal 2 2 2 2 2 2 3 177" xfId="10197" xr:uid="{00000000-0005-0000-0000-0000D5270000}"/>
    <cellStyle name="Normal 2 2 2 2 2 2 3 178" xfId="10198" xr:uid="{00000000-0005-0000-0000-0000D6270000}"/>
    <cellStyle name="Normal 2 2 2 2 2 2 3 179" xfId="10199" xr:uid="{00000000-0005-0000-0000-0000D7270000}"/>
    <cellStyle name="Normal 2 2 2 2 2 2 3 18" xfId="10200" xr:uid="{00000000-0005-0000-0000-0000D8270000}"/>
    <cellStyle name="Normal 2 2 2 2 2 2 3 180" xfId="10201" xr:uid="{00000000-0005-0000-0000-0000D9270000}"/>
    <cellStyle name="Normal 2 2 2 2 2 2 3 181" xfId="10202" xr:uid="{00000000-0005-0000-0000-0000DA270000}"/>
    <cellStyle name="Normal 2 2 2 2 2 2 3 19" xfId="10203" xr:uid="{00000000-0005-0000-0000-0000DB270000}"/>
    <cellStyle name="Normal 2 2 2 2 2 2 3 2" xfId="10204" xr:uid="{00000000-0005-0000-0000-0000DC270000}"/>
    <cellStyle name="Normal 2 2 2 2 2 2 3 2 10" xfId="10205" xr:uid="{00000000-0005-0000-0000-0000DD270000}"/>
    <cellStyle name="Normal 2 2 2 2 2 2 3 2 100" xfId="10206" xr:uid="{00000000-0005-0000-0000-0000DE270000}"/>
    <cellStyle name="Normal 2 2 2 2 2 2 3 2 101" xfId="10207" xr:uid="{00000000-0005-0000-0000-0000DF270000}"/>
    <cellStyle name="Normal 2 2 2 2 2 2 3 2 102" xfId="10208" xr:uid="{00000000-0005-0000-0000-0000E0270000}"/>
    <cellStyle name="Normal 2 2 2 2 2 2 3 2 103" xfId="10209" xr:uid="{00000000-0005-0000-0000-0000E1270000}"/>
    <cellStyle name="Normal 2 2 2 2 2 2 3 2 104" xfId="10210" xr:uid="{00000000-0005-0000-0000-0000E2270000}"/>
    <cellStyle name="Normal 2 2 2 2 2 2 3 2 105" xfId="10211" xr:uid="{00000000-0005-0000-0000-0000E3270000}"/>
    <cellStyle name="Normal 2 2 2 2 2 2 3 2 106" xfId="10212" xr:uid="{00000000-0005-0000-0000-0000E4270000}"/>
    <cellStyle name="Normal 2 2 2 2 2 2 3 2 107" xfId="10213" xr:uid="{00000000-0005-0000-0000-0000E5270000}"/>
    <cellStyle name="Normal 2 2 2 2 2 2 3 2 108" xfId="10214" xr:uid="{00000000-0005-0000-0000-0000E6270000}"/>
    <cellStyle name="Normal 2 2 2 2 2 2 3 2 109" xfId="10215" xr:uid="{00000000-0005-0000-0000-0000E7270000}"/>
    <cellStyle name="Normal 2 2 2 2 2 2 3 2 11" xfId="10216" xr:uid="{00000000-0005-0000-0000-0000E8270000}"/>
    <cellStyle name="Normal 2 2 2 2 2 2 3 2 110" xfId="10217" xr:uid="{00000000-0005-0000-0000-0000E9270000}"/>
    <cellStyle name="Normal 2 2 2 2 2 2 3 2 111" xfId="10218" xr:uid="{00000000-0005-0000-0000-0000EA270000}"/>
    <cellStyle name="Normal 2 2 2 2 2 2 3 2 112" xfId="10219" xr:uid="{00000000-0005-0000-0000-0000EB270000}"/>
    <cellStyle name="Normal 2 2 2 2 2 2 3 2 113" xfId="10220" xr:uid="{00000000-0005-0000-0000-0000EC270000}"/>
    <cellStyle name="Normal 2 2 2 2 2 2 3 2 114" xfId="10221" xr:uid="{00000000-0005-0000-0000-0000ED270000}"/>
    <cellStyle name="Normal 2 2 2 2 2 2 3 2 115" xfId="10222" xr:uid="{00000000-0005-0000-0000-0000EE270000}"/>
    <cellStyle name="Normal 2 2 2 2 2 2 3 2 116" xfId="10223" xr:uid="{00000000-0005-0000-0000-0000EF270000}"/>
    <cellStyle name="Normal 2 2 2 2 2 2 3 2 117" xfId="10224" xr:uid="{00000000-0005-0000-0000-0000F0270000}"/>
    <cellStyle name="Normal 2 2 2 2 2 2 3 2 118" xfId="10225" xr:uid="{00000000-0005-0000-0000-0000F1270000}"/>
    <cellStyle name="Normal 2 2 2 2 2 2 3 2 119" xfId="10226" xr:uid="{00000000-0005-0000-0000-0000F2270000}"/>
    <cellStyle name="Normal 2 2 2 2 2 2 3 2 12" xfId="10227" xr:uid="{00000000-0005-0000-0000-0000F3270000}"/>
    <cellStyle name="Normal 2 2 2 2 2 2 3 2 120" xfId="10228" xr:uid="{00000000-0005-0000-0000-0000F4270000}"/>
    <cellStyle name="Normal 2 2 2 2 2 2 3 2 121" xfId="10229" xr:uid="{00000000-0005-0000-0000-0000F5270000}"/>
    <cellStyle name="Normal 2 2 2 2 2 2 3 2 122" xfId="10230" xr:uid="{00000000-0005-0000-0000-0000F6270000}"/>
    <cellStyle name="Normal 2 2 2 2 2 2 3 2 123" xfId="10231" xr:uid="{00000000-0005-0000-0000-0000F7270000}"/>
    <cellStyle name="Normal 2 2 2 2 2 2 3 2 124" xfId="10232" xr:uid="{00000000-0005-0000-0000-0000F8270000}"/>
    <cellStyle name="Normal 2 2 2 2 2 2 3 2 125" xfId="10233" xr:uid="{00000000-0005-0000-0000-0000F9270000}"/>
    <cellStyle name="Normal 2 2 2 2 2 2 3 2 126" xfId="10234" xr:uid="{00000000-0005-0000-0000-0000FA270000}"/>
    <cellStyle name="Normal 2 2 2 2 2 2 3 2 127" xfId="10235" xr:uid="{00000000-0005-0000-0000-0000FB270000}"/>
    <cellStyle name="Normal 2 2 2 2 2 2 3 2 128" xfId="10236" xr:uid="{00000000-0005-0000-0000-0000FC270000}"/>
    <cellStyle name="Normal 2 2 2 2 2 2 3 2 129" xfId="10237" xr:uid="{00000000-0005-0000-0000-0000FD270000}"/>
    <cellStyle name="Normal 2 2 2 2 2 2 3 2 13" xfId="10238" xr:uid="{00000000-0005-0000-0000-0000FE270000}"/>
    <cellStyle name="Normal 2 2 2 2 2 2 3 2 130" xfId="10239" xr:uid="{00000000-0005-0000-0000-0000FF270000}"/>
    <cellStyle name="Normal 2 2 2 2 2 2 3 2 131" xfId="10240" xr:uid="{00000000-0005-0000-0000-000000280000}"/>
    <cellStyle name="Normal 2 2 2 2 2 2 3 2 132" xfId="10241" xr:uid="{00000000-0005-0000-0000-000001280000}"/>
    <cellStyle name="Normal 2 2 2 2 2 2 3 2 133" xfId="10242" xr:uid="{00000000-0005-0000-0000-000002280000}"/>
    <cellStyle name="Normal 2 2 2 2 2 2 3 2 134" xfId="10243" xr:uid="{00000000-0005-0000-0000-000003280000}"/>
    <cellStyle name="Normal 2 2 2 2 2 2 3 2 135" xfId="10244" xr:uid="{00000000-0005-0000-0000-000004280000}"/>
    <cellStyle name="Normal 2 2 2 2 2 2 3 2 136" xfId="10245" xr:uid="{00000000-0005-0000-0000-000005280000}"/>
    <cellStyle name="Normal 2 2 2 2 2 2 3 2 137" xfId="10246" xr:uid="{00000000-0005-0000-0000-000006280000}"/>
    <cellStyle name="Normal 2 2 2 2 2 2 3 2 138" xfId="10247" xr:uid="{00000000-0005-0000-0000-000007280000}"/>
    <cellStyle name="Normal 2 2 2 2 2 2 3 2 139" xfId="10248" xr:uid="{00000000-0005-0000-0000-000008280000}"/>
    <cellStyle name="Normal 2 2 2 2 2 2 3 2 14" xfId="10249" xr:uid="{00000000-0005-0000-0000-000009280000}"/>
    <cellStyle name="Normal 2 2 2 2 2 2 3 2 140" xfId="10250" xr:uid="{00000000-0005-0000-0000-00000A280000}"/>
    <cellStyle name="Normal 2 2 2 2 2 2 3 2 141" xfId="10251" xr:uid="{00000000-0005-0000-0000-00000B280000}"/>
    <cellStyle name="Normal 2 2 2 2 2 2 3 2 142" xfId="10252" xr:uid="{00000000-0005-0000-0000-00000C280000}"/>
    <cellStyle name="Normal 2 2 2 2 2 2 3 2 143" xfId="10253" xr:uid="{00000000-0005-0000-0000-00000D280000}"/>
    <cellStyle name="Normal 2 2 2 2 2 2 3 2 144" xfId="10254" xr:uid="{00000000-0005-0000-0000-00000E280000}"/>
    <cellStyle name="Normal 2 2 2 2 2 2 3 2 145" xfId="10255" xr:uid="{00000000-0005-0000-0000-00000F280000}"/>
    <cellStyle name="Normal 2 2 2 2 2 2 3 2 146" xfId="10256" xr:uid="{00000000-0005-0000-0000-000010280000}"/>
    <cellStyle name="Normal 2 2 2 2 2 2 3 2 147" xfId="10257" xr:uid="{00000000-0005-0000-0000-000011280000}"/>
    <cellStyle name="Normal 2 2 2 2 2 2 3 2 148" xfId="10258" xr:uid="{00000000-0005-0000-0000-000012280000}"/>
    <cellStyle name="Normal 2 2 2 2 2 2 3 2 149" xfId="10259" xr:uid="{00000000-0005-0000-0000-000013280000}"/>
    <cellStyle name="Normal 2 2 2 2 2 2 3 2 15" xfId="10260" xr:uid="{00000000-0005-0000-0000-000014280000}"/>
    <cellStyle name="Normal 2 2 2 2 2 2 3 2 150" xfId="10261" xr:uid="{00000000-0005-0000-0000-000015280000}"/>
    <cellStyle name="Normal 2 2 2 2 2 2 3 2 151" xfId="10262" xr:uid="{00000000-0005-0000-0000-000016280000}"/>
    <cellStyle name="Normal 2 2 2 2 2 2 3 2 152" xfId="10263" xr:uid="{00000000-0005-0000-0000-000017280000}"/>
    <cellStyle name="Normal 2 2 2 2 2 2 3 2 153" xfId="10264" xr:uid="{00000000-0005-0000-0000-000018280000}"/>
    <cellStyle name="Normal 2 2 2 2 2 2 3 2 154" xfId="10265" xr:uid="{00000000-0005-0000-0000-000019280000}"/>
    <cellStyle name="Normal 2 2 2 2 2 2 3 2 155" xfId="10266" xr:uid="{00000000-0005-0000-0000-00001A280000}"/>
    <cellStyle name="Normal 2 2 2 2 2 2 3 2 156" xfId="10267" xr:uid="{00000000-0005-0000-0000-00001B280000}"/>
    <cellStyle name="Normal 2 2 2 2 2 2 3 2 157" xfId="10268" xr:uid="{00000000-0005-0000-0000-00001C280000}"/>
    <cellStyle name="Normal 2 2 2 2 2 2 3 2 158" xfId="10269" xr:uid="{00000000-0005-0000-0000-00001D280000}"/>
    <cellStyle name="Normal 2 2 2 2 2 2 3 2 159" xfId="10270" xr:uid="{00000000-0005-0000-0000-00001E280000}"/>
    <cellStyle name="Normal 2 2 2 2 2 2 3 2 16" xfId="10271" xr:uid="{00000000-0005-0000-0000-00001F280000}"/>
    <cellStyle name="Normal 2 2 2 2 2 2 3 2 160" xfId="10272" xr:uid="{00000000-0005-0000-0000-000020280000}"/>
    <cellStyle name="Normal 2 2 2 2 2 2 3 2 161" xfId="10273" xr:uid="{00000000-0005-0000-0000-000021280000}"/>
    <cellStyle name="Normal 2 2 2 2 2 2 3 2 162" xfId="10274" xr:uid="{00000000-0005-0000-0000-000022280000}"/>
    <cellStyle name="Normal 2 2 2 2 2 2 3 2 163" xfId="10275" xr:uid="{00000000-0005-0000-0000-000023280000}"/>
    <cellStyle name="Normal 2 2 2 2 2 2 3 2 164" xfId="10276" xr:uid="{00000000-0005-0000-0000-000024280000}"/>
    <cellStyle name="Normal 2 2 2 2 2 2 3 2 165" xfId="10277" xr:uid="{00000000-0005-0000-0000-000025280000}"/>
    <cellStyle name="Normal 2 2 2 2 2 2 3 2 166" xfId="10278" xr:uid="{00000000-0005-0000-0000-000026280000}"/>
    <cellStyle name="Normal 2 2 2 2 2 2 3 2 167" xfId="10279" xr:uid="{00000000-0005-0000-0000-000027280000}"/>
    <cellStyle name="Normal 2 2 2 2 2 2 3 2 168" xfId="10280" xr:uid="{00000000-0005-0000-0000-000028280000}"/>
    <cellStyle name="Normal 2 2 2 2 2 2 3 2 169" xfId="10281" xr:uid="{00000000-0005-0000-0000-000029280000}"/>
    <cellStyle name="Normal 2 2 2 2 2 2 3 2 17" xfId="10282" xr:uid="{00000000-0005-0000-0000-00002A280000}"/>
    <cellStyle name="Normal 2 2 2 2 2 2 3 2 170" xfId="10283" xr:uid="{00000000-0005-0000-0000-00002B280000}"/>
    <cellStyle name="Normal 2 2 2 2 2 2 3 2 171" xfId="10284" xr:uid="{00000000-0005-0000-0000-00002C280000}"/>
    <cellStyle name="Normal 2 2 2 2 2 2 3 2 172" xfId="10285" xr:uid="{00000000-0005-0000-0000-00002D280000}"/>
    <cellStyle name="Normal 2 2 2 2 2 2 3 2 173" xfId="10286" xr:uid="{00000000-0005-0000-0000-00002E280000}"/>
    <cellStyle name="Normal 2 2 2 2 2 2 3 2 174" xfId="10287" xr:uid="{00000000-0005-0000-0000-00002F280000}"/>
    <cellStyle name="Normal 2 2 2 2 2 2 3 2 175" xfId="10288" xr:uid="{00000000-0005-0000-0000-000030280000}"/>
    <cellStyle name="Normal 2 2 2 2 2 2 3 2 176" xfId="10289" xr:uid="{00000000-0005-0000-0000-000031280000}"/>
    <cellStyle name="Normal 2 2 2 2 2 2 3 2 177" xfId="10290" xr:uid="{00000000-0005-0000-0000-000032280000}"/>
    <cellStyle name="Normal 2 2 2 2 2 2 3 2 178" xfId="10291" xr:uid="{00000000-0005-0000-0000-000033280000}"/>
    <cellStyle name="Normal 2 2 2 2 2 2 3 2 179" xfId="10292" xr:uid="{00000000-0005-0000-0000-000034280000}"/>
    <cellStyle name="Normal 2 2 2 2 2 2 3 2 18" xfId="10293" xr:uid="{00000000-0005-0000-0000-000035280000}"/>
    <cellStyle name="Normal 2 2 2 2 2 2 3 2 180" xfId="10294" xr:uid="{00000000-0005-0000-0000-000036280000}"/>
    <cellStyle name="Normal 2 2 2 2 2 2 3 2 181" xfId="10295" xr:uid="{00000000-0005-0000-0000-000037280000}"/>
    <cellStyle name="Normal 2 2 2 2 2 2 3 2 19" xfId="10296" xr:uid="{00000000-0005-0000-0000-000038280000}"/>
    <cellStyle name="Normal 2 2 2 2 2 2 3 2 2" xfId="10297" xr:uid="{00000000-0005-0000-0000-000039280000}"/>
    <cellStyle name="Normal 2 2 2 2 2 2 3 2 2 10" xfId="10298" xr:uid="{00000000-0005-0000-0000-00003A280000}"/>
    <cellStyle name="Normal 2 2 2 2 2 2 3 2 2 100" xfId="10299" xr:uid="{00000000-0005-0000-0000-00003B280000}"/>
    <cellStyle name="Normal 2 2 2 2 2 2 3 2 2 101" xfId="10300" xr:uid="{00000000-0005-0000-0000-00003C280000}"/>
    <cellStyle name="Normal 2 2 2 2 2 2 3 2 2 102" xfId="10301" xr:uid="{00000000-0005-0000-0000-00003D280000}"/>
    <cellStyle name="Normal 2 2 2 2 2 2 3 2 2 103" xfId="10302" xr:uid="{00000000-0005-0000-0000-00003E280000}"/>
    <cellStyle name="Normal 2 2 2 2 2 2 3 2 2 104" xfId="10303" xr:uid="{00000000-0005-0000-0000-00003F280000}"/>
    <cellStyle name="Normal 2 2 2 2 2 2 3 2 2 105" xfId="10304" xr:uid="{00000000-0005-0000-0000-000040280000}"/>
    <cellStyle name="Normal 2 2 2 2 2 2 3 2 2 106" xfId="10305" xr:uid="{00000000-0005-0000-0000-000041280000}"/>
    <cellStyle name="Normal 2 2 2 2 2 2 3 2 2 107" xfId="10306" xr:uid="{00000000-0005-0000-0000-000042280000}"/>
    <cellStyle name="Normal 2 2 2 2 2 2 3 2 2 108" xfId="10307" xr:uid="{00000000-0005-0000-0000-000043280000}"/>
    <cellStyle name="Normal 2 2 2 2 2 2 3 2 2 109" xfId="10308" xr:uid="{00000000-0005-0000-0000-000044280000}"/>
    <cellStyle name="Normal 2 2 2 2 2 2 3 2 2 11" xfId="10309" xr:uid="{00000000-0005-0000-0000-000045280000}"/>
    <cellStyle name="Normal 2 2 2 2 2 2 3 2 2 110" xfId="10310" xr:uid="{00000000-0005-0000-0000-000046280000}"/>
    <cellStyle name="Normal 2 2 2 2 2 2 3 2 2 111" xfId="10311" xr:uid="{00000000-0005-0000-0000-000047280000}"/>
    <cellStyle name="Normal 2 2 2 2 2 2 3 2 2 112" xfId="10312" xr:uid="{00000000-0005-0000-0000-000048280000}"/>
    <cellStyle name="Normal 2 2 2 2 2 2 3 2 2 113" xfId="10313" xr:uid="{00000000-0005-0000-0000-000049280000}"/>
    <cellStyle name="Normal 2 2 2 2 2 2 3 2 2 114" xfId="10314" xr:uid="{00000000-0005-0000-0000-00004A280000}"/>
    <cellStyle name="Normal 2 2 2 2 2 2 3 2 2 115" xfId="10315" xr:uid="{00000000-0005-0000-0000-00004B280000}"/>
    <cellStyle name="Normal 2 2 2 2 2 2 3 2 2 116" xfId="10316" xr:uid="{00000000-0005-0000-0000-00004C280000}"/>
    <cellStyle name="Normal 2 2 2 2 2 2 3 2 2 117" xfId="10317" xr:uid="{00000000-0005-0000-0000-00004D280000}"/>
    <cellStyle name="Normal 2 2 2 2 2 2 3 2 2 118" xfId="10318" xr:uid="{00000000-0005-0000-0000-00004E280000}"/>
    <cellStyle name="Normal 2 2 2 2 2 2 3 2 2 119" xfId="10319" xr:uid="{00000000-0005-0000-0000-00004F280000}"/>
    <cellStyle name="Normal 2 2 2 2 2 2 3 2 2 12" xfId="10320" xr:uid="{00000000-0005-0000-0000-000050280000}"/>
    <cellStyle name="Normal 2 2 2 2 2 2 3 2 2 120" xfId="10321" xr:uid="{00000000-0005-0000-0000-000051280000}"/>
    <cellStyle name="Normal 2 2 2 2 2 2 3 2 2 121" xfId="10322" xr:uid="{00000000-0005-0000-0000-000052280000}"/>
    <cellStyle name="Normal 2 2 2 2 2 2 3 2 2 122" xfId="10323" xr:uid="{00000000-0005-0000-0000-000053280000}"/>
    <cellStyle name="Normal 2 2 2 2 2 2 3 2 2 123" xfId="10324" xr:uid="{00000000-0005-0000-0000-000054280000}"/>
    <cellStyle name="Normal 2 2 2 2 2 2 3 2 2 124" xfId="10325" xr:uid="{00000000-0005-0000-0000-000055280000}"/>
    <cellStyle name="Normal 2 2 2 2 2 2 3 2 2 125" xfId="10326" xr:uid="{00000000-0005-0000-0000-000056280000}"/>
    <cellStyle name="Normal 2 2 2 2 2 2 3 2 2 126" xfId="10327" xr:uid="{00000000-0005-0000-0000-000057280000}"/>
    <cellStyle name="Normal 2 2 2 2 2 2 3 2 2 127" xfId="10328" xr:uid="{00000000-0005-0000-0000-000058280000}"/>
    <cellStyle name="Normal 2 2 2 2 2 2 3 2 2 128" xfId="10329" xr:uid="{00000000-0005-0000-0000-000059280000}"/>
    <cellStyle name="Normal 2 2 2 2 2 2 3 2 2 129" xfId="10330" xr:uid="{00000000-0005-0000-0000-00005A280000}"/>
    <cellStyle name="Normal 2 2 2 2 2 2 3 2 2 13" xfId="10331" xr:uid="{00000000-0005-0000-0000-00005B280000}"/>
    <cellStyle name="Normal 2 2 2 2 2 2 3 2 2 130" xfId="10332" xr:uid="{00000000-0005-0000-0000-00005C280000}"/>
    <cellStyle name="Normal 2 2 2 2 2 2 3 2 2 131" xfId="10333" xr:uid="{00000000-0005-0000-0000-00005D280000}"/>
    <cellStyle name="Normal 2 2 2 2 2 2 3 2 2 132" xfId="10334" xr:uid="{00000000-0005-0000-0000-00005E280000}"/>
    <cellStyle name="Normal 2 2 2 2 2 2 3 2 2 133" xfId="10335" xr:uid="{00000000-0005-0000-0000-00005F280000}"/>
    <cellStyle name="Normal 2 2 2 2 2 2 3 2 2 134" xfId="10336" xr:uid="{00000000-0005-0000-0000-000060280000}"/>
    <cellStyle name="Normal 2 2 2 2 2 2 3 2 2 135" xfId="10337" xr:uid="{00000000-0005-0000-0000-000061280000}"/>
    <cellStyle name="Normal 2 2 2 2 2 2 3 2 2 136" xfId="10338" xr:uid="{00000000-0005-0000-0000-000062280000}"/>
    <cellStyle name="Normal 2 2 2 2 2 2 3 2 2 137" xfId="10339" xr:uid="{00000000-0005-0000-0000-000063280000}"/>
    <cellStyle name="Normal 2 2 2 2 2 2 3 2 2 138" xfId="10340" xr:uid="{00000000-0005-0000-0000-000064280000}"/>
    <cellStyle name="Normal 2 2 2 2 2 2 3 2 2 139" xfId="10341" xr:uid="{00000000-0005-0000-0000-000065280000}"/>
    <cellStyle name="Normal 2 2 2 2 2 2 3 2 2 14" xfId="10342" xr:uid="{00000000-0005-0000-0000-000066280000}"/>
    <cellStyle name="Normal 2 2 2 2 2 2 3 2 2 140" xfId="10343" xr:uid="{00000000-0005-0000-0000-000067280000}"/>
    <cellStyle name="Normal 2 2 2 2 2 2 3 2 2 141" xfId="10344" xr:uid="{00000000-0005-0000-0000-000068280000}"/>
    <cellStyle name="Normal 2 2 2 2 2 2 3 2 2 142" xfId="10345" xr:uid="{00000000-0005-0000-0000-000069280000}"/>
    <cellStyle name="Normal 2 2 2 2 2 2 3 2 2 143" xfId="10346" xr:uid="{00000000-0005-0000-0000-00006A280000}"/>
    <cellStyle name="Normal 2 2 2 2 2 2 3 2 2 144" xfId="10347" xr:uid="{00000000-0005-0000-0000-00006B280000}"/>
    <cellStyle name="Normal 2 2 2 2 2 2 3 2 2 145" xfId="10348" xr:uid="{00000000-0005-0000-0000-00006C280000}"/>
    <cellStyle name="Normal 2 2 2 2 2 2 3 2 2 146" xfId="10349" xr:uid="{00000000-0005-0000-0000-00006D280000}"/>
    <cellStyle name="Normal 2 2 2 2 2 2 3 2 2 147" xfId="10350" xr:uid="{00000000-0005-0000-0000-00006E280000}"/>
    <cellStyle name="Normal 2 2 2 2 2 2 3 2 2 148" xfId="10351" xr:uid="{00000000-0005-0000-0000-00006F280000}"/>
    <cellStyle name="Normal 2 2 2 2 2 2 3 2 2 149" xfId="10352" xr:uid="{00000000-0005-0000-0000-000070280000}"/>
    <cellStyle name="Normal 2 2 2 2 2 2 3 2 2 15" xfId="10353" xr:uid="{00000000-0005-0000-0000-000071280000}"/>
    <cellStyle name="Normal 2 2 2 2 2 2 3 2 2 150" xfId="10354" xr:uid="{00000000-0005-0000-0000-000072280000}"/>
    <cellStyle name="Normal 2 2 2 2 2 2 3 2 2 151" xfId="10355" xr:uid="{00000000-0005-0000-0000-000073280000}"/>
    <cellStyle name="Normal 2 2 2 2 2 2 3 2 2 152" xfId="10356" xr:uid="{00000000-0005-0000-0000-000074280000}"/>
    <cellStyle name="Normal 2 2 2 2 2 2 3 2 2 153" xfId="10357" xr:uid="{00000000-0005-0000-0000-000075280000}"/>
    <cellStyle name="Normal 2 2 2 2 2 2 3 2 2 154" xfId="10358" xr:uid="{00000000-0005-0000-0000-000076280000}"/>
    <cellStyle name="Normal 2 2 2 2 2 2 3 2 2 155" xfId="10359" xr:uid="{00000000-0005-0000-0000-000077280000}"/>
    <cellStyle name="Normal 2 2 2 2 2 2 3 2 2 156" xfId="10360" xr:uid="{00000000-0005-0000-0000-000078280000}"/>
    <cellStyle name="Normal 2 2 2 2 2 2 3 2 2 157" xfId="10361" xr:uid="{00000000-0005-0000-0000-000079280000}"/>
    <cellStyle name="Normal 2 2 2 2 2 2 3 2 2 158" xfId="10362" xr:uid="{00000000-0005-0000-0000-00007A280000}"/>
    <cellStyle name="Normal 2 2 2 2 2 2 3 2 2 159" xfId="10363" xr:uid="{00000000-0005-0000-0000-00007B280000}"/>
    <cellStyle name="Normal 2 2 2 2 2 2 3 2 2 16" xfId="10364" xr:uid="{00000000-0005-0000-0000-00007C280000}"/>
    <cellStyle name="Normal 2 2 2 2 2 2 3 2 2 160" xfId="10365" xr:uid="{00000000-0005-0000-0000-00007D280000}"/>
    <cellStyle name="Normal 2 2 2 2 2 2 3 2 2 161" xfId="10366" xr:uid="{00000000-0005-0000-0000-00007E280000}"/>
    <cellStyle name="Normal 2 2 2 2 2 2 3 2 2 162" xfId="10367" xr:uid="{00000000-0005-0000-0000-00007F280000}"/>
    <cellStyle name="Normal 2 2 2 2 2 2 3 2 2 163" xfId="10368" xr:uid="{00000000-0005-0000-0000-000080280000}"/>
    <cellStyle name="Normal 2 2 2 2 2 2 3 2 2 164" xfId="10369" xr:uid="{00000000-0005-0000-0000-000081280000}"/>
    <cellStyle name="Normal 2 2 2 2 2 2 3 2 2 165" xfId="10370" xr:uid="{00000000-0005-0000-0000-000082280000}"/>
    <cellStyle name="Normal 2 2 2 2 2 2 3 2 2 166" xfId="10371" xr:uid="{00000000-0005-0000-0000-000083280000}"/>
    <cellStyle name="Normal 2 2 2 2 2 2 3 2 2 167" xfId="10372" xr:uid="{00000000-0005-0000-0000-000084280000}"/>
    <cellStyle name="Normal 2 2 2 2 2 2 3 2 2 168" xfId="10373" xr:uid="{00000000-0005-0000-0000-000085280000}"/>
    <cellStyle name="Normal 2 2 2 2 2 2 3 2 2 169" xfId="10374" xr:uid="{00000000-0005-0000-0000-000086280000}"/>
    <cellStyle name="Normal 2 2 2 2 2 2 3 2 2 17" xfId="10375" xr:uid="{00000000-0005-0000-0000-000087280000}"/>
    <cellStyle name="Normal 2 2 2 2 2 2 3 2 2 170" xfId="10376" xr:uid="{00000000-0005-0000-0000-000088280000}"/>
    <cellStyle name="Normal 2 2 2 2 2 2 3 2 2 171" xfId="10377" xr:uid="{00000000-0005-0000-0000-000089280000}"/>
    <cellStyle name="Normal 2 2 2 2 2 2 3 2 2 172" xfId="10378" xr:uid="{00000000-0005-0000-0000-00008A280000}"/>
    <cellStyle name="Normal 2 2 2 2 2 2 3 2 2 173" xfId="10379" xr:uid="{00000000-0005-0000-0000-00008B280000}"/>
    <cellStyle name="Normal 2 2 2 2 2 2 3 2 2 174" xfId="10380" xr:uid="{00000000-0005-0000-0000-00008C280000}"/>
    <cellStyle name="Normal 2 2 2 2 2 2 3 2 2 175" xfId="10381" xr:uid="{00000000-0005-0000-0000-00008D280000}"/>
    <cellStyle name="Normal 2 2 2 2 2 2 3 2 2 176" xfId="10382" xr:uid="{00000000-0005-0000-0000-00008E280000}"/>
    <cellStyle name="Normal 2 2 2 2 2 2 3 2 2 177" xfId="10383" xr:uid="{00000000-0005-0000-0000-00008F280000}"/>
    <cellStyle name="Normal 2 2 2 2 2 2 3 2 2 178" xfId="10384" xr:uid="{00000000-0005-0000-0000-000090280000}"/>
    <cellStyle name="Normal 2 2 2 2 2 2 3 2 2 179" xfId="10385" xr:uid="{00000000-0005-0000-0000-000091280000}"/>
    <cellStyle name="Normal 2 2 2 2 2 2 3 2 2 18" xfId="10386" xr:uid="{00000000-0005-0000-0000-000092280000}"/>
    <cellStyle name="Normal 2 2 2 2 2 2 3 2 2 180" xfId="10387" xr:uid="{00000000-0005-0000-0000-000093280000}"/>
    <cellStyle name="Normal 2 2 2 2 2 2 3 2 2 19" xfId="10388" xr:uid="{00000000-0005-0000-0000-000094280000}"/>
    <cellStyle name="Normal 2 2 2 2 2 2 3 2 2 2" xfId="10389" xr:uid="{00000000-0005-0000-0000-000095280000}"/>
    <cellStyle name="Normal 2 2 2 2 2 2 3 2 2 20" xfId="10390" xr:uid="{00000000-0005-0000-0000-000096280000}"/>
    <cellStyle name="Normal 2 2 2 2 2 2 3 2 2 21" xfId="10391" xr:uid="{00000000-0005-0000-0000-000097280000}"/>
    <cellStyle name="Normal 2 2 2 2 2 2 3 2 2 22" xfId="10392" xr:uid="{00000000-0005-0000-0000-000098280000}"/>
    <cellStyle name="Normal 2 2 2 2 2 2 3 2 2 23" xfId="10393" xr:uid="{00000000-0005-0000-0000-000099280000}"/>
    <cellStyle name="Normal 2 2 2 2 2 2 3 2 2 24" xfId="10394" xr:uid="{00000000-0005-0000-0000-00009A280000}"/>
    <cellStyle name="Normal 2 2 2 2 2 2 3 2 2 25" xfId="10395" xr:uid="{00000000-0005-0000-0000-00009B280000}"/>
    <cellStyle name="Normal 2 2 2 2 2 2 3 2 2 26" xfId="10396" xr:uid="{00000000-0005-0000-0000-00009C280000}"/>
    <cellStyle name="Normal 2 2 2 2 2 2 3 2 2 27" xfId="10397" xr:uid="{00000000-0005-0000-0000-00009D280000}"/>
    <cellStyle name="Normal 2 2 2 2 2 2 3 2 2 28" xfId="10398" xr:uid="{00000000-0005-0000-0000-00009E280000}"/>
    <cellStyle name="Normal 2 2 2 2 2 2 3 2 2 29" xfId="10399" xr:uid="{00000000-0005-0000-0000-00009F280000}"/>
    <cellStyle name="Normal 2 2 2 2 2 2 3 2 2 3" xfId="10400" xr:uid="{00000000-0005-0000-0000-0000A0280000}"/>
    <cellStyle name="Normal 2 2 2 2 2 2 3 2 2 30" xfId="10401" xr:uid="{00000000-0005-0000-0000-0000A1280000}"/>
    <cellStyle name="Normal 2 2 2 2 2 2 3 2 2 31" xfId="10402" xr:uid="{00000000-0005-0000-0000-0000A2280000}"/>
    <cellStyle name="Normal 2 2 2 2 2 2 3 2 2 32" xfId="10403" xr:uid="{00000000-0005-0000-0000-0000A3280000}"/>
    <cellStyle name="Normal 2 2 2 2 2 2 3 2 2 33" xfId="10404" xr:uid="{00000000-0005-0000-0000-0000A4280000}"/>
    <cellStyle name="Normal 2 2 2 2 2 2 3 2 2 34" xfId="10405" xr:uid="{00000000-0005-0000-0000-0000A5280000}"/>
    <cellStyle name="Normal 2 2 2 2 2 2 3 2 2 35" xfId="10406" xr:uid="{00000000-0005-0000-0000-0000A6280000}"/>
    <cellStyle name="Normal 2 2 2 2 2 2 3 2 2 36" xfId="10407" xr:uid="{00000000-0005-0000-0000-0000A7280000}"/>
    <cellStyle name="Normal 2 2 2 2 2 2 3 2 2 37" xfId="10408" xr:uid="{00000000-0005-0000-0000-0000A8280000}"/>
    <cellStyle name="Normal 2 2 2 2 2 2 3 2 2 38" xfId="10409" xr:uid="{00000000-0005-0000-0000-0000A9280000}"/>
    <cellStyle name="Normal 2 2 2 2 2 2 3 2 2 39" xfId="10410" xr:uid="{00000000-0005-0000-0000-0000AA280000}"/>
    <cellStyle name="Normal 2 2 2 2 2 2 3 2 2 4" xfId="10411" xr:uid="{00000000-0005-0000-0000-0000AB280000}"/>
    <cellStyle name="Normal 2 2 2 2 2 2 3 2 2 40" xfId="10412" xr:uid="{00000000-0005-0000-0000-0000AC280000}"/>
    <cellStyle name="Normal 2 2 2 2 2 2 3 2 2 41" xfId="10413" xr:uid="{00000000-0005-0000-0000-0000AD280000}"/>
    <cellStyle name="Normal 2 2 2 2 2 2 3 2 2 42" xfId="10414" xr:uid="{00000000-0005-0000-0000-0000AE280000}"/>
    <cellStyle name="Normal 2 2 2 2 2 2 3 2 2 43" xfId="10415" xr:uid="{00000000-0005-0000-0000-0000AF280000}"/>
    <cellStyle name="Normal 2 2 2 2 2 2 3 2 2 44" xfId="10416" xr:uid="{00000000-0005-0000-0000-0000B0280000}"/>
    <cellStyle name="Normal 2 2 2 2 2 2 3 2 2 45" xfId="10417" xr:uid="{00000000-0005-0000-0000-0000B1280000}"/>
    <cellStyle name="Normal 2 2 2 2 2 2 3 2 2 46" xfId="10418" xr:uid="{00000000-0005-0000-0000-0000B2280000}"/>
    <cellStyle name="Normal 2 2 2 2 2 2 3 2 2 47" xfId="10419" xr:uid="{00000000-0005-0000-0000-0000B3280000}"/>
    <cellStyle name="Normal 2 2 2 2 2 2 3 2 2 48" xfId="10420" xr:uid="{00000000-0005-0000-0000-0000B4280000}"/>
    <cellStyle name="Normal 2 2 2 2 2 2 3 2 2 49" xfId="10421" xr:uid="{00000000-0005-0000-0000-0000B5280000}"/>
    <cellStyle name="Normal 2 2 2 2 2 2 3 2 2 5" xfId="10422" xr:uid="{00000000-0005-0000-0000-0000B6280000}"/>
    <cellStyle name="Normal 2 2 2 2 2 2 3 2 2 50" xfId="10423" xr:uid="{00000000-0005-0000-0000-0000B7280000}"/>
    <cellStyle name="Normal 2 2 2 2 2 2 3 2 2 51" xfId="10424" xr:uid="{00000000-0005-0000-0000-0000B8280000}"/>
    <cellStyle name="Normal 2 2 2 2 2 2 3 2 2 52" xfId="10425" xr:uid="{00000000-0005-0000-0000-0000B9280000}"/>
    <cellStyle name="Normal 2 2 2 2 2 2 3 2 2 53" xfId="10426" xr:uid="{00000000-0005-0000-0000-0000BA280000}"/>
    <cellStyle name="Normal 2 2 2 2 2 2 3 2 2 54" xfId="10427" xr:uid="{00000000-0005-0000-0000-0000BB280000}"/>
    <cellStyle name="Normal 2 2 2 2 2 2 3 2 2 55" xfId="10428" xr:uid="{00000000-0005-0000-0000-0000BC280000}"/>
    <cellStyle name="Normal 2 2 2 2 2 2 3 2 2 56" xfId="10429" xr:uid="{00000000-0005-0000-0000-0000BD280000}"/>
    <cellStyle name="Normal 2 2 2 2 2 2 3 2 2 57" xfId="10430" xr:uid="{00000000-0005-0000-0000-0000BE280000}"/>
    <cellStyle name="Normal 2 2 2 2 2 2 3 2 2 58" xfId="10431" xr:uid="{00000000-0005-0000-0000-0000BF280000}"/>
    <cellStyle name="Normal 2 2 2 2 2 2 3 2 2 59" xfId="10432" xr:uid="{00000000-0005-0000-0000-0000C0280000}"/>
    <cellStyle name="Normal 2 2 2 2 2 2 3 2 2 6" xfId="10433" xr:uid="{00000000-0005-0000-0000-0000C1280000}"/>
    <cellStyle name="Normal 2 2 2 2 2 2 3 2 2 60" xfId="10434" xr:uid="{00000000-0005-0000-0000-0000C2280000}"/>
    <cellStyle name="Normal 2 2 2 2 2 2 3 2 2 61" xfId="10435" xr:uid="{00000000-0005-0000-0000-0000C3280000}"/>
    <cellStyle name="Normal 2 2 2 2 2 2 3 2 2 62" xfId="10436" xr:uid="{00000000-0005-0000-0000-0000C4280000}"/>
    <cellStyle name="Normal 2 2 2 2 2 2 3 2 2 63" xfId="10437" xr:uid="{00000000-0005-0000-0000-0000C5280000}"/>
    <cellStyle name="Normal 2 2 2 2 2 2 3 2 2 64" xfId="10438" xr:uid="{00000000-0005-0000-0000-0000C6280000}"/>
    <cellStyle name="Normal 2 2 2 2 2 2 3 2 2 65" xfId="10439" xr:uid="{00000000-0005-0000-0000-0000C7280000}"/>
    <cellStyle name="Normal 2 2 2 2 2 2 3 2 2 66" xfId="10440" xr:uid="{00000000-0005-0000-0000-0000C8280000}"/>
    <cellStyle name="Normal 2 2 2 2 2 2 3 2 2 67" xfId="10441" xr:uid="{00000000-0005-0000-0000-0000C9280000}"/>
    <cellStyle name="Normal 2 2 2 2 2 2 3 2 2 68" xfId="10442" xr:uid="{00000000-0005-0000-0000-0000CA280000}"/>
    <cellStyle name="Normal 2 2 2 2 2 2 3 2 2 69" xfId="10443" xr:uid="{00000000-0005-0000-0000-0000CB280000}"/>
    <cellStyle name="Normal 2 2 2 2 2 2 3 2 2 7" xfId="10444" xr:uid="{00000000-0005-0000-0000-0000CC280000}"/>
    <cellStyle name="Normal 2 2 2 2 2 2 3 2 2 70" xfId="10445" xr:uid="{00000000-0005-0000-0000-0000CD280000}"/>
    <cellStyle name="Normal 2 2 2 2 2 2 3 2 2 71" xfId="10446" xr:uid="{00000000-0005-0000-0000-0000CE280000}"/>
    <cellStyle name="Normal 2 2 2 2 2 2 3 2 2 72" xfId="10447" xr:uid="{00000000-0005-0000-0000-0000CF280000}"/>
    <cellStyle name="Normal 2 2 2 2 2 2 3 2 2 73" xfId="10448" xr:uid="{00000000-0005-0000-0000-0000D0280000}"/>
    <cellStyle name="Normal 2 2 2 2 2 2 3 2 2 74" xfId="10449" xr:uid="{00000000-0005-0000-0000-0000D1280000}"/>
    <cellStyle name="Normal 2 2 2 2 2 2 3 2 2 75" xfId="10450" xr:uid="{00000000-0005-0000-0000-0000D2280000}"/>
    <cellStyle name="Normal 2 2 2 2 2 2 3 2 2 76" xfId="10451" xr:uid="{00000000-0005-0000-0000-0000D3280000}"/>
    <cellStyle name="Normal 2 2 2 2 2 2 3 2 2 77" xfId="10452" xr:uid="{00000000-0005-0000-0000-0000D4280000}"/>
    <cellStyle name="Normal 2 2 2 2 2 2 3 2 2 78" xfId="10453" xr:uid="{00000000-0005-0000-0000-0000D5280000}"/>
    <cellStyle name="Normal 2 2 2 2 2 2 3 2 2 79" xfId="10454" xr:uid="{00000000-0005-0000-0000-0000D6280000}"/>
    <cellStyle name="Normal 2 2 2 2 2 2 3 2 2 8" xfId="10455" xr:uid="{00000000-0005-0000-0000-0000D7280000}"/>
    <cellStyle name="Normal 2 2 2 2 2 2 3 2 2 80" xfId="10456" xr:uid="{00000000-0005-0000-0000-0000D8280000}"/>
    <cellStyle name="Normal 2 2 2 2 2 2 3 2 2 81" xfId="10457" xr:uid="{00000000-0005-0000-0000-0000D9280000}"/>
    <cellStyle name="Normal 2 2 2 2 2 2 3 2 2 82" xfId="10458" xr:uid="{00000000-0005-0000-0000-0000DA280000}"/>
    <cellStyle name="Normal 2 2 2 2 2 2 3 2 2 83" xfId="10459" xr:uid="{00000000-0005-0000-0000-0000DB280000}"/>
    <cellStyle name="Normal 2 2 2 2 2 2 3 2 2 84" xfId="10460" xr:uid="{00000000-0005-0000-0000-0000DC280000}"/>
    <cellStyle name="Normal 2 2 2 2 2 2 3 2 2 85" xfId="10461" xr:uid="{00000000-0005-0000-0000-0000DD280000}"/>
    <cellStyle name="Normal 2 2 2 2 2 2 3 2 2 86" xfId="10462" xr:uid="{00000000-0005-0000-0000-0000DE280000}"/>
    <cellStyle name="Normal 2 2 2 2 2 2 3 2 2 87" xfId="10463" xr:uid="{00000000-0005-0000-0000-0000DF280000}"/>
    <cellStyle name="Normal 2 2 2 2 2 2 3 2 2 88" xfId="10464" xr:uid="{00000000-0005-0000-0000-0000E0280000}"/>
    <cellStyle name="Normal 2 2 2 2 2 2 3 2 2 89" xfId="10465" xr:uid="{00000000-0005-0000-0000-0000E1280000}"/>
    <cellStyle name="Normal 2 2 2 2 2 2 3 2 2 9" xfId="10466" xr:uid="{00000000-0005-0000-0000-0000E2280000}"/>
    <cellStyle name="Normal 2 2 2 2 2 2 3 2 2 90" xfId="10467" xr:uid="{00000000-0005-0000-0000-0000E3280000}"/>
    <cellStyle name="Normal 2 2 2 2 2 2 3 2 2 91" xfId="10468" xr:uid="{00000000-0005-0000-0000-0000E4280000}"/>
    <cellStyle name="Normal 2 2 2 2 2 2 3 2 2 92" xfId="10469" xr:uid="{00000000-0005-0000-0000-0000E5280000}"/>
    <cellStyle name="Normal 2 2 2 2 2 2 3 2 2 93" xfId="10470" xr:uid="{00000000-0005-0000-0000-0000E6280000}"/>
    <cellStyle name="Normal 2 2 2 2 2 2 3 2 2 94" xfId="10471" xr:uid="{00000000-0005-0000-0000-0000E7280000}"/>
    <cellStyle name="Normal 2 2 2 2 2 2 3 2 2 95" xfId="10472" xr:uid="{00000000-0005-0000-0000-0000E8280000}"/>
    <cellStyle name="Normal 2 2 2 2 2 2 3 2 2 96" xfId="10473" xr:uid="{00000000-0005-0000-0000-0000E9280000}"/>
    <cellStyle name="Normal 2 2 2 2 2 2 3 2 2 97" xfId="10474" xr:uid="{00000000-0005-0000-0000-0000EA280000}"/>
    <cellStyle name="Normal 2 2 2 2 2 2 3 2 2 98" xfId="10475" xr:uid="{00000000-0005-0000-0000-0000EB280000}"/>
    <cellStyle name="Normal 2 2 2 2 2 2 3 2 2 99" xfId="10476" xr:uid="{00000000-0005-0000-0000-0000EC280000}"/>
    <cellStyle name="Normal 2 2 2 2 2 2 3 2 20" xfId="10477" xr:uid="{00000000-0005-0000-0000-0000ED280000}"/>
    <cellStyle name="Normal 2 2 2 2 2 2 3 2 21" xfId="10478" xr:uid="{00000000-0005-0000-0000-0000EE280000}"/>
    <cellStyle name="Normal 2 2 2 2 2 2 3 2 22" xfId="10479" xr:uid="{00000000-0005-0000-0000-0000EF280000}"/>
    <cellStyle name="Normal 2 2 2 2 2 2 3 2 23" xfId="10480" xr:uid="{00000000-0005-0000-0000-0000F0280000}"/>
    <cellStyle name="Normal 2 2 2 2 2 2 3 2 24" xfId="10481" xr:uid="{00000000-0005-0000-0000-0000F1280000}"/>
    <cellStyle name="Normal 2 2 2 2 2 2 3 2 25" xfId="10482" xr:uid="{00000000-0005-0000-0000-0000F2280000}"/>
    <cellStyle name="Normal 2 2 2 2 2 2 3 2 26" xfId="10483" xr:uid="{00000000-0005-0000-0000-0000F3280000}"/>
    <cellStyle name="Normal 2 2 2 2 2 2 3 2 27" xfId="10484" xr:uid="{00000000-0005-0000-0000-0000F4280000}"/>
    <cellStyle name="Normal 2 2 2 2 2 2 3 2 28" xfId="10485" xr:uid="{00000000-0005-0000-0000-0000F5280000}"/>
    <cellStyle name="Normal 2 2 2 2 2 2 3 2 29" xfId="10486" xr:uid="{00000000-0005-0000-0000-0000F6280000}"/>
    <cellStyle name="Normal 2 2 2 2 2 2 3 2 3" xfId="10487" xr:uid="{00000000-0005-0000-0000-0000F7280000}"/>
    <cellStyle name="Normal 2 2 2 2 2 2 3 2 30" xfId="10488" xr:uid="{00000000-0005-0000-0000-0000F8280000}"/>
    <cellStyle name="Normal 2 2 2 2 2 2 3 2 31" xfId="10489" xr:uid="{00000000-0005-0000-0000-0000F9280000}"/>
    <cellStyle name="Normal 2 2 2 2 2 2 3 2 32" xfId="10490" xr:uid="{00000000-0005-0000-0000-0000FA280000}"/>
    <cellStyle name="Normal 2 2 2 2 2 2 3 2 33" xfId="10491" xr:uid="{00000000-0005-0000-0000-0000FB280000}"/>
    <cellStyle name="Normal 2 2 2 2 2 2 3 2 34" xfId="10492" xr:uid="{00000000-0005-0000-0000-0000FC280000}"/>
    <cellStyle name="Normal 2 2 2 2 2 2 3 2 35" xfId="10493" xr:uid="{00000000-0005-0000-0000-0000FD280000}"/>
    <cellStyle name="Normal 2 2 2 2 2 2 3 2 36" xfId="10494" xr:uid="{00000000-0005-0000-0000-0000FE280000}"/>
    <cellStyle name="Normal 2 2 2 2 2 2 3 2 37" xfId="10495" xr:uid="{00000000-0005-0000-0000-0000FF280000}"/>
    <cellStyle name="Normal 2 2 2 2 2 2 3 2 38" xfId="10496" xr:uid="{00000000-0005-0000-0000-000000290000}"/>
    <cellStyle name="Normal 2 2 2 2 2 2 3 2 39" xfId="10497" xr:uid="{00000000-0005-0000-0000-000001290000}"/>
    <cellStyle name="Normal 2 2 2 2 2 2 3 2 4" xfId="10498" xr:uid="{00000000-0005-0000-0000-000002290000}"/>
    <cellStyle name="Normal 2 2 2 2 2 2 3 2 40" xfId="10499" xr:uid="{00000000-0005-0000-0000-000003290000}"/>
    <cellStyle name="Normal 2 2 2 2 2 2 3 2 41" xfId="10500" xr:uid="{00000000-0005-0000-0000-000004290000}"/>
    <cellStyle name="Normal 2 2 2 2 2 2 3 2 42" xfId="10501" xr:uid="{00000000-0005-0000-0000-000005290000}"/>
    <cellStyle name="Normal 2 2 2 2 2 2 3 2 43" xfId="10502" xr:uid="{00000000-0005-0000-0000-000006290000}"/>
    <cellStyle name="Normal 2 2 2 2 2 2 3 2 44" xfId="10503" xr:uid="{00000000-0005-0000-0000-000007290000}"/>
    <cellStyle name="Normal 2 2 2 2 2 2 3 2 45" xfId="10504" xr:uid="{00000000-0005-0000-0000-000008290000}"/>
    <cellStyle name="Normal 2 2 2 2 2 2 3 2 46" xfId="10505" xr:uid="{00000000-0005-0000-0000-000009290000}"/>
    <cellStyle name="Normal 2 2 2 2 2 2 3 2 47" xfId="10506" xr:uid="{00000000-0005-0000-0000-00000A290000}"/>
    <cellStyle name="Normal 2 2 2 2 2 2 3 2 48" xfId="10507" xr:uid="{00000000-0005-0000-0000-00000B290000}"/>
    <cellStyle name="Normal 2 2 2 2 2 2 3 2 49" xfId="10508" xr:uid="{00000000-0005-0000-0000-00000C290000}"/>
    <cellStyle name="Normal 2 2 2 2 2 2 3 2 5" xfId="10509" xr:uid="{00000000-0005-0000-0000-00000D290000}"/>
    <cellStyle name="Normal 2 2 2 2 2 2 3 2 50" xfId="10510" xr:uid="{00000000-0005-0000-0000-00000E290000}"/>
    <cellStyle name="Normal 2 2 2 2 2 2 3 2 51" xfId="10511" xr:uid="{00000000-0005-0000-0000-00000F290000}"/>
    <cellStyle name="Normal 2 2 2 2 2 2 3 2 52" xfId="10512" xr:uid="{00000000-0005-0000-0000-000010290000}"/>
    <cellStyle name="Normal 2 2 2 2 2 2 3 2 53" xfId="10513" xr:uid="{00000000-0005-0000-0000-000011290000}"/>
    <cellStyle name="Normal 2 2 2 2 2 2 3 2 54" xfId="10514" xr:uid="{00000000-0005-0000-0000-000012290000}"/>
    <cellStyle name="Normal 2 2 2 2 2 2 3 2 55" xfId="10515" xr:uid="{00000000-0005-0000-0000-000013290000}"/>
    <cellStyle name="Normal 2 2 2 2 2 2 3 2 56" xfId="10516" xr:uid="{00000000-0005-0000-0000-000014290000}"/>
    <cellStyle name="Normal 2 2 2 2 2 2 3 2 57" xfId="10517" xr:uid="{00000000-0005-0000-0000-000015290000}"/>
    <cellStyle name="Normal 2 2 2 2 2 2 3 2 58" xfId="10518" xr:uid="{00000000-0005-0000-0000-000016290000}"/>
    <cellStyle name="Normal 2 2 2 2 2 2 3 2 59" xfId="10519" xr:uid="{00000000-0005-0000-0000-000017290000}"/>
    <cellStyle name="Normal 2 2 2 2 2 2 3 2 6" xfId="10520" xr:uid="{00000000-0005-0000-0000-000018290000}"/>
    <cellStyle name="Normal 2 2 2 2 2 2 3 2 60" xfId="10521" xr:uid="{00000000-0005-0000-0000-000019290000}"/>
    <cellStyle name="Normal 2 2 2 2 2 2 3 2 61" xfId="10522" xr:uid="{00000000-0005-0000-0000-00001A290000}"/>
    <cellStyle name="Normal 2 2 2 2 2 2 3 2 62" xfId="10523" xr:uid="{00000000-0005-0000-0000-00001B290000}"/>
    <cellStyle name="Normal 2 2 2 2 2 2 3 2 63" xfId="10524" xr:uid="{00000000-0005-0000-0000-00001C290000}"/>
    <cellStyle name="Normal 2 2 2 2 2 2 3 2 64" xfId="10525" xr:uid="{00000000-0005-0000-0000-00001D290000}"/>
    <cellStyle name="Normal 2 2 2 2 2 2 3 2 65" xfId="10526" xr:uid="{00000000-0005-0000-0000-00001E290000}"/>
    <cellStyle name="Normal 2 2 2 2 2 2 3 2 66" xfId="10527" xr:uid="{00000000-0005-0000-0000-00001F290000}"/>
    <cellStyle name="Normal 2 2 2 2 2 2 3 2 67" xfId="10528" xr:uid="{00000000-0005-0000-0000-000020290000}"/>
    <cellStyle name="Normal 2 2 2 2 2 2 3 2 68" xfId="10529" xr:uid="{00000000-0005-0000-0000-000021290000}"/>
    <cellStyle name="Normal 2 2 2 2 2 2 3 2 69" xfId="10530" xr:uid="{00000000-0005-0000-0000-000022290000}"/>
    <cellStyle name="Normal 2 2 2 2 2 2 3 2 7" xfId="10531" xr:uid="{00000000-0005-0000-0000-000023290000}"/>
    <cellStyle name="Normal 2 2 2 2 2 2 3 2 70" xfId="10532" xr:uid="{00000000-0005-0000-0000-000024290000}"/>
    <cellStyle name="Normal 2 2 2 2 2 2 3 2 71" xfId="10533" xr:uid="{00000000-0005-0000-0000-000025290000}"/>
    <cellStyle name="Normal 2 2 2 2 2 2 3 2 72" xfId="10534" xr:uid="{00000000-0005-0000-0000-000026290000}"/>
    <cellStyle name="Normal 2 2 2 2 2 2 3 2 73" xfId="10535" xr:uid="{00000000-0005-0000-0000-000027290000}"/>
    <cellStyle name="Normal 2 2 2 2 2 2 3 2 74" xfId="10536" xr:uid="{00000000-0005-0000-0000-000028290000}"/>
    <cellStyle name="Normal 2 2 2 2 2 2 3 2 75" xfId="10537" xr:uid="{00000000-0005-0000-0000-000029290000}"/>
    <cellStyle name="Normal 2 2 2 2 2 2 3 2 76" xfId="10538" xr:uid="{00000000-0005-0000-0000-00002A290000}"/>
    <cellStyle name="Normal 2 2 2 2 2 2 3 2 77" xfId="10539" xr:uid="{00000000-0005-0000-0000-00002B290000}"/>
    <cellStyle name="Normal 2 2 2 2 2 2 3 2 78" xfId="10540" xr:uid="{00000000-0005-0000-0000-00002C290000}"/>
    <cellStyle name="Normal 2 2 2 2 2 2 3 2 79" xfId="10541" xr:uid="{00000000-0005-0000-0000-00002D290000}"/>
    <cellStyle name="Normal 2 2 2 2 2 2 3 2 8" xfId="10542" xr:uid="{00000000-0005-0000-0000-00002E290000}"/>
    <cellStyle name="Normal 2 2 2 2 2 2 3 2 80" xfId="10543" xr:uid="{00000000-0005-0000-0000-00002F290000}"/>
    <cellStyle name="Normal 2 2 2 2 2 2 3 2 81" xfId="10544" xr:uid="{00000000-0005-0000-0000-000030290000}"/>
    <cellStyle name="Normal 2 2 2 2 2 2 3 2 82" xfId="10545" xr:uid="{00000000-0005-0000-0000-000031290000}"/>
    <cellStyle name="Normal 2 2 2 2 2 2 3 2 83" xfId="10546" xr:uid="{00000000-0005-0000-0000-000032290000}"/>
    <cellStyle name="Normal 2 2 2 2 2 2 3 2 84" xfId="10547" xr:uid="{00000000-0005-0000-0000-000033290000}"/>
    <cellStyle name="Normal 2 2 2 2 2 2 3 2 85" xfId="10548" xr:uid="{00000000-0005-0000-0000-000034290000}"/>
    <cellStyle name="Normal 2 2 2 2 2 2 3 2 86" xfId="10549" xr:uid="{00000000-0005-0000-0000-000035290000}"/>
    <cellStyle name="Normal 2 2 2 2 2 2 3 2 87" xfId="10550" xr:uid="{00000000-0005-0000-0000-000036290000}"/>
    <cellStyle name="Normal 2 2 2 2 2 2 3 2 88" xfId="10551" xr:uid="{00000000-0005-0000-0000-000037290000}"/>
    <cellStyle name="Normal 2 2 2 2 2 2 3 2 89" xfId="10552" xr:uid="{00000000-0005-0000-0000-000038290000}"/>
    <cellStyle name="Normal 2 2 2 2 2 2 3 2 9" xfId="10553" xr:uid="{00000000-0005-0000-0000-000039290000}"/>
    <cellStyle name="Normal 2 2 2 2 2 2 3 2 90" xfId="10554" xr:uid="{00000000-0005-0000-0000-00003A290000}"/>
    <cellStyle name="Normal 2 2 2 2 2 2 3 2 91" xfId="10555" xr:uid="{00000000-0005-0000-0000-00003B290000}"/>
    <cellStyle name="Normal 2 2 2 2 2 2 3 2 92" xfId="10556" xr:uid="{00000000-0005-0000-0000-00003C290000}"/>
    <cellStyle name="Normal 2 2 2 2 2 2 3 2 93" xfId="10557" xr:uid="{00000000-0005-0000-0000-00003D290000}"/>
    <cellStyle name="Normal 2 2 2 2 2 2 3 2 94" xfId="10558" xr:uid="{00000000-0005-0000-0000-00003E290000}"/>
    <cellStyle name="Normal 2 2 2 2 2 2 3 2 95" xfId="10559" xr:uid="{00000000-0005-0000-0000-00003F290000}"/>
    <cellStyle name="Normal 2 2 2 2 2 2 3 2 96" xfId="10560" xr:uid="{00000000-0005-0000-0000-000040290000}"/>
    <cellStyle name="Normal 2 2 2 2 2 2 3 2 97" xfId="10561" xr:uid="{00000000-0005-0000-0000-000041290000}"/>
    <cellStyle name="Normal 2 2 2 2 2 2 3 2 98" xfId="10562" xr:uid="{00000000-0005-0000-0000-000042290000}"/>
    <cellStyle name="Normal 2 2 2 2 2 2 3 2 99" xfId="10563" xr:uid="{00000000-0005-0000-0000-000043290000}"/>
    <cellStyle name="Normal 2 2 2 2 2 2 3 20" xfId="10564" xr:uid="{00000000-0005-0000-0000-000044290000}"/>
    <cellStyle name="Normal 2 2 2 2 2 2 3 21" xfId="10565" xr:uid="{00000000-0005-0000-0000-000045290000}"/>
    <cellStyle name="Normal 2 2 2 2 2 2 3 22" xfId="10566" xr:uid="{00000000-0005-0000-0000-000046290000}"/>
    <cellStyle name="Normal 2 2 2 2 2 2 3 23" xfId="10567" xr:uid="{00000000-0005-0000-0000-000047290000}"/>
    <cellStyle name="Normal 2 2 2 2 2 2 3 24" xfId="10568" xr:uid="{00000000-0005-0000-0000-000048290000}"/>
    <cellStyle name="Normal 2 2 2 2 2 2 3 25" xfId="10569" xr:uid="{00000000-0005-0000-0000-000049290000}"/>
    <cellStyle name="Normal 2 2 2 2 2 2 3 26" xfId="10570" xr:uid="{00000000-0005-0000-0000-00004A290000}"/>
    <cellStyle name="Normal 2 2 2 2 2 2 3 27" xfId="10571" xr:uid="{00000000-0005-0000-0000-00004B290000}"/>
    <cellStyle name="Normal 2 2 2 2 2 2 3 28" xfId="10572" xr:uid="{00000000-0005-0000-0000-00004C290000}"/>
    <cellStyle name="Normal 2 2 2 2 2 2 3 29" xfId="10573" xr:uid="{00000000-0005-0000-0000-00004D290000}"/>
    <cellStyle name="Normal 2 2 2 2 2 2 3 3" xfId="10574" xr:uid="{00000000-0005-0000-0000-00004E290000}"/>
    <cellStyle name="Normal 2 2 2 2 2 2 3 3 10" xfId="10575" xr:uid="{00000000-0005-0000-0000-00004F290000}"/>
    <cellStyle name="Normal 2 2 2 2 2 2 3 3 100" xfId="10576" xr:uid="{00000000-0005-0000-0000-000050290000}"/>
    <cellStyle name="Normal 2 2 2 2 2 2 3 3 101" xfId="10577" xr:uid="{00000000-0005-0000-0000-000051290000}"/>
    <cellStyle name="Normal 2 2 2 2 2 2 3 3 102" xfId="10578" xr:uid="{00000000-0005-0000-0000-000052290000}"/>
    <cellStyle name="Normal 2 2 2 2 2 2 3 3 103" xfId="10579" xr:uid="{00000000-0005-0000-0000-000053290000}"/>
    <cellStyle name="Normal 2 2 2 2 2 2 3 3 104" xfId="10580" xr:uid="{00000000-0005-0000-0000-000054290000}"/>
    <cellStyle name="Normal 2 2 2 2 2 2 3 3 105" xfId="10581" xr:uid="{00000000-0005-0000-0000-000055290000}"/>
    <cellStyle name="Normal 2 2 2 2 2 2 3 3 106" xfId="10582" xr:uid="{00000000-0005-0000-0000-000056290000}"/>
    <cellStyle name="Normal 2 2 2 2 2 2 3 3 107" xfId="10583" xr:uid="{00000000-0005-0000-0000-000057290000}"/>
    <cellStyle name="Normal 2 2 2 2 2 2 3 3 108" xfId="10584" xr:uid="{00000000-0005-0000-0000-000058290000}"/>
    <cellStyle name="Normal 2 2 2 2 2 2 3 3 109" xfId="10585" xr:uid="{00000000-0005-0000-0000-000059290000}"/>
    <cellStyle name="Normal 2 2 2 2 2 2 3 3 11" xfId="10586" xr:uid="{00000000-0005-0000-0000-00005A290000}"/>
    <cellStyle name="Normal 2 2 2 2 2 2 3 3 110" xfId="10587" xr:uid="{00000000-0005-0000-0000-00005B290000}"/>
    <cellStyle name="Normal 2 2 2 2 2 2 3 3 111" xfId="10588" xr:uid="{00000000-0005-0000-0000-00005C290000}"/>
    <cellStyle name="Normal 2 2 2 2 2 2 3 3 112" xfId="10589" xr:uid="{00000000-0005-0000-0000-00005D290000}"/>
    <cellStyle name="Normal 2 2 2 2 2 2 3 3 113" xfId="10590" xr:uid="{00000000-0005-0000-0000-00005E290000}"/>
    <cellStyle name="Normal 2 2 2 2 2 2 3 3 114" xfId="10591" xr:uid="{00000000-0005-0000-0000-00005F290000}"/>
    <cellStyle name="Normal 2 2 2 2 2 2 3 3 115" xfId="10592" xr:uid="{00000000-0005-0000-0000-000060290000}"/>
    <cellStyle name="Normal 2 2 2 2 2 2 3 3 116" xfId="10593" xr:uid="{00000000-0005-0000-0000-000061290000}"/>
    <cellStyle name="Normal 2 2 2 2 2 2 3 3 117" xfId="10594" xr:uid="{00000000-0005-0000-0000-000062290000}"/>
    <cellStyle name="Normal 2 2 2 2 2 2 3 3 118" xfId="10595" xr:uid="{00000000-0005-0000-0000-000063290000}"/>
    <cellStyle name="Normal 2 2 2 2 2 2 3 3 119" xfId="10596" xr:uid="{00000000-0005-0000-0000-000064290000}"/>
    <cellStyle name="Normal 2 2 2 2 2 2 3 3 12" xfId="10597" xr:uid="{00000000-0005-0000-0000-000065290000}"/>
    <cellStyle name="Normal 2 2 2 2 2 2 3 3 120" xfId="10598" xr:uid="{00000000-0005-0000-0000-000066290000}"/>
    <cellStyle name="Normal 2 2 2 2 2 2 3 3 121" xfId="10599" xr:uid="{00000000-0005-0000-0000-000067290000}"/>
    <cellStyle name="Normal 2 2 2 2 2 2 3 3 122" xfId="10600" xr:uid="{00000000-0005-0000-0000-000068290000}"/>
    <cellStyle name="Normal 2 2 2 2 2 2 3 3 123" xfId="10601" xr:uid="{00000000-0005-0000-0000-000069290000}"/>
    <cellStyle name="Normal 2 2 2 2 2 2 3 3 124" xfId="10602" xr:uid="{00000000-0005-0000-0000-00006A290000}"/>
    <cellStyle name="Normal 2 2 2 2 2 2 3 3 125" xfId="10603" xr:uid="{00000000-0005-0000-0000-00006B290000}"/>
    <cellStyle name="Normal 2 2 2 2 2 2 3 3 126" xfId="10604" xr:uid="{00000000-0005-0000-0000-00006C290000}"/>
    <cellStyle name="Normal 2 2 2 2 2 2 3 3 127" xfId="10605" xr:uid="{00000000-0005-0000-0000-00006D290000}"/>
    <cellStyle name="Normal 2 2 2 2 2 2 3 3 128" xfId="10606" xr:uid="{00000000-0005-0000-0000-00006E290000}"/>
    <cellStyle name="Normal 2 2 2 2 2 2 3 3 129" xfId="10607" xr:uid="{00000000-0005-0000-0000-00006F290000}"/>
    <cellStyle name="Normal 2 2 2 2 2 2 3 3 13" xfId="10608" xr:uid="{00000000-0005-0000-0000-000070290000}"/>
    <cellStyle name="Normal 2 2 2 2 2 2 3 3 130" xfId="10609" xr:uid="{00000000-0005-0000-0000-000071290000}"/>
    <cellStyle name="Normal 2 2 2 2 2 2 3 3 131" xfId="10610" xr:uid="{00000000-0005-0000-0000-000072290000}"/>
    <cellStyle name="Normal 2 2 2 2 2 2 3 3 132" xfId="10611" xr:uid="{00000000-0005-0000-0000-000073290000}"/>
    <cellStyle name="Normal 2 2 2 2 2 2 3 3 133" xfId="10612" xr:uid="{00000000-0005-0000-0000-000074290000}"/>
    <cellStyle name="Normal 2 2 2 2 2 2 3 3 134" xfId="10613" xr:uid="{00000000-0005-0000-0000-000075290000}"/>
    <cellStyle name="Normal 2 2 2 2 2 2 3 3 135" xfId="10614" xr:uid="{00000000-0005-0000-0000-000076290000}"/>
    <cellStyle name="Normal 2 2 2 2 2 2 3 3 136" xfId="10615" xr:uid="{00000000-0005-0000-0000-000077290000}"/>
    <cellStyle name="Normal 2 2 2 2 2 2 3 3 137" xfId="10616" xr:uid="{00000000-0005-0000-0000-000078290000}"/>
    <cellStyle name="Normal 2 2 2 2 2 2 3 3 138" xfId="10617" xr:uid="{00000000-0005-0000-0000-000079290000}"/>
    <cellStyle name="Normal 2 2 2 2 2 2 3 3 139" xfId="10618" xr:uid="{00000000-0005-0000-0000-00007A290000}"/>
    <cellStyle name="Normal 2 2 2 2 2 2 3 3 14" xfId="10619" xr:uid="{00000000-0005-0000-0000-00007B290000}"/>
    <cellStyle name="Normal 2 2 2 2 2 2 3 3 140" xfId="10620" xr:uid="{00000000-0005-0000-0000-00007C290000}"/>
    <cellStyle name="Normal 2 2 2 2 2 2 3 3 141" xfId="10621" xr:uid="{00000000-0005-0000-0000-00007D290000}"/>
    <cellStyle name="Normal 2 2 2 2 2 2 3 3 142" xfId="10622" xr:uid="{00000000-0005-0000-0000-00007E290000}"/>
    <cellStyle name="Normal 2 2 2 2 2 2 3 3 143" xfId="10623" xr:uid="{00000000-0005-0000-0000-00007F290000}"/>
    <cellStyle name="Normal 2 2 2 2 2 2 3 3 144" xfId="10624" xr:uid="{00000000-0005-0000-0000-000080290000}"/>
    <cellStyle name="Normal 2 2 2 2 2 2 3 3 145" xfId="10625" xr:uid="{00000000-0005-0000-0000-000081290000}"/>
    <cellStyle name="Normal 2 2 2 2 2 2 3 3 146" xfId="10626" xr:uid="{00000000-0005-0000-0000-000082290000}"/>
    <cellStyle name="Normal 2 2 2 2 2 2 3 3 147" xfId="10627" xr:uid="{00000000-0005-0000-0000-000083290000}"/>
    <cellStyle name="Normal 2 2 2 2 2 2 3 3 148" xfId="10628" xr:uid="{00000000-0005-0000-0000-000084290000}"/>
    <cellStyle name="Normal 2 2 2 2 2 2 3 3 149" xfId="10629" xr:uid="{00000000-0005-0000-0000-000085290000}"/>
    <cellStyle name="Normal 2 2 2 2 2 2 3 3 15" xfId="10630" xr:uid="{00000000-0005-0000-0000-000086290000}"/>
    <cellStyle name="Normal 2 2 2 2 2 2 3 3 150" xfId="10631" xr:uid="{00000000-0005-0000-0000-000087290000}"/>
    <cellStyle name="Normal 2 2 2 2 2 2 3 3 151" xfId="10632" xr:uid="{00000000-0005-0000-0000-000088290000}"/>
    <cellStyle name="Normal 2 2 2 2 2 2 3 3 152" xfId="10633" xr:uid="{00000000-0005-0000-0000-000089290000}"/>
    <cellStyle name="Normal 2 2 2 2 2 2 3 3 153" xfId="10634" xr:uid="{00000000-0005-0000-0000-00008A290000}"/>
    <cellStyle name="Normal 2 2 2 2 2 2 3 3 154" xfId="10635" xr:uid="{00000000-0005-0000-0000-00008B290000}"/>
    <cellStyle name="Normal 2 2 2 2 2 2 3 3 155" xfId="10636" xr:uid="{00000000-0005-0000-0000-00008C290000}"/>
    <cellStyle name="Normal 2 2 2 2 2 2 3 3 156" xfId="10637" xr:uid="{00000000-0005-0000-0000-00008D290000}"/>
    <cellStyle name="Normal 2 2 2 2 2 2 3 3 157" xfId="10638" xr:uid="{00000000-0005-0000-0000-00008E290000}"/>
    <cellStyle name="Normal 2 2 2 2 2 2 3 3 158" xfId="10639" xr:uid="{00000000-0005-0000-0000-00008F290000}"/>
    <cellStyle name="Normal 2 2 2 2 2 2 3 3 159" xfId="10640" xr:uid="{00000000-0005-0000-0000-000090290000}"/>
    <cellStyle name="Normal 2 2 2 2 2 2 3 3 16" xfId="10641" xr:uid="{00000000-0005-0000-0000-000091290000}"/>
    <cellStyle name="Normal 2 2 2 2 2 2 3 3 160" xfId="10642" xr:uid="{00000000-0005-0000-0000-000092290000}"/>
    <cellStyle name="Normal 2 2 2 2 2 2 3 3 161" xfId="10643" xr:uid="{00000000-0005-0000-0000-000093290000}"/>
    <cellStyle name="Normal 2 2 2 2 2 2 3 3 162" xfId="10644" xr:uid="{00000000-0005-0000-0000-000094290000}"/>
    <cellStyle name="Normal 2 2 2 2 2 2 3 3 163" xfId="10645" xr:uid="{00000000-0005-0000-0000-000095290000}"/>
    <cellStyle name="Normal 2 2 2 2 2 2 3 3 164" xfId="10646" xr:uid="{00000000-0005-0000-0000-000096290000}"/>
    <cellStyle name="Normal 2 2 2 2 2 2 3 3 165" xfId="10647" xr:uid="{00000000-0005-0000-0000-000097290000}"/>
    <cellStyle name="Normal 2 2 2 2 2 2 3 3 166" xfId="10648" xr:uid="{00000000-0005-0000-0000-000098290000}"/>
    <cellStyle name="Normal 2 2 2 2 2 2 3 3 167" xfId="10649" xr:uid="{00000000-0005-0000-0000-000099290000}"/>
    <cellStyle name="Normal 2 2 2 2 2 2 3 3 168" xfId="10650" xr:uid="{00000000-0005-0000-0000-00009A290000}"/>
    <cellStyle name="Normal 2 2 2 2 2 2 3 3 169" xfId="10651" xr:uid="{00000000-0005-0000-0000-00009B290000}"/>
    <cellStyle name="Normal 2 2 2 2 2 2 3 3 17" xfId="10652" xr:uid="{00000000-0005-0000-0000-00009C290000}"/>
    <cellStyle name="Normal 2 2 2 2 2 2 3 3 170" xfId="10653" xr:uid="{00000000-0005-0000-0000-00009D290000}"/>
    <cellStyle name="Normal 2 2 2 2 2 2 3 3 171" xfId="10654" xr:uid="{00000000-0005-0000-0000-00009E290000}"/>
    <cellStyle name="Normal 2 2 2 2 2 2 3 3 172" xfId="10655" xr:uid="{00000000-0005-0000-0000-00009F290000}"/>
    <cellStyle name="Normal 2 2 2 2 2 2 3 3 173" xfId="10656" xr:uid="{00000000-0005-0000-0000-0000A0290000}"/>
    <cellStyle name="Normal 2 2 2 2 2 2 3 3 174" xfId="10657" xr:uid="{00000000-0005-0000-0000-0000A1290000}"/>
    <cellStyle name="Normal 2 2 2 2 2 2 3 3 175" xfId="10658" xr:uid="{00000000-0005-0000-0000-0000A2290000}"/>
    <cellStyle name="Normal 2 2 2 2 2 2 3 3 176" xfId="10659" xr:uid="{00000000-0005-0000-0000-0000A3290000}"/>
    <cellStyle name="Normal 2 2 2 2 2 2 3 3 177" xfId="10660" xr:uid="{00000000-0005-0000-0000-0000A4290000}"/>
    <cellStyle name="Normal 2 2 2 2 2 2 3 3 178" xfId="10661" xr:uid="{00000000-0005-0000-0000-0000A5290000}"/>
    <cellStyle name="Normal 2 2 2 2 2 2 3 3 179" xfId="10662" xr:uid="{00000000-0005-0000-0000-0000A6290000}"/>
    <cellStyle name="Normal 2 2 2 2 2 2 3 3 18" xfId="10663" xr:uid="{00000000-0005-0000-0000-0000A7290000}"/>
    <cellStyle name="Normal 2 2 2 2 2 2 3 3 180" xfId="10664" xr:uid="{00000000-0005-0000-0000-0000A8290000}"/>
    <cellStyle name="Normal 2 2 2 2 2 2 3 3 19" xfId="10665" xr:uid="{00000000-0005-0000-0000-0000A9290000}"/>
    <cellStyle name="Normal 2 2 2 2 2 2 3 3 2" xfId="10666" xr:uid="{00000000-0005-0000-0000-0000AA290000}"/>
    <cellStyle name="Normal 2 2 2 2 2 2 3 3 20" xfId="10667" xr:uid="{00000000-0005-0000-0000-0000AB290000}"/>
    <cellStyle name="Normal 2 2 2 2 2 2 3 3 21" xfId="10668" xr:uid="{00000000-0005-0000-0000-0000AC290000}"/>
    <cellStyle name="Normal 2 2 2 2 2 2 3 3 22" xfId="10669" xr:uid="{00000000-0005-0000-0000-0000AD290000}"/>
    <cellStyle name="Normal 2 2 2 2 2 2 3 3 23" xfId="10670" xr:uid="{00000000-0005-0000-0000-0000AE290000}"/>
    <cellStyle name="Normal 2 2 2 2 2 2 3 3 24" xfId="10671" xr:uid="{00000000-0005-0000-0000-0000AF290000}"/>
    <cellStyle name="Normal 2 2 2 2 2 2 3 3 25" xfId="10672" xr:uid="{00000000-0005-0000-0000-0000B0290000}"/>
    <cellStyle name="Normal 2 2 2 2 2 2 3 3 26" xfId="10673" xr:uid="{00000000-0005-0000-0000-0000B1290000}"/>
    <cellStyle name="Normal 2 2 2 2 2 2 3 3 27" xfId="10674" xr:uid="{00000000-0005-0000-0000-0000B2290000}"/>
    <cellStyle name="Normal 2 2 2 2 2 2 3 3 28" xfId="10675" xr:uid="{00000000-0005-0000-0000-0000B3290000}"/>
    <cellStyle name="Normal 2 2 2 2 2 2 3 3 29" xfId="10676" xr:uid="{00000000-0005-0000-0000-0000B4290000}"/>
    <cellStyle name="Normal 2 2 2 2 2 2 3 3 3" xfId="10677" xr:uid="{00000000-0005-0000-0000-0000B5290000}"/>
    <cellStyle name="Normal 2 2 2 2 2 2 3 3 30" xfId="10678" xr:uid="{00000000-0005-0000-0000-0000B6290000}"/>
    <cellStyle name="Normal 2 2 2 2 2 2 3 3 31" xfId="10679" xr:uid="{00000000-0005-0000-0000-0000B7290000}"/>
    <cellStyle name="Normal 2 2 2 2 2 2 3 3 32" xfId="10680" xr:uid="{00000000-0005-0000-0000-0000B8290000}"/>
    <cellStyle name="Normal 2 2 2 2 2 2 3 3 33" xfId="10681" xr:uid="{00000000-0005-0000-0000-0000B9290000}"/>
    <cellStyle name="Normal 2 2 2 2 2 2 3 3 34" xfId="10682" xr:uid="{00000000-0005-0000-0000-0000BA290000}"/>
    <cellStyle name="Normal 2 2 2 2 2 2 3 3 35" xfId="10683" xr:uid="{00000000-0005-0000-0000-0000BB290000}"/>
    <cellStyle name="Normal 2 2 2 2 2 2 3 3 36" xfId="10684" xr:uid="{00000000-0005-0000-0000-0000BC290000}"/>
    <cellStyle name="Normal 2 2 2 2 2 2 3 3 37" xfId="10685" xr:uid="{00000000-0005-0000-0000-0000BD290000}"/>
    <cellStyle name="Normal 2 2 2 2 2 2 3 3 38" xfId="10686" xr:uid="{00000000-0005-0000-0000-0000BE290000}"/>
    <cellStyle name="Normal 2 2 2 2 2 2 3 3 39" xfId="10687" xr:uid="{00000000-0005-0000-0000-0000BF290000}"/>
    <cellStyle name="Normal 2 2 2 2 2 2 3 3 4" xfId="10688" xr:uid="{00000000-0005-0000-0000-0000C0290000}"/>
    <cellStyle name="Normal 2 2 2 2 2 2 3 3 40" xfId="10689" xr:uid="{00000000-0005-0000-0000-0000C1290000}"/>
    <cellStyle name="Normal 2 2 2 2 2 2 3 3 41" xfId="10690" xr:uid="{00000000-0005-0000-0000-0000C2290000}"/>
    <cellStyle name="Normal 2 2 2 2 2 2 3 3 42" xfId="10691" xr:uid="{00000000-0005-0000-0000-0000C3290000}"/>
    <cellStyle name="Normal 2 2 2 2 2 2 3 3 43" xfId="10692" xr:uid="{00000000-0005-0000-0000-0000C4290000}"/>
    <cellStyle name="Normal 2 2 2 2 2 2 3 3 44" xfId="10693" xr:uid="{00000000-0005-0000-0000-0000C5290000}"/>
    <cellStyle name="Normal 2 2 2 2 2 2 3 3 45" xfId="10694" xr:uid="{00000000-0005-0000-0000-0000C6290000}"/>
    <cellStyle name="Normal 2 2 2 2 2 2 3 3 46" xfId="10695" xr:uid="{00000000-0005-0000-0000-0000C7290000}"/>
    <cellStyle name="Normal 2 2 2 2 2 2 3 3 47" xfId="10696" xr:uid="{00000000-0005-0000-0000-0000C8290000}"/>
    <cellStyle name="Normal 2 2 2 2 2 2 3 3 48" xfId="10697" xr:uid="{00000000-0005-0000-0000-0000C9290000}"/>
    <cellStyle name="Normal 2 2 2 2 2 2 3 3 49" xfId="10698" xr:uid="{00000000-0005-0000-0000-0000CA290000}"/>
    <cellStyle name="Normal 2 2 2 2 2 2 3 3 5" xfId="10699" xr:uid="{00000000-0005-0000-0000-0000CB290000}"/>
    <cellStyle name="Normal 2 2 2 2 2 2 3 3 50" xfId="10700" xr:uid="{00000000-0005-0000-0000-0000CC290000}"/>
    <cellStyle name="Normal 2 2 2 2 2 2 3 3 51" xfId="10701" xr:uid="{00000000-0005-0000-0000-0000CD290000}"/>
    <cellStyle name="Normal 2 2 2 2 2 2 3 3 52" xfId="10702" xr:uid="{00000000-0005-0000-0000-0000CE290000}"/>
    <cellStyle name="Normal 2 2 2 2 2 2 3 3 53" xfId="10703" xr:uid="{00000000-0005-0000-0000-0000CF290000}"/>
    <cellStyle name="Normal 2 2 2 2 2 2 3 3 54" xfId="10704" xr:uid="{00000000-0005-0000-0000-0000D0290000}"/>
    <cellStyle name="Normal 2 2 2 2 2 2 3 3 55" xfId="10705" xr:uid="{00000000-0005-0000-0000-0000D1290000}"/>
    <cellStyle name="Normal 2 2 2 2 2 2 3 3 56" xfId="10706" xr:uid="{00000000-0005-0000-0000-0000D2290000}"/>
    <cellStyle name="Normal 2 2 2 2 2 2 3 3 57" xfId="10707" xr:uid="{00000000-0005-0000-0000-0000D3290000}"/>
    <cellStyle name="Normal 2 2 2 2 2 2 3 3 58" xfId="10708" xr:uid="{00000000-0005-0000-0000-0000D4290000}"/>
    <cellStyle name="Normal 2 2 2 2 2 2 3 3 59" xfId="10709" xr:uid="{00000000-0005-0000-0000-0000D5290000}"/>
    <cellStyle name="Normal 2 2 2 2 2 2 3 3 6" xfId="10710" xr:uid="{00000000-0005-0000-0000-0000D6290000}"/>
    <cellStyle name="Normal 2 2 2 2 2 2 3 3 60" xfId="10711" xr:uid="{00000000-0005-0000-0000-0000D7290000}"/>
    <cellStyle name="Normal 2 2 2 2 2 2 3 3 61" xfId="10712" xr:uid="{00000000-0005-0000-0000-0000D8290000}"/>
    <cellStyle name="Normal 2 2 2 2 2 2 3 3 62" xfId="10713" xr:uid="{00000000-0005-0000-0000-0000D9290000}"/>
    <cellStyle name="Normal 2 2 2 2 2 2 3 3 63" xfId="10714" xr:uid="{00000000-0005-0000-0000-0000DA290000}"/>
    <cellStyle name="Normal 2 2 2 2 2 2 3 3 64" xfId="10715" xr:uid="{00000000-0005-0000-0000-0000DB290000}"/>
    <cellStyle name="Normal 2 2 2 2 2 2 3 3 65" xfId="10716" xr:uid="{00000000-0005-0000-0000-0000DC290000}"/>
    <cellStyle name="Normal 2 2 2 2 2 2 3 3 66" xfId="10717" xr:uid="{00000000-0005-0000-0000-0000DD290000}"/>
    <cellStyle name="Normal 2 2 2 2 2 2 3 3 67" xfId="10718" xr:uid="{00000000-0005-0000-0000-0000DE290000}"/>
    <cellStyle name="Normal 2 2 2 2 2 2 3 3 68" xfId="10719" xr:uid="{00000000-0005-0000-0000-0000DF290000}"/>
    <cellStyle name="Normal 2 2 2 2 2 2 3 3 69" xfId="10720" xr:uid="{00000000-0005-0000-0000-0000E0290000}"/>
    <cellStyle name="Normal 2 2 2 2 2 2 3 3 7" xfId="10721" xr:uid="{00000000-0005-0000-0000-0000E1290000}"/>
    <cellStyle name="Normal 2 2 2 2 2 2 3 3 70" xfId="10722" xr:uid="{00000000-0005-0000-0000-0000E2290000}"/>
    <cellStyle name="Normal 2 2 2 2 2 2 3 3 71" xfId="10723" xr:uid="{00000000-0005-0000-0000-0000E3290000}"/>
    <cellStyle name="Normal 2 2 2 2 2 2 3 3 72" xfId="10724" xr:uid="{00000000-0005-0000-0000-0000E4290000}"/>
    <cellStyle name="Normal 2 2 2 2 2 2 3 3 73" xfId="10725" xr:uid="{00000000-0005-0000-0000-0000E5290000}"/>
    <cellStyle name="Normal 2 2 2 2 2 2 3 3 74" xfId="10726" xr:uid="{00000000-0005-0000-0000-0000E6290000}"/>
    <cellStyle name="Normal 2 2 2 2 2 2 3 3 75" xfId="10727" xr:uid="{00000000-0005-0000-0000-0000E7290000}"/>
    <cellStyle name="Normal 2 2 2 2 2 2 3 3 76" xfId="10728" xr:uid="{00000000-0005-0000-0000-0000E8290000}"/>
    <cellStyle name="Normal 2 2 2 2 2 2 3 3 77" xfId="10729" xr:uid="{00000000-0005-0000-0000-0000E9290000}"/>
    <cellStyle name="Normal 2 2 2 2 2 2 3 3 78" xfId="10730" xr:uid="{00000000-0005-0000-0000-0000EA290000}"/>
    <cellStyle name="Normal 2 2 2 2 2 2 3 3 79" xfId="10731" xr:uid="{00000000-0005-0000-0000-0000EB290000}"/>
    <cellStyle name="Normal 2 2 2 2 2 2 3 3 8" xfId="10732" xr:uid="{00000000-0005-0000-0000-0000EC290000}"/>
    <cellStyle name="Normal 2 2 2 2 2 2 3 3 80" xfId="10733" xr:uid="{00000000-0005-0000-0000-0000ED290000}"/>
    <cellStyle name="Normal 2 2 2 2 2 2 3 3 81" xfId="10734" xr:uid="{00000000-0005-0000-0000-0000EE290000}"/>
    <cellStyle name="Normal 2 2 2 2 2 2 3 3 82" xfId="10735" xr:uid="{00000000-0005-0000-0000-0000EF290000}"/>
    <cellStyle name="Normal 2 2 2 2 2 2 3 3 83" xfId="10736" xr:uid="{00000000-0005-0000-0000-0000F0290000}"/>
    <cellStyle name="Normal 2 2 2 2 2 2 3 3 84" xfId="10737" xr:uid="{00000000-0005-0000-0000-0000F1290000}"/>
    <cellStyle name="Normal 2 2 2 2 2 2 3 3 85" xfId="10738" xr:uid="{00000000-0005-0000-0000-0000F2290000}"/>
    <cellStyle name="Normal 2 2 2 2 2 2 3 3 86" xfId="10739" xr:uid="{00000000-0005-0000-0000-0000F3290000}"/>
    <cellStyle name="Normal 2 2 2 2 2 2 3 3 87" xfId="10740" xr:uid="{00000000-0005-0000-0000-0000F4290000}"/>
    <cellStyle name="Normal 2 2 2 2 2 2 3 3 88" xfId="10741" xr:uid="{00000000-0005-0000-0000-0000F5290000}"/>
    <cellStyle name="Normal 2 2 2 2 2 2 3 3 89" xfId="10742" xr:uid="{00000000-0005-0000-0000-0000F6290000}"/>
    <cellStyle name="Normal 2 2 2 2 2 2 3 3 9" xfId="10743" xr:uid="{00000000-0005-0000-0000-0000F7290000}"/>
    <cellStyle name="Normal 2 2 2 2 2 2 3 3 90" xfId="10744" xr:uid="{00000000-0005-0000-0000-0000F8290000}"/>
    <cellStyle name="Normal 2 2 2 2 2 2 3 3 91" xfId="10745" xr:uid="{00000000-0005-0000-0000-0000F9290000}"/>
    <cellStyle name="Normal 2 2 2 2 2 2 3 3 92" xfId="10746" xr:uid="{00000000-0005-0000-0000-0000FA290000}"/>
    <cellStyle name="Normal 2 2 2 2 2 2 3 3 93" xfId="10747" xr:uid="{00000000-0005-0000-0000-0000FB290000}"/>
    <cellStyle name="Normal 2 2 2 2 2 2 3 3 94" xfId="10748" xr:uid="{00000000-0005-0000-0000-0000FC290000}"/>
    <cellStyle name="Normal 2 2 2 2 2 2 3 3 95" xfId="10749" xr:uid="{00000000-0005-0000-0000-0000FD290000}"/>
    <cellStyle name="Normal 2 2 2 2 2 2 3 3 96" xfId="10750" xr:uid="{00000000-0005-0000-0000-0000FE290000}"/>
    <cellStyle name="Normal 2 2 2 2 2 2 3 3 97" xfId="10751" xr:uid="{00000000-0005-0000-0000-0000FF290000}"/>
    <cellStyle name="Normal 2 2 2 2 2 2 3 3 98" xfId="10752" xr:uid="{00000000-0005-0000-0000-0000002A0000}"/>
    <cellStyle name="Normal 2 2 2 2 2 2 3 3 99" xfId="10753" xr:uid="{00000000-0005-0000-0000-0000012A0000}"/>
    <cellStyle name="Normal 2 2 2 2 2 2 3 30" xfId="10754" xr:uid="{00000000-0005-0000-0000-0000022A0000}"/>
    <cellStyle name="Normal 2 2 2 2 2 2 3 31" xfId="10755" xr:uid="{00000000-0005-0000-0000-0000032A0000}"/>
    <cellStyle name="Normal 2 2 2 2 2 2 3 32" xfId="10756" xr:uid="{00000000-0005-0000-0000-0000042A0000}"/>
    <cellStyle name="Normal 2 2 2 2 2 2 3 33" xfId="10757" xr:uid="{00000000-0005-0000-0000-0000052A0000}"/>
    <cellStyle name="Normal 2 2 2 2 2 2 3 34" xfId="10758" xr:uid="{00000000-0005-0000-0000-0000062A0000}"/>
    <cellStyle name="Normal 2 2 2 2 2 2 3 35" xfId="10759" xr:uid="{00000000-0005-0000-0000-0000072A0000}"/>
    <cellStyle name="Normal 2 2 2 2 2 2 3 36" xfId="10760" xr:uid="{00000000-0005-0000-0000-0000082A0000}"/>
    <cellStyle name="Normal 2 2 2 2 2 2 3 37" xfId="10761" xr:uid="{00000000-0005-0000-0000-0000092A0000}"/>
    <cellStyle name="Normal 2 2 2 2 2 2 3 38" xfId="10762" xr:uid="{00000000-0005-0000-0000-00000A2A0000}"/>
    <cellStyle name="Normal 2 2 2 2 2 2 3 39" xfId="10763" xr:uid="{00000000-0005-0000-0000-00000B2A0000}"/>
    <cellStyle name="Normal 2 2 2 2 2 2 3 4" xfId="10764" xr:uid="{00000000-0005-0000-0000-00000C2A0000}"/>
    <cellStyle name="Normal 2 2 2 2 2 2 3 40" xfId="10765" xr:uid="{00000000-0005-0000-0000-00000D2A0000}"/>
    <cellStyle name="Normal 2 2 2 2 2 2 3 41" xfId="10766" xr:uid="{00000000-0005-0000-0000-00000E2A0000}"/>
    <cellStyle name="Normal 2 2 2 2 2 2 3 42" xfId="10767" xr:uid="{00000000-0005-0000-0000-00000F2A0000}"/>
    <cellStyle name="Normal 2 2 2 2 2 2 3 43" xfId="10768" xr:uid="{00000000-0005-0000-0000-0000102A0000}"/>
    <cellStyle name="Normal 2 2 2 2 2 2 3 44" xfId="10769" xr:uid="{00000000-0005-0000-0000-0000112A0000}"/>
    <cellStyle name="Normal 2 2 2 2 2 2 3 45" xfId="10770" xr:uid="{00000000-0005-0000-0000-0000122A0000}"/>
    <cellStyle name="Normal 2 2 2 2 2 2 3 46" xfId="10771" xr:uid="{00000000-0005-0000-0000-0000132A0000}"/>
    <cellStyle name="Normal 2 2 2 2 2 2 3 47" xfId="10772" xr:uid="{00000000-0005-0000-0000-0000142A0000}"/>
    <cellStyle name="Normal 2 2 2 2 2 2 3 48" xfId="10773" xr:uid="{00000000-0005-0000-0000-0000152A0000}"/>
    <cellStyle name="Normal 2 2 2 2 2 2 3 49" xfId="10774" xr:uid="{00000000-0005-0000-0000-0000162A0000}"/>
    <cellStyle name="Normal 2 2 2 2 2 2 3 5" xfId="10775" xr:uid="{00000000-0005-0000-0000-0000172A0000}"/>
    <cellStyle name="Normal 2 2 2 2 2 2 3 50" xfId="10776" xr:uid="{00000000-0005-0000-0000-0000182A0000}"/>
    <cellStyle name="Normal 2 2 2 2 2 2 3 51" xfId="10777" xr:uid="{00000000-0005-0000-0000-0000192A0000}"/>
    <cellStyle name="Normal 2 2 2 2 2 2 3 52" xfId="10778" xr:uid="{00000000-0005-0000-0000-00001A2A0000}"/>
    <cellStyle name="Normal 2 2 2 2 2 2 3 53" xfId="10779" xr:uid="{00000000-0005-0000-0000-00001B2A0000}"/>
    <cellStyle name="Normal 2 2 2 2 2 2 3 54" xfId="10780" xr:uid="{00000000-0005-0000-0000-00001C2A0000}"/>
    <cellStyle name="Normal 2 2 2 2 2 2 3 55" xfId="10781" xr:uid="{00000000-0005-0000-0000-00001D2A0000}"/>
    <cellStyle name="Normal 2 2 2 2 2 2 3 56" xfId="10782" xr:uid="{00000000-0005-0000-0000-00001E2A0000}"/>
    <cellStyle name="Normal 2 2 2 2 2 2 3 57" xfId="10783" xr:uid="{00000000-0005-0000-0000-00001F2A0000}"/>
    <cellStyle name="Normal 2 2 2 2 2 2 3 58" xfId="10784" xr:uid="{00000000-0005-0000-0000-0000202A0000}"/>
    <cellStyle name="Normal 2 2 2 2 2 2 3 59" xfId="10785" xr:uid="{00000000-0005-0000-0000-0000212A0000}"/>
    <cellStyle name="Normal 2 2 2 2 2 2 3 6" xfId="10786" xr:uid="{00000000-0005-0000-0000-0000222A0000}"/>
    <cellStyle name="Normal 2 2 2 2 2 2 3 60" xfId="10787" xr:uid="{00000000-0005-0000-0000-0000232A0000}"/>
    <cellStyle name="Normal 2 2 2 2 2 2 3 61" xfId="10788" xr:uid="{00000000-0005-0000-0000-0000242A0000}"/>
    <cellStyle name="Normal 2 2 2 2 2 2 3 62" xfId="10789" xr:uid="{00000000-0005-0000-0000-0000252A0000}"/>
    <cellStyle name="Normal 2 2 2 2 2 2 3 63" xfId="10790" xr:uid="{00000000-0005-0000-0000-0000262A0000}"/>
    <cellStyle name="Normal 2 2 2 2 2 2 3 64" xfId="10791" xr:uid="{00000000-0005-0000-0000-0000272A0000}"/>
    <cellStyle name="Normal 2 2 2 2 2 2 3 65" xfId="10792" xr:uid="{00000000-0005-0000-0000-0000282A0000}"/>
    <cellStyle name="Normal 2 2 2 2 2 2 3 66" xfId="10793" xr:uid="{00000000-0005-0000-0000-0000292A0000}"/>
    <cellStyle name="Normal 2 2 2 2 2 2 3 67" xfId="10794" xr:uid="{00000000-0005-0000-0000-00002A2A0000}"/>
    <cellStyle name="Normal 2 2 2 2 2 2 3 68" xfId="10795" xr:uid="{00000000-0005-0000-0000-00002B2A0000}"/>
    <cellStyle name="Normal 2 2 2 2 2 2 3 69" xfId="10796" xr:uid="{00000000-0005-0000-0000-00002C2A0000}"/>
    <cellStyle name="Normal 2 2 2 2 2 2 3 7" xfId="10797" xr:uid="{00000000-0005-0000-0000-00002D2A0000}"/>
    <cellStyle name="Normal 2 2 2 2 2 2 3 70" xfId="10798" xr:uid="{00000000-0005-0000-0000-00002E2A0000}"/>
    <cellStyle name="Normal 2 2 2 2 2 2 3 71" xfId="10799" xr:uid="{00000000-0005-0000-0000-00002F2A0000}"/>
    <cellStyle name="Normal 2 2 2 2 2 2 3 72" xfId="10800" xr:uid="{00000000-0005-0000-0000-0000302A0000}"/>
    <cellStyle name="Normal 2 2 2 2 2 2 3 73" xfId="10801" xr:uid="{00000000-0005-0000-0000-0000312A0000}"/>
    <cellStyle name="Normal 2 2 2 2 2 2 3 74" xfId="10802" xr:uid="{00000000-0005-0000-0000-0000322A0000}"/>
    <cellStyle name="Normal 2 2 2 2 2 2 3 75" xfId="10803" xr:uid="{00000000-0005-0000-0000-0000332A0000}"/>
    <cellStyle name="Normal 2 2 2 2 2 2 3 76" xfId="10804" xr:uid="{00000000-0005-0000-0000-0000342A0000}"/>
    <cellStyle name="Normal 2 2 2 2 2 2 3 77" xfId="10805" xr:uid="{00000000-0005-0000-0000-0000352A0000}"/>
    <cellStyle name="Normal 2 2 2 2 2 2 3 78" xfId="10806" xr:uid="{00000000-0005-0000-0000-0000362A0000}"/>
    <cellStyle name="Normal 2 2 2 2 2 2 3 79" xfId="10807" xr:uid="{00000000-0005-0000-0000-0000372A0000}"/>
    <cellStyle name="Normal 2 2 2 2 2 2 3 8" xfId="10808" xr:uid="{00000000-0005-0000-0000-0000382A0000}"/>
    <cellStyle name="Normal 2 2 2 2 2 2 3 80" xfId="10809" xr:uid="{00000000-0005-0000-0000-0000392A0000}"/>
    <cellStyle name="Normal 2 2 2 2 2 2 3 81" xfId="10810" xr:uid="{00000000-0005-0000-0000-00003A2A0000}"/>
    <cellStyle name="Normal 2 2 2 2 2 2 3 82" xfId="10811" xr:uid="{00000000-0005-0000-0000-00003B2A0000}"/>
    <cellStyle name="Normal 2 2 2 2 2 2 3 83" xfId="10812" xr:uid="{00000000-0005-0000-0000-00003C2A0000}"/>
    <cellStyle name="Normal 2 2 2 2 2 2 3 84" xfId="10813" xr:uid="{00000000-0005-0000-0000-00003D2A0000}"/>
    <cellStyle name="Normal 2 2 2 2 2 2 3 85" xfId="10814" xr:uid="{00000000-0005-0000-0000-00003E2A0000}"/>
    <cellStyle name="Normal 2 2 2 2 2 2 3 86" xfId="10815" xr:uid="{00000000-0005-0000-0000-00003F2A0000}"/>
    <cellStyle name="Normal 2 2 2 2 2 2 3 87" xfId="10816" xr:uid="{00000000-0005-0000-0000-0000402A0000}"/>
    <cellStyle name="Normal 2 2 2 2 2 2 3 88" xfId="10817" xr:uid="{00000000-0005-0000-0000-0000412A0000}"/>
    <cellStyle name="Normal 2 2 2 2 2 2 3 89" xfId="10818" xr:uid="{00000000-0005-0000-0000-0000422A0000}"/>
    <cellStyle name="Normal 2 2 2 2 2 2 3 9" xfId="10819" xr:uid="{00000000-0005-0000-0000-0000432A0000}"/>
    <cellStyle name="Normal 2 2 2 2 2 2 3 90" xfId="10820" xr:uid="{00000000-0005-0000-0000-0000442A0000}"/>
    <cellStyle name="Normal 2 2 2 2 2 2 3 91" xfId="10821" xr:uid="{00000000-0005-0000-0000-0000452A0000}"/>
    <cellStyle name="Normal 2 2 2 2 2 2 3 92" xfId="10822" xr:uid="{00000000-0005-0000-0000-0000462A0000}"/>
    <cellStyle name="Normal 2 2 2 2 2 2 3 93" xfId="10823" xr:uid="{00000000-0005-0000-0000-0000472A0000}"/>
    <cellStyle name="Normal 2 2 2 2 2 2 3 94" xfId="10824" xr:uid="{00000000-0005-0000-0000-0000482A0000}"/>
    <cellStyle name="Normal 2 2 2 2 2 2 3 95" xfId="10825" xr:uid="{00000000-0005-0000-0000-0000492A0000}"/>
    <cellStyle name="Normal 2 2 2 2 2 2 3 96" xfId="10826" xr:uid="{00000000-0005-0000-0000-00004A2A0000}"/>
    <cellStyle name="Normal 2 2 2 2 2 2 3 97" xfId="10827" xr:uid="{00000000-0005-0000-0000-00004B2A0000}"/>
    <cellStyle name="Normal 2 2 2 2 2 2 3 98" xfId="10828" xr:uid="{00000000-0005-0000-0000-00004C2A0000}"/>
    <cellStyle name="Normal 2 2 2 2 2 2 3 99" xfId="10829" xr:uid="{00000000-0005-0000-0000-00004D2A0000}"/>
    <cellStyle name="Normal 2 2 2 2 2 2 30" xfId="10830" xr:uid="{00000000-0005-0000-0000-00004E2A0000}"/>
    <cellStyle name="Normal 2 2 2 2 2 2 31" xfId="10831" xr:uid="{00000000-0005-0000-0000-00004F2A0000}"/>
    <cellStyle name="Normal 2 2 2 2 2 2 32" xfId="10832" xr:uid="{00000000-0005-0000-0000-0000502A0000}"/>
    <cellStyle name="Normal 2 2 2 2 2 2 33" xfId="10833" xr:uid="{00000000-0005-0000-0000-0000512A0000}"/>
    <cellStyle name="Normal 2 2 2 2 2 2 34" xfId="10834" xr:uid="{00000000-0005-0000-0000-0000522A0000}"/>
    <cellStyle name="Normal 2 2 2 2 2 2 35" xfId="10835" xr:uid="{00000000-0005-0000-0000-0000532A0000}"/>
    <cellStyle name="Normal 2 2 2 2 2 2 36" xfId="10836" xr:uid="{00000000-0005-0000-0000-0000542A0000}"/>
    <cellStyle name="Normal 2 2 2 2 2 2 37" xfId="10837" xr:uid="{00000000-0005-0000-0000-0000552A0000}"/>
    <cellStyle name="Normal 2 2 2 2 2 2 38" xfId="10838" xr:uid="{00000000-0005-0000-0000-0000562A0000}"/>
    <cellStyle name="Normal 2 2 2 2 2 2 39" xfId="10839" xr:uid="{00000000-0005-0000-0000-0000572A0000}"/>
    <cellStyle name="Normal 2 2 2 2 2 2 4" xfId="10840" xr:uid="{00000000-0005-0000-0000-0000582A0000}"/>
    <cellStyle name="Normal 2 2 2 2 2 2 4 10" xfId="10841" xr:uid="{00000000-0005-0000-0000-0000592A0000}"/>
    <cellStyle name="Normal 2 2 2 2 2 2 4 100" xfId="10842" xr:uid="{00000000-0005-0000-0000-00005A2A0000}"/>
    <cellStyle name="Normal 2 2 2 2 2 2 4 101" xfId="10843" xr:uid="{00000000-0005-0000-0000-00005B2A0000}"/>
    <cellStyle name="Normal 2 2 2 2 2 2 4 102" xfId="10844" xr:uid="{00000000-0005-0000-0000-00005C2A0000}"/>
    <cellStyle name="Normal 2 2 2 2 2 2 4 103" xfId="10845" xr:uid="{00000000-0005-0000-0000-00005D2A0000}"/>
    <cellStyle name="Normal 2 2 2 2 2 2 4 104" xfId="10846" xr:uid="{00000000-0005-0000-0000-00005E2A0000}"/>
    <cellStyle name="Normal 2 2 2 2 2 2 4 105" xfId="10847" xr:uid="{00000000-0005-0000-0000-00005F2A0000}"/>
    <cellStyle name="Normal 2 2 2 2 2 2 4 106" xfId="10848" xr:uid="{00000000-0005-0000-0000-0000602A0000}"/>
    <cellStyle name="Normal 2 2 2 2 2 2 4 107" xfId="10849" xr:uid="{00000000-0005-0000-0000-0000612A0000}"/>
    <cellStyle name="Normal 2 2 2 2 2 2 4 108" xfId="10850" xr:uid="{00000000-0005-0000-0000-0000622A0000}"/>
    <cellStyle name="Normal 2 2 2 2 2 2 4 109" xfId="10851" xr:uid="{00000000-0005-0000-0000-0000632A0000}"/>
    <cellStyle name="Normal 2 2 2 2 2 2 4 11" xfId="10852" xr:uid="{00000000-0005-0000-0000-0000642A0000}"/>
    <cellStyle name="Normal 2 2 2 2 2 2 4 110" xfId="10853" xr:uid="{00000000-0005-0000-0000-0000652A0000}"/>
    <cellStyle name="Normal 2 2 2 2 2 2 4 111" xfId="10854" xr:uid="{00000000-0005-0000-0000-0000662A0000}"/>
    <cellStyle name="Normal 2 2 2 2 2 2 4 112" xfId="10855" xr:uid="{00000000-0005-0000-0000-0000672A0000}"/>
    <cellStyle name="Normal 2 2 2 2 2 2 4 113" xfId="10856" xr:uid="{00000000-0005-0000-0000-0000682A0000}"/>
    <cellStyle name="Normal 2 2 2 2 2 2 4 114" xfId="10857" xr:uid="{00000000-0005-0000-0000-0000692A0000}"/>
    <cellStyle name="Normal 2 2 2 2 2 2 4 115" xfId="10858" xr:uid="{00000000-0005-0000-0000-00006A2A0000}"/>
    <cellStyle name="Normal 2 2 2 2 2 2 4 116" xfId="10859" xr:uid="{00000000-0005-0000-0000-00006B2A0000}"/>
    <cellStyle name="Normal 2 2 2 2 2 2 4 117" xfId="10860" xr:uid="{00000000-0005-0000-0000-00006C2A0000}"/>
    <cellStyle name="Normal 2 2 2 2 2 2 4 118" xfId="10861" xr:uid="{00000000-0005-0000-0000-00006D2A0000}"/>
    <cellStyle name="Normal 2 2 2 2 2 2 4 119" xfId="10862" xr:uid="{00000000-0005-0000-0000-00006E2A0000}"/>
    <cellStyle name="Normal 2 2 2 2 2 2 4 12" xfId="10863" xr:uid="{00000000-0005-0000-0000-00006F2A0000}"/>
    <cellStyle name="Normal 2 2 2 2 2 2 4 120" xfId="10864" xr:uid="{00000000-0005-0000-0000-0000702A0000}"/>
    <cellStyle name="Normal 2 2 2 2 2 2 4 121" xfId="10865" xr:uid="{00000000-0005-0000-0000-0000712A0000}"/>
    <cellStyle name="Normal 2 2 2 2 2 2 4 122" xfId="10866" xr:uid="{00000000-0005-0000-0000-0000722A0000}"/>
    <cellStyle name="Normal 2 2 2 2 2 2 4 123" xfId="10867" xr:uid="{00000000-0005-0000-0000-0000732A0000}"/>
    <cellStyle name="Normal 2 2 2 2 2 2 4 124" xfId="10868" xr:uid="{00000000-0005-0000-0000-0000742A0000}"/>
    <cellStyle name="Normal 2 2 2 2 2 2 4 125" xfId="10869" xr:uid="{00000000-0005-0000-0000-0000752A0000}"/>
    <cellStyle name="Normal 2 2 2 2 2 2 4 126" xfId="10870" xr:uid="{00000000-0005-0000-0000-0000762A0000}"/>
    <cellStyle name="Normal 2 2 2 2 2 2 4 127" xfId="10871" xr:uid="{00000000-0005-0000-0000-0000772A0000}"/>
    <cellStyle name="Normal 2 2 2 2 2 2 4 128" xfId="10872" xr:uid="{00000000-0005-0000-0000-0000782A0000}"/>
    <cellStyle name="Normal 2 2 2 2 2 2 4 129" xfId="10873" xr:uid="{00000000-0005-0000-0000-0000792A0000}"/>
    <cellStyle name="Normal 2 2 2 2 2 2 4 13" xfId="10874" xr:uid="{00000000-0005-0000-0000-00007A2A0000}"/>
    <cellStyle name="Normal 2 2 2 2 2 2 4 130" xfId="10875" xr:uid="{00000000-0005-0000-0000-00007B2A0000}"/>
    <cellStyle name="Normal 2 2 2 2 2 2 4 131" xfId="10876" xr:uid="{00000000-0005-0000-0000-00007C2A0000}"/>
    <cellStyle name="Normal 2 2 2 2 2 2 4 132" xfId="10877" xr:uid="{00000000-0005-0000-0000-00007D2A0000}"/>
    <cellStyle name="Normal 2 2 2 2 2 2 4 133" xfId="10878" xr:uid="{00000000-0005-0000-0000-00007E2A0000}"/>
    <cellStyle name="Normal 2 2 2 2 2 2 4 134" xfId="10879" xr:uid="{00000000-0005-0000-0000-00007F2A0000}"/>
    <cellStyle name="Normal 2 2 2 2 2 2 4 135" xfId="10880" xr:uid="{00000000-0005-0000-0000-0000802A0000}"/>
    <cellStyle name="Normal 2 2 2 2 2 2 4 136" xfId="10881" xr:uid="{00000000-0005-0000-0000-0000812A0000}"/>
    <cellStyle name="Normal 2 2 2 2 2 2 4 137" xfId="10882" xr:uid="{00000000-0005-0000-0000-0000822A0000}"/>
    <cellStyle name="Normal 2 2 2 2 2 2 4 138" xfId="10883" xr:uid="{00000000-0005-0000-0000-0000832A0000}"/>
    <cellStyle name="Normal 2 2 2 2 2 2 4 139" xfId="10884" xr:uid="{00000000-0005-0000-0000-0000842A0000}"/>
    <cellStyle name="Normal 2 2 2 2 2 2 4 14" xfId="10885" xr:uid="{00000000-0005-0000-0000-0000852A0000}"/>
    <cellStyle name="Normal 2 2 2 2 2 2 4 140" xfId="10886" xr:uid="{00000000-0005-0000-0000-0000862A0000}"/>
    <cellStyle name="Normal 2 2 2 2 2 2 4 141" xfId="10887" xr:uid="{00000000-0005-0000-0000-0000872A0000}"/>
    <cellStyle name="Normal 2 2 2 2 2 2 4 142" xfId="10888" xr:uid="{00000000-0005-0000-0000-0000882A0000}"/>
    <cellStyle name="Normal 2 2 2 2 2 2 4 143" xfId="10889" xr:uid="{00000000-0005-0000-0000-0000892A0000}"/>
    <cellStyle name="Normal 2 2 2 2 2 2 4 144" xfId="10890" xr:uid="{00000000-0005-0000-0000-00008A2A0000}"/>
    <cellStyle name="Normal 2 2 2 2 2 2 4 145" xfId="10891" xr:uid="{00000000-0005-0000-0000-00008B2A0000}"/>
    <cellStyle name="Normal 2 2 2 2 2 2 4 146" xfId="10892" xr:uid="{00000000-0005-0000-0000-00008C2A0000}"/>
    <cellStyle name="Normal 2 2 2 2 2 2 4 147" xfId="10893" xr:uid="{00000000-0005-0000-0000-00008D2A0000}"/>
    <cellStyle name="Normal 2 2 2 2 2 2 4 148" xfId="10894" xr:uid="{00000000-0005-0000-0000-00008E2A0000}"/>
    <cellStyle name="Normal 2 2 2 2 2 2 4 149" xfId="10895" xr:uid="{00000000-0005-0000-0000-00008F2A0000}"/>
    <cellStyle name="Normal 2 2 2 2 2 2 4 15" xfId="10896" xr:uid="{00000000-0005-0000-0000-0000902A0000}"/>
    <cellStyle name="Normal 2 2 2 2 2 2 4 150" xfId="10897" xr:uid="{00000000-0005-0000-0000-0000912A0000}"/>
    <cellStyle name="Normal 2 2 2 2 2 2 4 151" xfId="10898" xr:uid="{00000000-0005-0000-0000-0000922A0000}"/>
    <cellStyle name="Normal 2 2 2 2 2 2 4 152" xfId="10899" xr:uid="{00000000-0005-0000-0000-0000932A0000}"/>
    <cellStyle name="Normal 2 2 2 2 2 2 4 153" xfId="10900" xr:uid="{00000000-0005-0000-0000-0000942A0000}"/>
    <cellStyle name="Normal 2 2 2 2 2 2 4 154" xfId="10901" xr:uid="{00000000-0005-0000-0000-0000952A0000}"/>
    <cellStyle name="Normal 2 2 2 2 2 2 4 155" xfId="10902" xr:uid="{00000000-0005-0000-0000-0000962A0000}"/>
    <cellStyle name="Normal 2 2 2 2 2 2 4 156" xfId="10903" xr:uid="{00000000-0005-0000-0000-0000972A0000}"/>
    <cellStyle name="Normal 2 2 2 2 2 2 4 157" xfId="10904" xr:uid="{00000000-0005-0000-0000-0000982A0000}"/>
    <cellStyle name="Normal 2 2 2 2 2 2 4 158" xfId="10905" xr:uid="{00000000-0005-0000-0000-0000992A0000}"/>
    <cellStyle name="Normal 2 2 2 2 2 2 4 159" xfId="10906" xr:uid="{00000000-0005-0000-0000-00009A2A0000}"/>
    <cellStyle name="Normal 2 2 2 2 2 2 4 16" xfId="10907" xr:uid="{00000000-0005-0000-0000-00009B2A0000}"/>
    <cellStyle name="Normal 2 2 2 2 2 2 4 160" xfId="10908" xr:uid="{00000000-0005-0000-0000-00009C2A0000}"/>
    <cellStyle name="Normal 2 2 2 2 2 2 4 161" xfId="10909" xr:uid="{00000000-0005-0000-0000-00009D2A0000}"/>
    <cellStyle name="Normal 2 2 2 2 2 2 4 162" xfId="10910" xr:uid="{00000000-0005-0000-0000-00009E2A0000}"/>
    <cellStyle name="Normal 2 2 2 2 2 2 4 163" xfId="10911" xr:uid="{00000000-0005-0000-0000-00009F2A0000}"/>
    <cellStyle name="Normal 2 2 2 2 2 2 4 164" xfId="10912" xr:uid="{00000000-0005-0000-0000-0000A02A0000}"/>
    <cellStyle name="Normal 2 2 2 2 2 2 4 165" xfId="10913" xr:uid="{00000000-0005-0000-0000-0000A12A0000}"/>
    <cellStyle name="Normal 2 2 2 2 2 2 4 166" xfId="10914" xr:uid="{00000000-0005-0000-0000-0000A22A0000}"/>
    <cellStyle name="Normal 2 2 2 2 2 2 4 167" xfId="10915" xr:uid="{00000000-0005-0000-0000-0000A32A0000}"/>
    <cellStyle name="Normal 2 2 2 2 2 2 4 168" xfId="10916" xr:uid="{00000000-0005-0000-0000-0000A42A0000}"/>
    <cellStyle name="Normal 2 2 2 2 2 2 4 169" xfId="10917" xr:uid="{00000000-0005-0000-0000-0000A52A0000}"/>
    <cellStyle name="Normal 2 2 2 2 2 2 4 17" xfId="10918" xr:uid="{00000000-0005-0000-0000-0000A62A0000}"/>
    <cellStyle name="Normal 2 2 2 2 2 2 4 170" xfId="10919" xr:uid="{00000000-0005-0000-0000-0000A72A0000}"/>
    <cellStyle name="Normal 2 2 2 2 2 2 4 171" xfId="10920" xr:uid="{00000000-0005-0000-0000-0000A82A0000}"/>
    <cellStyle name="Normal 2 2 2 2 2 2 4 172" xfId="10921" xr:uid="{00000000-0005-0000-0000-0000A92A0000}"/>
    <cellStyle name="Normal 2 2 2 2 2 2 4 173" xfId="10922" xr:uid="{00000000-0005-0000-0000-0000AA2A0000}"/>
    <cellStyle name="Normal 2 2 2 2 2 2 4 174" xfId="10923" xr:uid="{00000000-0005-0000-0000-0000AB2A0000}"/>
    <cellStyle name="Normal 2 2 2 2 2 2 4 175" xfId="10924" xr:uid="{00000000-0005-0000-0000-0000AC2A0000}"/>
    <cellStyle name="Normal 2 2 2 2 2 2 4 176" xfId="10925" xr:uid="{00000000-0005-0000-0000-0000AD2A0000}"/>
    <cellStyle name="Normal 2 2 2 2 2 2 4 177" xfId="10926" xr:uid="{00000000-0005-0000-0000-0000AE2A0000}"/>
    <cellStyle name="Normal 2 2 2 2 2 2 4 178" xfId="10927" xr:uid="{00000000-0005-0000-0000-0000AF2A0000}"/>
    <cellStyle name="Normal 2 2 2 2 2 2 4 179" xfId="10928" xr:uid="{00000000-0005-0000-0000-0000B02A0000}"/>
    <cellStyle name="Normal 2 2 2 2 2 2 4 18" xfId="10929" xr:uid="{00000000-0005-0000-0000-0000B12A0000}"/>
    <cellStyle name="Normal 2 2 2 2 2 2 4 180" xfId="10930" xr:uid="{00000000-0005-0000-0000-0000B22A0000}"/>
    <cellStyle name="Normal 2 2 2 2 2 2 4 19" xfId="10931" xr:uid="{00000000-0005-0000-0000-0000B32A0000}"/>
    <cellStyle name="Normal 2 2 2 2 2 2 4 2" xfId="10932" xr:uid="{00000000-0005-0000-0000-0000B42A0000}"/>
    <cellStyle name="Normal 2 2 2 2 2 2 4 20" xfId="10933" xr:uid="{00000000-0005-0000-0000-0000B52A0000}"/>
    <cellStyle name="Normal 2 2 2 2 2 2 4 21" xfId="10934" xr:uid="{00000000-0005-0000-0000-0000B62A0000}"/>
    <cellStyle name="Normal 2 2 2 2 2 2 4 22" xfId="10935" xr:uid="{00000000-0005-0000-0000-0000B72A0000}"/>
    <cellStyle name="Normal 2 2 2 2 2 2 4 23" xfId="10936" xr:uid="{00000000-0005-0000-0000-0000B82A0000}"/>
    <cellStyle name="Normal 2 2 2 2 2 2 4 24" xfId="10937" xr:uid="{00000000-0005-0000-0000-0000B92A0000}"/>
    <cellStyle name="Normal 2 2 2 2 2 2 4 25" xfId="10938" xr:uid="{00000000-0005-0000-0000-0000BA2A0000}"/>
    <cellStyle name="Normal 2 2 2 2 2 2 4 26" xfId="10939" xr:uid="{00000000-0005-0000-0000-0000BB2A0000}"/>
    <cellStyle name="Normal 2 2 2 2 2 2 4 27" xfId="10940" xr:uid="{00000000-0005-0000-0000-0000BC2A0000}"/>
    <cellStyle name="Normal 2 2 2 2 2 2 4 28" xfId="10941" xr:uid="{00000000-0005-0000-0000-0000BD2A0000}"/>
    <cellStyle name="Normal 2 2 2 2 2 2 4 29" xfId="10942" xr:uid="{00000000-0005-0000-0000-0000BE2A0000}"/>
    <cellStyle name="Normal 2 2 2 2 2 2 4 3" xfId="10943" xr:uid="{00000000-0005-0000-0000-0000BF2A0000}"/>
    <cellStyle name="Normal 2 2 2 2 2 2 4 30" xfId="10944" xr:uid="{00000000-0005-0000-0000-0000C02A0000}"/>
    <cellStyle name="Normal 2 2 2 2 2 2 4 31" xfId="10945" xr:uid="{00000000-0005-0000-0000-0000C12A0000}"/>
    <cellStyle name="Normal 2 2 2 2 2 2 4 32" xfId="10946" xr:uid="{00000000-0005-0000-0000-0000C22A0000}"/>
    <cellStyle name="Normal 2 2 2 2 2 2 4 33" xfId="10947" xr:uid="{00000000-0005-0000-0000-0000C32A0000}"/>
    <cellStyle name="Normal 2 2 2 2 2 2 4 34" xfId="10948" xr:uid="{00000000-0005-0000-0000-0000C42A0000}"/>
    <cellStyle name="Normal 2 2 2 2 2 2 4 35" xfId="10949" xr:uid="{00000000-0005-0000-0000-0000C52A0000}"/>
    <cellStyle name="Normal 2 2 2 2 2 2 4 36" xfId="10950" xr:uid="{00000000-0005-0000-0000-0000C62A0000}"/>
    <cellStyle name="Normal 2 2 2 2 2 2 4 37" xfId="10951" xr:uid="{00000000-0005-0000-0000-0000C72A0000}"/>
    <cellStyle name="Normal 2 2 2 2 2 2 4 38" xfId="10952" xr:uid="{00000000-0005-0000-0000-0000C82A0000}"/>
    <cellStyle name="Normal 2 2 2 2 2 2 4 39" xfId="10953" xr:uid="{00000000-0005-0000-0000-0000C92A0000}"/>
    <cellStyle name="Normal 2 2 2 2 2 2 4 4" xfId="10954" xr:uid="{00000000-0005-0000-0000-0000CA2A0000}"/>
    <cellStyle name="Normal 2 2 2 2 2 2 4 40" xfId="10955" xr:uid="{00000000-0005-0000-0000-0000CB2A0000}"/>
    <cellStyle name="Normal 2 2 2 2 2 2 4 41" xfId="10956" xr:uid="{00000000-0005-0000-0000-0000CC2A0000}"/>
    <cellStyle name="Normal 2 2 2 2 2 2 4 42" xfId="10957" xr:uid="{00000000-0005-0000-0000-0000CD2A0000}"/>
    <cellStyle name="Normal 2 2 2 2 2 2 4 43" xfId="10958" xr:uid="{00000000-0005-0000-0000-0000CE2A0000}"/>
    <cellStyle name="Normal 2 2 2 2 2 2 4 44" xfId="10959" xr:uid="{00000000-0005-0000-0000-0000CF2A0000}"/>
    <cellStyle name="Normal 2 2 2 2 2 2 4 45" xfId="10960" xr:uid="{00000000-0005-0000-0000-0000D02A0000}"/>
    <cellStyle name="Normal 2 2 2 2 2 2 4 46" xfId="10961" xr:uid="{00000000-0005-0000-0000-0000D12A0000}"/>
    <cellStyle name="Normal 2 2 2 2 2 2 4 47" xfId="10962" xr:uid="{00000000-0005-0000-0000-0000D22A0000}"/>
    <cellStyle name="Normal 2 2 2 2 2 2 4 48" xfId="10963" xr:uid="{00000000-0005-0000-0000-0000D32A0000}"/>
    <cellStyle name="Normal 2 2 2 2 2 2 4 49" xfId="10964" xr:uid="{00000000-0005-0000-0000-0000D42A0000}"/>
    <cellStyle name="Normal 2 2 2 2 2 2 4 5" xfId="10965" xr:uid="{00000000-0005-0000-0000-0000D52A0000}"/>
    <cellStyle name="Normal 2 2 2 2 2 2 4 50" xfId="10966" xr:uid="{00000000-0005-0000-0000-0000D62A0000}"/>
    <cellStyle name="Normal 2 2 2 2 2 2 4 51" xfId="10967" xr:uid="{00000000-0005-0000-0000-0000D72A0000}"/>
    <cellStyle name="Normal 2 2 2 2 2 2 4 52" xfId="10968" xr:uid="{00000000-0005-0000-0000-0000D82A0000}"/>
    <cellStyle name="Normal 2 2 2 2 2 2 4 53" xfId="10969" xr:uid="{00000000-0005-0000-0000-0000D92A0000}"/>
    <cellStyle name="Normal 2 2 2 2 2 2 4 54" xfId="10970" xr:uid="{00000000-0005-0000-0000-0000DA2A0000}"/>
    <cellStyle name="Normal 2 2 2 2 2 2 4 55" xfId="10971" xr:uid="{00000000-0005-0000-0000-0000DB2A0000}"/>
    <cellStyle name="Normal 2 2 2 2 2 2 4 56" xfId="10972" xr:uid="{00000000-0005-0000-0000-0000DC2A0000}"/>
    <cellStyle name="Normal 2 2 2 2 2 2 4 57" xfId="10973" xr:uid="{00000000-0005-0000-0000-0000DD2A0000}"/>
    <cellStyle name="Normal 2 2 2 2 2 2 4 58" xfId="10974" xr:uid="{00000000-0005-0000-0000-0000DE2A0000}"/>
    <cellStyle name="Normal 2 2 2 2 2 2 4 59" xfId="10975" xr:uid="{00000000-0005-0000-0000-0000DF2A0000}"/>
    <cellStyle name="Normal 2 2 2 2 2 2 4 6" xfId="10976" xr:uid="{00000000-0005-0000-0000-0000E02A0000}"/>
    <cellStyle name="Normal 2 2 2 2 2 2 4 60" xfId="10977" xr:uid="{00000000-0005-0000-0000-0000E12A0000}"/>
    <cellStyle name="Normal 2 2 2 2 2 2 4 61" xfId="10978" xr:uid="{00000000-0005-0000-0000-0000E22A0000}"/>
    <cellStyle name="Normal 2 2 2 2 2 2 4 62" xfId="10979" xr:uid="{00000000-0005-0000-0000-0000E32A0000}"/>
    <cellStyle name="Normal 2 2 2 2 2 2 4 63" xfId="10980" xr:uid="{00000000-0005-0000-0000-0000E42A0000}"/>
    <cellStyle name="Normal 2 2 2 2 2 2 4 64" xfId="10981" xr:uid="{00000000-0005-0000-0000-0000E52A0000}"/>
    <cellStyle name="Normal 2 2 2 2 2 2 4 65" xfId="10982" xr:uid="{00000000-0005-0000-0000-0000E62A0000}"/>
    <cellStyle name="Normal 2 2 2 2 2 2 4 66" xfId="10983" xr:uid="{00000000-0005-0000-0000-0000E72A0000}"/>
    <cellStyle name="Normal 2 2 2 2 2 2 4 67" xfId="10984" xr:uid="{00000000-0005-0000-0000-0000E82A0000}"/>
    <cellStyle name="Normal 2 2 2 2 2 2 4 68" xfId="10985" xr:uid="{00000000-0005-0000-0000-0000E92A0000}"/>
    <cellStyle name="Normal 2 2 2 2 2 2 4 69" xfId="10986" xr:uid="{00000000-0005-0000-0000-0000EA2A0000}"/>
    <cellStyle name="Normal 2 2 2 2 2 2 4 7" xfId="10987" xr:uid="{00000000-0005-0000-0000-0000EB2A0000}"/>
    <cellStyle name="Normal 2 2 2 2 2 2 4 70" xfId="10988" xr:uid="{00000000-0005-0000-0000-0000EC2A0000}"/>
    <cellStyle name="Normal 2 2 2 2 2 2 4 71" xfId="10989" xr:uid="{00000000-0005-0000-0000-0000ED2A0000}"/>
    <cellStyle name="Normal 2 2 2 2 2 2 4 72" xfId="10990" xr:uid="{00000000-0005-0000-0000-0000EE2A0000}"/>
    <cellStyle name="Normal 2 2 2 2 2 2 4 73" xfId="10991" xr:uid="{00000000-0005-0000-0000-0000EF2A0000}"/>
    <cellStyle name="Normal 2 2 2 2 2 2 4 74" xfId="10992" xr:uid="{00000000-0005-0000-0000-0000F02A0000}"/>
    <cellStyle name="Normal 2 2 2 2 2 2 4 75" xfId="10993" xr:uid="{00000000-0005-0000-0000-0000F12A0000}"/>
    <cellStyle name="Normal 2 2 2 2 2 2 4 76" xfId="10994" xr:uid="{00000000-0005-0000-0000-0000F22A0000}"/>
    <cellStyle name="Normal 2 2 2 2 2 2 4 77" xfId="10995" xr:uid="{00000000-0005-0000-0000-0000F32A0000}"/>
    <cellStyle name="Normal 2 2 2 2 2 2 4 78" xfId="10996" xr:uid="{00000000-0005-0000-0000-0000F42A0000}"/>
    <cellStyle name="Normal 2 2 2 2 2 2 4 79" xfId="10997" xr:uid="{00000000-0005-0000-0000-0000F52A0000}"/>
    <cellStyle name="Normal 2 2 2 2 2 2 4 8" xfId="10998" xr:uid="{00000000-0005-0000-0000-0000F62A0000}"/>
    <cellStyle name="Normal 2 2 2 2 2 2 4 80" xfId="10999" xr:uid="{00000000-0005-0000-0000-0000F72A0000}"/>
    <cellStyle name="Normal 2 2 2 2 2 2 4 81" xfId="11000" xr:uid="{00000000-0005-0000-0000-0000F82A0000}"/>
    <cellStyle name="Normal 2 2 2 2 2 2 4 82" xfId="11001" xr:uid="{00000000-0005-0000-0000-0000F92A0000}"/>
    <cellStyle name="Normal 2 2 2 2 2 2 4 83" xfId="11002" xr:uid="{00000000-0005-0000-0000-0000FA2A0000}"/>
    <cellStyle name="Normal 2 2 2 2 2 2 4 84" xfId="11003" xr:uid="{00000000-0005-0000-0000-0000FB2A0000}"/>
    <cellStyle name="Normal 2 2 2 2 2 2 4 85" xfId="11004" xr:uid="{00000000-0005-0000-0000-0000FC2A0000}"/>
    <cellStyle name="Normal 2 2 2 2 2 2 4 86" xfId="11005" xr:uid="{00000000-0005-0000-0000-0000FD2A0000}"/>
    <cellStyle name="Normal 2 2 2 2 2 2 4 87" xfId="11006" xr:uid="{00000000-0005-0000-0000-0000FE2A0000}"/>
    <cellStyle name="Normal 2 2 2 2 2 2 4 88" xfId="11007" xr:uid="{00000000-0005-0000-0000-0000FF2A0000}"/>
    <cellStyle name="Normal 2 2 2 2 2 2 4 89" xfId="11008" xr:uid="{00000000-0005-0000-0000-0000002B0000}"/>
    <cellStyle name="Normal 2 2 2 2 2 2 4 9" xfId="11009" xr:uid="{00000000-0005-0000-0000-0000012B0000}"/>
    <cellStyle name="Normal 2 2 2 2 2 2 4 90" xfId="11010" xr:uid="{00000000-0005-0000-0000-0000022B0000}"/>
    <cellStyle name="Normal 2 2 2 2 2 2 4 91" xfId="11011" xr:uid="{00000000-0005-0000-0000-0000032B0000}"/>
    <cellStyle name="Normal 2 2 2 2 2 2 4 92" xfId="11012" xr:uid="{00000000-0005-0000-0000-0000042B0000}"/>
    <cellStyle name="Normal 2 2 2 2 2 2 4 93" xfId="11013" xr:uid="{00000000-0005-0000-0000-0000052B0000}"/>
    <cellStyle name="Normal 2 2 2 2 2 2 4 94" xfId="11014" xr:uid="{00000000-0005-0000-0000-0000062B0000}"/>
    <cellStyle name="Normal 2 2 2 2 2 2 4 95" xfId="11015" xr:uid="{00000000-0005-0000-0000-0000072B0000}"/>
    <cellStyle name="Normal 2 2 2 2 2 2 4 96" xfId="11016" xr:uid="{00000000-0005-0000-0000-0000082B0000}"/>
    <cellStyle name="Normal 2 2 2 2 2 2 4 97" xfId="11017" xr:uid="{00000000-0005-0000-0000-0000092B0000}"/>
    <cellStyle name="Normal 2 2 2 2 2 2 4 98" xfId="11018" xr:uid="{00000000-0005-0000-0000-00000A2B0000}"/>
    <cellStyle name="Normal 2 2 2 2 2 2 4 99" xfId="11019" xr:uid="{00000000-0005-0000-0000-00000B2B0000}"/>
    <cellStyle name="Normal 2 2 2 2 2 2 40" xfId="11020" xr:uid="{00000000-0005-0000-0000-00000C2B0000}"/>
    <cellStyle name="Normal 2 2 2 2 2 2 41" xfId="11021" xr:uid="{00000000-0005-0000-0000-00000D2B0000}"/>
    <cellStyle name="Normal 2 2 2 2 2 2 42" xfId="11022" xr:uid="{00000000-0005-0000-0000-00000E2B0000}"/>
    <cellStyle name="Normal 2 2 2 2 2 2 43" xfId="11023" xr:uid="{00000000-0005-0000-0000-00000F2B0000}"/>
    <cellStyle name="Normal 2 2 2 2 2 2 44" xfId="11024" xr:uid="{00000000-0005-0000-0000-0000102B0000}"/>
    <cellStyle name="Normal 2 2 2 2 2 2 45" xfId="11025" xr:uid="{00000000-0005-0000-0000-0000112B0000}"/>
    <cellStyle name="Normal 2 2 2 2 2 2 46" xfId="11026" xr:uid="{00000000-0005-0000-0000-0000122B0000}"/>
    <cellStyle name="Normal 2 2 2 2 2 2 47" xfId="11027" xr:uid="{00000000-0005-0000-0000-0000132B0000}"/>
    <cellStyle name="Normal 2 2 2 2 2 2 48" xfId="11028" xr:uid="{00000000-0005-0000-0000-0000142B0000}"/>
    <cellStyle name="Normal 2 2 2 2 2 2 49" xfId="11029" xr:uid="{00000000-0005-0000-0000-0000152B0000}"/>
    <cellStyle name="Normal 2 2 2 2 2 2 5" xfId="11030" xr:uid="{00000000-0005-0000-0000-0000162B0000}"/>
    <cellStyle name="Normal 2 2 2 2 2 2 5 10" xfId="11031" xr:uid="{00000000-0005-0000-0000-0000172B0000}"/>
    <cellStyle name="Normal 2 2 2 2 2 2 5 100" xfId="11032" xr:uid="{00000000-0005-0000-0000-0000182B0000}"/>
    <cellStyle name="Normal 2 2 2 2 2 2 5 101" xfId="11033" xr:uid="{00000000-0005-0000-0000-0000192B0000}"/>
    <cellStyle name="Normal 2 2 2 2 2 2 5 102" xfId="11034" xr:uid="{00000000-0005-0000-0000-00001A2B0000}"/>
    <cellStyle name="Normal 2 2 2 2 2 2 5 103" xfId="11035" xr:uid="{00000000-0005-0000-0000-00001B2B0000}"/>
    <cellStyle name="Normal 2 2 2 2 2 2 5 104" xfId="11036" xr:uid="{00000000-0005-0000-0000-00001C2B0000}"/>
    <cellStyle name="Normal 2 2 2 2 2 2 5 105" xfId="11037" xr:uid="{00000000-0005-0000-0000-00001D2B0000}"/>
    <cellStyle name="Normal 2 2 2 2 2 2 5 106" xfId="11038" xr:uid="{00000000-0005-0000-0000-00001E2B0000}"/>
    <cellStyle name="Normal 2 2 2 2 2 2 5 107" xfId="11039" xr:uid="{00000000-0005-0000-0000-00001F2B0000}"/>
    <cellStyle name="Normal 2 2 2 2 2 2 5 108" xfId="11040" xr:uid="{00000000-0005-0000-0000-0000202B0000}"/>
    <cellStyle name="Normal 2 2 2 2 2 2 5 109" xfId="11041" xr:uid="{00000000-0005-0000-0000-0000212B0000}"/>
    <cellStyle name="Normal 2 2 2 2 2 2 5 11" xfId="11042" xr:uid="{00000000-0005-0000-0000-0000222B0000}"/>
    <cellStyle name="Normal 2 2 2 2 2 2 5 110" xfId="11043" xr:uid="{00000000-0005-0000-0000-0000232B0000}"/>
    <cellStyle name="Normal 2 2 2 2 2 2 5 111" xfId="11044" xr:uid="{00000000-0005-0000-0000-0000242B0000}"/>
    <cellStyle name="Normal 2 2 2 2 2 2 5 112" xfId="11045" xr:uid="{00000000-0005-0000-0000-0000252B0000}"/>
    <cellStyle name="Normal 2 2 2 2 2 2 5 113" xfId="11046" xr:uid="{00000000-0005-0000-0000-0000262B0000}"/>
    <cellStyle name="Normal 2 2 2 2 2 2 5 114" xfId="11047" xr:uid="{00000000-0005-0000-0000-0000272B0000}"/>
    <cellStyle name="Normal 2 2 2 2 2 2 5 115" xfId="11048" xr:uid="{00000000-0005-0000-0000-0000282B0000}"/>
    <cellStyle name="Normal 2 2 2 2 2 2 5 116" xfId="11049" xr:uid="{00000000-0005-0000-0000-0000292B0000}"/>
    <cellStyle name="Normal 2 2 2 2 2 2 5 117" xfId="11050" xr:uid="{00000000-0005-0000-0000-00002A2B0000}"/>
    <cellStyle name="Normal 2 2 2 2 2 2 5 118" xfId="11051" xr:uid="{00000000-0005-0000-0000-00002B2B0000}"/>
    <cellStyle name="Normal 2 2 2 2 2 2 5 119" xfId="11052" xr:uid="{00000000-0005-0000-0000-00002C2B0000}"/>
    <cellStyle name="Normal 2 2 2 2 2 2 5 12" xfId="11053" xr:uid="{00000000-0005-0000-0000-00002D2B0000}"/>
    <cellStyle name="Normal 2 2 2 2 2 2 5 120" xfId="11054" xr:uid="{00000000-0005-0000-0000-00002E2B0000}"/>
    <cellStyle name="Normal 2 2 2 2 2 2 5 121" xfId="11055" xr:uid="{00000000-0005-0000-0000-00002F2B0000}"/>
    <cellStyle name="Normal 2 2 2 2 2 2 5 122" xfId="11056" xr:uid="{00000000-0005-0000-0000-0000302B0000}"/>
    <cellStyle name="Normal 2 2 2 2 2 2 5 123" xfId="11057" xr:uid="{00000000-0005-0000-0000-0000312B0000}"/>
    <cellStyle name="Normal 2 2 2 2 2 2 5 124" xfId="11058" xr:uid="{00000000-0005-0000-0000-0000322B0000}"/>
    <cellStyle name="Normal 2 2 2 2 2 2 5 125" xfId="11059" xr:uid="{00000000-0005-0000-0000-0000332B0000}"/>
    <cellStyle name="Normal 2 2 2 2 2 2 5 126" xfId="11060" xr:uid="{00000000-0005-0000-0000-0000342B0000}"/>
    <cellStyle name="Normal 2 2 2 2 2 2 5 127" xfId="11061" xr:uid="{00000000-0005-0000-0000-0000352B0000}"/>
    <cellStyle name="Normal 2 2 2 2 2 2 5 128" xfId="11062" xr:uid="{00000000-0005-0000-0000-0000362B0000}"/>
    <cellStyle name="Normal 2 2 2 2 2 2 5 129" xfId="11063" xr:uid="{00000000-0005-0000-0000-0000372B0000}"/>
    <cellStyle name="Normal 2 2 2 2 2 2 5 13" xfId="11064" xr:uid="{00000000-0005-0000-0000-0000382B0000}"/>
    <cellStyle name="Normal 2 2 2 2 2 2 5 130" xfId="11065" xr:uid="{00000000-0005-0000-0000-0000392B0000}"/>
    <cellStyle name="Normal 2 2 2 2 2 2 5 131" xfId="11066" xr:uid="{00000000-0005-0000-0000-00003A2B0000}"/>
    <cellStyle name="Normal 2 2 2 2 2 2 5 132" xfId="11067" xr:uid="{00000000-0005-0000-0000-00003B2B0000}"/>
    <cellStyle name="Normal 2 2 2 2 2 2 5 133" xfId="11068" xr:uid="{00000000-0005-0000-0000-00003C2B0000}"/>
    <cellStyle name="Normal 2 2 2 2 2 2 5 134" xfId="11069" xr:uid="{00000000-0005-0000-0000-00003D2B0000}"/>
    <cellStyle name="Normal 2 2 2 2 2 2 5 135" xfId="11070" xr:uid="{00000000-0005-0000-0000-00003E2B0000}"/>
    <cellStyle name="Normal 2 2 2 2 2 2 5 136" xfId="11071" xr:uid="{00000000-0005-0000-0000-00003F2B0000}"/>
    <cellStyle name="Normal 2 2 2 2 2 2 5 137" xfId="11072" xr:uid="{00000000-0005-0000-0000-0000402B0000}"/>
    <cellStyle name="Normal 2 2 2 2 2 2 5 138" xfId="11073" xr:uid="{00000000-0005-0000-0000-0000412B0000}"/>
    <cellStyle name="Normal 2 2 2 2 2 2 5 139" xfId="11074" xr:uid="{00000000-0005-0000-0000-0000422B0000}"/>
    <cellStyle name="Normal 2 2 2 2 2 2 5 14" xfId="11075" xr:uid="{00000000-0005-0000-0000-0000432B0000}"/>
    <cellStyle name="Normal 2 2 2 2 2 2 5 140" xfId="11076" xr:uid="{00000000-0005-0000-0000-0000442B0000}"/>
    <cellStyle name="Normal 2 2 2 2 2 2 5 141" xfId="11077" xr:uid="{00000000-0005-0000-0000-0000452B0000}"/>
    <cellStyle name="Normal 2 2 2 2 2 2 5 142" xfId="11078" xr:uid="{00000000-0005-0000-0000-0000462B0000}"/>
    <cellStyle name="Normal 2 2 2 2 2 2 5 143" xfId="11079" xr:uid="{00000000-0005-0000-0000-0000472B0000}"/>
    <cellStyle name="Normal 2 2 2 2 2 2 5 144" xfId="11080" xr:uid="{00000000-0005-0000-0000-0000482B0000}"/>
    <cellStyle name="Normal 2 2 2 2 2 2 5 145" xfId="11081" xr:uid="{00000000-0005-0000-0000-0000492B0000}"/>
    <cellStyle name="Normal 2 2 2 2 2 2 5 146" xfId="11082" xr:uid="{00000000-0005-0000-0000-00004A2B0000}"/>
    <cellStyle name="Normal 2 2 2 2 2 2 5 147" xfId="11083" xr:uid="{00000000-0005-0000-0000-00004B2B0000}"/>
    <cellStyle name="Normal 2 2 2 2 2 2 5 148" xfId="11084" xr:uid="{00000000-0005-0000-0000-00004C2B0000}"/>
    <cellStyle name="Normal 2 2 2 2 2 2 5 149" xfId="11085" xr:uid="{00000000-0005-0000-0000-00004D2B0000}"/>
    <cellStyle name="Normal 2 2 2 2 2 2 5 15" xfId="11086" xr:uid="{00000000-0005-0000-0000-00004E2B0000}"/>
    <cellStyle name="Normal 2 2 2 2 2 2 5 150" xfId="11087" xr:uid="{00000000-0005-0000-0000-00004F2B0000}"/>
    <cellStyle name="Normal 2 2 2 2 2 2 5 151" xfId="11088" xr:uid="{00000000-0005-0000-0000-0000502B0000}"/>
    <cellStyle name="Normal 2 2 2 2 2 2 5 152" xfId="11089" xr:uid="{00000000-0005-0000-0000-0000512B0000}"/>
    <cellStyle name="Normal 2 2 2 2 2 2 5 153" xfId="11090" xr:uid="{00000000-0005-0000-0000-0000522B0000}"/>
    <cellStyle name="Normal 2 2 2 2 2 2 5 154" xfId="11091" xr:uid="{00000000-0005-0000-0000-0000532B0000}"/>
    <cellStyle name="Normal 2 2 2 2 2 2 5 155" xfId="11092" xr:uid="{00000000-0005-0000-0000-0000542B0000}"/>
    <cellStyle name="Normal 2 2 2 2 2 2 5 156" xfId="11093" xr:uid="{00000000-0005-0000-0000-0000552B0000}"/>
    <cellStyle name="Normal 2 2 2 2 2 2 5 157" xfId="11094" xr:uid="{00000000-0005-0000-0000-0000562B0000}"/>
    <cellStyle name="Normal 2 2 2 2 2 2 5 158" xfId="11095" xr:uid="{00000000-0005-0000-0000-0000572B0000}"/>
    <cellStyle name="Normal 2 2 2 2 2 2 5 159" xfId="11096" xr:uid="{00000000-0005-0000-0000-0000582B0000}"/>
    <cellStyle name="Normal 2 2 2 2 2 2 5 16" xfId="11097" xr:uid="{00000000-0005-0000-0000-0000592B0000}"/>
    <cellStyle name="Normal 2 2 2 2 2 2 5 160" xfId="11098" xr:uid="{00000000-0005-0000-0000-00005A2B0000}"/>
    <cellStyle name="Normal 2 2 2 2 2 2 5 161" xfId="11099" xr:uid="{00000000-0005-0000-0000-00005B2B0000}"/>
    <cellStyle name="Normal 2 2 2 2 2 2 5 162" xfId="11100" xr:uid="{00000000-0005-0000-0000-00005C2B0000}"/>
    <cellStyle name="Normal 2 2 2 2 2 2 5 163" xfId="11101" xr:uid="{00000000-0005-0000-0000-00005D2B0000}"/>
    <cellStyle name="Normal 2 2 2 2 2 2 5 164" xfId="11102" xr:uid="{00000000-0005-0000-0000-00005E2B0000}"/>
    <cellStyle name="Normal 2 2 2 2 2 2 5 165" xfId="11103" xr:uid="{00000000-0005-0000-0000-00005F2B0000}"/>
    <cellStyle name="Normal 2 2 2 2 2 2 5 166" xfId="11104" xr:uid="{00000000-0005-0000-0000-0000602B0000}"/>
    <cellStyle name="Normal 2 2 2 2 2 2 5 167" xfId="11105" xr:uid="{00000000-0005-0000-0000-0000612B0000}"/>
    <cellStyle name="Normal 2 2 2 2 2 2 5 168" xfId="11106" xr:uid="{00000000-0005-0000-0000-0000622B0000}"/>
    <cellStyle name="Normal 2 2 2 2 2 2 5 169" xfId="11107" xr:uid="{00000000-0005-0000-0000-0000632B0000}"/>
    <cellStyle name="Normal 2 2 2 2 2 2 5 17" xfId="11108" xr:uid="{00000000-0005-0000-0000-0000642B0000}"/>
    <cellStyle name="Normal 2 2 2 2 2 2 5 170" xfId="11109" xr:uid="{00000000-0005-0000-0000-0000652B0000}"/>
    <cellStyle name="Normal 2 2 2 2 2 2 5 171" xfId="11110" xr:uid="{00000000-0005-0000-0000-0000662B0000}"/>
    <cellStyle name="Normal 2 2 2 2 2 2 5 172" xfId="11111" xr:uid="{00000000-0005-0000-0000-0000672B0000}"/>
    <cellStyle name="Normal 2 2 2 2 2 2 5 173" xfId="11112" xr:uid="{00000000-0005-0000-0000-0000682B0000}"/>
    <cellStyle name="Normal 2 2 2 2 2 2 5 174" xfId="11113" xr:uid="{00000000-0005-0000-0000-0000692B0000}"/>
    <cellStyle name="Normal 2 2 2 2 2 2 5 175" xfId="11114" xr:uid="{00000000-0005-0000-0000-00006A2B0000}"/>
    <cellStyle name="Normal 2 2 2 2 2 2 5 176" xfId="11115" xr:uid="{00000000-0005-0000-0000-00006B2B0000}"/>
    <cellStyle name="Normal 2 2 2 2 2 2 5 177" xfId="11116" xr:uid="{00000000-0005-0000-0000-00006C2B0000}"/>
    <cellStyle name="Normal 2 2 2 2 2 2 5 178" xfId="11117" xr:uid="{00000000-0005-0000-0000-00006D2B0000}"/>
    <cellStyle name="Normal 2 2 2 2 2 2 5 179" xfId="11118" xr:uid="{00000000-0005-0000-0000-00006E2B0000}"/>
    <cellStyle name="Normal 2 2 2 2 2 2 5 18" xfId="11119" xr:uid="{00000000-0005-0000-0000-00006F2B0000}"/>
    <cellStyle name="Normal 2 2 2 2 2 2 5 180" xfId="11120" xr:uid="{00000000-0005-0000-0000-0000702B0000}"/>
    <cellStyle name="Normal 2 2 2 2 2 2 5 181" xfId="11121" xr:uid="{00000000-0005-0000-0000-0000712B0000}"/>
    <cellStyle name="Normal 2 2 2 2 2 2 5 182" xfId="11122" xr:uid="{00000000-0005-0000-0000-0000722B0000}"/>
    <cellStyle name="Normal 2 2 2 2 2 2 5 183" xfId="11123" xr:uid="{00000000-0005-0000-0000-0000732B0000}"/>
    <cellStyle name="Normal 2 2 2 2 2 2 5 184" xfId="11124" xr:uid="{00000000-0005-0000-0000-0000742B0000}"/>
    <cellStyle name="Normal 2 2 2 2 2 2 5 185" xfId="11125" xr:uid="{00000000-0005-0000-0000-0000752B0000}"/>
    <cellStyle name="Normal 2 2 2 2 2 2 5 186" xfId="11126" xr:uid="{00000000-0005-0000-0000-0000762B0000}"/>
    <cellStyle name="Normal 2 2 2 2 2 2 5 187" xfId="11127" xr:uid="{00000000-0005-0000-0000-0000772B0000}"/>
    <cellStyle name="Normal 2 2 2 2 2 2 5 188" xfId="11128" xr:uid="{00000000-0005-0000-0000-0000782B0000}"/>
    <cellStyle name="Normal 2 2 2 2 2 2 5 189" xfId="11129" xr:uid="{00000000-0005-0000-0000-0000792B0000}"/>
    <cellStyle name="Normal 2 2 2 2 2 2 5 19" xfId="11130" xr:uid="{00000000-0005-0000-0000-00007A2B0000}"/>
    <cellStyle name="Normal 2 2 2 2 2 2 5 190" xfId="11131" xr:uid="{00000000-0005-0000-0000-00007B2B0000}"/>
    <cellStyle name="Normal 2 2 2 2 2 2 5 191" xfId="11132" xr:uid="{00000000-0005-0000-0000-00007C2B0000}"/>
    <cellStyle name="Normal 2 2 2 2 2 2 5 2" xfId="11133" xr:uid="{00000000-0005-0000-0000-00007D2B0000}"/>
    <cellStyle name="Normal 2 2 2 2 2 2 5 20" xfId="11134" xr:uid="{00000000-0005-0000-0000-00007E2B0000}"/>
    <cellStyle name="Normal 2 2 2 2 2 2 5 21" xfId="11135" xr:uid="{00000000-0005-0000-0000-00007F2B0000}"/>
    <cellStyle name="Normal 2 2 2 2 2 2 5 22" xfId="11136" xr:uid="{00000000-0005-0000-0000-0000802B0000}"/>
    <cellStyle name="Normal 2 2 2 2 2 2 5 23" xfId="11137" xr:uid="{00000000-0005-0000-0000-0000812B0000}"/>
    <cellStyle name="Normal 2 2 2 2 2 2 5 24" xfId="11138" xr:uid="{00000000-0005-0000-0000-0000822B0000}"/>
    <cellStyle name="Normal 2 2 2 2 2 2 5 25" xfId="11139" xr:uid="{00000000-0005-0000-0000-0000832B0000}"/>
    <cellStyle name="Normal 2 2 2 2 2 2 5 26" xfId="11140" xr:uid="{00000000-0005-0000-0000-0000842B0000}"/>
    <cellStyle name="Normal 2 2 2 2 2 2 5 27" xfId="11141" xr:uid="{00000000-0005-0000-0000-0000852B0000}"/>
    <cellStyle name="Normal 2 2 2 2 2 2 5 28" xfId="11142" xr:uid="{00000000-0005-0000-0000-0000862B0000}"/>
    <cellStyle name="Normal 2 2 2 2 2 2 5 29" xfId="11143" xr:uid="{00000000-0005-0000-0000-0000872B0000}"/>
    <cellStyle name="Normal 2 2 2 2 2 2 5 3" xfId="11144" xr:uid="{00000000-0005-0000-0000-0000882B0000}"/>
    <cellStyle name="Normal 2 2 2 2 2 2 5 30" xfId="11145" xr:uid="{00000000-0005-0000-0000-0000892B0000}"/>
    <cellStyle name="Normal 2 2 2 2 2 2 5 31" xfId="11146" xr:uid="{00000000-0005-0000-0000-00008A2B0000}"/>
    <cellStyle name="Normal 2 2 2 2 2 2 5 32" xfId="11147" xr:uid="{00000000-0005-0000-0000-00008B2B0000}"/>
    <cellStyle name="Normal 2 2 2 2 2 2 5 33" xfId="11148" xr:uid="{00000000-0005-0000-0000-00008C2B0000}"/>
    <cellStyle name="Normal 2 2 2 2 2 2 5 34" xfId="11149" xr:uid="{00000000-0005-0000-0000-00008D2B0000}"/>
    <cellStyle name="Normal 2 2 2 2 2 2 5 35" xfId="11150" xr:uid="{00000000-0005-0000-0000-00008E2B0000}"/>
    <cellStyle name="Normal 2 2 2 2 2 2 5 36" xfId="11151" xr:uid="{00000000-0005-0000-0000-00008F2B0000}"/>
    <cellStyle name="Normal 2 2 2 2 2 2 5 37" xfId="11152" xr:uid="{00000000-0005-0000-0000-0000902B0000}"/>
    <cellStyle name="Normal 2 2 2 2 2 2 5 38" xfId="11153" xr:uid="{00000000-0005-0000-0000-0000912B0000}"/>
    <cellStyle name="Normal 2 2 2 2 2 2 5 39" xfId="11154" xr:uid="{00000000-0005-0000-0000-0000922B0000}"/>
    <cellStyle name="Normal 2 2 2 2 2 2 5 4" xfId="11155" xr:uid="{00000000-0005-0000-0000-0000932B0000}"/>
    <cellStyle name="Normal 2 2 2 2 2 2 5 40" xfId="11156" xr:uid="{00000000-0005-0000-0000-0000942B0000}"/>
    <cellStyle name="Normal 2 2 2 2 2 2 5 41" xfId="11157" xr:uid="{00000000-0005-0000-0000-0000952B0000}"/>
    <cellStyle name="Normal 2 2 2 2 2 2 5 42" xfId="11158" xr:uid="{00000000-0005-0000-0000-0000962B0000}"/>
    <cellStyle name="Normal 2 2 2 2 2 2 5 43" xfId="11159" xr:uid="{00000000-0005-0000-0000-0000972B0000}"/>
    <cellStyle name="Normal 2 2 2 2 2 2 5 44" xfId="11160" xr:uid="{00000000-0005-0000-0000-0000982B0000}"/>
    <cellStyle name="Normal 2 2 2 2 2 2 5 45" xfId="11161" xr:uid="{00000000-0005-0000-0000-0000992B0000}"/>
    <cellStyle name="Normal 2 2 2 2 2 2 5 46" xfId="11162" xr:uid="{00000000-0005-0000-0000-00009A2B0000}"/>
    <cellStyle name="Normal 2 2 2 2 2 2 5 47" xfId="11163" xr:uid="{00000000-0005-0000-0000-00009B2B0000}"/>
    <cellStyle name="Normal 2 2 2 2 2 2 5 48" xfId="11164" xr:uid="{00000000-0005-0000-0000-00009C2B0000}"/>
    <cellStyle name="Normal 2 2 2 2 2 2 5 49" xfId="11165" xr:uid="{00000000-0005-0000-0000-00009D2B0000}"/>
    <cellStyle name="Normal 2 2 2 2 2 2 5 5" xfId="11166" xr:uid="{00000000-0005-0000-0000-00009E2B0000}"/>
    <cellStyle name="Normal 2 2 2 2 2 2 5 50" xfId="11167" xr:uid="{00000000-0005-0000-0000-00009F2B0000}"/>
    <cellStyle name="Normal 2 2 2 2 2 2 5 51" xfId="11168" xr:uid="{00000000-0005-0000-0000-0000A02B0000}"/>
    <cellStyle name="Normal 2 2 2 2 2 2 5 52" xfId="11169" xr:uid="{00000000-0005-0000-0000-0000A12B0000}"/>
    <cellStyle name="Normal 2 2 2 2 2 2 5 53" xfId="11170" xr:uid="{00000000-0005-0000-0000-0000A22B0000}"/>
    <cellStyle name="Normal 2 2 2 2 2 2 5 54" xfId="11171" xr:uid="{00000000-0005-0000-0000-0000A32B0000}"/>
    <cellStyle name="Normal 2 2 2 2 2 2 5 55" xfId="11172" xr:uid="{00000000-0005-0000-0000-0000A42B0000}"/>
    <cellStyle name="Normal 2 2 2 2 2 2 5 56" xfId="11173" xr:uid="{00000000-0005-0000-0000-0000A52B0000}"/>
    <cellStyle name="Normal 2 2 2 2 2 2 5 57" xfId="11174" xr:uid="{00000000-0005-0000-0000-0000A62B0000}"/>
    <cellStyle name="Normal 2 2 2 2 2 2 5 58" xfId="11175" xr:uid="{00000000-0005-0000-0000-0000A72B0000}"/>
    <cellStyle name="Normal 2 2 2 2 2 2 5 59" xfId="11176" xr:uid="{00000000-0005-0000-0000-0000A82B0000}"/>
    <cellStyle name="Normal 2 2 2 2 2 2 5 6" xfId="11177" xr:uid="{00000000-0005-0000-0000-0000A92B0000}"/>
    <cellStyle name="Normal 2 2 2 2 2 2 5 60" xfId="11178" xr:uid="{00000000-0005-0000-0000-0000AA2B0000}"/>
    <cellStyle name="Normal 2 2 2 2 2 2 5 61" xfId="11179" xr:uid="{00000000-0005-0000-0000-0000AB2B0000}"/>
    <cellStyle name="Normal 2 2 2 2 2 2 5 62" xfId="11180" xr:uid="{00000000-0005-0000-0000-0000AC2B0000}"/>
    <cellStyle name="Normal 2 2 2 2 2 2 5 63" xfId="11181" xr:uid="{00000000-0005-0000-0000-0000AD2B0000}"/>
    <cellStyle name="Normal 2 2 2 2 2 2 5 64" xfId="11182" xr:uid="{00000000-0005-0000-0000-0000AE2B0000}"/>
    <cellStyle name="Normal 2 2 2 2 2 2 5 65" xfId="11183" xr:uid="{00000000-0005-0000-0000-0000AF2B0000}"/>
    <cellStyle name="Normal 2 2 2 2 2 2 5 66" xfId="11184" xr:uid="{00000000-0005-0000-0000-0000B02B0000}"/>
    <cellStyle name="Normal 2 2 2 2 2 2 5 67" xfId="11185" xr:uid="{00000000-0005-0000-0000-0000B12B0000}"/>
    <cellStyle name="Normal 2 2 2 2 2 2 5 68" xfId="11186" xr:uid="{00000000-0005-0000-0000-0000B22B0000}"/>
    <cellStyle name="Normal 2 2 2 2 2 2 5 69" xfId="11187" xr:uid="{00000000-0005-0000-0000-0000B32B0000}"/>
    <cellStyle name="Normal 2 2 2 2 2 2 5 7" xfId="11188" xr:uid="{00000000-0005-0000-0000-0000B42B0000}"/>
    <cellStyle name="Normal 2 2 2 2 2 2 5 70" xfId="11189" xr:uid="{00000000-0005-0000-0000-0000B52B0000}"/>
    <cellStyle name="Normal 2 2 2 2 2 2 5 71" xfId="11190" xr:uid="{00000000-0005-0000-0000-0000B62B0000}"/>
    <cellStyle name="Normal 2 2 2 2 2 2 5 72" xfId="11191" xr:uid="{00000000-0005-0000-0000-0000B72B0000}"/>
    <cellStyle name="Normal 2 2 2 2 2 2 5 73" xfId="11192" xr:uid="{00000000-0005-0000-0000-0000B82B0000}"/>
    <cellStyle name="Normal 2 2 2 2 2 2 5 74" xfId="11193" xr:uid="{00000000-0005-0000-0000-0000B92B0000}"/>
    <cellStyle name="Normal 2 2 2 2 2 2 5 75" xfId="11194" xr:uid="{00000000-0005-0000-0000-0000BA2B0000}"/>
    <cellStyle name="Normal 2 2 2 2 2 2 5 76" xfId="11195" xr:uid="{00000000-0005-0000-0000-0000BB2B0000}"/>
    <cellStyle name="Normal 2 2 2 2 2 2 5 77" xfId="11196" xr:uid="{00000000-0005-0000-0000-0000BC2B0000}"/>
    <cellStyle name="Normal 2 2 2 2 2 2 5 78" xfId="11197" xr:uid="{00000000-0005-0000-0000-0000BD2B0000}"/>
    <cellStyle name="Normal 2 2 2 2 2 2 5 79" xfId="11198" xr:uid="{00000000-0005-0000-0000-0000BE2B0000}"/>
    <cellStyle name="Normal 2 2 2 2 2 2 5 8" xfId="11199" xr:uid="{00000000-0005-0000-0000-0000BF2B0000}"/>
    <cellStyle name="Normal 2 2 2 2 2 2 5 80" xfId="11200" xr:uid="{00000000-0005-0000-0000-0000C02B0000}"/>
    <cellStyle name="Normal 2 2 2 2 2 2 5 81" xfId="11201" xr:uid="{00000000-0005-0000-0000-0000C12B0000}"/>
    <cellStyle name="Normal 2 2 2 2 2 2 5 82" xfId="11202" xr:uid="{00000000-0005-0000-0000-0000C22B0000}"/>
    <cellStyle name="Normal 2 2 2 2 2 2 5 83" xfId="11203" xr:uid="{00000000-0005-0000-0000-0000C32B0000}"/>
    <cellStyle name="Normal 2 2 2 2 2 2 5 84" xfId="11204" xr:uid="{00000000-0005-0000-0000-0000C42B0000}"/>
    <cellStyle name="Normal 2 2 2 2 2 2 5 85" xfId="11205" xr:uid="{00000000-0005-0000-0000-0000C52B0000}"/>
    <cellStyle name="Normal 2 2 2 2 2 2 5 86" xfId="11206" xr:uid="{00000000-0005-0000-0000-0000C62B0000}"/>
    <cellStyle name="Normal 2 2 2 2 2 2 5 87" xfId="11207" xr:uid="{00000000-0005-0000-0000-0000C72B0000}"/>
    <cellStyle name="Normal 2 2 2 2 2 2 5 88" xfId="11208" xr:uid="{00000000-0005-0000-0000-0000C82B0000}"/>
    <cellStyle name="Normal 2 2 2 2 2 2 5 89" xfId="11209" xr:uid="{00000000-0005-0000-0000-0000C92B0000}"/>
    <cellStyle name="Normal 2 2 2 2 2 2 5 9" xfId="11210" xr:uid="{00000000-0005-0000-0000-0000CA2B0000}"/>
    <cellStyle name="Normal 2 2 2 2 2 2 5 90" xfId="11211" xr:uid="{00000000-0005-0000-0000-0000CB2B0000}"/>
    <cellStyle name="Normal 2 2 2 2 2 2 5 91" xfId="11212" xr:uid="{00000000-0005-0000-0000-0000CC2B0000}"/>
    <cellStyle name="Normal 2 2 2 2 2 2 5 92" xfId="11213" xr:uid="{00000000-0005-0000-0000-0000CD2B0000}"/>
    <cellStyle name="Normal 2 2 2 2 2 2 5 93" xfId="11214" xr:uid="{00000000-0005-0000-0000-0000CE2B0000}"/>
    <cellStyle name="Normal 2 2 2 2 2 2 5 94" xfId="11215" xr:uid="{00000000-0005-0000-0000-0000CF2B0000}"/>
    <cellStyle name="Normal 2 2 2 2 2 2 5 95" xfId="11216" xr:uid="{00000000-0005-0000-0000-0000D02B0000}"/>
    <cellStyle name="Normal 2 2 2 2 2 2 5 96" xfId="11217" xr:uid="{00000000-0005-0000-0000-0000D12B0000}"/>
    <cellStyle name="Normal 2 2 2 2 2 2 5 97" xfId="11218" xr:uid="{00000000-0005-0000-0000-0000D22B0000}"/>
    <cellStyle name="Normal 2 2 2 2 2 2 5 98" xfId="11219" xr:uid="{00000000-0005-0000-0000-0000D32B0000}"/>
    <cellStyle name="Normal 2 2 2 2 2 2 5 99" xfId="11220" xr:uid="{00000000-0005-0000-0000-0000D42B0000}"/>
    <cellStyle name="Normal 2 2 2 2 2 2 50" xfId="11221" xr:uid="{00000000-0005-0000-0000-0000D52B0000}"/>
    <cellStyle name="Normal 2 2 2 2 2 2 51" xfId="11222" xr:uid="{00000000-0005-0000-0000-0000D62B0000}"/>
    <cellStyle name="Normal 2 2 2 2 2 2 52" xfId="11223" xr:uid="{00000000-0005-0000-0000-0000D72B0000}"/>
    <cellStyle name="Normal 2 2 2 2 2 2 53" xfId="11224" xr:uid="{00000000-0005-0000-0000-0000D82B0000}"/>
    <cellStyle name="Normal 2 2 2 2 2 2 54" xfId="11225" xr:uid="{00000000-0005-0000-0000-0000D92B0000}"/>
    <cellStyle name="Normal 2 2 2 2 2 2 55" xfId="11226" xr:uid="{00000000-0005-0000-0000-0000DA2B0000}"/>
    <cellStyle name="Normal 2 2 2 2 2 2 56" xfId="11227" xr:uid="{00000000-0005-0000-0000-0000DB2B0000}"/>
    <cellStyle name="Normal 2 2 2 2 2 2 57" xfId="11228" xr:uid="{00000000-0005-0000-0000-0000DC2B0000}"/>
    <cellStyle name="Normal 2 2 2 2 2 2 58" xfId="11229" xr:uid="{00000000-0005-0000-0000-0000DD2B0000}"/>
    <cellStyle name="Normal 2 2 2 2 2 2 59" xfId="11230" xr:uid="{00000000-0005-0000-0000-0000DE2B0000}"/>
    <cellStyle name="Normal 2 2 2 2 2 2 6" xfId="11231" xr:uid="{00000000-0005-0000-0000-0000DF2B0000}"/>
    <cellStyle name="Normal 2 2 2 2 2 2 60" xfId="11232" xr:uid="{00000000-0005-0000-0000-0000E02B0000}"/>
    <cellStyle name="Normal 2 2 2 2 2 2 61" xfId="11233" xr:uid="{00000000-0005-0000-0000-0000E12B0000}"/>
    <cellStyle name="Normal 2 2 2 2 2 2 62" xfId="11234" xr:uid="{00000000-0005-0000-0000-0000E22B0000}"/>
    <cellStyle name="Normal 2 2 2 2 2 2 63" xfId="11235" xr:uid="{00000000-0005-0000-0000-0000E32B0000}"/>
    <cellStyle name="Normal 2 2 2 2 2 2 64" xfId="11236" xr:uid="{00000000-0005-0000-0000-0000E42B0000}"/>
    <cellStyle name="Normal 2 2 2 2 2 2 65" xfId="11237" xr:uid="{00000000-0005-0000-0000-0000E52B0000}"/>
    <cellStyle name="Normal 2 2 2 2 2 2 66" xfId="11238" xr:uid="{00000000-0005-0000-0000-0000E62B0000}"/>
    <cellStyle name="Normal 2 2 2 2 2 2 67" xfId="11239" xr:uid="{00000000-0005-0000-0000-0000E72B0000}"/>
    <cellStyle name="Normal 2 2 2 2 2 2 68" xfId="11240" xr:uid="{00000000-0005-0000-0000-0000E82B0000}"/>
    <cellStyle name="Normal 2 2 2 2 2 2 69" xfId="11241" xr:uid="{00000000-0005-0000-0000-0000E92B0000}"/>
    <cellStyle name="Normal 2 2 2 2 2 2 7" xfId="11242" xr:uid="{00000000-0005-0000-0000-0000EA2B0000}"/>
    <cellStyle name="Normal 2 2 2 2 2 2 70" xfId="11243" xr:uid="{00000000-0005-0000-0000-0000EB2B0000}"/>
    <cellStyle name="Normal 2 2 2 2 2 2 71" xfId="11244" xr:uid="{00000000-0005-0000-0000-0000EC2B0000}"/>
    <cellStyle name="Normal 2 2 2 2 2 2 72" xfId="11245" xr:uid="{00000000-0005-0000-0000-0000ED2B0000}"/>
    <cellStyle name="Normal 2 2 2 2 2 2 73" xfId="11246" xr:uid="{00000000-0005-0000-0000-0000EE2B0000}"/>
    <cellStyle name="Normal 2 2 2 2 2 2 74" xfId="11247" xr:uid="{00000000-0005-0000-0000-0000EF2B0000}"/>
    <cellStyle name="Normal 2 2 2 2 2 2 75" xfId="11248" xr:uid="{00000000-0005-0000-0000-0000F02B0000}"/>
    <cellStyle name="Normal 2 2 2 2 2 2 76" xfId="11249" xr:uid="{00000000-0005-0000-0000-0000F12B0000}"/>
    <cellStyle name="Normal 2 2 2 2 2 2 77" xfId="11250" xr:uid="{00000000-0005-0000-0000-0000F22B0000}"/>
    <cellStyle name="Normal 2 2 2 2 2 2 78" xfId="11251" xr:uid="{00000000-0005-0000-0000-0000F32B0000}"/>
    <cellStyle name="Normal 2 2 2 2 2 2 79" xfId="11252" xr:uid="{00000000-0005-0000-0000-0000F42B0000}"/>
    <cellStyle name="Normal 2 2 2 2 2 2 8" xfId="11253" xr:uid="{00000000-0005-0000-0000-0000F52B0000}"/>
    <cellStyle name="Normal 2 2 2 2 2 2 80" xfId="11254" xr:uid="{00000000-0005-0000-0000-0000F62B0000}"/>
    <cellStyle name="Normal 2 2 2 2 2 2 81" xfId="11255" xr:uid="{00000000-0005-0000-0000-0000F72B0000}"/>
    <cellStyle name="Normal 2 2 2 2 2 2 82" xfId="11256" xr:uid="{00000000-0005-0000-0000-0000F82B0000}"/>
    <cellStyle name="Normal 2 2 2 2 2 2 83" xfId="11257" xr:uid="{00000000-0005-0000-0000-0000F92B0000}"/>
    <cellStyle name="Normal 2 2 2 2 2 2 84" xfId="11258" xr:uid="{00000000-0005-0000-0000-0000FA2B0000}"/>
    <cellStyle name="Normal 2 2 2 2 2 2 85" xfId="11259" xr:uid="{00000000-0005-0000-0000-0000FB2B0000}"/>
    <cellStyle name="Normal 2 2 2 2 2 2 86" xfId="11260" xr:uid="{00000000-0005-0000-0000-0000FC2B0000}"/>
    <cellStyle name="Normal 2 2 2 2 2 2 87" xfId="11261" xr:uid="{00000000-0005-0000-0000-0000FD2B0000}"/>
    <cellStyle name="Normal 2 2 2 2 2 2 88" xfId="11262" xr:uid="{00000000-0005-0000-0000-0000FE2B0000}"/>
    <cellStyle name="Normal 2 2 2 2 2 2 89" xfId="11263" xr:uid="{00000000-0005-0000-0000-0000FF2B0000}"/>
    <cellStyle name="Normal 2 2 2 2 2 2 9" xfId="11264" xr:uid="{00000000-0005-0000-0000-0000002C0000}"/>
    <cellStyle name="Normal 2 2 2 2 2 2 90" xfId="11265" xr:uid="{00000000-0005-0000-0000-0000012C0000}"/>
    <cellStyle name="Normal 2 2 2 2 2 2 91" xfId="11266" xr:uid="{00000000-0005-0000-0000-0000022C0000}"/>
    <cellStyle name="Normal 2 2 2 2 2 2 92" xfId="11267" xr:uid="{00000000-0005-0000-0000-0000032C0000}"/>
    <cellStyle name="Normal 2 2 2 2 2 2 93" xfId="11268" xr:uid="{00000000-0005-0000-0000-0000042C0000}"/>
    <cellStyle name="Normal 2 2 2 2 2 2 94" xfId="11269" xr:uid="{00000000-0005-0000-0000-0000052C0000}"/>
    <cellStyle name="Normal 2 2 2 2 2 2 95" xfId="11270" xr:uid="{00000000-0005-0000-0000-0000062C0000}"/>
    <cellStyle name="Normal 2 2 2 2 2 2 96" xfId="11271" xr:uid="{00000000-0005-0000-0000-0000072C0000}"/>
    <cellStyle name="Normal 2 2 2 2 2 2 97" xfId="11272" xr:uid="{00000000-0005-0000-0000-0000082C0000}"/>
    <cellStyle name="Normal 2 2 2 2 2 2 98" xfId="11273" xr:uid="{00000000-0005-0000-0000-0000092C0000}"/>
    <cellStyle name="Normal 2 2 2 2 2 2 99" xfId="11274" xr:uid="{00000000-0005-0000-0000-00000A2C0000}"/>
    <cellStyle name="Normal 2 2 2 2 2 20" xfId="11275" xr:uid="{00000000-0005-0000-0000-00000B2C0000}"/>
    <cellStyle name="Normal 2 2 2 2 2 21" xfId="11276" xr:uid="{00000000-0005-0000-0000-00000C2C0000}"/>
    <cellStyle name="Normal 2 2 2 2 2 22" xfId="11277" xr:uid="{00000000-0005-0000-0000-00000D2C0000}"/>
    <cellStyle name="Normal 2 2 2 2 2 23" xfId="11278" xr:uid="{00000000-0005-0000-0000-00000E2C0000}"/>
    <cellStyle name="Normal 2 2 2 2 2 24" xfId="11279" xr:uid="{00000000-0005-0000-0000-00000F2C0000}"/>
    <cellStyle name="Normal 2 2 2 2 2 25" xfId="11280" xr:uid="{00000000-0005-0000-0000-0000102C0000}"/>
    <cellStyle name="Normal 2 2 2 2 2 26" xfId="11281" xr:uid="{00000000-0005-0000-0000-0000112C0000}"/>
    <cellStyle name="Normal 2 2 2 2 2 27" xfId="11282" xr:uid="{00000000-0005-0000-0000-0000122C0000}"/>
    <cellStyle name="Normal 2 2 2 2 2 28" xfId="11283" xr:uid="{00000000-0005-0000-0000-0000132C0000}"/>
    <cellStyle name="Normal 2 2 2 2 2 29" xfId="11284" xr:uid="{00000000-0005-0000-0000-0000142C0000}"/>
    <cellStyle name="Normal 2 2 2 2 2 3" xfId="11285" xr:uid="{00000000-0005-0000-0000-0000152C0000}"/>
    <cellStyle name="Normal 2 2 2 2 2 30" xfId="11286" xr:uid="{00000000-0005-0000-0000-0000162C0000}"/>
    <cellStyle name="Normal 2 2 2 2 2 31" xfId="11287" xr:uid="{00000000-0005-0000-0000-0000172C0000}"/>
    <cellStyle name="Normal 2 2 2 2 2 32" xfId="11288" xr:uid="{00000000-0005-0000-0000-0000182C0000}"/>
    <cellStyle name="Normal 2 2 2 2 2 33" xfId="11289" xr:uid="{00000000-0005-0000-0000-0000192C0000}"/>
    <cellStyle name="Normal 2 2 2 2 2 34" xfId="11290" xr:uid="{00000000-0005-0000-0000-00001A2C0000}"/>
    <cellStyle name="Normal 2 2 2 2 2 35" xfId="11291" xr:uid="{00000000-0005-0000-0000-00001B2C0000}"/>
    <cellStyle name="Normal 2 2 2 2 2 36" xfId="11292" xr:uid="{00000000-0005-0000-0000-00001C2C0000}"/>
    <cellStyle name="Normal 2 2 2 2 2 37" xfId="11293" xr:uid="{00000000-0005-0000-0000-00001D2C0000}"/>
    <cellStyle name="Normal 2 2 2 2 2 38" xfId="11294" xr:uid="{00000000-0005-0000-0000-00001E2C0000}"/>
    <cellStyle name="Normal 2 2 2 2 2 39" xfId="11295" xr:uid="{00000000-0005-0000-0000-00001F2C0000}"/>
    <cellStyle name="Normal 2 2 2 2 2 4" xfId="11296" xr:uid="{00000000-0005-0000-0000-0000202C0000}"/>
    <cellStyle name="Normal 2 2 2 2 2 4 10" xfId="11297" xr:uid="{00000000-0005-0000-0000-0000212C0000}"/>
    <cellStyle name="Normal 2 2 2 2 2 4 11" xfId="11298" xr:uid="{00000000-0005-0000-0000-0000222C0000}"/>
    <cellStyle name="Normal 2 2 2 2 2 4 12" xfId="11299" xr:uid="{00000000-0005-0000-0000-0000232C0000}"/>
    <cellStyle name="Normal 2 2 2 2 2 4 13" xfId="11300" xr:uid="{00000000-0005-0000-0000-0000242C0000}"/>
    <cellStyle name="Normal 2 2 2 2 2 4 14" xfId="11301" xr:uid="{00000000-0005-0000-0000-0000252C0000}"/>
    <cellStyle name="Normal 2 2 2 2 2 4 2" xfId="11302" xr:uid="{00000000-0005-0000-0000-0000262C0000}"/>
    <cellStyle name="Normal 2 2 2 2 2 4 2 10" xfId="11303" xr:uid="{00000000-0005-0000-0000-0000272C0000}"/>
    <cellStyle name="Normal 2 2 2 2 2 4 2 11" xfId="11304" xr:uid="{00000000-0005-0000-0000-0000282C0000}"/>
    <cellStyle name="Normal 2 2 2 2 2 4 2 12" xfId="11305" xr:uid="{00000000-0005-0000-0000-0000292C0000}"/>
    <cellStyle name="Normal 2 2 2 2 2 4 2 13" xfId="11306" xr:uid="{00000000-0005-0000-0000-00002A2C0000}"/>
    <cellStyle name="Normal 2 2 2 2 2 4 2 14" xfId="11307" xr:uid="{00000000-0005-0000-0000-00002B2C0000}"/>
    <cellStyle name="Normal 2 2 2 2 2 4 2 2" xfId="11308" xr:uid="{00000000-0005-0000-0000-00002C2C0000}"/>
    <cellStyle name="Normal 2 2 2 2 2 4 2 2 10" xfId="11309" xr:uid="{00000000-0005-0000-0000-00002D2C0000}"/>
    <cellStyle name="Normal 2 2 2 2 2 4 2 2 11" xfId="11310" xr:uid="{00000000-0005-0000-0000-00002E2C0000}"/>
    <cellStyle name="Normal 2 2 2 2 2 4 2 2 12" xfId="11311" xr:uid="{00000000-0005-0000-0000-00002F2C0000}"/>
    <cellStyle name="Normal 2 2 2 2 2 4 2 2 13" xfId="11312" xr:uid="{00000000-0005-0000-0000-0000302C0000}"/>
    <cellStyle name="Normal 2 2 2 2 2 4 2 2 2" xfId="11313" xr:uid="{00000000-0005-0000-0000-0000312C0000}"/>
    <cellStyle name="Normal 2 2 2 2 2 4 2 2 2 10" xfId="11314" xr:uid="{00000000-0005-0000-0000-0000322C0000}"/>
    <cellStyle name="Normal 2 2 2 2 2 4 2 2 2 11" xfId="11315" xr:uid="{00000000-0005-0000-0000-0000332C0000}"/>
    <cellStyle name="Normal 2 2 2 2 2 4 2 2 2 12" xfId="11316" xr:uid="{00000000-0005-0000-0000-0000342C0000}"/>
    <cellStyle name="Normal 2 2 2 2 2 4 2 2 2 13" xfId="11317" xr:uid="{00000000-0005-0000-0000-0000352C0000}"/>
    <cellStyle name="Normal 2 2 2 2 2 4 2 2 2 2" xfId="11318" xr:uid="{00000000-0005-0000-0000-0000362C0000}"/>
    <cellStyle name="Normal 2 2 2 2 2 4 2 2 2 3" xfId="11319" xr:uid="{00000000-0005-0000-0000-0000372C0000}"/>
    <cellStyle name="Normal 2 2 2 2 2 4 2 2 2 4" xfId="11320" xr:uid="{00000000-0005-0000-0000-0000382C0000}"/>
    <cellStyle name="Normal 2 2 2 2 2 4 2 2 2 5" xfId="11321" xr:uid="{00000000-0005-0000-0000-0000392C0000}"/>
    <cellStyle name="Normal 2 2 2 2 2 4 2 2 2 6" xfId="11322" xr:uid="{00000000-0005-0000-0000-00003A2C0000}"/>
    <cellStyle name="Normal 2 2 2 2 2 4 2 2 2 7" xfId="11323" xr:uid="{00000000-0005-0000-0000-00003B2C0000}"/>
    <cellStyle name="Normal 2 2 2 2 2 4 2 2 2 8" xfId="11324" xr:uid="{00000000-0005-0000-0000-00003C2C0000}"/>
    <cellStyle name="Normal 2 2 2 2 2 4 2 2 2 9" xfId="11325" xr:uid="{00000000-0005-0000-0000-00003D2C0000}"/>
    <cellStyle name="Normal 2 2 2 2 2 4 2 2 3" xfId="11326" xr:uid="{00000000-0005-0000-0000-00003E2C0000}"/>
    <cellStyle name="Normal 2 2 2 2 2 4 2 2 4" xfId="11327" xr:uid="{00000000-0005-0000-0000-00003F2C0000}"/>
    <cellStyle name="Normal 2 2 2 2 2 4 2 2 5" xfId="11328" xr:uid="{00000000-0005-0000-0000-0000402C0000}"/>
    <cellStyle name="Normal 2 2 2 2 2 4 2 2 6" xfId="11329" xr:uid="{00000000-0005-0000-0000-0000412C0000}"/>
    <cellStyle name="Normal 2 2 2 2 2 4 2 2 7" xfId="11330" xr:uid="{00000000-0005-0000-0000-0000422C0000}"/>
    <cellStyle name="Normal 2 2 2 2 2 4 2 2 8" xfId="11331" xr:uid="{00000000-0005-0000-0000-0000432C0000}"/>
    <cellStyle name="Normal 2 2 2 2 2 4 2 2 9" xfId="11332" xr:uid="{00000000-0005-0000-0000-0000442C0000}"/>
    <cellStyle name="Normal 2 2 2 2 2 4 2 3" xfId="11333" xr:uid="{00000000-0005-0000-0000-0000452C0000}"/>
    <cellStyle name="Normal 2 2 2 2 2 4 2 4" xfId="11334" xr:uid="{00000000-0005-0000-0000-0000462C0000}"/>
    <cellStyle name="Normal 2 2 2 2 2 4 2 5" xfId="11335" xr:uid="{00000000-0005-0000-0000-0000472C0000}"/>
    <cellStyle name="Normal 2 2 2 2 2 4 2 6" xfId="11336" xr:uid="{00000000-0005-0000-0000-0000482C0000}"/>
    <cellStyle name="Normal 2 2 2 2 2 4 2 7" xfId="11337" xr:uid="{00000000-0005-0000-0000-0000492C0000}"/>
    <cellStyle name="Normal 2 2 2 2 2 4 2 8" xfId="11338" xr:uid="{00000000-0005-0000-0000-00004A2C0000}"/>
    <cellStyle name="Normal 2 2 2 2 2 4 2 9" xfId="11339" xr:uid="{00000000-0005-0000-0000-00004B2C0000}"/>
    <cellStyle name="Normal 2 2 2 2 2 4 3" xfId="11340" xr:uid="{00000000-0005-0000-0000-00004C2C0000}"/>
    <cellStyle name="Normal 2 2 2 2 2 4 3 10" xfId="11341" xr:uid="{00000000-0005-0000-0000-00004D2C0000}"/>
    <cellStyle name="Normal 2 2 2 2 2 4 3 100" xfId="11342" xr:uid="{00000000-0005-0000-0000-00004E2C0000}"/>
    <cellStyle name="Normal 2 2 2 2 2 4 3 101" xfId="11343" xr:uid="{00000000-0005-0000-0000-00004F2C0000}"/>
    <cellStyle name="Normal 2 2 2 2 2 4 3 102" xfId="11344" xr:uid="{00000000-0005-0000-0000-0000502C0000}"/>
    <cellStyle name="Normal 2 2 2 2 2 4 3 103" xfId="11345" xr:uid="{00000000-0005-0000-0000-0000512C0000}"/>
    <cellStyle name="Normal 2 2 2 2 2 4 3 104" xfId="11346" xr:uid="{00000000-0005-0000-0000-0000522C0000}"/>
    <cellStyle name="Normal 2 2 2 2 2 4 3 105" xfId="11347" xr:uid="{00000000-0005-0000-0000-0000532C0000}"/>
    <cellStyle name="Normal 2 2 2 2 2 4 3 106" xfId="11348" xr:uid="{00000000-0005-0000-0000-0000542C0000}"/>
    <cellStyle name="Normal 2 2 2 2 2 4 3 107" xfId="11349" xr:uid="{00000000-0005-0000-0000-0000552C0000}"/>
    <cellStyle name="Normal 2 2 2 2 2 4 3 108" xfId="11350" xr:uid="{00000000-0005-0000-0000-0000562C0000}"/>
    <cellStyle name="Normal 2 2 2 2 2 4 3 109" xfId="11351" xr:uid="{00000000-0005-0000-0000-0000572C0000}"/>
    <cellStyle name="Normal 2 2 2 2 2 4 3 11" xfId="11352" xr:uid="{00000000-0005-0000-0000-0000582C0000}"/>
    <cellStyle name="Normal 2 2 2 2 2 4 3 110" xfId="11353" xr:uid="{00000000-0005-0000-0000-0000592C0000}"/>
    <cellStyle name="Normal 2 2 2 2 2 4 3 111" xfId="11354" xr:uid="{00000000-0005-0000-0000-00005A2C0000}"/>
    <cellStyle name="Normal 2 2 2 2 2 4 3 112" xfId="11355" xr:uid="{00000000-0005-0000-0000-00005B2C0000}"/>
    <cellStyle name="Normal 2 2 2 2 2 4 3 113" xfId="11356" xr:uid="{00000000-0005-0000-0000-00005C2C0000}"/>
    <cellStyle name="Normal 2 2 2 2 2 4 3 114" xfId="11357" xr:uid="{00000000-0005-0000-0000-00005D2C0000}"/>
    <cellStyle name="Normal 2 2 2 2 2 4 3 115" xfId="11358" xr:uid="{00000000-0005-0000-0000-00005E2C0000}"/>
    <cellStyle name="Normal 2 2 2 2 2 4 3 116" xfId="11359" xr:uid="{00000000-0005-0000-0000-00005F2C0000}"/>
    <cellStyle name="Normal 2 2 2 2 2 4 3 117" xfId="11360" xr:uid="{00000000-0005-0000-0000-0000602C0000}"/>
    <cellStyle name="Normal 2 2 2 2 2 4 3 118" xfId="11361" xr:uid="{00000000-0005-0000-0000-0000612C0000}"/>
    <cellStyle name="Normal 2 2 2 2 2 4 3 119" xfId="11362" xr:uid="{00000000-0005-0000-0000-0000622C0000}"/>
    <cellStyle name="Normal 2 2 2 2 2 4 3 12" xfId="11363" xr:uid="{00000000-0005-0000-0000-0000632C0000}"/>
    <cellStyle name="Normal 2 2 2 2 2 4 3 120" xfId="11364" xr:uid="{00000000-0005-0000-0000-0000642C0000}"/>
    <cellStyle name="Normal 2 2 2 2 2 4 3 121" xfId="11365" xr:uid="{00000000-0005-0000-0000-0000652C0000}"/>
    <cellStyle name="Normal 2 2 2 2 2 4 3 122" xfId="11366" xr:uid="{00000000-0005-0000-0000-0000662C0000}"/>
    <cellStyle name="Normal 2 2 2 2 2 4 3 123" xfId="11367" xr:uid="{00000000-0005-0000-0000-0000672C0000}"/>
    <cellStyle name="Normal 2 2 2 2 2 4 3 124" xfId="11368" xr:uid="{00000000-0005-0000-0000-0000682C0000}"/>
    <cellStyle name="Normal 2 2 2 2 2 4 3 125" xfId="11369" xr:uid="{00000000-0005-0000-0000-0000692C0000}"/>
    <cellStyle name="Normal 2 2 2 2 2 4 3 126" xfId="11370" xr:uid="{00000000-0005-0000-0000-00006A2C0000}"/>
    <cellStyle name="Normal 2 2 2 2 2 4 3 127" xfId="11371" xr:uid="{00000000-0005-0000-0000-00006B2C0000}"/>
    <cellStyle name="Normal 2 2 2 2 2 4 3 128" xfId="11372" xr:uid="{00000000-0005-0000-0000-00006C2C0000}"/>
    <cellStyle name="Normal 2 2 2 2 2 4 3 129" xfId="11373" xr:uid="{00000000-0005-0000-0000-00006D2C0000}"/>
    <cellStyle name="Normal 2 2 2 2 2 4 3 13" xfId="11374" xr:uid="{00000000-0005-0000-0000-00006E2C0000}"/>
    <cellStyle name="Normal 2 2 2 2 2 4 3 130" xfId="11375" xr:uid="{00000000-0005-0000-0000-00006F2C0000}"/>
    <cellStyle name="Normal 2 2 2 2 2 4 3 131" xfId="11376" xr:uid="{00000000-0005-0000-0000-0000702C0000}"/>
    <cellStyle name="Normal 2 2 2 2 2 4 3 132" xfId="11377" xr:uid="{00000000-0005-0000-0000-0000712C0000}"/>
    <cellStyle name="Normal 2 2 2 2 2 4 3 133" xfId="11378" xr:uid="{00000000-0005-0000-0000-0000722C0000}"/>
    <cellStyle name="Normal 2 2 2 2 2 4 3 134" xfId="11379" xr:uid="{00000000-0005-0000-0000-0000732C0000}"/>
    <cellStyle name="Normal 2 2 2 2 2 4 3 135" xfId="11380" xr:uid="{00000000-0005-0000-0000-0000742C0000}"/>
    <cellStyle name="Normal 2 2 2 2 2 4 3 136" xfId="11381" xr:uid="{00000000-0005-0000-0000-0000752C0000}"/>
    <cellStyle name="Normal 2 2 2 2 2 4 3 137" xfId="11382" xr:uid="{00000000-0005-0000-0000-0000762C0000}"/>
    <cellStyle name="Normal 2 2 2 2 2 4 3 138" xfId="11383" xr:uid="{00000000-0005-0000-0000-0000772C0000}"/>
    <cellStyle name="Normal 2 2 2 2 2 4 3 139" xfId="11384" xr:uid="{00000000-0005-0000-0000-0000782C0000}"/>
    <cellStyle name="Normal 2 2 2 2 2 4 3 14" xfId="11385" xr:uid="{00000000-0005-0000-0000-0000792C0000}"/>
    <cellStyle name="Normal 2 2 2 2 2 4 3 140" xfId="11386" xr:uid="{00000000-0005-0000-0000-00007A2C0000}"/>
    <cellStyle name="Normal 2 2 2 2 2 4 3 141" xfId="11387" xr:uid="{00000000-0005-0000-0000-00007B2C0000}"/>
    <cellStyle name="Normal 2 2 2 2 2 4 3 142" xfId="11388" xr:uid="{00000000-0005-0000-0000-00007C2C0000}"/>
    <cellStyle name="Normal 2 2 2 2 2 4 3 143" xfId="11389" xr:uid="{00000000-0005-0000-0000-00007D2C0000}"/>
    <cellStyle name="Normal 2 2 2 2 2 4 3 144" xfId="11390" xr:uid="{00000000-0005-0000-0000-00007E2C0000}"/>
    <cellStyle name="Normal 2 2 2 2 2 4 3 145" xfId="11391" xr:uid="{00000000-0005-0000-0000-00007F2C0000}"/>
    <cellStyle name="Normal 2 2 2 2 2 4 3 146" xfId="11392" xr:uid="{00000000-0005-0000-0000-0000802C0000}"/>
    <cellStyle name="Normal 2 2 2 2 2 4 3 147" xfId="11393" xr:uid="{00000000-0005-0000-0000-0000812C0000}"/>
    <cellStyle name="Normal 2 2 2 2 2 4 3 148" xfId="11394" xr:uid="{00000000-0005-0000-0000-0000822C0000}"/>
    <cellStyle name="Normal 2 2 2 2 2 4 3 149" xfId="11395" xr:uid="{00000000-0005-0000-0000-0000832C0000}"/>
    <cellStyle name="Normal 2 2 2 2 2 4 3 15" xfId="11396" xr:uid="{00000000-0005-0000-0000-0000842C0000}"/>
    <cellStyle name="Normal 2 2 2 2 2 4 3 150" xfId="11397" xr:uid="{00000000-0005-0000-0000-0000852C0000}"/>
    <cellStyle name="Normal 2 2 2 2 2 4 3 151" xfId="11398" xr:uid="{00000000-0005-0000-0000-0000862C0000}"/>
    <cellStyle name="Normal 2 2 2 2 2 4 3 152" xfId="11399" xr:uid="{00000000-0005-0000-0000-0000872C0000}"/>
    <cellStyle name="Normal 2 2 2 2 2 4 3 153" xfId="11400" xr:uid="{00000000-0005-0000-0000-0000882C0000}"/>
    <cellStyle name="Normal 2 2 2 2 2 4 3 154" xfId="11401" xr:uid="{00000000-0005-0000-0000-0000892C0000}"/>
    <cellStyle name="Normal 2 2 2 2 2 4 3 155" xfId="11402" xr:uid="{00000000-0005-0000-0000-00008A2C0000}"/>
    <cellStyle name="Normal 2 2 2 2 2 4 3 156" xfId="11403" xr:uid="{00000000-0005-0000-0000-00008B2C0000}"/>
    <cellStyle name="Normal 2 2 2 2 2 4 3 157" xfId="11404" xr:uid="{00000000-0005-0000-0000-00008C2C0000}"/>
    <cellStyle name="Normal 2 2 2 2 2 4 3 158" xfId="11405" xr:uid="{00000000-0005-0000-0000-00008D2C0000}"/>
    <cellStyle name="Normal 2 2 2 2 2 4 3 159" xfId="11406" xr:uid="{00000000-0005-0000-0000-00008E2C0000}"/>
    <cellStyle name="Normal 2 2 2 2 2 4 3 16" xfId="11407" xr:uid="{00000000-0005-0000-0000-00008F2C0000}"/>
    <cellStyle name="Normal 2 2 2 2 2 4 3 160" xfId="11408" xr:uid="{00000000-0005-0000-0000-0000902C0000}"/>
    <cellStyle name="Normal 2 2 2 2 2 4 3 161" xfId="11409" xr:uid="{00000000-0005-0000-0000-0000912C0000}"/>
    <cellStyle name="Normal 2 2 2 2 2 4 3 162" xfId="11410" xr:uid="{00000000-0005-0000-0000-0000922C0000}"/>
    <cellStyle name="Normal 2 2 2 2 2 4 3 163" xfId="11411" xr:uid="{00000000-0005-0000-0000-0000932C0000}"/>
    <cellStyle name="Normal 2 2 2 2 2 4 3 164" xfId="11412" xr:uid="{00000000-0005-0000-0000-0000942C0000}"/>
    <cellStyle name="Normal 2 2 2 2 2 4 3 165" xfId="11413" xr:uid="{00000000-0005-0000-0000-0000952C0000}"/>
    <cellStyle name="Normal 2 2 2 2 2 4 3 166" xfId="11414" xr:uid="{00000000-0005-0000-0000-0000962C0000}"/>
    <cellStyle name="Normal 2 2 2 2 2 4 3 167" xfId="11415" xr:uid="{00000000-0005-0000-0000-0000972C0000}"/>
    <cellStyle name="Normal 2 2 2 2 2 4 3 168" xfId="11416" xr:uid="{00000000-0005-0000-0000-0000982C0000}"/>
    <cellStyle name="Normal 2 2 2 2 2 4 3 169" xfId="11417" xr:uid="{00000000-0005-0000-0000-0000992C0000}"/>
    <cellStyle name="Normal 2 2 2 2 2 4 3 17" xfId="11418" xr:uid="{00000000-0005-0000-0000-00009A2C0000}"/>
    <cellStyle name="Normal 2 2 2 2 2 4 3 170" xfId="11419" xr:uid="{00000000-0005-0000-0000-00009B2C0000}"/>
    <cellStyle name="Normal 2 2 2 2 2 4 3 171" xfId="11420" xr:uid="{00000000-0005-0000-0000-00009C2C0000}"/>
    <cellStyle name="Normal 2 2 2 2 2 4 3 172" xfId="11421" xr:uid="{00000000-0005-0000-0000-00009D2C0000}"/>
    <cellStyle name="Normal 2 2 2 2 2 4 3 173" xfId="11422" xr:uid="{00000000-0005-0000-0000-00009E2C0000}"/>
    <cellStyle name="Normal 2 2 2 2 2 4 3 174" xfId="11423" xr:uid="{00000000-0005-0000-0000-00009F2C0000}"/>
    <cellStyle name="Normal 2 2 2 2 2 4 3 175" xfId="11424" xr:uid="{00000000-0005-0000-0000-0000A02C0000}"/>
    <cellStyle name="Normal 2 2 2 2 2 4 3 176" xfId="11425" xr:uid="{00000000-0005-0000-0000-0000A12C0000}"/>
    <cellStyle name="Normal 2 2 2 2 2 4 3 177" xfId="11426" xr:uid="{00000000-0005-0000-0000-0000A22C0000}"/>
    <cellStyle name="Normal 2 2 2 2 2 4 3 178" xfId="11427" xr:uid="{00000000-0005-0000-0000-0000A32C0000}"/>
    <cellStyle name="Normal 2 2 2 2 2 4 3 179" xfId="11428" xr:uid="{00000000-0005-0000-0000-0000A42C0000}"/>
    <cellStyle name="Normal 2 2 2 2 2 4 3 18" xfId="11429" xr:uid="{00000000-0005-0000-0000-0000A52C0000}"/>
    <cellStyle name="Normal 2 2 2 2 2 4 3 180" xfId="11430" xr:uid="{00000000-0005-0000-0000-0000A62C0000}"/>
    <cellStyle name="Normal 2 2 2 2 2 4 3 19" xfId="11431" xr:uid="{00000000-0005-0000-0000-0000A72C0000}"/>
    <cellStyle name="Normal 2 2 2 2 2 4 3 2" xfId="11432" xr:uid="{00000000-0005-0000-0000-0000A82C0000}"/>
    <cellStyle name="Normal 2 2 2 2 2 4 3 20" xfId="11433" xr:uid="{00000000-0005-0000-0000-0000A92C0000}"/>
    <cellStyle name="Normal 2 2 2 2 2 4 3 21" xfId="11434" xr:uid="{00000000-0005-0000-0000-0000AA2C0000}"/>
    <cellStyle name="Normal 2 2 2 2 2 4 3 22" xfId="11435" xr:uid="{00000000-0005-0000-0000-0000AB2C0000}"/>
    <cellStyle name="Normal 2 2 2 2 2 4 3 23" xfId="11436" xr:uid="{00000000-0005-0000-0000-0000AC2C0000}"/>
    <cellStyle name="Normal 2 2 2 2 2 4 3 24" xfId="11437" xr:uid="{00000000-0005-0000-0000-0000AD2C0000}"/>
    <cellStyle name="Normal 2 2 2 2 2 4 3 25" xfId="11438" xr:uid="{00000000-0005-0000-0000-0000AE2C0000}"/>
    <cellStyle name="Normal 2 2 2 2 2 4 3 26" xfId="11439" xr:uid="{00000000-0005-0000-0000-0000AF2C0000}"/>
    <cellStyle name="Normal 2 2 2 2 2 4 3 27" xfId="11440" xr:uid="{00000000-0005-0000-0000-0000B02C0000}"/>
    <cellStyle name="Normal 2 2 2 2 2 4 3 28" xfId="11441" xr:uid="{00000000-0005-0000-0000-0000B12C0000}"/>
    <cellStyle name="Normal 2 2 2 2 2 4 3 29" xfId="11442" xr:uid="{00000000-0005-0000-0000-0000B22C0000}"/>
    <cellStyle name="Normal 2 2 2 2 2 4 3 3" xfId="11443" xr:uid="{00000000-0005-0000-0000-0000B32C0000}"/>
    <cellStyle name="Normal 2 2 2 2 2 4 3 30" xfId="11444" xr:uid="{00000000-0005-0000-0000-0000B42C0000}"/>
    <cellStyle name="Normal 2 2 2 2 2 4 3 31" xfId="11445" xr:uid="{00000000-0005-0000-0000-0000B52C0000}"/>
    <cellStyle name="Normal 2 2 2 2 2 4 3 32" xfId="11446" xr:uid="{00000000-0005-0000-0000-0000B62C0000}"/>
    <cellStyle name="Normal 2 2 2 2 2 4 3 33" xfId="11447" xr:uid="{00000000-0005-0000-0000-0000B72C0000}"/>
    <cellStyle name="Normal 2 2 2 2 2 4 3 34" xfId="11448" xr:uid="{00000000-0005-0000-0000-0000B82C0000}"/>
    <cellStyle name="Normal 2 2 2 2 2 4 3 35" xfId="11449" xr:uid="{00000000-0005-0000-0000-0000B92C0000}"/>
    <cellStyle name="Normal 2 2 2 2 2 4 3 36" xfId="11450" xr:uid="{00000000-0005-0000-0000-0000BA2C0000}"/>
    <cellStyle name="Normal 2 2 2 2 2 4 3 37" xfId="11451" xr:uid="{00000000-0005-0000-0000-0000BB2C0000}"/>
    <cellStyle name="Normal 2 2 2 2 2 4 3 38" xfId="11452" xr:uid="{00000000-0005-0000-0000-0000BC2C0000}"/>
    <cellStyle name="Normal 2 2 2 2 2 4 3 39" xfId="11453" xr:uid="{00000000-0005-0000-0000-0000BD2C0000}"/>
    <cellStyle name="Normal 2 2 2 2 2 4 3 4" xfId="11454" xr:uid="{00000000-0005-0000-0000-0000BE2C0000}"/>
    <cellStyle name="Normal 2 2 2 2 2 4 3 40" xfId="11455" xr:uid="{00000000-0005-0000-0000-0000BF2C0000}"/>
    <cellStyle name="Normal 2 2 2 2 2 4 3 41" xfId="11456" xr:uid="{00000000-0005-0000-0000-0000C02C0000}"/>
    <cellStyle name="Normal 2 2 2 2 2 4 3 42" xfId="11457" xr:uid="{00000000-0005-0000-0000-0000C12C0000}"/>
    <cellStyle name="Normal 2 2 2 2 2 4 3 43" xfId="11458" xr:uid="{00000000-0005-0000-0000-0000C22C0000}"/>
    <cellStyle name="Normal 2 2 2 2 2 4 3 44" xfId="11459" xr:uid="{00000000-0005-0000-0000-0000C32C0000}"/>
    <cellStyle name="Normal 2 2 2 2 2 4 3 45" xfId="11460" xr:uid="{00000000-0005-0000-0000-0000C42C0000}"/>
    <cellStyle name="Normal 2 2 2 2 2 4 3 46" xfId="11461" xr:uid="{00000000-0005-0000-0000-0000C52C0000}"/>
    <cellStyle name="Normal 2 2 2 2 2 4 3 47" xfId="11462" xr:uid="{00000000-0005-0000-0000-0000C62C0000}"/>
    <cellStyle name="Normal 2 2 2 2 2 4 3 48" xfId="11463" xr:uid="{00000000-0005-0000-0000-0000C72C0000}"/>
    <cellStyle name="Normal 2 2 2 2 2 4 3 49" xfId="11464" xr:uid="{00000000-0005-0000-0000-0000C82C0000}"/>
    <cellStyle name="Normal 2 2 2 2 2 4 3 5" xfId="11465" xr:uid="{00000000-0005-0000-0000-0000C92C0000}"/>
    <cellStyle name="Normal 2 2 2 2 2 4 3 50" xfId="11466" xr:uid="{00000000-0005-0000-0000-0000CA2C0000}"/>
    <cellStyle name="Normal 2 2 2 2 2 4 3 51" xfId="11467" xr:uid="{00000000-0005-0000-0000-0000CB2C0000}"/>
    <cellStyle name="Normal 2 2 2 2 2 4 3 52" xfId="11468" xr:uid="{00000000-0005-0000-0000-0000CC2C0000}"/>
    <cellStyle name="Normal 2 2 2 2 2 4 3 53" xfId="11469" xr:uid="{00000000-0005-0000-0000-0000CD2C0000}"/>
    <cellStyle name="Normal 2 2 2 2 2 4 3 54" xfId="11470" xr:uid="{00000000-0005-0000-0000-0000CE2C0000}"/>
    <cellStyle name="Normal 2 2 2 2 2 4 3 55" xfId="11471" xr:uid="{00000000-0005-0000-0000-0000CF2C0000}"/>
    <cellStyle name="Normal 2 2 2 2 2 4 3 56" xfId="11472" xr:uid="{00000000-0005-0000-0000-0000D02C0000}"/>
    <cellStyle name="Normal 2 2 2 2 2 4 3 57" xfId="11473" xr:uid="{00000000-0005-0000-0000-0000D12C0000}"/>
    <cellStyle name="Normal 2 2 2 2 2 4 3 58" xfId="11474" xr:uid="{00000000-0005-0000-0000-0000D22C0000}"/>
    <cellStyle name="Normal 2 2 2 2 2 4 3 59" xfId="11475" xr:uid="{00000000-0005-0000-0000-0000D32C0000}"/>
    <cellStyle name="Normal 2 2 2 2 2 4 3 6" xfId="11476" xr:uid="{00000000-0005-0000-0000-0000D42C0000}"/>
    <cellStyle name="Normal 2 2 2 2 2 4 3 60" xfId="11477" xr:uid="{00000000-0005-0000-0000-0000D52C0000}"/>
    <cellStyle name="Normal 2 2 2 2 2 4 3 61" xfId="11478" xr:uid="{00000000-0005-0000-0000-0000D62C0000}"/>
    <cellStyle name="Normal 2 2 2 2 2 4 3 62" xfId="11479" xr:uid="{00000000-0005-0000-0000-0000D72C0000}"/>
    <cellStyle name="Normal 2 2 2 2 2 4 3 63" xfId="11480" xr:uid="{00000000-0005-0000-0000-0000D82C0000}"/>
    <cellStyle name="Normal 2 2 2 2 2 4 3 64" xfId="11481" xr:uid="{00000000-0005-0000-0000-0000D92C0000}"/>
    <cellStyle name="Normal 2 2 2 2 2 4 3 65" xfId="11482" xr:uid="{00000000-0005-0000-0000-0000DA2C0000}"/>
    <cellStyle name="Normal 2 2 2 2 2 4 3 66" xfId="11483" xr:uid="{00000000-0005-0000-0000-0000DB2C0000}"/>
    <cellStyle name="Normal 2 2 2 2 2 4 3 67" xfId="11484" xr:uid="{00000000-0005-0000-0000-0000DC2C0000}"/>
    <cellStyle name="Normal 2 2 2 2 2 4 3 68" xfId="11485" xr:uid="{00000000-0005-0000-0000-0000DD2C0000}"/>
    <cellStyle name="Normal 2 2 2 2 2 4 3 69" xfId="11486" xr:uid="{00000000-0005-0000-0000-0000DE2C0000}"/>
    <cellStyle name="Normal 2 2 2 2 2 4 3 7" xfId="11487" xr:uid="{00000000-0005-0000-0000-0000DF2C0000}"/>
    <cellStyle name="Normal 2 2 2 2 2 4 3 70" xfId="11488" xr:uid="{00000000-0005-0000-0000-0000E02C0000}"/>
    <cellStyle name="Normal 2 2 2 2 2 4 3 71" xfId="11489" xr:uid="{00000000-0005-0000-0000-0000E12C0000}"/>
    <cellStyle name="Normal 2 2 2 2 2 4 3 72" xfId="11490" xr:uid="{00000000-0005-0000-0000-0000E22C0000}"/>
    <cellStyle name="Normal 2 2 2 2 2 4 3 73" xfId="11491" xr:uid="{00000000-0005-0000-0000-0000E32C0000}"/>
    <cellStyle name="Normal 2 2 2 2 2 4 3 74" xfId="11492" xr:uid="{00000000-0005-0000-0000-0000E42C0000}"/>
    <cellStyle name="Normal 2 2 2 2 2 4 3 75" xfId="11493" xr:uid="{00000000-0005-0000-0000-0000E52C0000}"/>
    <cellStyle name="Normal 2 2 2 2 2 4 3 76" xfId="11494" xr:uid="{00000000-0005-0000-0000-0000E62C0000}"/>
    <cellStyle name="Normal 2 2 2 2 2 4 3 77" xfId="11495" xr:uid="{00000000-0005-0000-0000-0000E72C0000}"/>
    <cellStyle name="Normal 2 2 2 2 2 4 3 78" xfId="11496" xr:uid="{00000000-0005-0000-0000-0000E82C0000}"/>
    <cellStyle name="Normal 2 2 2 2 2 4 3 79" xfId="11497" xr:uid="{00000000-0005-0000-0000-0000E92C0000}"/>
    <cellStyle name="Normal 2 2 2 2 2 4 3 8" xfId="11498" xr:uid="{00000000-0005-0000-0000-0000EA2C0000}"/>
    <cellStyle name="Normal 2 2 2 2 2 4 3 80" xfId="11499" xr:uid="{00000000-0005-0000-0000-0000EB2C0000}"/>
    <cellStyle name="Normal 2 2 2 2 2 4 3 81" xfId="11500" xr:uid="{00000000-0005-0000-0000-0000EC2C0000}"/>
    <cellStyle name="Normal 2 2 2 2 2 4 3 82" xfId="11501" xr:uid="{00000000-0005-0000-0000-0000ED2C0000}"/>
    <cellStyle name="Normal 2 2 2 2 2 4 3 83" xfId="11502" xr:uid="{00000000-0005-0000-0000-0000EE2C0000}"/>
    <cellStyle name="Normal 2 2 2 2 2 4 3 84" xfId="11503" xr:uid="{00000000-0005-0000-0000-0000EF2C0000}"/>
    <cellStyle name="Normal 2 2 2 2 2 4 3 85" xfId="11504" xr:uid="{00000000-0005-0000-0000-0000F02C0000}"/>
    <cellStyle name="Normal 2 2 2 2 2 4 3 86" xfId="11505" xr:uid="{00000000-0005-0000-0000-0000F12C0000}"/>
    <cellStyle name="Normal 2 2 2 2 2 4 3 87" xfId="11506" xr:uid="{00000000-0005-0000-0000-0000F22C0000}"/>
    <cellStyle name="Normal 2 2 2 2 2 4 3 88" xfId="11507" xr:uid="{00000000-0005-0000-0000-0000F32C0000}"/>
    <cellStyle name="Normal 2 2 2 2 2 4 3 89" xfId="11508" xr:uid="{00000000-0005-0000-0000-0000F42C0000}"/>
    <cellStyle name="Normal 2 2 2 2 2 4 3 9" xfId="11509" xr:uid="{00000000-0005-0000-0000-0000F52C0000}"/>
    <cellStyle name="Normal 2 2 2 2 2 4 3 90" xfId="11510" xr:uid="{00000000-0005-0000-0000-0000F62C0000}"/>
    <cellStyle name="Normal 2 2 2 2 2 4 3 91" xfId="11511" xr:uid="{00000000-0005-0000-0000-0000F72C0000}"/>
    <cellStyle name="Normal 2 2 2 2 2 4 3 92" xfId="11512" xr:uid="{00000000-0005-0000-0000-0000F82C0000}"/>
    <cellStyle name="Normal 2 2 2 2 2 4 3 93" xfId="11513" xr:uid="{00000000-0005-0000-0000-0000F92C0000}"/>
    <cellStyle name="Normal 2 2 2 2 2 4 3 94" xfId="11514" xr:uid="{00000000-0005-0000-0000-0000FA2C0000}"/>
    <cellStyle name="Normal 2 2 2 2 2 4 3 95" xfId="11515" xr:uid="{00000000-0005-0000-0000-0000FB2C0000}"/>
    <cellStyle name="Normal 2 2 2 2 2 4 3 96" xfId="11516" xr:uid="{00000000-0005-0000-0000-0000FC2C0000}"/>
    <cellStyle name="Normal 2 2 2 2 2 4 3 97" xfId="11517" xr:uid="{00000000-0005-0000-0000-0000FD2C0000}"/>
    <cellStyle name="Normal 2 2 2 2 2 4 3 98" xfId="11518" xr:uid="{00000000-0005-0000-0000-0000FE2C0000}"/>
    <cellStyle name="Normal 2 2 2 2 2 4 3 99" xfId="11519" xr:uid="{00000000-0005-0000-0000-0000FF2C0000}"/>
    <cellStyle name="Normal 2 2 2 2 2 4 4" xfId="11520" xr:uid="{00000000-0005-0000-0000-0000002D0000}"/>
    <cellStyle name="Normal 2 2 2 2 2 4 5" xfId="11521" xr:uid="{00000000-0005-0000-0000-0000012D0000}"/>
    <cellStyle name="Normal 2 2 2 2 2 4 6" xfId="11522" xr:uid="{00000000-0005-0000-0000-0000022D0000}"/>
    <cellStyle name="Normal 2 2 2 2 2 4 7" xfId="11523" xr:uid="{00000000-0005-0000-0000-0000032D0000}"/>
    <cellStyle name="Normal 2 2 2 2 2 4 8" xfId="11524" xr:uid="{00000000-0005-0000-0000-0000042D0000}"/>
    <cellStyle name="Normal 2 2 2 2 2 4 9" xfId="11525" xr:uid="{00000000-0005-0000-0000-0000052D0000}"/>
    <cellStyle name="Normal 2 2 2 2 2 40" xfId="11526" xr:uid="{00000000-0005-0000-0000-0000062D0000}"/>
    <cellStyle name="Normal 2 2 2 2 2 41" xfId="11527" xr:uid="{00000000-0005-0000-0000-0000072D0000}"/>
    <cellStyle name="Normal 2 2 2 2 2 42" xfId="11528" xr:uid="{00000000-0005-0000-0000-0000082D0000}"/>
    <cellStyle name="Normal 2 2 2 2 2 43" xfId="11529" xr:uid="{00000000-0005-0000-0000-0000092D0000}"/>
    <cellStyle name="Normal 2 2 2 2 2 44" xfId="11530" xr:uid="{00000000-0005-0000-0000-00000A2D0000}"/>
    <cellStyle name="Normal 2 2 2 2 2 45" xfId="11531" xr:uid="{00000000-0005-0000-0000-00000B2D0000}"/>
    <cellStyle name="Normal 2 2 2 2 2 46" xfId="11532" xr:uid="{00000000-0005-0000-0000-00000C2D0000}"/>
    <cellStyle name="Normal 2 2 2 2 2 47" xfId="11533" xr:uid="{00000000-0005-0000-0000-00000D2D0000}"/>
    <cellStyle name="Normal 2 2 2 2 2 48" xfId="11534" xr:uid="{00000000-0005-0000-0000-00000E2D0000}"/>
    <cellStyle name="Normal 2 2 2 2 2 49" xfId="11535" xr:uid="{00000000-0005-0000-0000-00000F2D0000}"/>
    <cellStyle name="Normal 2 2 2 2 2 5" xfId="11536" xr:uid="{00000000-0005-0000-0000-0000102D0000}"/>
    <cellStyle name="Normal 2 2 2 2 2 5 10" xfId="11537" xr:uid="{00000000-0005-0000-0000-0000112D0000}"/>
    <cellStyle name="Normal 2 2 2 2 2 5 100" xfId="11538" xr:uid="{00000000-0005-0000-0000-0000122D0000}"/>
    <cellStyle name="Normal 2 2 2 2 2 5 101" xfId="11539" xr:uid="{00000000-0005-0000-0000-0000132D0000}"/>
    <cellStyle name="Normal 2 2 2 2 2 5 102" xfId="11540" xr:uid="{00000000-0005-0000-0000-0000142D0000}"/>
    <cellStyle name="Normal 2 2 2 2 2 5 103" xfId="11541" xr:uid="{00000000-0005-0000-0000-0000152D0000}"/>
    <cellStyle name="Normal 2 2 2 2 2 5 104" xfId="11542" xr:uid="{00000000-0005-0000-0000-0000162D0000}"/>
    <cellStyle name="Normal 2 2 2 2 2 5 105" xfId="11543" xr:uid="{00000000-0005-0000-0000-0000172D0000}"/>
    <cellStyle name="Normal 2 2 2 2 2 5 106" xfId="11544" xr:uid="{00000000-0005-0000-0000-0000182D0000}"/>
    <cellStyle name="Normal 2 2 2 2 2 5 107" xfId="11545" xr:uid="{00000000-0005-0000-0000-0000192D0000}"/>
    <cellStyle name="Normal 2 2 2 2 2 5 108" xfId="11546" xr:uid="{00000000-0005-0000-0000-00001A2D0000}"/>
    <cellStyle name="Normal 2 2 2 2 2 5 109" xfId="11547" xr:uid="{00000000-0005-0000-0000-00001B2D0000}"/>
    <cellStyle name="Normal 2 2 2 2 2 5 11" xfId="11548" xr:uid="{00000000-0005-0000-0000-00001C2D0000}"/>
    <cellStyle name="Normal 2 2 2 2 2 5 110" xfId="11549" xr:uid="{00000000-0005-0000-0000-00001D2D0000}"/>
    <cellStyle name="Normal 2 2 2 2 2 5 111" xfId="11550" xr:uid="{00000000-0005-0000-0000-00001E2D0000}"/>
    <cellStyle name="Normal 2 2 2 2 2 5 112" xfId="11551" xr:uid="{00000000-0005-0000-0000-00001F2D0000}"/>
    <cellStyle name="Normal 2 2 2 2 2 5 113" xfId="11552" xr:uid="{00000000-0005-0000-0000-0000202D0000}"/>
    <cellStyle name="Normal 2 2 2 2 2 5 114" xfId="11553" xr:uid="{00000000-0005-0000-0000-0000212D0000}"/>
    <cellStyle name="Normal 2 2 2 2 2 5 115" xfId="11554" xr:uid="{00000000-0005-0000-0000-0000222D0000}"/>
    <cellStyle name="Normal 2 2 2 2 2 5 116" xfId="11555" xr:uid="{00000000-0005-0000-0000-0000232D0000}"/>
    <cellStyle name="Normal 2 2 2 2 2 5 117" xfId="11556" xr:uid="{00000000-0005-0000-0000-0000242D0000}"/>
    <cellStyle name="Normal 2 2 2 2 2 5 118" xfId="11557" xr:uid="{00000000-0005-0000-0000-0000252D0000}"/>
    <cellStyle name="Normal 2 2 2 2 2 5 119" xfId="11558" xr:uid="{00000000-0005-0000-0000-0000262D0000}"/>
    <cellStyle name="Normal 2 2 2 2 2 5 12" xfId="11559" xr:uid="{00000000-0005-0000-0000-0000272D0000}"/>
    <cellStyle name="Normal 2 2 2 2 2 5 120" xfId="11560" xr:uid="{00000000-0005-0000-0000-0000282D0000}"/>
    <cellStyle name="Normal 2 2 2 2 2 5 121" xfId="11561" xr:uid="{00000000-0005-0000-0000-0000292D0000}"/>
    <cellStyle name="Normal 2 2 2 2 2 5 122" xfId="11562" xr:uid="{00000000-0005-0000-0000-00002A2D0000}"/>
    <cellStyle name="Normal 2 2 2 2 2 5 123" xfId="11563" xr:uid="{00000000-0005-0000-0000-00002B2D0000}"/>
    <cellStyle name="Normal 2 2 2 2 2 5 124" xfId="11564" xr:uid="{00000000-0005-0000-0000-00002C2D0000}"/>
    <cellStyle name="Normal 2 2 2 2 2 5 125" xfId="11565" xr:uid="{00000000-0005-0000-0000-00002D2D0000}"/>
    <cellStyle name="Normal 2 2 2 2 2 5 126" xfId="11566" xr:uid="{00000000-0005-0000-0000-00002E2D0000}"/>
    <cellStyle name="Normal 2 2 2 2 2 5 127" xfId="11567" xr:uid="{00000000-0005-0000-0000-00002F2D0000}"/>
    <cellStyle name="Normal 2 2 2 2 2 5 128" xfId="11568" xr:uid="{00000000-0005-0000-0000-0000302D0000}"/>
    <cellStyle name="Normal 2 2 2 2 2 5 129" xfId="11569" xr:uid="{00000000-0005-0000-0000-0000312D0000}"/>
    <cellStyle name="Normal 2 2 2 2 2 5 13" xfId="11570" xr:uid="{00000000-0005-0000-0000-0000322D0000}"/>
    <cellStyle name="Normal 2 2 2 2 2 5 130" xfId="11571" xr:uid="{00000000-0005-0000-0000-0000332D0000}"/>
    <cellStyle name="Normal 2 2 2 2 2 5 131" xfId="11572" xr:uid="{00000000-0005-0000-0000-0000342D0000}"/>
    <cellStyle name="Normal 2 2 2 2 2 5 132" xfId="11573" xr:uid="{00000000-0005-0000-0000-0000352D0000}"/>
    <cellStyle name="Normal 2 2 2 2 2 5 133" xfId="11574" xr:uid="{00000000-0005-0000-0000-0000362D0000}"/>
    <cellStyle name="Normal 2 2 2 2 2 5 134" xfId="11575" xr:uid="{00000000-0005-0000-0000-0000372D0000}"/>
    <cellStyle name="Normal 2 2 2 2 2 5 135" xfId="11576" xr:uid="{00000000-0005-0000-0000-0000382D0000}"/>
    <cellStyle name="Normal 2 2 2 2 2 5 136" xfId="11577" xr:uid="{00000000-0005-0000-0000-0000392D0000}"/>
    <cellStyle name="Normal 2 2 2 2 2 5 137" xfId="11578" xr:uid="{00000000-0005-0000-0000-00003A2D0000}"/>
    <cellStyle name="Normal 2 2 2 2 2 5 138" xfId="11579" xr:uid="{00000000-0005-0000-0000-00003B2D0000}"/>
    <cellStyle name="Normal 2 2 2 2 2 5 139" xfId="11580" xr:uid="{00000000-0005-0000-0000-00003C2D0000}"/>
    <cellStyle name="Normal 2 2 2 2 2 5 14" xfId="11581" xr:uid="{00000000-0005-0000-0000-00003D2D0000}"/>
    <cellStyle name="Normal 2 2 2 2 2 5 140" xfId="11582" xr:uid="{00000000-0005-0000-0000-00003E2D0000}"/>
    <cellStyle name="Normal 2 2 2 2 2 5 141" xfId="11583" xr:uid="{00000000-0005-0000-0000-00003F2D0000}"/>
    <cellStyle name="Normal 2 2 2 2 2 5 142" xfId="11584" xr:uid="{00000000-0005-0000-0000-0000402D0000}"/>
    <cellStyle name="Normal 2 2 2 2 2 5 143" xfId="11585" xr:uid="{00000000-0005-0000-0000-0000412D0000}"/>
    <cellStyle name="Normal 2 2 2 2 2 5 144" xfId="11586" xr:uid="{00000000-0005-0000-0000-0000422D0000}"/>
    <cellStyle name="Normal 2 2 2 2 2 5 145" xfId="11587" xr:uid="{00000000-0005-0000-0000-0000432D0000}"/>
    <cellStyle name="Normal 2 2 2 2 2 5 146" xfId="11588" xr:uid="{00000000-0005-0000-0000-0000442D0000}"/>
    <cellStyle name="Normal 2 2 2 2 2 5 147" xfId="11589" xr:uid="{00000000-0005-0000-0000-0000452D0000}"/>
    <cellStyle name="Normal 2 2 2 2 2 5 148" xfId="11590" xr:uid="{00000000-0005-0000-0000-0000462D0000}"/>
    <cellStyle name="Normal 2 2 2 2 2 5 149" xfId="11591" xr:uid="{00000000-0005-0000-0000-0000472D0000}"/>
    <cellStyle name="Normal 2 2 2 2 2 5 15" xfId="11592" xr:uid="{00000000-0005-0000-0000-0000482D0000}"/>
    <cellStyle name="Normal 2 2 2 2 2 5 150" xfId="11593" xr:uid="{00000000-0005-0000-0000-0000492D0000}"/>
    <cellStyle name="Normal 2 2 2 2 2 5 151" xfId="11594" xr:uid="{00000000-0005-0000-0000-00004A2D0000}"/>
    <cellStyle name="Normal 2 2 2 2 2 5 152" xfId="11595" xr:uid="{00000000-0005-0000-0000-00004B2D0000}"/>
    <cellStyle name="Normal 2 2 2 2 2 5 153" xfId="11596" xr:uid="{00000000-0005-0000-0000-00004C2D0000}"/>
    <cellStyle name="Normal 2 2 2 2 2 5 154" xfId="11597" xr:uid="{00000000-0005-0000-0000-00004D2D0000}"/>
    <cellStyle name="Normal 2 2 2 2 2 5 155" xfId="11598" xr:uid="{00000000-0005-0000-0000-00004E2D0000}"/>
    <cellStyle name="Normal 2 2 2 2 2 5 156" xfId="11599" xr:uid="{00000000-0005-0000-0000-00004F2D0000}"/>
    <cellStyle name="Normal 2 2 2 2 2 5 157" xfId="11600" xr:uid="{00000000-0005-0000-0000-0000502D0000}"/>
    <cellStyle name="Normal 2 2 2 2 2 5 158" xfId="11601" xr:uid="{00000000-0005-0000-0000-0000512D0000}"/>
    <cellStyle name="Normal 2 2 2 2 2 5 159" xfId="11602" xr:uid="{00000000-0005-0000-0000-0000522D0000}"/>
    <cellStyle name="Normal 2 2 2 2 2 5 16" xfId="11603" xr:uid="{00000000-0005-0000-0000-0000532D0000}"/>
    <cellStyle name="Normal 2 2 2 2 2 5 160" xfId="11604" xr:uid="{00000000-0005-0000-0000-0000542D0000}"/>
    <cellStyle name="Normal 2 2 2 2 2 5 161" xfId="11605" xr:uid="{00000000-0005-0000-0000-0000552D0000}"/>
    <cellStyle name="Normal 2 2 2 2 2 5 162" xfId="11606" xr:uid="{00000000-0005-0000-0000-0000562D0000}"/>
    <cellStyle name="Normal 2 2 2 2 2 5 163" xfId="11607" xr:uid="{00000000-0005-0000-0000-0000572D0000}"/>
    <cellStyle name="Normal 2 2 2 2 2 5 164" xfId="11608" xr:uid="{00000000-0005-0000-0000-0000582D0000}"/>
    <cellStyle name="Normal 2 2 2 2 2 5 165" xfId="11609" xr:uid="{00000000-0005-0000-0000-0000592D0000}"/>
    <cellStyle name="Normal 2 2 2 2 2 5 166" xfId="11610" xr:uid="{00000000-0005-0000-0000-00005A2D0000}"/>
    <cellStyle name="Normal 2 2 2 2 2 5 167" xfId="11611" xr:uid="{00000000-0005-0000-0000-00005B2D0000}"/>
    <cellStyle name="Normal 2 2 2 2 2 5 168" xfId="11612" xr:uid="{00000000-0005-0000-0000-00005C2D0000}"/>
    <cellStyle name="Normal 2 2 2 2 2 5 169" xfId="11613" xr:uid="{00000000-0005-0000-0000-00005D2D0000}"/>
    <cellStyle name="Normal 2 2 2 2 2 5 17" xfId="11614" xr:uid="{00000000-0005-0000-0000-00005E2D0000}"/>
    <cellStyle name="Normal 2 2 2 2 2 5 170" xfId="11615" xr:uid="{00000000-0005-0000-0000-00005F2D0000}"/>
    <cellStyle name="Normal 2 2 2 2 2 5 171" xfId="11616" xr:uid="{00000000-0005-0000-0000-0000602D0000}"/>
    <cellStyle name="Normal 2 2 2 2 2 5 172" xfId="11617" xr:uid="{00000000-0005-0000-0000-0000612D0000}"/>
    <cellStyle name="Normal 2 2 2 2 2 5 173" xfId="11618" xr:uid="{00000000-0005-0000-0000-0000622D0000}"/>
    <cellStyle name="Normal 2 2 2 2 2 5 174" xfId="11619" xr:uid="{00000000-0005-0000-0000-0000632D0000}"/>
    <cellStyle name="Normal 2 2 2 2 2 5 175" xfId="11620" xr:uid="{00000000-0005-0000-0000-0000642D0000}"/>
    <cellStyle name="Normal 2 2 2 2 2 5 176" xfId="11621" xr:uid="{00000000-0005-0000-0000-0000652D0000}"/>
    <cellStyle name="Normal 2 2 2 2 2 5 177" xfId="11622" xr:uid="{00000000-0005-0000-0000-0000662D0000}"/>
    <cellStyle name="Normal 2 2 2 2 2 5 178" xfId="11623" xr:uid="{00000000-0005-0000-0000-0000672D0000}"/>
    <cellStyle name="Normal 2 2 2 2 2 5 179" xfId="11624" xr:uid="{00000000-0005-0000-0000-0000682D0000}"/>
    <cellStyle name="Normal 2 2 2 2 2 5 18" xfId="11625" xr:uid="{00000000-0005-0000-0000-0000692D0000}"/>
    <cellStyle name="Normal 2 2 2 2 2 5 180" xfId="11626" xr:uid="{00000000-0005-0000-0000-00006A2D0000}"/>
    <cellStyle name="Normal 2 2 2 2 2 5 181" xfId="11627" xr:uid="{00000000-0005-0000-0000-00006B2D0000}"/>
    <cellStyle name="Normal 2 2 2 2 2 5 182" xfId="11628" xr:uid="{00000000-0005-0000-0000-00006C2D0000}"/>
    <cellStyle name="Normal 2 2 2 2 2 5 183" xfId="11629" xr:uid="{00000000-0005-0000-0000-00006D2D0000}"/>
    <cellStyle name="Normal 2 2 2 2 2 5 184" xfId="11630" xr:uid="{00000000-0005-0000-0000-00006E2D0000}"/>
    <cellStyle name="Normal 2 2 2 2 2 5 185" xfId="11631" xr:uid="{00000000-0005-0000-0000-00006F2D0000}"/>
    <cellStyle name="Normal 2 2 2 2 2 5 186" xfId="11632" xr:uid="{00000000-0005-0000-0000-0000702D0000}"/>
    <cellStyle name="Normal 2 2 2 2 2 5 187" xfId="11633" xr:uid="{00000000-0005-0000-0000-0000712D0000}"/>
    <cellStyle name="Normal 2 2 2 2 2 5 188" xfId="11634" xr:uid="{00000000-0005-0000-0000-0000722D0000}"/>
    <cellStyle name="Normal 2 2 2 2 2 5 189" xfId="11635" xr:uid="{00000000-0005-0000-0000-0000732D0000}"/>
    <cellStyle name="Normal 2 2 2 2 2 5 19" xfId="11636" xr:uid="{00000000-0005-0000-0000-0000742D0000}"/>
    <cellStyle name="Normal 2 2 2 2 2 5 190" xfId="11637" xr:uid="{00000000-0005-0000-0000-0000752D0000}"/>
    <cellStyle name="Normal 2 2 2 2 2 5 191" xfId="11638" xr:uid="{00000000-0005-0000-0000-0000762D0000}"/>
    <cellStyle name="Normal 2 2 2 2 2 5 2" xfId="11639" xr:uid="{00000000-0005-0000-0000-0000772D0000}"/>
    <cellStyle name="Normal 2 2 2 2 2 5 20" xfId="11640" xr:uid="{00000000-0005-0000-0000-0000782D0000}"/>
    <cellStyle name="Normal 2 2 2 2 2 5 21" xfId="11641" xr:uid="{00000000-0005-0000-0000-0000792D0000}"/>
    <cellStyle name="Normal 2 2 2 2 2 5 22" xfId="11642" xr:uid="{00000000-0005-0000-0000-00007A2D0000}"/>
    <cellStyle name="Normal 2 2 2 2 2 5 23" xfId="11643" xr:uid="{00000000-0005-0000-0000-00007B2D0000}"/>
    <cellStyle name="Normal 2 2 2 2 2 5 24" xfId="11644" xr:uid="{00000000-0005-0000-0000-00007C2D0000}"/>
    <cellStyle name="Normal 2 2 2 2 2 5 25" xfId="11645" xr:uid="{00000000-0005-0000-0000-00007D2D0000}"/>
    <cellStyle name="Normal 2 2 2 2 2 5 26" xfId="11646" xr:uid="{00000000-0005-0000-0000-00007E2D0000}"/>
    <cellStyle name="Normal 2 2 2 2 2 5 27" xfId="11647" xr:uid="{00000000-0005-0000-0000-00007F2D0000}"/>
    <cellStyle name="Normal 2 2 2 2 2 5 28" xfId="11648" xr:uid="{00000000-0005-0000-0000-0000802D0000}"/>
    <cellStyle name="Normal 2 2 2 2 2 5 29" xfId="11649" xr:uid="{00000000-0005-0000-0000-0000812D0000}"/>
    <cellStyle name="Normal 2 2 2 2 2 5 3" xfId="11650" xr:uid="{00000000-0005-0000-0000-0000822D0000}"/>
    <cellStyle name="Normal 2 2 2 2 2 5 30" xfId="11651" xr:uid="{00000000-0005-0000-0000-0000832D0000}"/>
    <cellStyle name="Normal 2 2 2 2 2 5 31" xfId="11652" xr:uid="{00000000-0005-0000-0000-0000842D0000}"/>
    <cellStyle name="Normal 2 2 2 2 2 5 32" xfId="11653" xr:uid="{00000000-0005-0000-0000-0000852D0000}"/>
    <cellStyle name="Normal 2 2 2 2 2 5 33" xfId="11654" xr:uid="{00000000-0005-0000-0000-0000862D0000}"/>
    <cellStyle name="Normal 2 2 2 2 2 5 34" xfId="11655" xr:uid="{00000000-0005-0000-0000-0000872D0000}"/>
    <cellStyle name="Normal 2 2 2 2 2 5 35" xfId="11656" xr:uid="{00000000-0005-0000-0000-0000882D0000}"/>
    <cellStyle name="Normal 2 2 2 2 2 5 36" xfId="11657" xr:uid="{00000000-0005-0000-0000-0000892D0000}"/>
    <cellStyle name="Normal 2 2 2 2 2 5 37" xfId="11658" xr:uid="{00000000-0005-0000-0000-00008A2D0000}"/>
    <cellStyle name="Normal 2 2 2 2 2 5 38" xfId="11659" xr:uid="{00000000-0005-0000-0000-00008B2D0000}"/>
    <cellStyle name="Normal 2 2 2 2 2 5 39" xfId="11660" xr:uid="{00000000-0005-0000-0000-00008C2D0000}"/>
    <cellStyle name="Normal 2 2 2 2 2 5 4" xfId="11661" xr:uid="{00000000-0005-0000-0000-00008D2D0000}"/>
    <cellStyle name="Normal 2 2 2 2 2 5 40" xfId="11662" xr:uid="{00000000-0005-0000-0000-00008E2D0000}"/>
    <cellStyle name="Normal 2 2 2 2 2 5 41" xfId="11663" xr:uid="{00000000-0005-0000-0000-00008F2D0000}"/>
    <cellStyle name="Normal 2 2 2 2 2 5 42" xfId="11664" xr:uid="{00000000-0005-0000-0000-0000902D0000}"/>
    <cellStyle name="Normal 2 2 2 2 2 5 43" xfId="11665" xr:uid="{00000000-0005-0000-0000-0000912D0000}"/>
    <cellStyle name="Normal 2 2 2 2 2 5 44" xfId="11666" xr:uid="{00000000-0005-0000-0000-0000922D0000}"/>
    <cellStyle name="Normal 2 2 2 2 2 5 45" xfId="11667" xr:uid="{00000000-0005-0000-0000-0000932D0000}"/>
    <cellStyle name="Normal 2 2 2 2 2 5 46" xfId="11668" xr:uid="{00000000-0005-0000-0000-0000942D0000}"/>
    <cellStyle name="Normal 2 2 2 2 2 5 47" xfId="11669" xr:uid="{00000000-0005-0000-0000-0000952D0000}"/>
    <cellStyle name="Normal 2 2 2 2 2 5 48" xfId="11670" xr:uid="{00000000-0005-0000-0000-0000962D0000}"/>
    <cellStyle name="Normal 2 2 2 2 2 5 49" xfId="11671" xr:uid="{00000000-0005-0000-0000-0000972D0000}"/>
    <cellStyle name="Normal 2 2 2 2 2 5 5" xfId="11672" xr:uid="{00000000-0005-0000-0000-0000982D0000}"/>
    <cellStyle name="Normal 2 2 2 2 2 5 50" xfId="11673" xr:uid="{00000000-0005-0000-0000-0000992D0000}"/>
    <cellStyle name="Normal 2 2 2 2 2 5 51" xfId="11674" xr:uid="{00000000-0005-0000-0000-00009A2D0000}"/>
    <cellStyle name="Normal 2 2 2 2 2 5 52" xfId="11675" xr:uid="{00000000-0005-0000-0000-00009B2D0000}"/>
    <cellStyle name="Normal 2 2 2 2 2 5 53" xfId="11676" xr:uid="{00000000-0005-0000-0000-00009C2D0000}"/>
    <cellStyle name="Normal 2 2 2 2 2 5 54" xfId="11677" xr:uid="{00000000-0005-0000-0000-00009D2D0000}"/>
    <cellStyle name="Normal 2 2 2 2 2 5 55" xfId="11678" xr:uid="{00000000-0005-0000-0000-00009E2D0000}"/>
    <cellStyle name="Normal 2 2 2 2 2 5 56" xfId="11679" xr:uid="{00000000-0005-0000-0000-00009F2D0000}"/>
    <cellStyle name="Normal 2 2 2 2 2 5 57" xfId="11680" xr:uid="{00000000-0005-0000-0000-0000A02D0000}"/>
    <cellStyle name="Normal 2 2 2 2 2 5 58" xfId="11681" xr:uid="{00000000-0005-0000-0000-0000A12D0000}"/>
    <cellStyle name="Normal 2 2 2 2 2 5 59" xfId="11682" xr:uid="{00000000-0005-0000-0000-0000A22D0000}"/>
    <cellStyle name="Normal 2 2 2 2 2 5 6" xfId="11683" xr:uid="{00000000-0005-0000-0000-0000A32D0000}"/>
    <cellStyle name="Normal 2 2 2 2 2 5 60" xfId="11684" xr:uid="{00000000-0005-0000-0000-0000A42D0000}"/>
    <cellStyle name="Normal 2 2 2 2 2 5 61" xfId="11685" xr:uid="{00000000-0005-0000-0000-0000A52D0000}"/>
    <cellStyle name="Normal 2 2 2 2 2 5 62" xfId="11686" xr:uid="{00000000-0005-0000-0000-0000A62D0000}"/>
    <cellStyle name="Normal 2 2 2 2 2 5 63" xfId="11687" xr:uid="{00000000-0005-0000-0000-0000A72D0000}"/>
    <cellStyle name="Normal 2 2 2 2 2 5 64" xfId="11688" xr:uid="{00000000-0005-0000-0000-0000A82D0000}"/>
    <cellStyle name="Normal 2 2 2 2 2 5 65" xfId="11689" xr:uid="{00000000-0005-0000-0000-0000A92D0000}"/>
    <cellStyle name="Normal 2 2 2 2 2 5 66" xfId="11690" xr:uid="{00000000-0005-0000-0000-0000AA2D0000}"/>
    <cellStyle name="Normal 2 2 2 2 2 5 67" xfId="11691" xr:uid="{00000000-0005-0000-0000-0000AB2D0000}"/>
    <cellStyle name="Normal 2 2 2 2 2 5 68" xfId="11692" xr:uid="{00000000-0005-0000-0000-0000AC2D0000}"/>
    <cellStyle name="Normal 2 2 2 2 2 5 69" xfId="11693" xr:uid="{00000000-0005-0000-0000-0000AD2D0000}"/>
    <cellStyle name="Normal 2 2 2 2 2 5 7" xfId="11694" xr:uid="{00000000-0005-0000-0000-0000AE2D0000}"/>
    <cellStyle name="Normal 2 2 2 2 2 5 70" xfId="11695" xr:uid="{00000000-0005-0000-0000-0000AF2D0000}"/>
    <cellStyle name="Normal 2 2 2 2 2 5 71" xfId="11696" xr:uid="{00000000-0005-0000-0000-0000B02D0000}"/>
    <cellStyle name="Normal 2 2 2 2 2 5 72" xfId="11697" xr:uid="{00000000-0005-0000-0000-0000B12D0000}"/>
    <cellStyle name="Normal 2 2 2 2 2 5 73" xfId="11698" xr:uid="{00000000-0005-0000-0000-0000B22D0000}"/>
    <cellStyle name="Normal 2 2 2 2 2 5 74" xfId="11699" xr:uid="{00000000-0005-0000-0000-0000B32D0000}"/>
    <cellStyle name="Normal 2 2 2 2 2 5 75" xfId="11700" xr:uid="{00000000-0005-0000-0000-0000B42D0000}"/>
    <cellStyle name="Normal 2 2 2 2 2 5 76" xfId="11701" xr:uid="{00000000-0005-0000-0000-0000B52D0000}"/>
    <cellStyle name="Normal 2 2 2 2 2 5 77" xfId="11702" xr:uid="{00000000-0005-0000-0000-0000B62D0000}"/>
    <cellStyle name="Normal 2 2 2 2 2 5 78" xfId="11703" xr:uid="{00000000-0005-0000-0000-0000B72D0000}"/>
    <cellStyle name="Normal 2 2 2 2 2 5 79" xfId="11704" xr:uid="{00000000-0005-0000-0000-0000B82D0000}"/>
    <cellStyle name="Normal 2 2 2 2 2 5 8" xfId="11705" xr:uid="{00000000-0005-0000-0000-0000B92D0000}"/>
    <cellStyle name="Normal 2 2 2 2 2 5 80" xfId="11706" xr:uid="{00000000-0005-0000-0000-0000BA2D0000}"/>
    <cellStyle name="Normal 2 2 2 2 2 5 81" xfId="11707" xr:uid="{00000000-0005-0000-0000-0000BB2D0000}"/>
    <cellStyle name="Normal 2 2 2 2 2 5 82" xfId="11708" xr:uid="{00000000-0005-0000-0000-0000BC2D0000}"/>
    <cellStyle name="Normal 2 2 2 2 2 5 83" xfId="11709" xr:uid="{00000000-0005-0000-0000-0000BD2D0000}"/>
    <cellStyle name="Normal 2 2 2 2 2 5 84" xfId="11710" xr:uid="{00000000-0005-0000-0000-0000BE2D0000}"/>
    <cellStyle name="Normal 2 2 2 2 2 5 85" xfId="11711" xr:uid="{00000000-0005-0000-0000-0000BF2D0000}"/>
    <cellStyle name="Normal 2 2 2 2 2 5 86" xfId="11712" xr:uid="{00000000-0005-0000-0000-0000C02D0000}"/>
    <cellStyle name="Normal 2 2 2 2 2 5 87" xfId="11713" xr:uid="{00000000-0005-0000-0000-0000C12D0000}"/>
    <cellStyle name="Normal 2 2 2 2 2 5 88" xfId="11714" xr:uid="{00000000-0005-0000-0000-0000C22D0000}"/>
    <cellStyle name="Normal 2 2 2 2 2 5 89" xfId="11715" xr:uid="{00000000-0005-0000-0000-0000C32D0000}"/>
    <cellStyle name="Normal 2 2 2 2 2 5 9" xfId="11716" xr:uid="{00000000-0005-0000-0000-0000C42D0000}"/>
    <cellStyle name="Normal 2 2 2 2 2 5 90" xfId="11717" xr:uid="{00000000-0005-0000-0000-0000C52D0000}"/>
    <cellStyle name="Normal 2 2 2 2 2 5 91" xfId="11718" xr:uid="{00000000-0005-0000-0000-0000C62D0000}"/>
    <cellStyle name="Normal 2 2 2 2 2 5 92" xfId="11719" xr:uid="{00000000-0005-0000-0000-0000C72D0000}"/>
    <cellStyle name="Normal 2 2 2 2 2 5 93" xfId="11720" xr:uid="{00000000-0005-0000-0000-0000C82D0000}"/>
    <cellStyle name="Normal 2 2 2 2 2 5 94" xfId="11721" xr:uid="{00000000-0005-0000-0000-0000C92D0000}"/>
    <cellStyle name="Normal 2 2 2 2 2 5 95" xfId="11722" xr:uid="{00000000-0005-0000-0000-0000CA2D0000}"/>
    <cellStyle name="Normal 2 2 2 2 2 5 96" xfId="11723" xr:uid="{00000000-0005-0000-0000-0000CB2D0000}"/>
    <cellStyle name="Normal 2 2 2 2 2 5 97" xfId="11724" xr:uid="{00000000-0005-0000-0000-0000CC2D0000}"/>
    <cellStyle name="Normal 2 2 2 2 2 5 98" xfId="11725" xr:uid="{00000000-0005-0000-0000-0000CD2D0000}"/>
    <cellStyle name="Normal 2 2 2 2 2 5 99" xfId="11726" xr:uid="{00000000-0005-0000-0000-0000CE2D0000}"/>
    <cellStyle name="Normal 2 2 2 2 2 50" xfId="11727" xr:uid="{00000000-0005-0000-0000-0000CF2D0000}"/>
    <cellStyle name="Normal 2 2 2 2 2 51" xfId="11728" xr:uid="{00000000-0005-0000-0000-0000D02D0000}"/>
    <cellStyle name="Normal 2 2 2 2 2 52" xfId="11729" xr:uid="{00000000-0005-0000-0000-0000D12D0000}"/>
    <cellStyle name="Normal 2 2 2 2 2 53" xfId="11730" xr:uid="{00000000-0005-0000-0000-0000D22D0000}"/>
    <cellStyle name="Normal 2 2 2 2 2 54" xfId="11731" xr:uid="{00000000-0005-0000-0000-0000D32D0000}"/>
    <cellStyle name="Normal 2 2 2 2 2 55" xfId="11732" xr:uid="{00000000-0005-0000-0000-0000D42D0000}"/>
    <cellStyle name="Normal 2 2 2 2 2 56" xfId="11733" xr:uid="{00000000-0005-0000-0000-0000D52D0000}"/>
    <cellStyle name="Normal 2 2 2 2 2 57" xfId="11734" xr:uid="{00000000-0005-0000-0000-0000D62D0000}"/>
    <cellStyle name="Normal 2 2 2 2 2 58" xfId="11735" xr:uid="{00000000-0005-0000-0000-0000D72D0000}"/>
    <cellStyle name="Normal 2 2 2 2 2 59" xfId="11736" xr:uid="{00000000-0005-0000-0000-0000D82D0000}"/>
    <cellStyle name="Normal 2 2 2 2 2 6" xfId="11737" xr:uid="{00000000-0005-0000-0000-0000D92D0000}"/>
    <cellStyle name="Normal 2 2 2 2 2 6 10" xfId="11738" xr:uid="{00000000-0005-0000-0000-0000DA2D0000}"/>
    <cellStyle name="Normal 2 2 2 2 2 6 100" xfId="11739" xr:uid="{00000000-0005-0000-0000-0000DB2D0000}"/>
    <cellStyle name="Normal 2 2 2 2 2 6 101" xfId="11740" xr:uid="{00000000-0005-0000-0000-0000DC2D0000}"/>
    <cellStyle name="Normal 2 2 2 2 2 6 102" xfId="11741" xr:uid="{00000000-0005-0000-0000-0000DD2D0000}"/>
    <cellStyle name="Normal 2 2 2 2 2 6 103" xfId="11742" xr:uid="{00000000-0005-0000-0000-0000DE2D0000}"/>
    <cellStyle name="Normal 2 2 2 2 2 6 104" xfId="11743" xr:uid="{00000000-0005-0000-0000-0000DF2D0000}"/>
    <cellStyle name="Normal 2 2 2 2 2 6 105" xfId="11744" xr:uid="{00000000-0005-0000-0000-0000E02D0000}"/>
    <cellStyle name="Normal 2 2 2 2 2 6 106" xfId="11745" xr:uid="{00000000-0005-0000-0000-0000E12D0000}"/>
    <cellStyle name="Normal 2 2 2 2 2 6 107" xfId="11746" xr:uid="{00000000-0005-0000-0000-0000E22D0000}"/>
    <cellStyle name="Normal 2 2 2 2 2 6 108" xfId="11747" xr:uid="{00000000-0005-0000-0000-0000E32D0000}"/>
    <cellStyle name="Normal 2 2 2 2 2 6 109" xfId="11748" xr:uid="{00000000-0005-0000-0000-0000E42D0000}"/>
    <cellStyle name="Normal 2 2 2 2 2 6 11" xfId="11749" xr:uid="{00000000-0005-0000-0000-0000E52D0000}"/>
    <cellStyle name="Normal 2 2 2 2 2 6 110" xfId="11750" xr:uid="{00000000-0005-0000-0000-0000E62D0000}"/>
    <cellStyle name="Normal 2 2 2 2 2 6 111" xfId="11751" xr:uid="{00000000-0005-0000-0000-0000E72D0000}"/>
    <cellStyle name="Normal 2 2 2 2 2 6 112" xfId="11752" xr:uid="{00000000-0005-0000-0000-0000E82D0000}"/>
    <cellStyle name="Normal 2 2 2 2 2 6 113" xfId="11753" xr:uid="{00000000-0005-0000-0000-0000E92D0000}"/>
    <cellStyle name="Normal 2 2 2 2 2 6 114" xfId="11754" xr:uid="{00000000-0005-0000-0000-0000EA2D0000}"/>
    <cellStyle name="Normal 2 2 2 2 2 6 115" xfId="11755" xr:uid="{00000000-0005-0000-0000-0000EB2D0000}"/>
    <cellStyle name="Normal 2 2 2 2 2 6 116" xfId="11756" xr:uid="{00000000-0005-0000-0000-0000EC2D0000}"/>
    <cellStyle name="Normal 2 2 2 2 2 6 117" xfId="11757" xr:uid="{00000000-0005-0000-0000-0000ED2D0000}"/>
    <cellStyle name="Normal 2 2 2 2 2 6 118" xfId="11758" xr:uid="{00000000-0005-0000-0000-0000EE2D0000}"/>
    <cellStyle name="Normal 2 2 2 2 2 6 119" xfId="11759" xr:uid="{00000000-0005-0000-0000-0000EF2D0000}"/>
    <cellStyle name="Normal 2 2 2 2 2 6 12" xfId="11760" xr:uid="{00000000-0005-0000-0000-0000F02D0000}"/>
    <cellStyle name="Normal 2 2 2 2 2 6 120" xfId="11761" xr:uid="{00000000-0005-0000-0000-0000F12D0000}"/>
    <cellStyle name="Normal 2 2 2 2 2 6 121" xfId="11762" xr:uid="{00000000-0005-0000-0000-0000F22D0000}"/>
    <cellStyle name="Normal 2 2 2 2 2 6 122" xfId="11763" xr:uid="{00000000-0005-0000-0000-0000F32D0000}"/>
    <cellStyle name="Normal 2 2 2 2 2 6 123" xfId="11764" xr:uid="{00000000-0005-0000-0000-0000F42D0000}"/>
    <cellStyle name="Normal 2 2 2 2 2 6 124" xfId="11765" xr:uid="{00000000-0005-0000-0000-0000F52D0000}"/>
    <cellStyle name="Normal 2 2 2 2 2 6 125" xfId="11766" xr:uid="{00000000-0005-0000-0000-0000F62D0000}"/>
    <cellStyle name="Normal 2 2 2 2 2 6 126" xfId="11767" xr:uid="{00000000-0005-0000-0000-0000F72D0000}"/>
    <cellStyle name="Normal 2 2 2 2 2 6 127" xfId="11768" xr:uid="{00000000-0005-0000-0000-0000F82D0000}"/>
    <cellStyle name="Normal 2 2 2 2 2 6 128" xfId="11769" xr:uid="{00000000-0005-0000-0000-0000F92D0000}"/>
    <cellStyle name="Normal 2 2 2 2 2 6 129" xfId="11770" xr:uid="{00000000-0005-0000-0000-0000FA2D0000}"/>
    <cellStyle name="Normal 2 2 2 2 2 6 13" xfId="11771" xr:uid="{00000000-0005-0000-0000-0000FB2D0000}"/>
    <cellStyle name="Normal 2 2 2 2 2 6 130" xfId="11772" xr:uid="{00000000-0005-0000-0000-0000FC2D0000}"/>
    <cellStyle name="Normal 2 2 2 2 2 6 131" xfId="11773" xr:uid="{00000000-0005-0000-0000-0000FD2D0000}"/>
    <cellStyle name="Normal 2 2 2 2 2 6 132" xfId="11774" xr:uid="{00000000-0005-0000-0000-0000FE2D0000}"/>
    <cellStyle name="Normal 2 2 2 2 2 6 133" xfId="11775" xr:uid="{00000000-0005-0000-0000-0000FF2D0000}"/>
    <cellStyle name="Normal 2 2 2 2 2 6 134" xfId="11776" xr:uid="{00000000-0005-0000-0000-0000002E0000}"/>
    <cellStyle name="Normal 2 2 2 2 2 6 135" xfId="11777" xr:uid="{00000000-0005-0000-0000-0000012E0000}"/>
    <cellStyle name="Normal 2 2 2 2 2 6 136" xfId="11778" xr:uid="{00000000-0005-0000-0000-0000022E0000}"/>
    <cellStyle name="Normal 2 2 2 2 2 6 137" xfId="11779" xr:uid="{00000000-0005-0000-0000-0000032E0000}"/>
    <cellStyle name="Normal 2 2 2 2 2 6 138" xfId="11780" xr:uid="{00000000-0005-0000-0000-0000042E0000}"/>
    <cellStyle name="Normal 2 2 2 2 2 6 139" xfId="11781" xr:uid="{00000000-0005-0000-0000-0000052E0000}"/>
    <cellStyle name="Normal 2 2 2 2 2 6 14" xfId="11782" xr:uid="{00000000-0005-0000-0000-0000062E0000}"/>
    <cellStyle name="Normal 2 2 2 2 2 6 140" xfId="11783" xr:uid="{00000000-0005-0000-0000-0000072E0000}"/>
    <cellStyle name="Normal 2 2 2 2 2 6 141" xfId="11784" xr:uid="{00000000-0005-0000-0000-0000082E0000}"/>
    <cellStyle name="Normal 2 2 2 2 2 6 142" xfId="11785" xr:uid="{00000000-0005-0000-0000-0000092E0000}"/>
    <cellStyle name="Normal 2 2 2 2 2 6 143" xfId="11786" xr:uid="{00000000-0005-0000-0000-00000A2E0000}"/>
    <cellStyle name="Normal 2 2 2 2 2 6 144" xfId="11787" xr:uid="{00000000-0005-0000-0000-00000B2E0000}"/>
    <cellStyle name="Normal 2 2 2 2 2 6 145" xfId="11788" xr:uid="{00000000-0005-0000-0000-00000C2E0000}"/>
    <cellStyle name="Normal 2 2 2 2 2 6 146" xfId="11789" xr:uid="{00000000-0005-0000-0000-00000D2E0000}"/>
    <cellStyle name="Normal 2 2 2 2 2 6 147" xfId="11790" xr:uid="{00000000-0005-0000-0000-00000E2E0000}"/>
    <cellStyle name="Normal 2 2 2 2 2 6 148" xfId="11791" xr:uid="{00000000-0005-0000-0000-00000F2E0000}"/>
    <cellStyle name="Normal 2 2 2 2 2 6 149" xfId="11792" xr:uid="{00000000-0005-0000-0000-0000102E0000}"/>
    <cellStyle name="Normal 2 2 2 2 2 6 15" xfId="11793" xr:uid="{00000000-0005-0000-0000-0000112E0000}"/>
    <cellStyle name="Normal 2 2 2 2 2 6 150" xfId="11794" xr:uid="{00000000-0005-0000-0000-0000122E0000}"/>
    <cellStyle name="Normal 2 2 2 2 2 6 151" xfId="11795" xr:uid="{00000000-0005-0000-0000-0000132E0000}"/>
    <cellStyle name="Normal 2 2 2 2 2 6 152" xfId="11796" xr:uid="{00000000-0005-0000-0000-0000142E0000}"/>
    <cellStyle name="Normal 2 2 2 2 2 6 153" xfId="11797" xr:uid="{00000000-0005-0000-0000-0000152E0000}"/>
    <cellStyle name="Normal 2 2 2 2 2 6 154" xfId="11798" xr:uid="{00000000-0005-0000-0000-0000162E0000}"/>
    <cellStyle name="Normal 2 2 2 2 2 6 155" xfId="11799" xr:uid="{00000000-0005-0000-0000-0000172E0000}"/>
    <cellStyle name="Normal 2 2 2 2 2 6 156" xfId="11800" xr:uid="{00000000-0005-0000-0000-0000182E0000}"/>
    <cellStyle name="Normal 2 2 2 2 2 6 157" xfId="11801" xr:uid="{00000000-0005-0000-0000-0000192E0000}"/>
    <cellStyle name="Normal 2 2 2 2 2 6 158" xfId="11802" xr:uid="{00000000-0005-0000-0000-00001A2E0000}"/>
    <cellStyle name="Normal 2 2 2 2 2 6 159" xfId="11803" xr:uid="{00000000-0005-0000-0000-00001B2E0000}"/>
    <cellStyle name="Normal 2 2 2 2 2 6 16" xfId="11804" xr:uid="{00000000-0005-0000-0000-00001C2E0000}"/>
    <cellStyle name="Normal 2 2 2 2 2 6 160" xfId="11805" xr:uid="{00000000-0005-0000-0000-00001D2E0000}"/>
    <cellStyle name="Normal 2 2 2 2 2 6 161" xfId="11806" xr:uid="{00000000-0005-0000-0000-00001E2E0000}"/>
    <cellStyle name="Normal 2 2 2 2 2 6 162" xfId="11807" xr:uid="{00000000-0005-0000-0000-00001F2E0000}"/>
    <cellStyle name="Normal 2 2 2 2 2 6 163" xfId="11808" xr:uid="{00000000-0005-0000-0000-0000202E0000}"/>
    <cellStyle name="Normal 2 2 2 2 2 6 164" xfId="11809" xr:uid="{00000000-0005-0000-0000-0000212E0000}"/>
    <cellStyle name="Normal 2 2 2 2 2 6 165" xfId="11810" xr:uid="{00000000-0005-0000-0000-0000222E0000}"/>
    <cellStyle name="Normal 2 2 2 2 2 6 166" xfId="11811" xr:uid="{00000000-0005-0000-0000-0000232E0000}"/>
    <cellStyle name="Normal 2 2 2 2 2 6 167" xfId="11812" xr:uid="{00000000-0005-0000-0000-0000242E0000}"/>
    <cellStyle name="Normal 2 2 2 2 2 6 168" xfId="11813" xr:uid="{00000000-0005-0000-0000-0000252E0000}"/>
    <cellStyle name="Normal 2 2 2 2 2 6 169" xfId="11814" xr:uid="{00000000-0005-0000-0000-0000262E0000}"/>
    <cellStyle name="Normal 2 2 2 2 2 6 17" xfId="11815" xr:uid="{00000000-0005-0000-0000-0000272E0000}"/>
    <cellStyle name="Normal 2 2 2 2 2 6 170" xfId="11816" xr:uid="{00000000-0005-0000-0000-0000282E0000}"/>
    <cellStyle name="Normal 2 2 2 2 2 6 171" xfId="11817" xr:uid="{00000000-0005-0000-0000-0000292E0000}"/>
    <cellStyle name="Normal 2 2 2 2 2 6 172" xfId="11818" xr:uid="{00000000-0005-0000-0000-00002A2E0000}"/>
    <cellStyle name="Normal 2 2 2 2 2 6 173" xfId="11819" xr:uid="{00000000-0005-0000-0000-00002B2E0000}"/>
    <cellStyle name="Normal 2 2 2 2 2 6 174" xfId="11820" xr:uid="{00000000-0005-0000-0000-00002C2E0000}"/>
    <cellStyle name="Normal 2 2 2 2 2 6 175" xfId="11821" xr:uid="{00000000-0005-0000-0000-00002D2E0000}"/>
    <cellStyle name="Normal 2 2 2 2 2 6 176" xfId="11822" xr:uid="{00000000-0005-0000-0000-00002E2E0000}"/>
    <cellStyle name="Normal 2 2 2 2 2 6 177" xfId="11823" xr:uid="{00000000-0005-0000-0000-00002F2E0000}"/>
    <cellStyle name="Normal 2 2 2 2 2 6 178" xfId="11824" xr:uid="{00000000-0005-0000-0000-0000302E0000}"/>
    <cellStyle name="Normal 2 2 2 2 2 6 179" xfId="11825" xr:uid="{00000000-0005-0000-0000-0000312E0000}"/>
    <cellStyle name="Normal 2 2 2 2 2 6 18" xfId="11826" xr:uid="{00000000-0005-0000-0000-0000322E0000}"/>
    <cellStyle name="Normal 2 2 2 2 2 6 180" xfId="11827" xr:uid="{00000000-0005-0000-0000-0000332E0000}"/>
    <cellStyle name="Normal 2 2 2 2 2 6 19" xfId="11828" xr:uid="{00000000-0005-0000-0000-0000342E0000}"/>
    <cellStyle name="Normal 2 2 2 2 2 6 2" xfId="11829" xr:uid="{00000000-0005-0000-0000-0000352E0000}"/>
    <cellStyle name="Normal 2 2 2 2 2 6 20" xfId="11830" xr:uid="{00000000-0005-0000-0000-0000362E0000}"/>
    <cellStyle name="Normal 2 2 2 2 2 6 21" xfId="11831" xr:uid="{00000000-0005-0000-0000-0000372E0000}"/>
    <cellStyle name="Normal 2 2 2 2 2 6 22" xfId="11832" xr:uid="{00000000-0005-0000-0000-0000382E0000}"/>
    <cellStyle name="Normal 2 2 2 2 2 6 23" xfId="11833" xr:uid="{00000000-0005-0000-0000-0000392E0000}"/>
    <cellStyle name="Normal 2 2 2 2 2 6 24" xfId="11834" xr:uid="{00000000-0005-0000-0000-00003A2E0000}"/>
    <cellStyle name="Normal 2 2 2 2 2 6 25" xfId="11835" xr:uid="{00000000-0005-0000-0000-00003B2E0000}"/>
    <cellStyle name="Normal 2 2 2 2 2 6 26" xfId="11836" xr:uid="{00000000-0005-0000-0000-00003C2E0000}"/>
    <cellStyle name="Normal 2 2 2 2 2 6 27" xfId="11837" xr:uid="{00000000-0005-0000-0000-00003D2E0000}"/>
    <cellStyle name="Normal 2 2 2 2 2 6 28" xfId="11838" xr:uid="{00000000-0005-0000-0000-00003E2E0000}"/>
    <cellStyle name="Normal 2 2 2 2 2 6 29" xfId="11839" xr:uid="{00000000-0005-0000-0000-00003F2E0000}"/>
    <cellStyle name="Normal 2 2 2 2 2 6 3" xfId="11840" xr:uid="{00000000-0005-0000-0000-0000402E0000}"/>
    <cellStyle name="Normal 2 2 2 2 2 6 30" xfId="11841" xr:uid="{00000000-0005-0000-0000-0000412E0000}"/>
    <cellStyle name="Normal 2 2 2 2 2 6 31" xfId="11842" xr:uid="{00000000-0005-0000-0000-0000422E0000}"/>
    <cellStyle name="Normal 2 2 2 2 2 6 32" xfId="11843" xr:uid="{00000000-0005-0000-0000-0000432E0000}"/>
    <cellStyle name="Normal 2 2 2 2 2 6 33" xfId="11844" xr:uid="{00000000-0005-0000-0000-0000442E0000}"/>
    <cellStyle name="Normal 2 2 2 2 2 6 34" xfId="11845" xr:uid="{00000000-0005-0000-0000-0000452E0000}"/>
    <cellStyle name="Normal 2 2 2 2 2 6 35" xfId="11846" xr:uid="{00000000-0005-0000-0000-0000462E0000}"/>
    <cellStyle name="Normal 2 2 2 2 2 6 36" xfId="11847" xr:uid="{00000000-0005-0000-0000-0000472E0000}"/>
    <cellStyle name="Normal 2 2 2 2 2 6 37" xfId="11848" xr:uid="{00000000-0005-0000-0000-0000482E0000}"/>
    <cellStyle name="Normal 2 2 2 2 2 6 38" xfId="11849" xr:uid="{00000000-0005-0000-0000-0000492E0000}"/>
    <cellStyle name="Normal 2 2 2 2 2 6 39" xfId="11850" xr:uid="{00000000-0005-0000-0000-00004A2E0000}"/>
    <cellStyle name="Normal 2 2 2 2 2 6 4" xfId="11851" xr:uid="{00000000-0005-0000-0000-00004B2E0000}"/>
    <cellStyle name="Normal 2 2 2 2 2 6 40" xfId="11852" xr:uid="{00000000-0005-0000-0000-00004C2E0000}"/>
    <cellStyle name="Normal 2 2 2 2 2 6 41" xfId="11853" xr:uid="{00000000-0005-0000-0000-00004D2E0000}"/>
    <cellStyle name="Normal 2 2 2 2 2 6 42" xfId="11854" xr:uid="{00000000-0005-0000-0000-00004E2E0000}"/>
    <cellStyle name="Normal 2 2 2 2 2 6 43" xfId="11855" xr:uid="{00000000-0005-0000-0000-00004F2E0000}"/>
    <cellStyle name="Normal 2 2 2 2 2 6 44" xfId="11856" xr:uid="{00000000-0005-0000-0000-0000502E0000}"/>
    <cellStyle name="Normal 2 2 2 2 2 6 45" xfId="11857" xr:uid="{00000000-0005-0000-0000-0000512E0000}"/>
    <cellStyle name="Normal 2 2 2 2 2 6 46" xfId="11858" xr:uid="{00000000-0005-0000-0000-0000522E0000}"/>
    <cellStyle name="Normal 2 2 2 2 2 6 47" xfId="11859" xr:uid="{00000000-0005-0000-0000-0000532E0000}"/>
    <cellStyle name="Normal 2 2 2 2 2 6 48" xfId="11860" xr:uid="{00000000-0005-0000-0000-0000542E0000}"/>
    <cellStyle name="Normal 2 2 2 2 2 6 49" xfId="11861" xr:uid="{00000000-0005-0000-0000-0000552E0000}"/>
    <cellStyle name="Normal 2 2 2 2 2 6 5" xfId="11862" xr:uid="{00000000-0005-0000-0000-0000562E0000}"/>
    <cellStyle name="Normal 2 2 2 2 2 6 50" xfId="11863" xr:uid="{00000000-0005-0000-0000-0000572E0000}"/>
    <cellStyle name="Normal 2 2 2 2 2 6 51" xfId="11864" xr:uid="{00000000-0005-0000-0000-0000582E0000}"/>
    <cellStyle name="Normal 2 2 2 2 2 6 52" xfId="11865" xr:uid="{00000000-0005-0000-0000-0000592E0000}"/>
    <cellStyle name="Normal 2 2 2 2 2 6 53" xfId="11866" xr:uid="{00000000-0005-0000-0000-00005A2E0000}"/>
    <cellStyle name="Normal 2 2 2 2 2 6 54" xfId="11867" xr:uid="{00000000-0005-0000-0000-00005B2E0000}"/>
    <cellStyle name="Normal 2 2 2 2 2 6 55" xfId="11868" xr:uid="{00000000-0005-0000-0000-00005C2E0000}"/>
    <cellStyle name="Normal 2 2 2 2 2 6 56" xfId="11869" xr:uid="{00000000-0005-0000-0000-00005D2E0000}"/>
    <cellStyle name="Normal 2 2 2 2 2 6 57" xfId="11870" xr:uid="{00000000-0005-0000-0000-00005E2E0000}"/>
    <cellStyle name="Normal 2 2 2 2 2 6 58" xfId="11871" xr:uid="{00000000-0005-0000-0000-00005F2E0000}"/>
    <cellStyle name="Normal 2 2 2 2 2 6 59" xfId="11872" xr:uid="{00000000-0005-0000-0000-0000602E0000}"/>
    <cellStyle name="Normal 2 2 2 2 2 6 6" xfId="11873" xr:uid="{00000000-0005-0000-0000-0000612E0000}"/>
    <cellStyle name="Normal 2 2 2 2 2 6 60" xfId="11874" xr:uid="{00000000-0005-0000-0000-0000622E0000}"/>
    <cellStyle name="Normal 2 2 2 2 2 6 61" xfId="11875" xr:uid="{00000000-0005-0000-0000-0000632E0000}"/>
    <cellStyle name="Normal 2 2 2 2 2 6 62" xfId="11876" xr:uid="{00000000-0005-0000-0000-0000642E0000}"/>
    <cellStyle name="Normal 2 2 2 2 2 6 63" xfId="11877" xr:uid="{00000000-0005-0000-0000-0000652E0000}"/>
    <cellStyle name="Normal 2 2 2 2 2 6 64" xfId="11878" xr:uid="{00000000-0005-0000-0000-0000662E0000}"/>
    <cellStyle name="Normal 2 2 2 2 2 6 65" xfId="11879" xr:uid="{00000000-0005-0000-0000-0000672E0000}"/>
    <cellStyle name="Normal 2 2 2 2 2 6 66" xfId="11880" xr:uid="{00000000-0005-0000-0000-0000682E0000}"/>
    <cellStyle name="Normal 2 2 2 2 2 6 67" xfId="11881" xr:uid="{00000000-0005-0000-0000-0000692E0000}"/>
    <cellStyle name="Normal 2 2 2 2 2 6 68" xfId="11882" xr:uid="{00000000-0005-0000-0000-00006A2E0000}"/>
    <cellStyle name="Normal 2 2 2 2 2 6 69" xfId="11883" xr:uid="{00000000-0005-0000-0000-00006B2E0000}"/>
    <cellStyle name="Normal 2 2 2 2 2 6 7" xfId="11884" xr:uid="{00000000-0005-0000-0000-00006C2E0000}"/>
    <cellStyle name="Normal 2 2 2 2 2 6 70" xfId="11885" xr:uid="{00000000-0005-0000-0000-00006D2E0000}"/>
    <cellStyle name="Normal 2 2 2 2 2 6 71" xfId="11886" xr:uid="{00000000-0005-0000-0000-00006E2E0000}"/>
    <cellStyle name="Normal 2 2 2 2 2 6 72" xfId="11887" xr:uid="{00000000-0005-0000-0000-00006F2E0000}"/>
    <cellStyle name="Normal 2 2 2 2 2 6 73" xfId="11888" xr:uid="{00000000-0005-0000-0000-0000702E0000}"/>
    <cellStyle name="Normal 2 2 2 2 2 6 74" xfId="11889" xr:uid="{00000000-0005-0000-0000-0000712E0000}"/>
    <cellStyle name="Normal 2 2 2 2 2 6 75" xfId="11890" xr:uid="{00000000-0005-0000-0000-0000722E0000}"/>
    <cellStyle name="Normal 2 2 2 2 2 6 76" xfId="11891" xr:uid="{00000000-0005-0000-0000-0000732E0000}"/>
    <cellStyle name="Normal 2 2 2 2 2 6 77" xfId="11892" xr:uid="{00000000-0005-0000-0000-0000742E0000}"/>
    <cellStyle name="Normal 2 2 2 2 2 6 78" xfId="11893" xr:uid="{00000000-0005-0000-0000-0000752E0000}"/>
    <cellStyle name="Normal 2 2 2 2 2 6 79" xfId="11894" xr:uid="{00000000-0005-0000-0000-0000762E0000}"/>
    <cellStyle name="Normal 2 2 2 2 2 6 8" xfId="11895" xr:uid="{00000000-0005-0000-0000-0000772E0000}"/>
    <cellStyle name="Normal 2 2 2 2 2 6 80" xfId="11896" xr:uid="{00000000-0005-0000-0000-0000782E0000}"/>
    <cellStyle name="Normal 2 2 2 2 2 6 81" xfId="11897" xr:uid="{00000000-0005-0000-0000-0000792E0000}"/>
    <cellStyle name="Normal 2 2 2 2 2 6 82" xfId="11898" xr:uid="{00000000-0005-0000-0000-00007A2E0000}"/>
    <cellStyle name="Normal 2 2 2 2 2 6 83" xfId="11899" xr:uid="{00000000-0005-0000-0000-00007B2E0000}"/>
    <cellStyle name="Normal 2 2 2 2 2 6 84" xfId="11900" xr:uid="{00000000-0005-0000-0000-00007C2E0000}"/>
    <cellStyle name="Normal 2 2 2 2 2 6 85" xfId="11901" xr:uid="{00000000-0005-0000-0000-00007D2E0000}"/>
    <cellStyle name="Normal 2 2 2 2 2 6 86" xfId="11902" xr:uid="{00000000-0005-0000-0000-00007E2E0000}"/>
    <cellStyle name="Normal 2 2 2 2 2 6 87" xfId="11903" xr:uid="{00000000-0005-0000-0000-00007F2E0000}"/>
    <cellStyle name="Normal 2 2 2 2 2 6 88" xfId="11904" xr:uid="{00000000-0005-0000-0000-0000802E0000}"/>
    <cellStyle name="Normal 2 2 2 2 2 6 89" xfId="11905" xr:uid="{00000000-0005-0000-0000-0000812E0000}"/>
    <cellStyle name="Normal 2 2 2 2 2 6 9" xfId="11906" xr:uid="{00000000-0005-0000-0000-0000822E0000}"/>
    <cellStyle name="Normal 2 2 2 2 2 6 90" xfId="11907" xr:uid="{00000000-0005-0000-0000-0000832E0000}"/>
    <cellStyle name="Normal 2 2 2 2 2 6 91" xfId="11908" xr:uid="{00000000-0005-0000-0000-0000842E0000}"/>
    <cellStyle name="Normal 2 2 2 2 2 6 92" xfId="11909" xr:uid="{00000000-0005-0000-0000-0000852E0000}"/>
    <cellStyle name="Normal 2 2 2 2 2 6 93" xfId="11910" xr:uid="{00000000-0005-0000-0000-0000862E0000}"/>
    <cellStyle name="Normal 2 2 2 2 2 6 94" xfId="11911" xr:uid="{00000000-0005-0000-0000-0000872E0000}"/>
    <cellStyle name="Normal 2 2 2 2 2 6 95" xfId="11912" xr:uid="{00000000-0005-0000-0000-0000882E0000}"/>
    <cellStyle name="Normal 2 2 2 2 2 6 96" xfId="11913" xr:uid="{00000000-0005-0000-0000-0000892E0000}"/>
    <cellStyle name="Normal 2 2 2 2 2 6 97" xfId="11914" xr:uid="{00000000-0005-0000-0000-00008A2E0000}"/>
    <cellStyle name="Normal 2 2 2 2 2 6 98" xfId="11915" xr:uid="{00000000-0005-0000-0000-00008B2E0000}"/>
    <cellStyle name="Normal 2 2 2 2 2 6 99" xfId="11916" xr:uid="{00000000-0005-0000-0000-00008C2E0000}"/>
    <cellStyle name="Normal 2 2 2 2 2 60" xfId="11917" xr:uid="{00000000-0005-0000-0000-00008D2E0000}"/>
    <cellStyle name="Normal 2 2 2 2 2 61" xfId="11918" xr:uid="{00000000-0005-0000-0000-00008E2E0000}"/>
    <cellStyle name="Normal 2 2 2 2 2 62" xfId="11919" xr:uid="{00000000-0005-0000-0000-00008F2E0000}"/>
    <cellStyle name="Normal 2 2 2 2 2 63" xfId="11920" xr:uid="{00000000-0005-0000-0000-0000902E0000}"/>
    <cellStyle name="Normal 2 2 2 2 2 64" xfId="11921" xr:uid="{00000000-0005-0000-0000-0000912E0000}"/>
    <cellStyle name="Normal 2 2 2 2 2 65" xfId="11922" xr:uid="{00000000-0005-0000-0000-0000922E0000}"/>
    <cellStyle name="Normal 2 2 2 2 2 66" xfId="11923" xr:uid="{00000000-0005-0000-0000-0000932E0000}"/>
    <cellStyle name="Normal 2 2 2 2 2 67" xfId="11924" xr:uid="{00000000-0005-0000-0000-0000942E0000}"/>
    <cellStyle name="Normal 2 2 2 2 2 68" xfId="11925" xr:uid="{00000000-0005-0000-0000-0000952E0000}"/>
    <cellStyle name="Normal 2 2 2 2 2 69" xfId="11926" xr:uid="{00000000-0005-0000-0000-0000962E0000}"/>
    <cellStyle name="Normal 2 2 2 2 2 7" xfId="11927" xr:uid="{00000000-0005-0000-0000-0000972E0000}"/>
    <cellStyle name="Normal 2 2 2 2 2 7 10" xfId="11928" xr:uid="{00000000-0005-0000-0000-0000982E0000}"/>
    <cellStyle name="Normal 2 2 2 2 2 7 100" xfId="11929" xr:uid="{00000000-0005-0000-0000-0000992E0000}"/>
    <cellStyle name="Normal 2 2 2 2 2 7 101" xfId="11930" xr:uid="{00000000-0005-0000-0000-00009A2E0000}"/>
    <cellStyle name="Normal 2 2 2 2 2 7 102" xfId="11931" xr:uid="{00000000-0005-0000-0000-00009B2E0000}"/>
    <cellStyle name="Normal 2 2 2 2 2 7 103" xfId="11932" xr:uid="{00000000-0005-0000-0000-00009C2E0000}"/>
    <cellStyle name="Normal 2 2 2 2 2 7 104" xfId="11933" xr:uid="{00000000-0005-0000-0000-00009D2E0000}"/>
    <cellStyle name="Normal 2 2 2 2 2 7 105" xfId="11934" xr:uid="{00000000-0005-0000-0000-00009E2E0000}"/>
    <cellStyle name="Normal 2 2 2 2 2 7 106" xfId="11935" xr:uid="{00000000-0005-0000-0000-00009F2E0000}"/>
    <cellStyle name="Normal 2 2 2 2 2 7 107" xfId="11936" xr:uid="{00000000-0005-0000-0000-0000A02E0000}"/>
    <cellStyle name="Normal 2 2 2 2 2 7 108" xfId="11937" xr:uid="{00000000-0005-0000-0000-0000A12E0000}"/>
    <cellStyle name="Normal 2 2 2 2 2 7 109" xfId="11938" xr:uid="{00000000-0005-0000-0000-0000A22E0000}"/>
    <cellStyle name="Normal 2 2 2 2 2 7 11" xfId="11939" xr:uid="{00000000-0005-0000-0000-0000A32E0000}"/>
    <cellStyle name="Normal 2 2 2 2 2 7 110" xfId="11940" xr:uid="{00000000-0005-0000-0000-0000A42E0000}"/>
    <cellStyle name="Normal 2 2 2 2 2 7 111" xfId="11941" xr:uid="{00000000-0005-0000-0000-0000A52E0000}"/>
    <cellStyle name="Normal 2 2 2 2 2 7 112" xfId="11942" xr:uid="{00000000-0005-0000-0000-0000A62E0000}"/>
    <cellStyle name="Normal 2 2 2 2 2 7 113" xfId="11943" xr:uid="{00000000-0005-0000-0000-0000A72E0000}"/>
    <cellStyle name="Normal 2 2 2 2 2 7 114" xfId="11944" xr:uid="{00000000-0005-0000-0000-0000A82E0000}"/>
    <cellStyle name="Normal 2 2 2 2 2 7 115" xfId="11945" xr:uid="{00000000-0005-0000-0000-0000A92E0000}"/>
    <cellStyle name="Normal 2 2 2 2 2 7 116" xfId="11946" xr:uid="{00000000-0005-0000-0000-0000AA2E0000}"/>
    <cellStyle name="Normal 2 2 2 2 2 7 117" xfId="11947" xr:uid="{00000000-0005-0000-0000-0000AB2E0000}"/>
    <cellStyle name="Normal 2 2 2 2 2 7 118" xfId="11948" xr:uid="{00000000-0005-0000-0000-0000AC2E0000}"/>
    <cellStyle name="Normal 2 2 2 2 2 7 119" xfId="11949" xr:uid="{00000000-0005-0000-0000-0000AD2E0000}"/>
    <cellStyle name="Normal 2 2 2 2 2 7 12" xfId="11950" xr:uid="{00000000-0005-0000-0000-0000AE2E0000}"/>
    <cellStyle name="Normal 2 2 2 2 2 7 120" xfId="11951" xr:uid="{00000000-0005-0000-0000-0000AF2E0000}"/>
    <cellStyle name="Normal 2 2 2 2 2 7 121" xfId="11952" xr:uid="{00000000-0005-0000-0000-0000B02E0000}"/>
    <cellStyle name="Normal 2 2 2 2 2 7 122" xfId="11953" xr:uid="{00000000-0005-0000-0000-0000B12E0000}"/>
    <cellStyle name="Normal 2 2 2 2 2 7 123" xfId="11954" xr:uid="{00000000-0005-0000-0000-0000B22E0000}"/>
    <cellStyle name="Normal 2 2 2 2 2 7 124" xfId="11955" xr:uid="{00000000-0005-0000-0000-0000B32E0000}"/>
    <cellStyle name="Normal 2 2 2 2 2 7 125" xfId="11956" xr:uid="{00000000-0005-0000-0000-0000B42E0000}"/>
    <cellStyle name="Normal 2 2 2 2 2 7 126" xfId="11957" xr:uid="{00000000-0005-0000-0000-0000B52E0000}"/>
    <cellStyle name="Normal 2 2 2 2 2 7 127" xfId="11958" xr:uid="{00000000-0005-0000-0000-0000B62E0000}"/>
    <cellStyle name="Normal 2 2 2 2 2 7 128" xfId="11959" xr:uid="{00000000-0005-0000-0000-0000B72E0000}"/>
    <cellStyle name="Normal 2 2 2 2 2 7 129" xfId="11960" xr:uid="{00000000-0005-0000-0000-0000B82E0000}"/>
    <cellStyle name="Normal 2 2 2 2 2 7 13" xfId="11961" xr:uid="{00000000-0005-0000-0000-0000B92E0000}"/>
    <cellStyle name="Normal 2 2 2 2 2 7 130" xfId="11962" xr:uid="{00000000-0005-0000-0000-0000BA2E0000}"/>
    <cellStyle name="Normal 2 2 2 2 2 7 131" xfId="11963" xr:uid="{00000000-0005-0000-0000-0000BB2E0000}"/>
    <cellStyle name="Normal 2 2 2 2 2 7 132" xfId="11964" xr:uid="{00000000-0005-0000-0000-0000BC2E0000}"/>
    <cellStyle name="Normal 2 2 2 2 2 7 133" xfId="11965" xr:uid="{00000000-0005-0000-0000-0000BD2E0000}"/>
    <cellStyle name="Normal 2 2 2 2 2 7 134" xfId="11966" xr:uid="{00000000-0005-0000-0000-0000BE2E0000}"/>
    <cellStyle name="Normal 2 2 2 2 2 7 135" xfId="11967" xr:uid="{00000000-0005-0000-0000-0000BF2E0000}"/>
    <cellStyle name="Normal 2 2 2 2 2 7 136" xfId="11968" xr:uid="{00000000-0005-0000-0000-0000C02E0000}"/>
    <cellStyle name="Normal 2 2 2 2 2 7 137" xfId="11969" xr:uid="{00000000-0005-0000-0000-0000C12E0000}"/>
    <cellStyle name="Normal 2 2 2 2 2 7 138" xfId="11970" xr:uid="{00000000-0005-0000-0000-0000C22E0000}"/>
    <cellStyle name="Normal 2 2 2 2 2 7 139" xfId="11971" xr:uid="{00000000-0005-0000-0000-0000C32E0000}"/>
    <cellStyle name="Normal 2 2 2 2 2 7 14" xfId="11972" xr:uid="{00000000-0005-0000-0000-0000C42E0000}"/>
    <cellStyle name="Normal 2 2 2 2 2 7 140" xfId="11973" xr:uid="{00000000-0005-0000-0000-0000C52E0000}"/>
    <cellStyle name="Normal 2 2 2 2 2 7 141" xfId="11974" xr:uid="{00000000-0005-0000-0000-0000C62E0000}"/>
    <cellStyle name="Normal 2 2 2 2 2 7 142" xfId="11975" xr:uid="{00000000-0005-0000-0000-0000C72E0000}"/>
    <cellStyle name="Normal 2 2 2 2 2 7 143" xfId="11976" xr:uid="{00000000-0005-0000-0000-0000C82E0000}"/>
    <cellStyle name="Normal 2 2 2 2 2 7 144" xfId="11977" xr:uid="{00000000-0005-0000-0000-0000C92E0000}"/>
    <cellStyle name="Normal 2 2 2 2 2 7 145" xfId="11978" xr:uid="{00000000-0005-0000-0000-0000CA2E0000}"/>
    <cellStyle name="Normal 2 2 2 2 2 7 146" xfId="11979" xr:uid="{00000000-0005-0000-0000-0000CB2E0000}"/>
    <cellStyle name="Normal 2 2 2 2 2 7 147" xfId="11980" xr:uid="{00000000-0005-0000-0000-0000CC2E0000}"/>
    <cellStyle name="Normal 2 2 2 2 2 7 148" xfId="11981" xr:uid="{00000000-0005-0000-0000-0000CD2E0000}"/>
    <cellStyle name="Normal 2 2 2 2 2 7 149" xfId="11982" xr:uid="{00000000-0005-0000-0000-0000CE2E0000}"/>
    <cellStyle name="Normal 2 2 2 2 2 7 15" xfId="11983" xr:uid="{00000000-0005-0000-0000-0000CF2E0000}"/>
    <cellStyle name="Normal 2 2 2 2 2 7 150" xfId="11984" xr:uid="{00000000-0005-0000-0000-0000D02E0000}"/>
    <cellStyle name="Normal 2 2 2 2 2 7 151" xfId="11985" xr:uid="{00000000-0005-0000-0000-0000D12E0000}"/>
    <cellStyle name="Normal 2 2 2 2 2 7 152" xfId="11986" xr:uid="{00000000-0005-0000-0000-0000D22E0000}"/>
    <cellStyle name="Normal 2 2 2 2 2 7 153" xfId="11987" xr:uid="{00000000-0005-0000-0000-0000D32E0000}"/>
    <cellStyle name="Normal 2 2 2 2 2 7 154" xfId="11988" xr:uid="{00000000-0005-0000-0000-0000D42E0000}"/>
    <cellStyle name="Normal 2 2 2 2 2 7 155" xfId="11989" xr:uid="{00000000-0005-0000-0000-0000D52E0000}"/>
    <cellStyle name="Normal 2 2 2 2 2 7 156" xfId="11990" xr:uid="{00000000-0005-0000-0000-0000D62E0000}"/>
    <cellStyle name="Normal 2 2 2 2 2 7 157" xfId="11991" xr:uid="{00000000-0005-0000-0000-0000D72E0000}"/>
    <cellStyle name="Normal 2 2 2 2 2 7 158" xfId="11992" xr:uid="{00000000-0005-0000-0000-0000D82E0000}"/>
    <cellStyle name="Normal 2 2 2 2 2 7 159" xfId="11993" xr:uid="{00000000-0005-0000-0000-0000D92E0000}"/>
    <cellStyle name="Normal 2 2 2 2 2 7 16" xfId="11994" xr:uid="{00000000-0005-0000-0000-0000DA2E0000}"/>
    <cellStyle name="Normal 2 2 2 2 2 7 160" xfId="11995" xr:uid="{00000000-0005-0000-0000-0000DB2E0000}"/>
    <cellStyle name="Normal 2 2 2 2 2 7 161" xfId="11996" xr:uid="{00000000-0005-0000-0000-0000DC2E0000}"/>
    <cellStyle name="Normal 2 2 2 2 2 7 162" xfId="11997" xr:uid="{00000000-0005-0000-0000-0000DD2E0000}"/>
    <cellStyle name="Normal 2 2 2 2 2 7 163" xfId="11998" xr:uid="{00000000-0005-0000-0000-0000DE2E0000}"/>
    <cellStyle name="Normal 2 2 2 2 2 7 164" xfId="11999" xr:uid="{00000000-0005-0000-0000-0000DF2E0000}"/>
    <cellStyle name="Normal 2 2 2 2 2 7 165" xfId="12000" xr:uid="{00000000-0005-0000-0000-0000E02E0000}"/>
    <cellStyle name="Normal 2 2 2 2 2 7 166" xfId="12001" xr:uid="{00000000-0005-0000-0000-0000E12E0000}"/>
    <cellStyle name="Normal 2 2 2 2 2 7 167" xfId="12002" xr:uid="{00000000-0005-0000-0000-0000E22E0000}"/>
    <cellStyle name="Normal 2 2 2 2 2 7 168" xfId="12003" xr:uid="{00000000-0005-0000-0000-0000E32E0000}"/>
    <cellStyle name="Normal 2 2 2 2 2 7 169" xfId="12004" xr:uid="{00000000-0005-0000-0000-0000E42E0000}"/>
    <cellStyle name="Normal 2 2 2 2 2 7 17" xfId="12005" xr:uid="{00000000-0005-0000-0000-0000E52E0000}"/>
    <cellStyle name="Normal 2 2 2 2 2 7 170" xfId="12006" xr:uid="{00000000-0005-0000-0000-0000E62E0000}"/>
    <cellStyle name="Normal 2 2 2 2 2 7 171" xfId="12007" xr:uid="{00000000-0005-0000-0000-0000E72E0000}"/>
    <cellStyle name="Normal 2 2 2 2 2 7 172" xfId="12008" xr:uid="{00000000-0005-0000-0000-0000E82E0000}"/>
    <cellStyle name="Normal 2 2 2 2 2 7 173" xfId="12009" xr:uid="{00000000-0005-0000-0000-0000E92E0000}"/>
    <cellStyle name="Normal 2 2 2 2 2 7 174" xfId="12010" xr:uid="{00000000-0005-0000-0000-0000EA2E0000}"/>
    <cellStyle name="Normal 2 2 2 2 2 7 175" xfId="12011" xr:uid="{00000000-0005-0000-0000-0000EB2E0000}"/>
    <cellStyle name="Normal 2 2 2 2 2 7 176" xfId="12012" xr:uid="{00000000-0005-0000-0000-0000EC2E0000}"/>
    <cellStyle name="Normal 2 2 2 2 2 7 177" xfId="12013" xr:uid="{00000000-0005-0000-0000-0000ED2E0000}"/>
    <cellStyle name="Normal 2 2 2 2 2 7 178" xfId="12014" xr:uid="{00000000-0005-0000-0000-0000EE2E0000}"/>
    <cellStyle name="Normal 2 2 2 2 2 7 179" xfId="12015" xr:uid="{00000000-0005-0000-0000-0000EF2E0000}"/>
    <cellStyle name="Normal 2 2 2 2 2 7 18" xfId="12016" xr:uid="{00000000-0005-0000-0000-0000F02E0000}"/>
    <cellStyle name="Normal 2 2 2 2 2 7 180" xfId="12017" xr:uid="{00000000-0005-0000-0000-0000F12E0000}"/>
    <cellStyle name="Normal 2 2 2 2 2 7 181" xfId="12018" xr:uid="{00000000-0005-0000-0000-0000F22E0000}"/>
    <cellStyle name="Normal 2 2 2 2 2 7 182" xfId="12019" xr:uid="{00000000-0005-0000-0000-0000F32E0000}"/>
    <cellStyle name="Normal 2 2 2 2 2 7 183" xfId="12020" xr:uid="{00000000-0005-0000-0000-0000F42E0000}"/>
    <cellStyle name="Normal 2 2 2 2 2 7 184" xfId="12021" xr:uid="{00000000-0005-0000-0000-0000F52E0000}"/>
    <cellStyle name="Normal 2 2 2 2 2 7 185" xfId="12022" xr:uid="{00000000-0005-0000-0000-0000F62E0000}"/>
    <cellStyle name="Normal 2 2 2 2 2 7 186" xfId="12023" xr:uid="{00000000-0005-0000-0000-0000F72E0000}"/>
    <cellStyle name="Normal 2 2 2 2 2 7 187" xfId="12024" xr:uid="{00000000-0005-0000-0000-0000F82E0000}"/>
    <cellStyle name="Normal 2 2 2 2 2 7 188" xfId="12025" xr:uid="{00000000-0005-0000-0000-0000F92E0000}"/>
    <cellStyle name="Normal 2 2 2 2 2 7 189" xfId="12026" xr:uid="{00000000-0005-0000-0000-0000FA2E0000}"/>
    <cellStyle name="Normal 2 2 2 2 2 7 19" xfId="12027" xr:uid="{00000000-0005-0000-0000-0000FB2E0000}"/>
    <cellStyle name="Normal 2 2 2 2 2 7 190" xfId="12028" xr:uid="{00000000-0005-0000-0000-0000FC2E0000}"/>
    <cellStyle name="Normal 2 2 2 2 2 7 191" xfId="12029" xr:uid="{00000000-0005-0000-0000-0000FD2E0000}"/>
    <cellStyle name="Normal 2 2 2 2 2 7 2" xfId="12030" xr:uid="{00000000-0005-0000-0000-0000FE2E0000}"/>
    <cellStyle name="Normal 2 2 2 2 2 7 20" xfId="12031" xr:uid="{00000000-0005-0000-0000-0000FF2E0000}"/>
    <cellStyle name="Normal 2 2 2 2 2 7 21" xfId="12032" xr:uid="{00000000-0005-0000-0000-0000002F0000}"/>
    <cellStyle name="Normal 2 2 2 2 2 7 22" xfId="12033" xr:uid="{00000000-0005-0000-0000-0000012F0000}"/>
    <cellStyle name="Normal 2 2 2 2 2 7 23" xfId="12034" xr:uid="{00000000-0005-0000-0000-0000022F0000}"/>
    <cellStyle name="Normal 2 2 2 2 2 7 24" xfId="12035" xr:uid="{00000000-0005-0000-0000-0000032F0000}"/>
    <cellStyle name="Normal 2 2 2 2 2 7 25" xfId="12036" xr:uid="{00000000-0005-0000-0000-0000042F0000}"/>
    <cellStyle name="Normal 2 2 2 2 2 7 26" xfId="12037" xr:uid="{00000000-0005-0000-0000-0000052F0000}"/>
    <cellStyle name="Normal 2 2 2 2 2 7 27" xfId="12038" xr:uid="{00000000-0005-0000-0000-0000062F0000}"/>
    <cellStyle name="Normal 2 2 2 2 2 7 28" xfId="12039" xr:uid="{00000000-0005-0000-0000-0000072F0000}"/>
    <cellStyle name="Normal 2 2 2 2 2 7 29" xfId="12040" xr:uid="{00000000-0005-0000-0000-0000082F0000}"/>
    <cellStyle name="Normal 2 2 2 2 2 7 3" xfId="12041" xr:uid="{00000000-0005-0000-0000-0000092F0000}"/>
    <cellStyle name="Normal 2 2 2 2 2 7 30" xfId="12042" xr:uid="{00000000-0005-0000-0000-00000A2F0000}"/>
    <cellStyle name="Normal 2 2 2 2 2 7 31" xfId="12043" xr:uid="{00000000-0005-0000-0000-00000B2F0000}"/>
    <cellStyle name="Normal 2 2 2 2 2 7 32" xfId="12044" xr:uid="{00000000-0005-0000-0000-00000C2F0000}"/>
    <cellStyle name="Normal 2 2 2 2 2 7 33" xfId="12045" xr:uid="{00000000-0005-0000-0000-00000D2F0000}"/>
    <cellStyle name="Normal 2 2 2 2 2 7 34" xfId="12046" xr:uid="{00000000-0005-0000-0000-00000E2F0000}"/>
    <cellStyle name="Normal 2 2 2 2 2 7 35" xfId="12047" xr:uid="{00000000-0005-0000-0000-00000F2F0000}"/>
    <cellStyle name="Normal 2 2 2 2 2 7 36" xfId="12048" xr:uid="{00000000-0005-0000-0000-0000102F0000}"/>
    <cellStyle name="Normal 2 2 2 2 2 7 37" xfId="12049" xr:uid="{00000000-0005-0000-0000-0000112F0000}"/>
    <cellStyle name="Normal 2 2 2 2 2 7 38" xfId="12050" xr:uid="{00000000-0005-0000-0000-0000122F0000}"/>
    <cellStyle name="Normal 2 2 2 2 2 7 39" xfId="12051" xr:uid="{00000000-0005-0000-0000-0000132F0000}"/>
    <cellStyle name="Normal 2 2 2 2 2 7 4" xfId="12052" xr:uid="{00000000-0005-0000-0000-0000142F0000}"/>
    <cellStyle name="Normal 2 2 2 2 2 7 40" xfId="12053" xr:uid="{00000000-0005-0000-0000-0000152F0000}"/>
    <cellStyle name="Normal 2 2 2 2 2 7 41" xfId="12054" xr:uid="{00000000-0005-0000-0000-0000162F0000}"/>
    <cellStyle name="Normal 2 2 2 2 2 7 42" xfId="12055" xr:uid="{00000000-0005-0000-0000-0000172F0000}"/>
    <cellStyle name="Normal 2 2 2 2 2 7 43" xfId="12056" xr:uid="{00000000-0005-0000-0000-0000182F0000}"/>
    <cellStyle name="Normal 2 2 2 2 2 7 44" xfId="12057" xr:uid="{00000000-0005-0000-0000-0000192F0000}"/>
    <cellStyle name="Normal 2 2 2 2 2 7 45" xfId="12058" xr:uid="{00000000-0005-0000-0000-00001A2F0000}"/>
    <cellStyle name="Normal 2 2 2 2 2 7 46" xfId="12059" xr:uid="{00000000-0005-0000-0000-00001B2F0000}"/>
    <cellStyle name="Normal 2 2 2 2 2 7 47" xfId="12060" xr:uid="{00000000-0005-0000-0000-00001C2F0000}"/>
    <cellStyle name="Normal 2 2 2 2 2 7 48" xfId="12061" xr:uid="{00000000-0005-0000-0000-00001D2F0000}"/>
    <cellStyle name="Normal 2 2 2 2 2 7 49" xfId="12062" xr:uid="{00000000-0005-0000-0000-00001E2F0000}"/>
    <cellStyle name="Normal 2 2 2 2 2 7 5" xfId="12063" xr:uid="{00000000-0005-0000-0000-00001F2F0000}"/>
    <cellStyle name="Normal 2 2 2 2 2 7 50" xfId="12064" xr:uid="{00000000-0005-0000-0000-0000202F0000}"/>
    <cellStyle name="Normal 2 2 2 2 2 7 51" xfId="12065" xr:uid="{00000000-0005-0000-0000-0000212F0000}"/>
    <cellStyle name="Normal 2 2 2 2 2 7 52" xfId="12066" xr:uid="{00000000-0005-0000-0000-0000222F0000}"/>
    <cellStyle name="Normal 2 2 2 2 2 7 53" xfId="12067" xr:uid="{00000000-0005-0000-0000-0000232F0000}"/>
    <cellStyle name="Normal 2 2 2 2 2 7 54" xfId="12068" xr:uid="{00000000-0005-0000-0000-0000242F0000}"/>
    <cellStyle name="Normal 2 2 2 2 2 7 55" xfId="12069" xr:uid="{00000000-0005-0000-0000-0000252F0000}"/>
    <cellStyle name="Normal 2 2 2 2 2 7 56" xfId="12070" xr:uid="{00000000-0005-0000-0000-0000262F0000}"/>
    <cellStyle name="Normal 2 2 2 2 2 7 57" xfId="12071" xr:uid="{00000000-0005-0000-0000-0000272F0000}"/>
    <cellStyle name="Normal 2 2 2 2 2 7 58" xfId="12072" xr:uid="{00000000-0005-0000-0000-0000282F0000}"/>
    <cellStyle name="Normal 2 2 2 2 2 7 59" xfId="12073" xr:uid="{00000000-0005-0000-0000-0000292F0000}"/>
    <cellStyle name="Normal 2 2 2 2 2 7 6" xfId="12074" xr:uid="{00000000-0005-0000-0000-00002A2F0000}"/>
    <cellStyle name="Normal 2 2 2 2 2 7 60" xfId="12075" xr:uid="{00000000-0005-0000-0000-00002B2F0000}"/>
    <cellStyle name="Normal 2 2 2 2 2 7 61" xfId="12076" xr:uid="{00000000-0005-0000-0000-00002C2F0000}"/>
    <cellStyle name="Normal 2 2 2 2 2 7 62" xfId="12077" xr:uid="{00000000-0005-0000-0000-00002D2F0000}"/>
    <cellStyle name="Normal 2 2 2 2 2 7 63" xfId="12078" xr:uid="{00000000-0005-0000-0000-00002E2F0000}"/>
    <cellStyle name="Normal 2 2 2 2 2 7 64" xfId="12079" xr:uid="{00000000-0005-0000-0000-00002F2F0000}"/>
    <cellStyle name="Normal 2 2 2 2 2 7 65" xfId="12080" xr:uid="{00000000-0005-0000-0000-0000302F0000}"/>
    <cellStyle name="Normal 2 2 2 2 2 7 66" xfId="12081" xr:uid="{00000000-0005-0000-0000-0000312F0000}"/>
    <cellStyle name="Normal 2 2 2 2 2 7 67" xfId="12082" xr:uid="{00000000-0005-0000-0000-0000322F0000}"/>
    <cellStyle name="Normal 2 2 2 2 2 7 68" xfId="12083" xr:uid="{00000000-0005-0000-0000-0000332F0000}"/>
    <cellStyle name="Normal 2 2 2 2 2 7 69" xfId="12084" xr:uid="{00000000-0005-0000-0000-0000342F0000}"/>
    <cellStyle name="Normal 2 2 2 2 2 7 7" xfId="12085" xr:uid="{00000000-0005-0000-0000-0000352F0000}"/>
    <cellStyle name="Normal 2 2 2 2 2 7 70" xfId="12086" xr:uid="{00000000-0005-0000-0000-0000362F0000}"/>
    <cellStyle name="Normal 2 2 2 2 2 7 71" xfId="12087" xr:uid="{00000000-0005-0000-0000-0000372F0000}"/>
    <cellStyle name="Normal 2 2 2 2 2 7 72" xfId="12088" xr:uid="{00000000-0005-0000-0000-0000382F0000}"/>
    <cellStyle name="Normal 2 2 2 2 2 7 73" xfId="12089" xr:uid="{00000000-0005-0000-0000-0000392F0000}"/>
    <cellStyle name="Normal 2 2 2 2 2 7 74" xfId="12090" xr:uid="{00000000-0005-0000-0000-00003A2F0000}"/>
    <cellStyle name="Normal 2 2 2 2 2 7 75" xfId="12091" xr:uid="{00000000-0005-0000-0000-00003B2F0000}"/>
    <cellStyle name="Normal 2 2 2 2 2 7 76" xfId="12092" xr:uid="{00000000-0005-0000-0000-00003C2F0000}"/>
    <cellStyle name="Normal 2 2 2 2 2 7 77" xfId="12093" xr:uid="{00000000-0005-0000-0000-00003D2F0000}"/>
    <cellStyle name="Normal 2 2 2 2 2 7 78" xfId="12094" xr:uid="{00000000-0005-0000-0000-00003E2F0000}"/>
    <cellStyle name="Normal 2 2 2 2 2 7 79" xfId="12095" xr:uid="{00000000-0005-0000-0000-00003F2F0000}"/>
    <cellStyle name="Normal 2 2 2 2 2 7 8" xfId="12096" xr:uid="{00000000-0005-0000-0000-0000402F0000}"/>
    <cellStyle name="Normal 2 2 2 2 2 7 80" xfId="12097" xr:uid="{00000000-0005-0000-0000-0000412F0000}"/>
    <cellStyle name="Normal 2 2 2 2 2 7 81" xfId="12098" xr:uid="{00000000-0005-0000-0000-0000422F0000}"/>
    <cellStyle name="Normal 2 2 2 2 2 7 82" xfId="12099" xr:uid="{00000000-0005-0000-0000-0000432F0000}"/>
    <cellStyle name="Normal 2 2 2 2 2 7 83" xfId="12100" xr:uid="{00000000-0005-0000-0000-0000442F0000}"/>
    <cellStyle name="Normal 2 2 2 2 2 7 84" xfId="12101" xr:uid="{00000000-0005-0000-0000-0000452F0000}"/>
    <cellStyle name="Normal 2 2 2 2 2 7 85" xfId="12102" xr:uid="{00000000-0005-0000-0000-0000462F0000}"/>
    <cellStyle name="Normal 2 2 2 2 2 7 86" xfId="12103" xr:uid="{00000000-0005-0000-0000-0000472F0000}"/>
    <cellStyle name="Normal 2 2 2 2 2 7 87" xfId="12104" xr:uid="{00000000-0005-0000-0000-0000482F0000}"/>
    <cellStyle name="Normal 2 2 2 2 2 7 88" xfId="12105" xr:uid="{00000000-0005-0000-0000-0000492F0000}"/>
    <cellStyle name="Normal 2 2 2 2 2 7 89" xfId="12106" xr:uid="{00000000-0005-0000-0000-00004A2F0000}"/>
    <cellStyle name="Normal 2 2 2 2 2 7 9" xfId="12107" xr:uid="{00000000-0005-0000-0000-00004B2F0000}"/>
    <cellStyle name="Normal 2 2 2 2 2 7 90" xfId="12108" xr:uid="{00000000-0005-0000-0000-00004C2F0000}"/>
    <cellStyle name="Normal 2 2 2 2 2 7 91" xfId="12109" xr:uid="{00000000-0005-0000-0000-00004D2F0000}"/>
    <cellStyle name="Normal 2 2 2 2 2 7 92" xfId="12110" xr:uid="{00000000-0005-0000-0000-00004E2F0000}"/>
    <cellStyle name="Normal 2 2 2 2 2 7 93" xfId="12111" xr:uid="{00000000-0005-0000-0000-00004F2F0000}"/>
    <cellStyle name="Normal 2 2 2 2 2 7 94" xfId="12112" xr:uid="{00000000-0005-0000-0000-0000502F0000}"/>
    <cellStyle name="Normal 2 2 2 2 2 7 95" xfId="12113" xr:uid="{00000000-0005-0000-0000-0000512F0000}"/>
    <cellStyle name="Normal 2 2 2 2 2 7 96" xfId="12114" xr:uid="{00000000-0005-0000-0000-0000522F0000}"/>
    <cellStyle name="Normal 2 2 2 2 2 7 97" xfId="12115" xr:uid="{00000000-0005-0000-0000-0000532F0000}"/>
    <cellStyle name="Normal 2 2 2 2 2 7 98" xfId="12116" xr:uid="{00000000-0005-0000-0000-0000542F0000}"/>
    <cellStyle name="Normal 2 2 2 2 2 7 99" xfId="12117" xr:uid="{00000000-0005-0000-0000-0000552F0000}"/>
    <cellStyle name="Normal 2 2 2 2 2 70" xfId="12118" xr:uid="{00000000-0005-0000-0000-0000562F0000}"/>
    <cellStyle name="Normal 2 2 2 2 2 71" xfId="12119" xr:uid="{00000000-0005-0000-0000-0000572F0000}"/>
    <cellStyle name="Normal 2 2 2 2 2 72" xfId="12120" xr:uid="{00000000-0005-0000-0000-0000582F0000}"/>
    <cellStyle name="Normal 2 2 2 2 2 73" xfId="12121" xr:uid="{00000000-0005-0000-0000-0000592F0000}"/>
    <cellStyle name="Normal 2 2 2 2 2 74" xfId="12122" xr:uid="{00000000-0005-0000-0000-00005A2F0000}"/>
    <cellStyle name="Normal 2 2 2 2 2 75" xfId="12123" xr:uid="{00000000-0005-0000-0000-00005B2F0000}"/>
    <cellStyle name="Normal 2 2 2 2 2 76" xfId="12124" xr:uid="{00000000-0005-0000-0000-00005C2F0000}"/>
    <cellStyle name="Normal 2 2 2 2 2 77" xfId="12125" xr:uid="{00000000-0005-0000-0000-00005D2F0000}"/>
    <cellStyle name="Normal 2 2 2 2 2 78" xfId="12126" xr:uid="{00000000-0005-0000-0000-00005E2F0000}"/>
    <cellStyle name="Normal 2 2 2 2 2 79" xfId="12127" xr:uid="{00000000-0005-0000-0000-00005F2F0000}"/>
    <cellStyle name="Normal 2 2 2 2 2 8" xfId="12128" xr:uid="{00000000-0005-0000-0000-0000602F0000}"/>
    <cellStyle name="Normal 2 2 2 2 2 80" xfId="12129" xr:uid="{00000000-0005-0000-0000-0000612F0000}"/>
    <cellStyle name="Normal 2 2 2 2 2 81" xfId="12130" xr:uid="{00000000-0005-0000-0000-0000622F0000}"/>
    <cellStyle name="Normal 2 2 2 2 2 82" xfId="12131" xr:uid="{00000000-0005-0000-0000-0000632F0000}"/>
    <cellStyle name="Normal 2 2 2 2 2 83" xfId="12132" xr:uid="{00000000-0005-0000-0000-0000642F0000}"/>
    <cellStyle name="Normal 2 2 2 2 2 84" xfId="12133" xr:uid="{00000000-0005-0000-0000-0000652F0000}"/>
    <cellStyle name="Normal 2 2 2 2 2 85" xfId="12134" xr:uid="{00000000-0005-0000-0000-0000662F0000}"/>
    <cellStyle name="Normal 2 2 2 2 2 86" xfId="12135" xr:uid="{00000000-0005-0000-0000-0000672F0000}"/>
    <cellStyle name="Normal 2 2 2 2 2 87" xfId="12136" xr:uid="{00000000-0005-0000-0000-0000682F0000}"/>
    <cellStyle name="Normal 2 2 2 2 2 88" xfId="12137" xr:uid="{00000000-0005-0000-0000-0000692F0000}"/>
    <cellStyle name="Normal 2 2 2 2 2 89" xfId="12138" xr:uid="{00000000-0005-0000-0000-00006A2F0000}"/>
    <cellStyle name="Normal 2 2 2 2 2 9" xfId="12139" xr:uid="{00000000-0005-0000-0000-00006B2F0000}"/>
    <cellStyle name="Normal 2 2 2 2 2 90" xfId="12140" xr:uid="{00000000-0005-0000-0000-00006C2F0000}"/>
    <cellStyle name="Normal 2 2 2 2 2 91" xfId="12141" xr:uid="{00000000-0005-0000-0000-00006D2F0000}"/>
    <cellStyle name="Normal 2 2 2 2 2 92" xfId="12142" xr:uid="{00000000-0005-0000-0000-00006E2F0000}"/>
    <cellStyle name="Normal 2 2 2 2 2 93" xfId="12143" xr:uid="{00000000-0005-0000-0000-00006F2F0000}"/>
    <cellStyle name="Normal 2 2 2 2 2 94" xfId="12144" xr:uid="{00000000-0005-0000-0000-0000702F0000}"/>
    <cellStyle name="Normal 2 2 2 2 2 95" xfId="12145" xr:uid="{00000000-0005-0000-0000-0000712F0000}"/>
    <cellStyle name="Normal 2 2 2 2 2 96" xfId="12146" xr:uid="{00000000-0005-0000-0000-0000722F0000}"/>
    <cellStyle name="Normal 2 2 2 2 2 97" xfId="12147" xr:uid="{00000000-0005-0000-0000-0000732F0000}"/>
    <cellStyle name="Normal 2 2 2 2 2 98" xfId="12148" xr:uid="{00000000-0005-0000-0000-0000742F0000}"/>
    <cellStyle name="Normal 2 2 2 2 2 99" xfId="12149" xr:uid="{00000000-0005-0000-0000-0000752F0000}"/>
    <cellStyle name="Normal 2 2 2 2 20" xfId="12150" xr:uid="{00000000-0005-0000-0000-0000762F0000}"/>
    <cellStyle name="Normal 2 2 2 2 21" xfId="12151" xr:uid="{00000000-0005-0000-0000-0000772F0000}"/>
    <cellStyle name="Normal 2 2 2 2 22" xfId="12152" xr:uid="{00000000-0005-0000-0000-0000782F0000}"/>
    <cellStyle name="Normal 2 2 2 2 23" xfId="12153" xr:uid="{00000000-0005-0000-0000-0000792F0000}"/>
    <cellStyle name="Normal 2 2 2 2 24" xfId="12154" xr:uid="{00000000-0005-0000-0000-00007A2F0000}"/>
    <cellStyle name="Normal 2 2 2 2 25" xfId="12155" xr:uid="{00000000-0005-0000-0000-00007B2F0000}"/>
    <cellStyle name="Normal 2 2 2 2 26" xfId="12156" xr:uid="{00000000-0005-0000-0000-00007C2F0000}"/>
    <cellStyle name="Normal 2 2 2 2 27" xfId="12157" xr:uid="{00000000-0005-0000-0000-00007D2F0000}"/>
    <cellStyle name="Normal 2 2 2 2 28" xfId="12158" xr:uid="{00000000-0005-0000-0000-00007E2F0000}"/>
    <cellStyle name="Normal 2 2 2 2 29" xfId="12159" xr:uid="{00000000-0005-0000-0000-00007F2F0000}"/>
    <cellStyle name="Normal 2 2 2 2 3" xfId="12160" xr:uid="{00000000-0005-0000-0000-0000802F0000}"/>
    <cellStyle name="Normal 2 2 2 2 3 10" xfId="12161" xr:uid="{00000000-0005-0000-0000-0000812F0000}"/>
    <cellStyle name="Normal 2 2 2 2 3 11" xfId="12162" xr:uid="{00000000-0005-0000-0000-0000822F0000}"/>
    <cellStyle name="Normal 2 2 2 2 3 12" xfId="12163" xr:uid="{00000000-0005-0000-0000-0000832F0000}"/>
    <cellStyle name="Normal 2 2 2 2 3 13" xfId="12164" xr:uid="{00000000-0005-0000-0000-0000842F0000}"/>
    <cellStyle name="Normal 2 2 2 2 3 14" xfId="12165" xr:uid="{00000000-0005-0000-0000-0000852F0000}"/>
    <cellStyle name="Normal 2 2 2 2 3 15" xfId="12166" xr:uid="{00000000-0005-0000-0000-0000862F0000}"/>
    <cellStyle name="Normal 2 2 2 2 3 16" xfId="12167" xr:uid="{00000000-0005-0000-0000-0000872F0000}"/>
    <cellStyle name="Normal 2 2 2 2 3 2" xfId="12168" xr:uid="{00000000-0005-0000-0000-0000882F0000}"/>
    <cellStyle name="Normal 2 2 2 2 3 2 10" xfId="12169" xr:uid="{00000000-0005-0000-0000-0000892F0000}"/>
    <cellStyle name="Normal 2 2 2 2 3 2 11" xfId="12170" xr:uid="{00000000-0005-0000-0000-00008A2F0000}"/>
    <cellStyle name="Normal 2 2 2 2 3 2 12" xfId="12171" xr:uid="{00000000-0005-0000-0000-00008B2F0000}"/>
    <cellStyle name="Normal 2 2 2 2 3 2 13" xfId="12172" xr:uid="{00000000-0005-0000-0000-00008C2F0000}"/>
    <cellStyle name="Normal 2 2 2 2 3 2 14" xfId="12173" xr:uid="{00000000-0005-0000-0000-00008D2F0000}"/>
    <cellStyle name="Normal 2 2 2 2 3 2 15" xfId="12174" xr:uid="{00000000-0005-0000-0000-00008E2F0000}"/>
    <cellStyle name="Normal 2 2 2 2 3 2 16" xfId="12175" xr:uid="{00000000-0005-0000-0000-00008F2F0000}"/>
    <cellStyle name="Normal 2 2 2 2 3 2 2" xfId="12176" xr:uid="{00000000-0005-0000-0000-0000902F0000}"/>
    <cellStyle name="Normal 2 2 2 2 3 2 2 10" xfId="12177" xr:uid="{00000000-0005-0000-0000-0000912F0000}"/>
    <cellStyle name="Normal 2 2 2 2 3 2 2 11" xfId="12178" xr:uid="{00000000-0005-0000-0000-0000922F0000}"/>
    <cellStyle name="Normal 2 2 2 2 3 2 2 12" xfId="12179" xr:uid="{00000000-0005-0000-0000-0000932F0000}"/>
    <cellStyle name="Normal 2 2 2 2 3 2 2 13" xfId="12180" xr:uid="{00000000-0005-0000-0000-0000942F0000}"/>
    <cellStyle name="Normal 2 2 2 2 3 2 2 14" xfId="12181" xr:uid="{00000000-0005-0000-0000-0000952F0000}"/>
    <cellStyle name="Normal 2 2 2 2 3 2 2 2" xfId="12182" xr:uid="{00000000-0005-0000-0000-0000962F0000}"/>
    <cellStyle name="Normal 2 2 2 2 3 2 2 2 10" xfId="12183" xr:uid="{00000000-0005-0000-0000-0000972F0000}"/>
    <cellStyle name="Normal 2 2 2 2 3 2 2 2 11" xfId="12184" xr:uid="{00000000-0005-0000-0000-0000982F0000}"/>
    <cellStyle name="Normal 2 2 2 2 3 2 2 2 12" xfId="12185" xr:uid="{00000000-0005-0000-0000-0000992F0000}"/>
    <cellStyle name="Normal 2 2 2 2 3 2 2 2 13" xfId="12186" xr:uid="{00000000-0005-0000-0000-00009A2F0000}"/>
    <cellStyle name="Normal 2 2 2 2 3 2 2 2 14" xfId="12187" xr:uid="{00000000-0005-0000-0000-00009B2F0000}"/>
    <cellStyle name="Normal 2 2 2 2 3 2 2 2 2" xfId="12188" xr:uid="{00000000-0005-0000-0000-00009C2F0000}"/>
    <cellStyle name="Normal 2 2 2 2 3 2 2 2 2 10" xfId="12189" xr:uid="{00000000-0005-0000-0000-00009D2F0000}"/>
    <cellStyle name="Normal 2 2 2 2 3 2 2 2 2 11" xfId="12190" xr:uid="{00000000-0005-0000-0000-00009E2F0000}"/>
    <cellStyle name="Normal 2 2 2 2 3 2 2 2 2 12" xfId="12191" xr:uid="{00000000-0005-0000-0000-00009F2F0000}"/>
    <cellStyle name="Normal 2 2 2 2 3 2 2 2 2 13" xfId="12192" xr:uid="{00000000-0005-0000-0000-0000A02F0000}"/>
    <cellStyle name="Normal 2 2 2 2 3 2 2 2 2 2" xfId="12193" xr:uid="{00000000-0005-0000-0000-0000A12F0000}"/>
    <cellStyle name="Normal 2 2 2 2 3 2 2 2 2 2 10" xfId="12194" xr:uid="{00000000-0005-0000-0000-0000A22F0000}"/>
    <cellStyle name="Normal 2 2 2 2 3 2 2 2 2 2 11" xfId="12195" xr:uid="{00000000-0005-0000-0000-0000A32F0000}"/>
    <cellStyle name="Normal 2 2 2 2 3 2 2 2 2 2 12" xfId="12196" xr:uid="{00000000-0005-0000-0000-0000A42F0000}"/>
    <cellStyle name="Normal 2 2 2 2 3 2 2 2 2 2 13" xfId="12197" xr:uid="{00000000-0005-0000-0000-0000A52F0000}"/>
    <cellStyle name="Normal 2 2 2 2 3 2 2 2 2 2 2" xfId="12198" xr:uid="{00000000-0005-0000-0000-0000A62F0000}"/>
    <cellStyle name="Normal 2 2 2 2 3 2 2 2 2 2 3" xfId="12199" xr:uid="{00000000-0005-0000-0000-0000A72F0000}"/>
    <cellStyle name="Normal 2 2 2 2 3 2 2 2 2 2 4" xfId="12200" xr:uid="{00000000-0005-0000-0000-0000A82F0000}"/>
    <cellStyle name="Normal 2 2 2 2 3 2 2 2 2 2 5" xfId="12201" xr:uid="{00000000-0005-0000-0000-0000A92F0000}"/>
    <cellStyle name="Normal 2 2 2 2 3 2 2 2 2 2 6" xfId="12202" xr:uid="{00000000-0005-0000-0000-0000AA2F0000}"/>
    <cellStyle name="Normal 2 2 2 2 3 2 2 2 2 2 7" xfId="12203" xr:uid="{00000000-0005-0000-0000-0000AB2F0000}"/>
    <cellStyle name="Normal 2 2 2 2 3 2 2 2 2 2 8" xfId="12204" xr:uid="{00000000-0005-0000-0000-0000AC2F0000}"/>
    <cellStyle name="Normal 2 2 2 2 3 2 2 2 2 2 9" xfId="12205" xr:uid="{00000000-0005-0000-0000-0000AD2F0000}"/>
    <cellStyle name="Normal 2 2 2 2 3 2 2 2 2 3" xfId="12206" xr:uid="{00000000-0005-0000-0000-0000AE2F0000}"/>
    <cellStyle name="Normal 2 2 2 2 3 2 2 2 2 4" xfId="12207" xr:uid="{00000000-0005-0000-0000-0000AF2F0000}"/>
    <cellStyle name="Normal 2 2 2 2 3 2 2 2 2 5" xfId="12208" xr:uid="{00000000-0005-0000-0000-0000B02F0000}"/>
    <cellStyle name="Normal 2 2 2 2 3 2 2 2 2 6" xfId="12209" xr:uid="{00000000-0005-0000-0000-0000B12F0000}"/>
    <cellStyle name="Normal 2 2 2 2 3 2 2 2 2 7" xfId="12210" xr:uid="{00000000-0005-0000-0000-0000B22F0000}"/>
    <cellStyle name="Normal 2 2 2 2 3 2 2 2 2 8" xfId="12211" xr:uid="{00000000-0005-0000-0000-0000B32F0000}"/>
    <cellStyle name="Normal 2 2 2 2 3 2 2 2 2 9" xfId="12212" xr:uid="{00000000-0005-0000-0000-0000B42F0000}"/>
    <cellStyle name="Normal 2 2 2 2 3 2 2 2 3" xfId="12213" xr:uid="{00000000-0005-0000-0000-0000B52F0000}"/>
    <cellStyle name="Normal 2 2 2 2 3 2 2 2 4" xfId="12214" xr:uid="{00000000-0005-0000-0000-0000B62F0000}"/>
    <cellStyle name="Normal 2 2 2 2 3 2 2 2 5" xfId="12215" xr:uid="{00000000-0005-0000-0000-0000B72F0000}"/>
    <cellStyle name="Normal 2 2 2 2 3 2 2 2 6" xfId="12216" xr:uid="{00000000-0005-0000-0000-0000B82F0000}"/>
    <cellStyle name="Normal 2 2 2 2 3 2 2 2 7" xfId="12217" xr:uid="{00000000-0005-0000-0000-0000B92F0000}"/>
    <cellStyle name="Normal 2 2 2 2 3 2 2 2 8" xfId="12218" xr:uid="{00000000-0005-0000-0000-0000BA2F0000}"/>
    <cellStyle name="Normal 2 2 2 2 3 2 2 2 9" xfId="12219" xr:uid="{00000000-0005-0000-0000-0000BB2F0000}"/>
    <cellStyle name="Normal 2 2 2 2 3 2 2 3" xfId="12220" xr:uid="{00000000-0005-0000-0000-0000BC2F0000}"/>
    <cellStyle name="Normal 2 2 2 2 3 2 2 3 10" xfId="12221" xr:uid="{00000000-0005-0000-0000-0000BD2F0000}"/>
    <cellStyle name="Normal 2 2 2 2 3 2 2 3 100" xfId="12222" xr:uid="{00000000-0005-0000-0000-0000BE2F0000}"/>
    <cellStyle name="Normal 2 2 2 2 3 2 2 3 101" xfId="12223" xr:uid="{00000000-0005-0000-0000-0000BF2F0000}"/>
    <cellStyle name="Normal 2 2 2 2 3 2 2 3 102" xfId="12224" xr:uid="{00000000-0005-0000-0000-0000C02F0000}"/>
    <cellStyle name="Normal 2 2 2 2 3 2 2 3 103" xfId="12225" xr:uid="{00000000-0005-0000-0000-0000C12F0000}"/>
    <cellStyle name="Normal 2 2 2 2 3 2 2 3 104" xfId="12226" xr:uid="{00000000-0005-0000-0000-0000C22F0000}"/>
    <cellStyle name="Normal 2 2 2 2 3 2 2 3 105" xfId="12227" xr:uid="{00000000-0005-0000-0000-0000C32F0000}"/>
    <cellStyle name="Normal 2 2 2 2 3 2 2 3 106" xfId="12228" xr:uid="{00000000-0005-0000-0000-0000C42F0000}"/>
    <cellStyle name="Normal 2 2 2 2 3 2 2 3 107" xfId="12229" xr:uid="{00000000-0005-0000-0000-0000C52F0000}"/>
    <cellStyle name="Normal 2 2 2 2 3 2 2 3 108" xfId="12230" xr:uid="{00000000-0005-0000-0000-0000C62F0000}"/>
    <cellStyle name="Normal 2 2 2 2 3 2 2 3 109" xfId="12231" xr:uid="{00000000-0005-0000-0000-0000C72F0000}"/>
    <cellStyle name="Normal 2 2 2 2 3 2 2 3 11" xfId="12232" xr:uid="{00000000-0005-0000-0000-0000C82F0000}"/>
    <cellStyle name="Normal 2 2 2 2 3 2 2 3 110" xfId="12233" xr:uid="{00000000-0005-0000-0000-0000C92F0000}"/>
    <cellStyle name="Normal 2 2 2 2 3 2 2 3 111" xfId="12234" xr:uid="{00000000-0005-0000-0000-0000CA2F0000}"/>
    <cellStyle name="Normal 2 2 2 2 3 2 2 3 112" xfId="12235" xr:uid="{00000000-0005-0000-0000-0000CB2F0000}"/>
    <cellStyle name="Normal 2 2 2 2 3 2 2 3 113" xfId="12236" xr:uid="{00000000-0005-0000-0000-0000CC2F0000}"/>
    <cellStyle name="Normal 2 2 2 2 3 2 2 3 114" xfId="12237" xr:uid="{00000000-0005-0000-0000-0000CD2F0000}"/>
    <cellStyle name="Normal 2 2 2 2 3 2 2 3 115" xfId="12238" xr:uid="{00000000-0005-0000-0000-0000CE2F0000}"/>
    <cellStyle name="Normal 2 2 2 2 3 2 2 3 116" xfId="12239" xr:uid="{00000000-0005-0000-0000-0000CF2F0000}"/>
    <cellStyle name="Normal 2 2 2 2 3 2 2 3 117" xfId="12240" xr:uid="{00000000-0005-0000-0000-0000D02F0000}"/>
    <cellStyle name="Normal 2 2 2 2 3 2 2 3 118" xfId="12241" xr:uid="{00000000-0005-0000-0000-0000D12F0000}"/>
    <cellStyle name="Normal 2 2 2 2 3 2 2 3 119" xfId="12242" xr:uid="{00000000-0005-0000-0000-0000D22F0000}"/>
    <cellStyle name="Normal 2 2 2 2 3 2 2 3 12" xfId="12243" xr:uid="{00000000-0005-0000-0000-0000D32F0000}"/>
    <cellStyle name="Normal 2 2 2 2 3 2 2 3 120" xfId="12244" xr:uid="{00000000-0005-0000-0000-0000D42F0000}"/>
    <cellStyle name="Normal 2 2 2 2 3 2 2 3 121" xfId="12245" xr:uid="{00000000-0005-0000-0000-0000D52F0000}"/>
    <cellStyle name="Normal 2 2 2 2 3 2 2 3 122" xfId="12246" xr:uid="{00000000-0005-0000-0000-0000D62F0000}"/>
    <cellStyle name="Normal 2 2 2 2 3 2 2 3 123" xfId="12247" xr:uid="{00000000-0005-0000-0000-0000D72F0000}"/>
    <cellStyle name="Normal 2 2 2 2 3 2 2 3 124" xfId="12248" xr:uid="{00000000-0005-0000-0000-0000D82F0000}"/>
    <cellStyle name="Normal 2 2 2 2 3 2 2 3 125" xfId="12249" xr:uid="{00000000-0005-0000-0000-0000D92F0000}"/>
    <cellStyle name="Normal 2 2 2 2 3 2 2 3 126" xfId="12250" xr:uid="{00000000-0005-0000-0000-0000DA2F0000}"/>
    <cellStyle name="Normal 2 2 2 2 3 2 2 3 127" xfId="12251" xr:uid="{00000000-0005-0000-0000-0000DB2F0000}"/>
    <cellStyle name="Normal 2 2 2 2 3 2 2 3 128" xfId="12252" xr:uid="{00000000-0005-0000-0000-0000DC2F0000}"/>
    <cellStyle name="Normal 2 2 2 2 3 2 2 3 129" xfId="12253" xr:uid="{00000000-0005-0000-0000-0000DD2F0000}"/>
    <cellStyle name="Normal 2 2 2 2 3 2 2 3 13" xfId="12254" xr:uid="{00000000-0005-0000-0000-0000DE2F0000}"/>
    <cellStyle name="Normal 2 2 2 2 3 2 2 3 130" xfId="12255" xr:uid="{00000000-0005-0000-0000-0000DF2F0000}"/>
    <cellStyle name="Normal 2 2 2 2 3 2 2 3 131" xfId="12256" xr:uid="{00000000-0005-0000-0000-0000E02F0000}"/>
    <cellStyle name="Normal 2 2 2 2 3 2 2 3 132" xfId="12257" xr:uid="{00000000-0005-0000-0000-0000E12F0000}"/>
    <cellStyle name="Normal 2 2 2 2 3 2 2 3 133" xfId="12258" xr:uid="{00000000-0005-0000-0000-0000E22F0000}"/>
    <cellStyle name="Normal 2 2 2 2 3 2 2 3 134" xfId="12259" xr:uid="{00000000-0005-0000-0000-0000E32F0000}"/>
    <cellStyle name="Normal 2 2 2 2 3 2 2 3 135" xfId="12260" xr:uid="{00000000-0005-0000-0000-0000E42F0000}"/>
    <cellStyle name="Normal 2 2 2 2 3 2 2 3 136" xfId="12261" xr:uid="{00000000-0005-0000-0000-0000E52F0000}"/>
    <cellStyle name="Normal 2 2 2 2 3 2 2 3 137" xfId="12262" xr:uid="{00000000-0005-0000-0000-0000E62F0000}"/>
    <cellStyle name="Normal 2 2 2 2 3 2 2 3 138" xfId="12263" xr:uid="{00000000-0005-0000-0000-0000E72F0000}"/>
    <cellStyle name="Normal 2 2 2 2 3 2 2 3 139" xfId="12264" xr:uid="{00000000-0005-0000-0000-0000E82F0000}"/>
    <cellStyle name="Normal 2 2 2 2 3 2 2 3 14" xfId="12265" xr:uid="{00000000-0005-0000-0000-0000E92F0000}"/>
    <cellStyle name="Normal 2 2 2 2 3 2 2 3 140" xfId="12266" xr:uid="{00000000-0005-0000-0000-0000EA2F0000}"/>
    <cellStyle name="Normal 2 2 2 2 3 2 2 3 141" xfId="12267" xr:uid="{00000000-0005-0000-0000-0000EB2F0000}"/>
    <cellStyle name="Normal 2 2 2 2 3 2 2 3 142" xfId="12268" xr:uid="{00000000-0005-0000-0000-0000EC2F0000}"/>
    <cellStyle name="Normal 2 2 2 2 3 2 2 3 143" xfId="12269" xr:uid="{00000000-0005-0000-0000-0000ED2F0000}"/>
    <cellStyle name="Normal 2 2 2 2 3 2 2 3 144" xfId="12270" xr:uid="{00000000-0005-0000-0000-0000EE2F0000}"/>
    <cellStyle name="Normal 2 2 2 2 3 2 2 3 145" xfId="12271" xr:uid="{00000000-0005-0000-0000-0000EF2F0000}"/>
    <cellStyle name="Normal 2 2 2 2 3 2 2 3 146" xfId="12272" xr:uid="{00000000-0005-0000-0000-0000F02F0000}"/>
    <cellStyle name="Normal 2 2 2 2 3 2 2 3 147" xfId="12273" xr:uid="{00000000-0005-0000-0000-0000F12F0000}"/>
    <cellStyle name="Normal 2 2 2 2 3 2 2 3 148" xfId="12274" xr:uid="{00000000-0005-0000-0000-0000F22F0000}"/>
    <cellStyle name="Normal 2 2 2 2 3 2 2 3 149" xfId="12275" xr:uid="{00000000-0005-0000-0000-0000F32F0000}"/>
    <cellStyle name="Normal 2 2 2 2 3 2 2 3 15" xfId="12276" xr:uid="{00000000-0005-0000-0000-0000F42F0000}"/>
    <cellStyle name="Normal 2 2 2 2 3 2 2 3 150" xfId="12277" xr:uid="{00000000-0005-0000-0000-0000F52F0000}"/>
    <cellStyle name="Normal 2 2 2 2 3 2 2 3 151" xfId="12278" xr:uid="{00000000-0005-0000-0000-0000F62F0000}"/>
    <cellStyle name="Normal 2 2 2 2 3 2 2 3 152" xfId="12279" xr:uid="{00000000-0005-0000-0000-0000F72F0000}"/>
    <cellStyle name="Normal 2 2 2 2 3 2 2 3 153" xfId="12280" xr:uid="{00000000-0005-0000-0000-0000F82F0000}"/>
    <cellStyle name="Normal 2 2 2 2 3 2 2 3 154" xfId="12281" xr:uid="{00000000-0005-0000-0000-0000F92F0000}"/>
    <cellStyle name="Normal 2 2 2 2 3 2 2 3 155" xfId="12282" xr:uid="{00000000-0005-0000-0000-0000FA2F0000}"/>
    <cellStyle name="Normal 2 2 2 2 3 2 2 3 156" xfId="12283" xr:uid="{00000000-0005-0000-0000-0000FB2F0000}"/>
    <cellStyle name="Normal 2 2 2 2 3 2 2 3 157" xfId="12284" xr:uid="{00000000-0005-0000-0000-0000FC2F0000}"/>
    <cellStyle name="Normal 2 2 2 2 3 2 2 3 158" xfId="12285" xr:uid="{00000000-0005-0000-0000-0000FD2F0000}"/>
    <cellStyle name="Normal 2 2 2 2 3 2 2 3 159" xfId="12286" xr:uid="{00000000-0005-0000-0000-0000FE2F0000}"/>
    <cellStyle name="Normal 2 2 2 2 3 2 2 3 16" xfId="12287" xr:uid="{00000000-0005-0000-0000-0000FF2F0000}"/>
    <cellStyle name="Normal 2 2 2 2 3 2 2 3 160" xfId="12288" xr:uid="{00000000-0005-0000-0000-000000300000}"/>
    <cellStyle name="Normal 2 2 2 2 3 2 2 3 161" xfId="12289" xr:uid="{00000000-0005-0000-0000-000001300000}"/>
    <cellStyle name="Normal 2 2 2 2 3 2 2 3 162" xfId="12290" xr:uid="{00000000-0005-0000-0000-000002300000}"/>
    <cellStyle name="Normal 2 2 2 2 3 2 2 3 163" xfId="12291" xr:uid="{00000000-0005-0000-0000-000003300000}"/>
    <cellStyle name="Normal 2 2 2 2 3 2 2 3 164" xfId="12292" xr:uid="{00000000-0005-0000-0000-000004300000}"/>
    <cellStyle name="Normal 2 2 2 2 3 2 2 3 165" xfId="12293" xr:uid="{00000000-0005-0000-0000-000005300000}"/>
    <cellStyle name="Normal 2 2 2 2 3 2 2 3 166" xfId="12294" xr:uid="{00000000-0005-0000-0000-000006300000}"/>
    <cellStyle name="Normal 2 2 2 2 3 2 2 3 167" xfId="12295" xr:uid="{00000000-0005-0000-0000-000007300000}"/>
    <cellStyle name="Normal 2 2 2 2 3 2 2 3 168" xfId="12296" xr:uid="{00000000-0005-0000-0000-000008300000}"/>
    <cellStyle name="Normal 2 2 2 2 3 2 2 3 169" xfId="12297" xr:uid="{00000000-0005-0000-0000-000009300000}"/>
    <cellStyle name="Normal 2 2 2 2 3 2 2 3 17" xfId="12298" xr:uid="{00000000-0005-0000-0000-00000A300000}"/>
    <cellStyle name="Normal 2 2 2 2 3 2 2 3 170" xfId="12299" xr:uid="{00000000-0005-0000-0000-00000B300000}"/>
    <cellStyle name="Normal 2 2 2 2 3 2 2 3 171" xfId="12300" xr:uid="{00000000-0005-0000-0000-00000C300000}"/>
    <cellStyle name="Normal 2 2 2 2 3 2 2 3 172" xfId="12301" xr:uid="{00000000-0005-0000-0000-00000D300000}"/>
    <cellStyle name="Normal 2 2 2 2 3 2 2 3 173" xfId="12302" xr:uid="{00000000-0005-0000-0000-00000E300000}"/>
    <cellStyle name="Normal 2 2 2 2 3 2 2 3 174" xfId="12303" xr:uid="{00000000-0005-0000-0000-00000F300000}"/>
    <cellStyle name="Normal 2 2 2 2 3 2 2 3 175" xfId="12304" xr:uid="{00000000-0005-0000-0000-000010300000}"/>
    <cellStyle name="Normal 2 2 2 2 3 2 2 3 176" xfId="12305" xr:uid="{00000000-0005-0000-0000-000011300000}"/>
    <cellStyle name="Normal 2 2 2 2 3 2 2 3 177" xfId="12306" xr:uid="{00000000-0005-0000-0000-000012300000}"/>
    <cellStyle name="Normal 2 2 2 2 3 2 2 3 178" xfId="12307" xr:uid="{00000000-0005-0000-0000-000013300000}"/>
    <cellStyle name="Normal 2 2 2 2 3 2 2 3 179" xfId="12308" xr:uid="{00000000-0005-0000-0000-000014300000}"/>
    <cellStyle name="Normal 2 2 2 2 3 2 2 3 18" xfId="12309" xr:uid="{00000000-0005-0000-0000-000015300000}"/>
    <cellStyle name="Normal 2 2 2 2 3 2 2 3 180" xfId="12310" xr:uid="{00000000-0005-0000-0000-000016300000}"/>
    <cellStyle name="Normal 2 2 2 2 3 2 2 3 19" xfId="12311" xr:uid="{00000000-0005-0000-0000-000017300000}"/>
    <cellStyle name="Normal 2 2 2 2 3 2 2 3 2" xfId="12312" xr:uid="{00000000-0005-0000-0000-000018300000}"/>
    <cellStyle name="Normal 2 2 2 2 3 2 2 3 20" xfId="12313" xr:uid="{00000000-0005-0000-0000-000019300000}"/>
    <cellStyle name="Normal 2 2 2 2 3 2 2 3 21" xfId="12314" xr:uid="{00000000-0005-0000-0000-00001A300000}"/>
    <cellStyle name="Normal 2 2 2 2 3 2 2 3 22" xfId="12315" xr:uid="{00000000-0005-0000-0000-00001B300000}"/>
    <cellStyle name="Normal 2 2 2 2 3 2 2 3 23" xfId="12316" xr:uid="{00000000-0005-0000-0000-00001C300000}"/>
    <cellStyle name="Normal 2 2 2 2 3 2 2 3 24" xfId="12317" xr:uid="{00000000-0005-0000-0000-00001D300000}"/>
    <cellStyle name="Normal 2 2 2 2 3 2 2 3 25" xfId="12318" xr:uid="{00000000-0005-0000-0000-00001E300000}"/>
    <cellStyle name="Normal 2 2 2 2 3 2 2 3 26" xfId="12319" xr:uid="{00000000-0005-0000-0000-00001F300000}"/>
    <cellStyle name="Normal 2 2 2 2 3 2 2 3 27" xfId="12320" xr:uid="{00000000-0005-0000-0000-000020300000}"/>
    <cellStyle name="Normal 2 2 2 2 3 2 2 3 28" xfId="12321" xr:uid="{00000000-0005-0000-0000-000021300000}"/>
    <cellStyle name="Normal 2 2 2 2 3 2 2 3 29" xfId="12322" xr:uid="{00000000-0005-0000-0000-000022300000}"/>
    <cellStyle name="Normal 2 2 2 2 3 2 2 3 3" xfId="12323" xr:uid="{00000000-0005-0000-0000-000023300000}"/>
    <cellStyle name="Normal 2 2 2 2 3 2 2 3 30" xfId="12324" xr:uid="{00000000-0005-0000-0000-000024300000}"/>
    <cellStyle name="Normal 2 2 2 2 3 2 2 3 31" xfId="12325" xr:uid="{00000000-0005-0000-0000-000025300000}"/>
    <cellStyle name="Normal 2 2 2 2 3 2 2 3 32" xfId="12326" xr:uid="{00000000-0005-0000-0000-000026300000}"/>
    <cellStyle name="Normal 2 2 2 2 3 2 2 3 33" xfId="12327" xr:uid="{00000000-0005-0000-0000-000027300000}"/>
    <cellStyle name="Normal 2 2 2 2 3 2 2 3 34" xfId="12328" xr:uid="{00000000-0005-0000-0000-000028300000}"/>
    <cellStyle name="Normal 2 2 2 2 3 2 2 3 35" xfId="12329" xr:uid="{00000000-0005-0000-0000-000029300000}"/>
    <cellStyle name="Normal 2 2 2 2 3 2 2 3 36" xfId="12330" xr:uid="{00000000-0005-0000-0000-00002A300000}"/>
    <cellStyle name="Normal 2 2 2 2 3 2 2 3 37" xfId="12331" xr:uid="{00000000-0005-0000-0000-00002B300000}"/>
    <cellStyle name="Normal 2 2 2 2 3 2 2 3 38" xfId="12332" xr:uid="{00000000-0005-0000-0000-00002C300000}"/>
    <cellStyle name="Normal 2 2 2 2 3 2 2 3 39" xfId="12333" xr:uid="{00000000-0005-0000-0000-00002D300000}"/>
    <cellStyle name="Normal 2 2 2 2 3 2 2 3 4" xfId="12334" xr:uid="{00000000-0005-0000-0000-00002E300000}"/>
    <cellStyle name="Normal 2 2 2 2 3 2 2 3 40" xfId="12335" xr:uid="{00000000-0005-0000-0000-00002F300000}"/>
    <cellStyle name="Normal 2 2 2 2 3 2 2 3 41" xfId="12336" xr:uid="{00000000-0005-0000-0000-000030300000}"/>
    <cellStyle name="Normal 2 2 2 2 3 2 2 3 42" xfId="12337" xr:uid="{00000000-0005-0000-0000-000031300000}"/>
    <cellStyle name="Normal 2 2 2 2 3 2 2 3 43" xfId="12338" xr:uid="{00000000-0005-0000-0000-000032300000}"/>
    <cellStyle name="Normal 2 2 2 2 3 2 2 3 44" xfId="12339" xr:uid="{00000000-0005-0000-0000-000033300000}"/>
    <cellStyle name="Normal 2 2 2 2 3 2 2 3 45" xfId="12340" xr:uid="{00000000-0005-0000-0000-000034300000}"/>
    <cellStyle name="Normal 2 2 2 2 3 2 2 3 46" xfId="12341" xr:uid="{00000000-0005-0000-0000-000035300000}"/>
    <cellStyle name="Normal 2 2 2 2 3 2 2 3 47" xfId="12342" xr:uid="{00000000-0005-0000-0000-000036300000}"/>
    <cellStyle name="Normal 2 2 2 2 3 2 2 3 48" xfId="12343" xr:uid="{00000000-0005-0000-0000-000037300000}"/>
    <cellStyle name="Normal 2 2 2 2 3 2 2 3 49" xfId="12344" xr:uid="{00000000-0005-0000-0000-000038300000}"/>
    <cellStyle name="Normal 2 2 2 2 3 2 2 3 5" xfId="12345" xr:uid="{00000000-0005-0000-0000-000039300000}"/>
    <cellStyle name="Normal 2 2 2 2 3 2 2 3 50" xfId="12346" xr:uid="{00000000-0005-0000-0000-00003A300000}"/>
    <cellStyle name="Normal 2 2 2 2 3 2 2 3 51" xfId="12347" xr:uid="{00000000-0005-0000-0000-00003B300000}"/>
    <cellStyle name="Normal 2 2 2 2 3 2 2 3 52" xfId="12348" xr:uid="{00000000-0005-0000-0000-00003C300000}"/>
    <cellStyle name="Normal 2 2 2 2 3 2 2 3 53" xfId="12349" xr:uid="{00000000-0005-0000-0000-00003D300000}"/>
    <cellStyle name="Normal 2 2 2 2 3 2 2 3 54" xfId="12350" xr:uid="{00000000-0005-0000-0000-00003E300000}"/>
    <cellStyle name="Normal 2 2 2 2 3 2 2 3 55" xfId="12351" xr:uid="{00000000-0005-0000-0000-00003F300000}"/>
    <cellStyle name="Normal 2 2 2 2 3 2 2 3 56" xfId="12352" xr:uid="{00000000-0005-0000-0000-000040300000}"/>
    <cellStyle name="Normal 2 2 2 2 3 2 2 3 57" xfId="12353" xr:uid="{00000000-0005-0000-0000-000041300000}"/>
    <cellStyle name="Normal 2 2 2 2 3 2 2 3 58" xfId="12354" xr:uid="{00000000-0005-0000-0000-000042300000}"/>
    <cellStyle name="Normal 2 2 2 2 3 2 2 3 59" xfId="12355" xr:uid="{00000000-0005-0000-0000-000043300000}"/>
    <cellStyle name="Normal 2 2 2 2 3 2 2 3 6" xfId="12356" xr:uid="{00000000-0005-0000-0000-000044300000}"/>
    <cellStyle name="Normal 2 2 2 2 3 2 2 3 60" xfId="12357" xr:uid="{00000000-0005-0000-0000-000045300000}"/>
    <cellStyle name="Normal 2 2 2 2 3 2 2 3 61" xfId="12358" xr:uid="{00000000-0005-0000-0000-000046300000}"/>
    <cellStyle name="Normal 2 2 2 2 3 2 2 3 62" xfId="12359" xr:uid="{00000000-0005-0000-0000-000047300000}"/>
    <cellStyle name="Normal 2 2 2 2 3 2 2 3 63" xfId="12360" xr:uid="{00000000-0005-0000-0000-000048300000}"/>
    <cellStyle name="Normal 2 2 2 2 3 2 2 3 64" xfId="12361" xr:uid="{00000000-0005-0000-0000-000049300000}"/>
    <cellStyle name="Normal 2 2 2 2 3 2 2 3 65" xfId="12362" xr:uid="{00000000-0005-0000-0000-00004A300000}"/>
    <cellStyle name="Normal 2 2 2 2 3 2 2 3 66" xfId="12363" xr:uid="{00000000-0005-0000-0000-00004B300000}"/>
    <cellStyle name="Normal 2 2 2 2 3 2 2 3 67" xfId="12364" xr:uid="{00000000-0005-0000-0000-00004C300000}"/>
    <cellStyle name="Normal 2 2 2 2 3 2 2 3 68" xfId="12365" xr:uid="{00000000-0005-0000-0000-00004D300000}"/>
    <cellStyle name="Normal 2 2 2 2 3 2 2 3 69" xfId="12366" xr:uid="{00000000-0005-0000-0000-00004E300000}"/>
    <cellStyle name="Normal 2 2 2 2 3 2 2 3 7" xfId="12367" xr:uid="{00000000-0005-0000-0000-00004F300000}"/>
    <cellStyle name="Normal 2 2 2 2 3 2 2 3 70" xfId="12368" xr:uid="{00000000-0005-0000-0000-000050300000}"/>
    <cellStyle name="Normal 2 2 2 2 3 2 2 3 71" xfId="12369" xr:uid="{00000000-0005-0000-0000-000051300000}"/>
    <cellStyle name="Normal 2 2 2 2 3 2 2 3 72" xfId="12370" xr:uid="{00000000-0005-0000-0000-000052300000}"/>
    <cellStyle name="Normal 2 2 2 2 3 2 2 3 73" xfId="12371" xr:uid="{00000000-0005-0000-0000-000053300000}"/>
    <cellStyle name="Normal 2 2 2 2 3 2 2 3 74" xfId="12372" xr:uid="{00000000-0005-0000-0000-000054300000}"/>
    <cellStyle name="Normal 2 2 2 2 3 2 2 3 75" xfId="12373" xr:uid="{00000000-0005-0000-0000-000055300000}"/>
    <cellStyle name="Normal 2 2 2 2 3 2 2 3 76" xfId="12374" xr:uid="{00000000-0005-0000-0000-000056300000}"/>
    <cellStyle name="Normal 2 2 2 2 3 2 2 3 77" xfId="12375" xr:uid="{00000000-0005-0000-0000-000057300000}"/>
    <cellStyle name="Normal 2 2 2 2 3 2 2 3 78" xfId="12376" xr:uid="{00000000-0005-0000-0000-000058300000}"/>
    <cellStyle name="Normal 2 2 2 2 3 2 2 3 79" xfId="12377" xr:uid="{00000000-0005-0000-0000-000059300000}"/>
    <cellStyle name="Normal 2 2 2 2 3 2 2 3 8" xfId="12378" xr:uid="{00000000-0005-0000-0000-00005A300000}"/>
    <cellStyle name="Normal 2 2 2 2 3 2 2 3 80" xfId="12379" xr:uid="{00000000-0005-0000-0000-00005B300000}"/>
    <cellStyle name="Normal 2 2 2 2 3 2 2 3 81" xfId="12380" xr:uid="{00000000-0005-0000-0000-00005C300000}"/>
    <cellStyle name="Normal 2 2 2 2 3 2 2 3 82" xfId="12381" xr:uid="{00000000-0005-0000-0000-00005D300000}"/>
    <cellStyle name="Normal 2 2 2 2 3 2 2 3 83" xfId="12382" xr:uid="{00000000-0005-0000-0000-00005E300000}"/>
    <cellStyle name="Normal 2 2 2 2 3 2 2 3 84" xfId="12383" xr:uid="{00000000-0005-0000-0000-00005F300000}"/>
    <cellStyle name="Normal 2 2 2 2 3 2 2 3 85" xfId="12384" xr:uid="{00000000-0005-0000-0000-000060300000}"/>
    <cellStyle name="Normal 2 2 2 2 3 2 2 3 86" xfId="12385" xr:uid="{00000000-0005-0000-0000-000061300000}"/>
    <cellStyle name="Normal 2 2 2 2 3 2 2 3 87" xfId="12386" xr:uid="{00000000-0005-0000-0000-000062300000}"/>
    <cellStyle name="Normal 2 2 2 2 3 2 2 3 88" xfId="12387" xr:uid="{00000000-0005-0000-0000-000063300000}"/>
    <cellStyle name="Normal 2 2 2 2 3 2 2 3 89" xfId="12388" xr:uid="{00000000-0005-0000-0000-000064300000}"/>
    <cellStyle name="Normal 2 2 2 2 3 2 2 3 9" xfId="12389" xr:uid="{00000000-0005-0000-0000-000065300000}"/>
    <cellStyle name="Normal 2 2 2 2 3 2 2 3 90" xfId="12390" xr:uid="{00000000-0005-0000-0000-000066300000}"/>
    <cellStyle name="Normal 2 2 2 2 3 2 2 3 91" xfId="12391" xr:uid="{00000000-0005-0000-0000-000067300000}"/>
    <cellStyle name="Normal 2 2 2 2 3 2 2 3 92" xfId="12392" xr:uid="{00000000-0005-0000-0000-000068300000}"/>
    <cellStyle name="Normal 2 2 2 2 3 2 2 3 93" xfId="12393" xr:uid="{00000000-0005-0000-0000-000069300000}"/>
    <cellStyle name="Normal 2 2 2 2 3 2 2 3 94" xfId="12394" xr:uid="{00000000-0005-0000-0000-00006A300000}"/>
    <cellStyle name="Normal 2 2 2 2 3 2 2 3 95" xfId="12395" xr:uid="{00000000-0005-0000-0000-00006B300000}"/>
    <cellStyle name="Normal 2 2 2 2 3 2 2 3 96" xfId="12396" xr:uid="{00000000-0005-0000-0000-00006C300000}"/>
    <cellStyle name="Normal 2 2 2 2 3 2 2 3 97" xfId="12397" xr:uid="{00000000-0005-0000-0000-00006D300000}"/>
    <cellStyle name="Normal 2 2 2 2 3 2 2 3 98" xfId="12398" xr:uid="{00000000-0005-0000-0000-00006E300000}"/>
    <cellStyle name="Normal 2 2 2 2 3 2 2 3 99" xfId="12399" xr:uid="{00000000-0005-0000-0000-00006F300000}"/>
    <cellStyle name="Normal 2 2 2 2 3 2 2 4" xfId="12400" xr:uid="{00000000-0005-0000-0000-000070300000}"/>
    <cellStyle name="Normal 2 2 2 2 3 2 2 5" xfId="12401" xr:uid="{00000000-0005-0000-0000-000071300000}"/>
    <cellStyle name="Normal 2 2 2 2 3 2 2 6" xfId="12402" xr:uid="{00000000-0005-0000-0000-000072300000}"/>
    <cellStyle name="Normal 2 2 2 2 3 2 2 7" xfId="12403" xr:uid="{00000000-0005-0000-0000-000073300000}"/>
    <cellStyle name="Normal 2 2 2 2 3 2 2 8" xfId="12404" xr:uid="{00000000-0005-0000-0000-000074300000}"/>
    <cellStyle name="Normal 2 2 2 2 3 2 2 9" xfId="12405" xr:uid="{00000000-0005-0000-0000-000075300000}"/>
    <cellStyle name="Normal 2 2 2 2 3 2 3" xfId="12406" xr:uid="{00000000-0005-0000-0000-000076300000}"/>
    <cellStyle name="Normal 2 2 2 2 3 2 4" xfId="12407" xr:uid="{00000000-0005-0000-0000-000077300000}"/>
    <cellStyle name="Normal 2 2 2 2 3 2 4 10" xfId="12408" xr:uid="{00000000-0005-0000-0000-000078300000}"/>
    <cellStyle name="Normal 2 2 2 2 3 2 4 100" xfId="12409" xr:uid="{00000000-0005-0000-0000-000079300000}"/>
    <cellStyle name="Normal 2 2 2 2 3 2 4 101" xfId="12410" xr:uid="{00000000-0005-0000-0000-00007A300000}"/>
    <cellStyle name="Normal 2 2 2 2 3 2 4 102" xfId="12411" xr:uid="{00000000-0005-0000-0000-00007B300000}"/>
    <cellStyle name="Normal 2 2 2 2 3 2 4 103" xfId="12412" xr:uid="{00000000-0005-0000-0000-00007C300000}"/>
    <cellStyle name="Normal 2 2 2 2 3 2 4 104" xfId="12413" xr:uid="{00000000-0005-0000-0000-00007D300000}"/>
    <cellStyle name="Normal 2 2 2 2 3 2 4 105" xfId="12414" xr:uid="{00000000-0005-0000-0000-00007E300000}"/>
    <cellStyle name="Normal 2 2 2 2 3 2 4 106" xfId="12415" xr:uid="{00000000-0005-0000-0000-00007F300000}"/>
    <cellStyle name="Normal 2 2 2 2 3 2 4 107" xfId="12416" xr:uid="{00000000-0005-0000-0000-000080300000}"/>
    <cellStyle name="Normal 2 2 2 2 3 2 4 108" xfId="12417" xr:uid="{00000000-0005-0000-0000-000081300000}"/>
    <cellStyle name="Normal 2 2 2 2 3 2 4 109" xfId="12418" xr:uid="{00000000-0005-0000-0000-000082300000}"/>
    <cellStyle name="Normal 2 2 2 2 3 2 4 11" xfId="12419" xr:uid="{00000000-0005-0000-0000-000083300000}"/>
    <cellStyle name="Normal 2 2 2 2 3 2 4 110" xfId="12420" xr:uid="{00000000-0005-0000-0000-000084300000}"/>
    <cellStyle name="Normal 2 2 2 2 3 2 4 111" xfId="12421" xr:uid="{00000000-0005-0000-0000-000085300000}"/>
    <cellStyle name="Normal 2 2 2 2 3 2 4 112" xfId="12422" xr:uid="{00000000-0005-0000-0000-000086300000}"/>
    <cellStyle name="Normal 2 2 2 2 3 2 4 113" xfId="12423" xr:uid="{00000000-0005-0000-0000-000087300000}"/>
    <cellStyle name="Normal 2 2 2 2 3 2 4 114" xfId="12424" xr:uid="{00000000-0005-0000-0000-000088300000}"/>
    <cellStyle name="Normal 2 2 2 2 3 2 4 115" xfId="12425" xr:uid="{00000000-0005-0000-0000-000089300000}"/>
    <cellStyle name="Normal 2 2 2 2 3 2 4 116" xfId="12426" xr:uid="{00000000-0005-0000-0000-00008A300000}"/>
    <cellStyle name="Normal 2 2 2 2 3 2 4 117" xfId="12427" xr:uid="{00000000-0005-0000-0000-00008B300000}"/>
    <cellStyle name="Normal 2 2 2 2 3 2 4 118" xfId="12428" xr:uid="{00000000-0005-0000-0000-00008C300000}"/>
    <cellStyle name="Normal 2 2 2 2 3 2 4 119" xfId="12429" xr:uid="{00000000-0005-0000-0000-00008D300000}"/>
    <cellStyle name="Normal 2 2 2 2 3 2 4 12" xfId="12430" xr:uid="{00000000-0005-0000-0000-00008E300000}"/>
    <cellStyle name="Normal 2 2 2 2 3 2 4 120" xfId="12431" xr:uid="{00000000-0005-0000-0000-00008F300000}"/>
    <cellStyle name="Normal 2 2 2 2 3 2 4 121" xfId="12432" xr:uid="{00000000-0005-0000-0000-000090300000}"/>
    <cellStyle name="Normal 2 2 2 2 3 2 4 122" xfId="12433" xr:uid="{00000000-0005-0000-0000-000091300000}"/>
    <cellStyle name="Normal 2 2 2 2 3 2 4 123" xfId="12434" xr:uid="{00000000-0005-0000-0000-000092300000}"/>
    <cellStyle name="Normal 2 2 2 2 3 2 4 124" xfId="12435" xr:uid="{00000000-0005-0000-0000-000093300000}"/>
    <cellStyle name="Normal 2 2 2 2 3 2 4 125" xfId="12436" xr:uid="{00000000-0005-0000-0000-000094300000}"/>
    <cellStyle name="Normal 2 2 2 2 3 2 4 126" xfId="12437" xr:uid="{00000000-0005-0000-0000-000095300000}"/>
    <cellStyle name="Normal 2 2 2 2 3 2 4 127" xfId="12438" xr:uid="{00000000-0005-0000-0000-000096300000}"/>
    <cellStyle name="Normal 2 2 2 2 3 2 4 128" xfId="12439" xr:uid="{00000000-0005-0000-0000-000097300000}"/>
    <cellStyle name="Normal 2 2 2 2 3 2 4 129" xfId="12440" xr:uid="{00000000-0005-0000-0000-000098300000}"/>
    <cellStyle name="Normal 2 2 2 2 3 2 4 13" xfId="12441" xr:uid="{00000000-0005-0000-0000-000099300000}"/>
    <cellStyle name="Normal 2 2 2 2 3 2 4 130" xfId="12442" xr:uid="{00000000-0005-0000-0000-00009A300000}"/>
    <cellStyle name="Normal 2 2 2 2 3 2 4 131" xfId="12443" xr:uid="{00000000-0005-0000-0000-00009B300000}"/>
    <cellStyle name="Normal 2 2 2 2 3 2 4 132" xfId="12444" xr:uid="{00000000-0005-0000-0000-00009C300000}"/>
    <cellStyle name="Normal 2 2 2 2 3 2 4 133" xfId="12445" xr:uid="{00000000-0005-0000-0000-00009D300000}"/>
    <cellStyle name="Normal 2 2 2 2 3 2 4 134" xfId="12446" xr:uid="{00000000-0005-0000-0000-00009E300000}"/>
    <cellStyle name="Normal 2 2 2 2 3 2 4 135" xfId="12447" xr:uid="{00000000-0005-0000-0000-00009F300000}"/>
    <cellStyle name="Normal 2 2 2 2 3 2 4 136" xfId="12448" xr:uid="{00000000-0005-0000-0000-0000A0300000}"/>
    <cellStyle name="Normal 2 2 2 2 3 2 4 137" xfId="12449" xr:uid="{00000000-0005-0000-0000-0000A1300000}"/>
    <cellStyle name="Normal 2 2 2 2 3 2 4 138" xfId="12450" xr:uid="{00000000-0005-0000-0000-0000A2300000}"/>
    <cellStyle name="Normal 2 2 2 2 3 2 4 139" xfId="12451" xr:uid="{00000000-0005-0000-0000-0000A3300000}"/>
    <cellStyle name="Normal 2 2 2 2 3 2 4 14" xfId="12452" xr:uid="{00000000-0005-0000-0000-0000A4300000}"/>
    <cellStyle name="Normal 2 2 2 2 3 2 4 140" xfId="12453" xr:uid="{00000000-0005-0000-0000-0000A5300000}"/>
    <cellStyle name="Normal 2 2 2 2 3 2 4 141" xfId="12454" xr:uid="{00000000-0005-0000-0000-0000A6300000}"/>
    <cellStyle name="Normal 2 2 2 2 3 2 4 142" xfId="12455" xr:uid="{00000000-0005-0000-0000-0000A7300000}"/>
    <cellStyle name="Normal 2 2 2 2 3 2 4 143" xfId="12456" xr:uid="{00000000-0005-0000-0000-0000A8300000}"/>
    <cellStyle name="Normal 2 2 2 2 3 2 4 144" xfId="12457" xr:uid="{00000000-0005-0000-0000-0000A9300000}"/>
    <cellStyle name="Normal 2 2 2 2 3 2 4 145" xfId="12458" xr:uid="{00000000-0005-0000-0000-0000AA300000}"/>
    <cellStyle name="Normal 2 2 2 2 3 2 4 146" xfId="12459" xr:uid="{00000000-0005-0000-0000-0000AB300000}"/>
    <cellStyle name="Normal 2 2 2 2 3 2 4 147" xfId="12460" xr:uid="{00000000-0005-0000-0000-0000AC300000}"/>
    <cellStyle name="Normal 2 2 2 2 3 2 4 148" xfId="12461" xr:uid="{00000000-0005-0000-0000-0000AD300000}"/>
    <cellStyle name="Normal 2 2 2 2 3 2 4 149" xfId="12462" xr:uid="{00000000-0005-0000-0000-0000AE300000}"/>
    <cellStyle name="Normal 2 2 2 2 3 2 4 15" xfId="12463" xr:uid="{00000000-0005-0000-0000-0000AF300000}"/>
    <cellStyle name="Normal 2 2 2 2 3 2 4 150" xfId="12464" xr:uid="{00000000-0005-0000-0000-0000B0300000}"/>
    <cellStyle name="Normal 2 2 2 2 3 2 4 151" xfId="12465" xr:uid="{00000000-0005-0000-0000-0000B1300000}"/>
    <cellStyle name="Normal 2 2 2 2 3 2 4 152" xfId="12466" xr:uid="{00000000-0005-0000-0000-0000B2300000}"/>
    <cellStyle name="Normal 2 2 2 2 3 2 4 153" xfId="12467" xr:uid="{00000000-0005-0000-0000-0000B3300000}"/>
    <cellStyle name="Normal 2 2 2 2 3 2 4 154" xfId="12468" xr:uid="{00000000-0005-0000-0000-0000B4300000}"/>
    <cellStyle name="Normal 2 2 2 2 3 2 4 155" xfId="12469" xr:uid="{00000000-0005-0000-0000-0000B5300000}"/>
    <cellStyle name="Normal 2 2 2 2 3 2 4 156" xfId="12470" xr:uid="{00000000-0005-0000-0000-0000B6300000}"/>
    <cellStyle name="Normal 2 2 2 2 3 2 4 157" xfId="12471" xr:uid="{00000000-0005-0000-0000-0000B7300000}"/>
    <cellStyle name="Normal 2 2 2 2 3 2 4 158" xfId="12472" xr:uid="{00000000-0005-0000-0000-0000B8300000}"/>
    <cellStyle name="Normal 2 2 2 2 3 2 4 159" xfId="12473" xr:uid="{00000000-0005-0000-0000-0000B9300000}"/>
    <cellStyle name="Normal 2 2 2 2 3 2 4 16" xfId="12474" xr:uid="{00000000-0005-0000-0000-0000BA300000}"/>
    <cellStyle name="Normal 2 2 2 2 3 2 4 160" xfId="12475" xr:uid="{00000000-0005-0000-0000-0000BB300000}"/>
    <cellStyle name="Normal 2 2 2 2 3 2 4 161" xfId="12476" xr:uid="{00000000-0005-0000-0000-0000BC300000}"/>
    <cellStyle name="Normal 2 2 2 2 3 2 4 162" xfId="12477" xr:uid="{00000000-0005-0000-0000-0000BD300000}"/>
    <cellStyle name="Normal 2 2 2 2 3 2 4 163" xfId="12478" xr:uid="{00000000-0005-0000-0000-0000BE300000}"/>
    <cellStyle name="Normal 2 2 2 2 3 2 4 164" xfId="12479" xr:uid="{00000000-0005-0000-0000-0000BF300000}"/>
    <cellStyle name="Normal 2 2 2 2 3 2 4 165" xfId="12480" xr:uid="{00000000-0005-0000-0000-0000C0300000}"/>
    <cellStyle name="Normal 2 2 2 2 3 2 4 166" xfId="12481" xr:uid="{00000000-0005-0000-0000-0000C1300000}"/>
    <cellStyle name="Normal 2 2 2 2 3 2 4 167" xfId="12482" xr:uid="{00000000-0005-0000-0000-0000C2300000}"/>
    <cellStyle name="Normal 2 2 2 2 3 2 4 168" xfId="12483" xr:uid="{00000000-0005-0000-0000-0000C3300000}"/>
    <cellStyle name="Normal 2 2 2 2 3 2 4 169" xfId="12484" xr:uid="{00000000-0005-0000-0000-0000C4300000}"/>
    <cellStyle name="Normal 2 2 2 2 3 2 4 17" xfId="12485" xr:uid="{00000000-0005-0000-0000-0000C5300000}"/>
    <cellStyle name="Normal 2 2 2 2 3 2 4 170" xfId="12486" xr:uid="{00000000-0005-0000-0000-0000C6300000}"/>
    <cellStyle name="Normal 2 2 2 2 3 2 4 171" xfId="12487" xr:uid="{00000000-0005-0000-0000-0000C7300000}"/>
    <cellStyle name="Normal 2 2 2 2 3 2 4 172" xfId="12488" xr:uid="{00000000-0005-0000-0000-0000C8300000}"/>
    <cellStyle name="Normal 2 2 2 2 3 2 4 173" xfId="12489" xr:uid="{00000000-0005-0000-0000-0000C9300000}"/>
    <cellStyle name="Normal 2 2 2 2 3 2 4 174" xfId="12490" xr:uid="{00000000-0005-0000-0000-0000CA300000}"/>
    <cellStyle name="Normal 2 2 2 2 3 2 4 175" xfId="12491" xr:uid="{00000000-0005-0000-0000-0000CB300000}"/>
    <cellStyle name="Normal 2 2 2 2 3 2 4 176" xfId="12492" xr:uid="{00000000-0005-0000-0000-0000CC300000}"/>
    <cellStyle name="Normal 2 2 2 2 3 2 4 177" xfId="12493" xr:uid="{00000000-0005-0000-0000-0000CD300000}"/>
    <cellStyle name="Normal 2 2 2 2 3 2 4 178" xfId="12494" xr:uid="{00000000-0005-0000-0000-0000CE300000}"/>
    <cellStyle name="Normal 2 2 2 2 3 2 4 179" xfId="12495" xr:uid="{00000000-0005-0000-0000-0000CF300000}"/>
    <cellStyle name="Normal 2 2 2 2 3 2 4 18" xfId="12496" xr:uid="{00000000-0005-0000-0000-0000D0300000}"/>
    <cellStyle name="Normal 2 2 2 2 3 2 4 180" xfId="12497" xr:uid="{00000000-0005-0000-0000-0000D1300000}"/>
    <cellStyle name="Normal 2 2 2 2 3 2 4 19" xfId="12498" xr:uid="{00000000-0005-0000-0000-0000D2300000}"/>
    <cellStyle name="Normal 2 2 2 2 3 2 4 2" xfId="12499" xr:uid="{00000000-0005-0000-0000-0000D3300000}"/>
    <cellStyle name="Normal 2 2 2 2 3 2 4 20" xfId="12500" xr:uid="{00000000-0005-0000-0000-0000D4300000}"/>
    <cellStyle name="Normal 2 2 2 2 3 2 4 21" xfId="12501" xr:uid="{00000000-0005-0000-0000-0000D5300000}"/>
    <cellStyle name="Normal 2 2 2 2 3 2 4 22" xfId="12502" xr:uid="{00000000-0005-0000-0000-0000D6300000}"/>
    <cellStyle name="Normal 2 2 2 2 3 2 4 23" xfId="12503" xr:uid="{00000000-0005-0000-0000-0000D7300000}"/>
    <cellStyle name="Normal 2 2 2 2 3 2 4 24" xfId="12504" xr:uid="{00000000-0005-0000-0000-0000D8300000}"/>
    <cellStyle name="Normal 2 2 2 2 3 2 4 25" xfId="12505" xr:uid="{00000000-0005-0000-0000-0000D9300000}"/>
    <cellStyle name="Normal 2 2 2 2 3 2 4 26" xfId="12506" xr:uid="{00000000-0005-0000-0000-0000DA300000}"/>
    <cellStyle name="Normal 2 2 2 2 3 2 4 27" xfId="12507" xr:uid="{00000000-0005-0000-0000-0000DB300000}"/>
    <cellStyle name="Normal 2 2 2 2 3 2 4 28" xfId="12508" xr:uid="{00000000-0005-0000-0000-0000DC300000}"/>
    <cellStyle name="Normal 2 2 2 2 3 2 4 29" xfId="12509" xr:uid="{00000000-0005-0000-0000-0000DD300000}"/>
    <cellStyle name="Normal 2 2 2 2 3 2 4 3" xfId="12510" xr:uid="{00000000-0005-0000-0000-0000DE300000}"/>
    <cellStyle name="Normal 2 2 2 2 3 2 4 30" xfId="12511" xr:uid="{00000000-0005-0000-0000-0000DF300000}"/>
    <cellStyle name="Normal 2 2 2 2 3 2 4 31" xfId="12512" xr:uid="{00000000-0005-0000-0000-0000E0300000}"/>
    <cellStyle name="Normal 2 2 2 2 3 2 4 32" xfId="12513" xr:uid="{00000000-0005-0000-0000-0000E1300000}"/>
    <cellStyle name="Normal 2 2 2 2 3 2 4 33" xfId="12514" xr:uid="{00000000-0005-0000-0000-0000E2300000}"/>
    <cellStyle name="Normal 2 2 2 2 3 2 4 34" xfId="12515" xr:uid="{00000000-0005-0000-0000-0000E3300000}"/>
    <cellStyle name="Normal 2 2 2 2 3 2 4 35" xfId="12516" xr:uid="{00000000-0005-0000-0000-0000E4300000}"/>
    <cellStyle name="Normal 2 2 2 2 3 2 4 36" xfId="12517" xr:uid="{00000000-0005-0000-0000-0000E5300000}"/>
    <cellStyle name="Normal 2 2 2 2 3 2 4 37" xfId="12518" xr:uid="{00000000-0005-0000-0000-0000E6300000}"/>
    <cellStyle name="Normal 2 2 2 2 3 2 4 38" xfId="12519" xr:uid="{00000000-0005-0000-0000-0000E7300000}"/>
    <cellStyle name="Normal 2 2 2 2 3 2 4 39" xfId="12520" xr:uid="{00000000-0005-0000-0000-0000E8300000}"/>
    <cellStyle name="Normal 2 2 2 2 3 2 4 4" xfId="12521" xr:uid="{00000000-0005-0000-0000-0000E9300000}"/>
    <cellStyle name="Normal 2 2 2 2 3 2 4 40" xfId="12522" xr:uid="{00000000-0005-0000-0000-0000EA300000}"/>
    <cellStyle name="Normal 2 2 2 2 3 2 4 41" xfId="12523" xr:uid="{00000000-0005-0000-0000-0000EB300000}"/>
    <cellStyle name="Normal 2 2 2 2 3 2 4 42" xfId="12524" xr:uid="{00000000-0005-0000-0000-0000EC300000}"/>
    <cellStyle name="Normal 2 2 2 2 3 2 4 43" xfId="12525" xr:uid="{00000000-0005-0000-0000-0000ED300000}"/>
    <cellStyle name="Normal 2 2 2 2 3 2 4 44" xfId="12526" xr:uid="{00000000-0005-0000-0000-0000EE300000}"/>
    <cellStyle name="Normal 2 2 2 2 3 2 4 45" xfId="12527" xr:uid="{00000000-0005-0000-0000-0000EF300000}"/>
    <cellStyle name="Normal 2 2 2 2 3 2 4 46" xfId="12528" xr:uid="{00000000-0005-0000-0000-0000F0300000}"/>
    <cellStyle name="Normal 2 2 2 2 3 2 4 47" xfId="12529" xr:uid="{00000000-0005-0000-0000-0000F1300000}"/>
    <cellStyle name="Normal 2 2 2 2 3 2 4 48" xfId="12530" xr:uid="{00000000-0005-0000-0000-0000F2300000}"/>
    <cellStyle name="Normal 2 2 2 2 3 2 4 49" xfId="12531" xr:uid="{00000000-0005-0000-0000-0000F3300000}"/>
    <cellStyle name="Normal 2 2 2 2 3 2 4 5" xfId="12532" xr:uid="{00000000-0005-0000-0000-0000F4300000}"/>
    <cellStyle name="Normal 2 2 2 2 3 2 4 50" xfId="12533" xr:uid="{00000000-0005-0000-0000-0000F5300000}"/>
    <cellStyle name="Normal 2 2 2 2 3 2 4 51" xfId="12534" xr:uid="{00000000-0005-0000-0000-0000F6300000}"/>
    <cellStyle name="Normal 2 2 2 2 3 2 4 52" xfId="12535" xr:uid="{00000000-0005-0000-0000-0000F7300000}"/>
    <cellStyle name="Normal 2 2 2 2 3 2 4 53" xfId="12536" xr:uid="{00000000-0005-0000-0000-0000F8300000}"/>
    <cellStyle name="Normal 2 2 2 2 3 2 4 54" xfId="12537" xr:uid="{00000000-0005-0000-0000-0000F9300000}"/>
    <cellStyle name="Normal 2 2 2 2 3 2 4 55" xfId="12538" xr:uid="{00000000-0005-0000-0000-0000FA300000}"/>
    <cellStyle name="Normal 2 2 2 2 3 2 4 56" xfId="12539" xr:uid="{00000000-0005-0000-0000-0000FB300000}"/>
    <cellStyle name="Normal 2 2 2 2 3 2 4 57" xfId="12540" xr:uid="{00000000-0005-0000-0000-0000FC300000}"/>
    <cellStyle name="Normal 2 2 2 2 3 2 4 58" xfId="12541" xr:uid="{00000000-0005-0000-0000-0000FD300000}"/>
    <cellStyle name="Normal 2 2 2 2 3 2 4 59" xfId="12542" xr:uid="{00000000-0005-0000-0000-0000FE300000}"/>
    <cellStyle name="Normal 2 2 2 2 3 2 4 6" xfId="12543" xr:uid="{00000000-0005-0000-0000-0000FF300000}"/>
    <cellStyle name="Normal 2 2 2 2 3 2 4 60" xfId="12544" xr:uid="{00000000-0005-0000-0000-000000310000}"/>
    <cellStyle name="Normal 2 2 2 2 3 2 4 61" xfId="12545" xr:uid="{00000000-0005-0000-0000-000001310000}"/>
    <cellStyle name="Normal 2 2 2 2 3 2 4 62" xfId="12546" xr:uid="{00000000-0005-0000-0000-000002310000}"/>
    <cellStyle name="Normal 2 2 2 2 3 2 4 63" xfId="12547" xr:uid="{00000000-0005-0000-0000-000003310000}"/>
    <cellStyle name="Normal 2 2 2 2 3 2 4 64" xfId="12548" xr:uid="{00000000-0005-0000-0000-000004310000}"/>
    <cellStyle name="Normal 2 2 2 2 3 2 4 65" xfId="12549" xr:uid="{00000000-0005-0000-0000-000005310000}"/>
    <cellStyle name="Normal 2 2 2 2 3 2 4 66" xfId="12550" xr:uid="{00000000-0005-0000-0000-000006310000}"/>
    <cellStyle name="Normal 2 2 2 2 3 2 4 67" xfId="12551" xr:uid="{00000000-0005-0000-0000-000007310000}"/>
    <cellStyle name="Normal 2 2 2 2 3 2 4 68" xfId="12552" xr:uid="{00000000-0005-0000-0000-000008310000}"/>
    <cellStyle name="Normal 2 2 2 2 3 2 4 69" xfId="12553" xr:uid="{00000000-0005-0000-0000-000009310000}"/>
    <cellStyle name="Normal 2 2 2 2 3 2 4 7" xfId="12554" xr:uid="{00000000-0005-0000-0000-00000A310000}"/>
    <cellStyle name="Normal 2 2 2 2 3 2 4 70" xfId="12555" xr:uid="{00000000-0005-0000-0000-00000B310000}"/>
    <cellStyle name="Normal 2 2 2 2 3 2 4 71" xfId="12556" xr:uid="{00000000-0005-0000-0000-00000C310000}"/>
    <cellStyle name="Normal 2 2 2 2 3 2 4 72" xfId="12557" xr:uid="{00000000-0005-0000-0000-00000D310000}"/>
    <cellStyle name="Normal 2 2 2 2 3 2 4 73" xfId="12558" xr:uid="{00000000-0005-0000-0000-00000E310000}"/>
    <cellStyle name="Normal 2 2 2 2 3 2 4 74" xfId="12559" xr:uid="{00000000-0005-0000-0000-00000F310000}"/>
    <cellStyle name="Normal 2 2 2 2 3 2 4 75" xfId="12560" xr:uid="{00000000-0005-0000-0000-000010310000}"/>
    <cellStyle name="Normal 2 2 2 2 3 2 4 76" xfId="12561" xr:uid="{00000000-0005-0000-0000-000011310000}"/>
    <cellStyle name="Normal 2 2 2 2 3 2 4 77" xfId="12562" xr:uid="{00000000-0005-0000-0000-000012310000}"/>
    <cellStyle name="Normal 2 2 2 2 3 2 4 78" xfId="12563" xr:uid="{00000000-0005-0000-0000-000013310000}"/>
    <cellStyle name="Normal 2 2 2 2 3 2 4 79" xfId="12564" xr:uid="{00000000-0005-0000-0000-000014310000}"/>
    <cellStyle name="Normal 2 2 2 2 3 2 4 8" xfId="12565" xr:uid="{00000000-0005-0000-0000-000015310000}"/>
    <cellStyle name="Normal 2 2 2 2 3 2 4 80" xfId="12566" xr:uid="{00000000-0005-0000-0000-000016310000}"/>
    <cellStyle name="Normal 2 2 2 2 3 2 4 81" xfId="12567" xr:uid="{00000000-0005-0000-0000-000017310000}"/>
    <cellStyle name="Normal 2 2 2 2 3 2 4 82" xfId="12568" xr:uid="{00000000-0005-0000-0000-000018310000}"/>
    <cellStyle name="Normal 2 2 2 2 3 2 4 83" xfId="12569" xr:uid="{00000000-0005-0000-0000-000019310000}"/>
    <cellStyle name="Normal 2 2 2 2 3 2 4 84" xfId="12570" xr:uid="{00000000-0005-0000-0000-00001A310000}"/>
    <cellStyle name="Normal 2 2 2 2 3 2 4 85" xfId="12571" xr:uid="{00000000-0005-0000-0000-00001B310000}"/>
    <cellStyle name="Normal 2 2 2 2 3 2 4 86" xfId="12572" xr:uid="{00000000-0005-0000-0000-00001C310000}"/>
    <cellStyle name="Normal 2 2 2 2 3 2 4 87" xfId="12573" xr:uid="{00000000-0005-0000-0000-00001D310000}"/>
    <cellStyle name="Normal 2 2 2 2 3 2 4 88" xfId="12574" xr:uid="{00000000-0005-0000-0000-00001E310000}"/>
    <cellStyle name="Normal 2 2 2 2 3 2 4 89" xfId="12575" xr:uid="{00000000-0005-0000-0000-00001F310000}"/>
    <cellStyle name="Normal 2 2 2 2 3 2 4 9" xfId="12576" xr:uid="{00000000-0005-0000-0000-000020310000}"/>
    <cellStyle name="Normal 2 2 2 2 3 2 4 90" xfId="12577" xr:uid="{00000000-0005-0000-0000-000021310000}"/>
    <cellStyle name="Normal 2 2 2 2 3 2 4 91" xfId="12578" xr:uid="{00000000-0005-0000-0000-000022310000}"/>
    <cellStyle name="Normal 2 2 2 2 3 2 4 92" xfId="12579" xr:uid="{00000000-0005-0000-0000-000023310000}"/>
    <cellStyle name="Normal 2 2 2 2 3 2 4 93" xfId="12580" xr:uid="{00000000-0005-0000-0000-000024310000}"/>
    <cellStyle name="Normal 2 2 2 2 3 2 4 94" xfId="12581" xr:uid="{00000000-0005-0000-0000-000025310000}"/>
    <cellStyle name="Normal 2 2 2 2 3 2 4 95" xfId="12582" xr:uid="{00000000-0005-0000-0000-000026310000}"/>
    <cellStyle name="Normal 2 2 2 2 3 2 4 96" xfId="12583" xr:uid="{00000000-0005-0000-0000-000027310000}"/>
    <cellStyle name="Normal 2 2 2 2 3 2 4 97" xfId="12584" xr:uid="{00000000-0005-0000-0000-000028310000}"/>
    <cellStyle name="Normal 2 2 2 2 3 2 4 98" xfId="12585" xr:uid="{00000000-0005-0000-0000-000029310000}"/>
    <cellStyle name="Normal 2 2 2 2 3 2 4 99" xfId="12586" xr:uid="{00000000-0005-0000-0000-00002A310000}"/>
    <cellStyle name="Normal 2 2 2 2 3 2 5" xfId="12587" xr:uid="{00000000-0005-0000-0000-00002B310000}"/>
    <cellStyle name="Normal 2 2 2 2 3 2 6" xfId="12588" xr:uid="{00000000-0005-0000-0000-00002C310000}"/>
    <cellStyle name="Normal 2 2 2 2 3 2 7" xfId="12589" xr:uid="{00000000-0005-0000-0000-00002D310000}"/>
    <cellStyle name="Normal 2 2 2 2 3 2 8" xfId="12590" xr:uid="{00000000-0005-0000-0000-00002E310000}"/>
    <cellStyle name="Normal 2 2 2 2 3 2 9" xfId="12591" xr:uid="{00000000-0005-0000-0000-00002F310000}"/>
    <cellStyle name="Normal 2 2 2 2 3 3" xfId="12592" xr:uid="{00000000-0005-0000-0000-000030310000}"/>
    <cellStyle name="Normal 2 2 2 2 3 3 10" xfId="12593" xr:uid="{00000000-0005-0000-0000-000031310000}"/>
    <cellStyle name="Normal 2 2 2 2 3 3 100" xfId="12594" xr:uid="{00000000-0005-0000-0000-000032310000}"/>
    <cellStyle name="Normal 2 2 2 2 3 3 101" xfId="12595" xr:uid="{00000000-0005-0000-0000-000033310000}"/>
    <cellStyle name="Normal 2 2 2 2 3 3 102" xfId="12596" xr:uid="{00000000-0005-0000-0000-000034310000}"/>
    <cellStyle name="Normal 2 2 2 2 3 3 103" xfId="12597" xr:uid="{00000000-0005-0000-0000-000035310000}"/>
    <cellStyle name="Normal 2 2 2 2 3 3 104" xfId="12598" xr:uid="{00000000-0005-0000-0000-000036310000}"/>
    <cellStyle name="Normal 2 2 2 2 3 3 105" xfId="12599" xr:uid="{00000000-0005-0000-0000-000037310000}"/>
    <cellStyle name="Normal 2 2 2 2 3 3 106" xfId="12600" xr:uid="{00000000-0005-0000-0000-000038310000}"/>
    <cellStyle name="Normal 2 2 2 2 3 3 107" xfId="12601" xr:uid="{00000000-0005-0000-0000-000039310000}"/>
    <cellStyle name="Normal 2 2 2 2 3 3 108" xfId="12602" xr:uid="{00000000-0005-0000-0000-00003A310000}"/>
    <cellStyle name="Normal 2 2 2 2 3 3 109" xfId="12603" xr:uid="{00000000-0005-0000-0000-00003B310000}"/>
    <cellStyle name="Normal 2 2 2 2 3 3 11" xfId="12604" xr:uid="{00000000-0005-0000-0000-00003C310000}"/>
    <cellStyle name="Normal 2 2 2 2 3 3 110" xfId="12605" xr:uid="{00000000-0005-0000-0000-00003D310000}"/>
    <cellStyle name="Normal 2 2 2 2 3 3 111" xfId="12606" xr:uid="{00000000-0005-0000-0000-00003E310000}"/>
    <cellStyle name="Normal 2 2 2 2 3 3 112" xfId="12607" xr:uid="{00000000-0005-0000-0000-00003F310000}"/>
    <cellStyle name="Normal 2 2 2 2 3 3 113" xfId="12608" xr:uid="{00000000-0005-0000-0000-000040310000}"/>
    <cellStyle name="Normal 2 2 2 2 3 3 114" xfId="12609" xr:uid="{00000000-0005-0000-0000-000041310000}"/>
    <cellStyle name="Normal 2 2 2 2 3 3 115" xfId="12610" xr:uid="{00000000-0005-0000-0000-000042310000}"/>
    <cellStyle name="Normal 2 2 2 2 3 3 116" xfId="12611" xr:uid="{00000000-0005-0000-0000-000043310000}"/>
    <cellStyle name="Normal 2 2 2 2 3 3 117" xfId="12612" xr:uid="{00000000-0005-0000-0000-000044310000}"/>
    <cellStyle name="Normal 2 2 2 2 3 3 118" xfId="12613" xr:uid="{00000000-0005-0000-0000-000045310000}"/>
    <cellStyle name="Normal 2 2 2 2 3 3 119" xfId="12614" xr:uid="{00000000-0005-0000-0000-000046310000}"/>
    <cellStyle name="Normal 2 2 2 2 3 3 12" xfId="12615" xr:uid="{00000000-0005-0000-0000-000047310000}"/>
    <cellStyle name="Normal 2 2 2 2 3 3 120" xfId="12616" xr:uid="{00000000-0005-0000-0000-000048310000}"/>
    <cellStyle name="Normal 2 2 2 2 3 3 121" xfId="12617" xr:uid="{00000000-0005-0000-0000-000049310000}"/>
    <cellStyle name="Normal 2 2 2 2 3 3 122" xfId="12618" xr:uid="{00000000-0005-0000-0000-00004A310000}"/>
    <cellStyle name="Normal 2 2 2 2 3 3 123" xfId="12619" xr:uid="{00000000-0005-0000-0000-00004B310000}"/>
    <cellStyle name="Normal 2 2 2 2 3 3 124" xfId="12620" xr:uid="{00000000-0005-0000-0000-00004C310000}"/>
    <cellStyle name="Normal 2 2 2 2 3 3 125" xfId="12621" xr:uid="{00000000-0005-0000-0000-00004D310000}"/>
    <cellStyle name="Normal 2 2 2 2 3 3 126" xfId="12622" xr:uid="{00000000-0005-0000-0000-00004E310000}"/>
    <cellStyle name="Normal 2 2 2 2 3 3 127" xfId="12623" xr:uid="{00000000-0005-0000-0000-00004F310000}"/>
    <cellStyle name="Normal 2 2 2 2 3 3 128" xfId="12624" xr:uid="{00000000-0005-0000-0000-000050310000}"/>
    <cellStyle name="Normal 2 2 2 2 3 3 129" xfId="12625" xr:uid="{00000000-0005-0000-0000-000051310000}"/>
    <cellStyle name="Normal 2 2 2 2 3 3 13" xfId="12626" xr:uid="{00000000-0005-0000-0000-000052310000}"/>
    <cellStyle name="Normal 2 2 2 2 3 3 130" xfId="12627" xr:uid="{00000000-0005-0000-0000-000053310000}"/>
    <cellStyle name="Normal 2 2 2 2 3 3 131" xfId="12628" xr:uid="{00000000-0005-0000-0000-000054310000}"/>
    <cellStyle name="Normal 2 2 2 2 3 3 132" xfId="12629" xr:uid="{00000000-0005-0000-0000-000055310000}"/>
    <cellStyle name="Normal 2 2 2 2 3 3 133" xfId="12630" xr:uid="{00000000-0005-0000-0000-000056310000}"/>
    <cellStyle name="Normal 2 2 2 2 3 3 134" xfId="12631" xr:uid="{00000000-0005-0000-0000-000057310000}"/>
    <cellStyle name="Normal 2 2 2 2 3 3 135" xfId="12632" xr:uid="{00000000-0005-0000-0000-000058310000}"/>
    <cellStyle name="Normal 2 2 2 2 3 3 136" xfId="12633" xr:uid="{00000000-0005-0000-0000-000059310000}"/>
    <cellStyle name="Normal 2 2 2 2 3 3 137" xfId="12634" xr:uid="{00000000-0005-0000-0000-00005A310000}"/>
    <cellStyle name="Normal 2 2 2 2 3 3 138" xfId="12635" xr:uid="{00000000-0005-0000-0000-00005B310000}"/>
    <cellStyle name="Normal 2 2 2 2 3 3 139" xfId="12636" xr:uid="{00000000-0005-0000-0000-00005C310000}"/>
    <cellStyle name="Normal 2 2 2 2 3 3 14" xfId="12637" xr:uid="{00000000-0005-0000-0000-00005D310000}"/>
    <cellStyle name="Normal 2 2 2 2 3 3 140" xfId="12638" xr:uid="{00000000-0005-0000-0000-00005E310000}"/>
    <cellStyle name="Normal 2 2 2 2 3 3 141" xfId="12639" xr:uid="{00000000-0005-0000-0000-00005F310000}"/>
    <cellStyle name="Normal 2 2 2 2 3 3 142" xfId="12640" xr:uid="{00000000-0005-0000-0000-000060310000}"/>
    <cellStyle name="Normal 2 2 2 2 3 3 143" xfId="12641" xr:uid="{00000000-0005-0000-0000-000061310000}"/>
    <cellStyle name="Normal 2 2 2 2 3 3 144" xfId="12642" xr:uid="{00000000-0005-0000-0000-000062310000}"/>
    <cellStyle name="Normal 2 2 2 2 3 3 145" xfId="12643" xr:uid="{00000000-0005-0000-0000-000063310000}"/>
    <cellStyle name="Normal 2 2 2 2 3 3 146" xfId="12644" xr:uid="{00000000-0005-0000-0000-000064310000}"/>
    <cellStyle name="Normal 2 2 2 2 3 3 147" xfId="12645" xr:uid="{00000000-0005-0000-0000-000065310000}"/>
    <cellStyle name="Normal 2 2 2 2 3 3 148" xfId="12646" xr:uid="{00000000-0005-0000-0000-000066310000}"/>
    <cellStyle name="Normal 2 2 2 2 3 3 149" xfId="12647" xr:uid="{00000000-0005-0000-0000-000067310000}"/>
    <cellStyle name="Normal 2 2 2 2 3 3 15" xfId="12648" xr:uid="{00000000-0005-0000-0000-000068310000}"/>
    <cellStyle name="Normal 2 2 2 2 3 3 150" xfId="12649" xr:uid="{00000000-0005-0000-0000-000069310000}"/>
    <cellStyle name="Normal 2 2 2 2 3 3 151" xfId="12650" xr:uid="{00000000-0005-0000-0000-00006A310000}"/>
    <cellStyle name="Normal 2 2 2 2 3 3 152" xfId="12651" xr:uid="{00000000-0005-0000-0000-00006B310000}"/>
    <cellStyle name="Normal 2 2 2 2 3 3 153" xfId="12652" xr:uid="{00000000-0005-0000-0000-00006C310000}"/>
    <cellStyle name="Normal 2 2 2 2 3 3 154" xfId="12653" xr:uid="{00000000-0005-0000-0000-00006D310000}"/>
    <cellStyle name="Normal 2 2 2 2 3 3 155" xfId="12654" xr:uid="{00000000-0005-0000-0000-00006E310000}"/>
    <cellStyle name="Normal 2 2 2 2 3 3 156" xfId="12655" xr:uid="{00000000-0005-0000-0000-00006F310000}"/>
    <cellStyle name="Normal 2 2 2 2 3 3 157" xfId="12656" xr:uid="{00000000-0005-0000-0000-000070310000}"/>
    <cellStyle name="Normal 2 2 2 2 3 3 158" xfId="12657" xr:uid="{00000000-0005-0000-0000-000071310000}"/>
    <cellStyle name="Normal 2 2 2 2 3 3 159" xfId="12658" xr:uid="{00000000-0005-0000-0000-000072310000}"/>
    <cellStyle name="Normal 2 2 2 2 3 3 16" xfId="12659" xr:uid="{00000000-0005-0000-0000-000073310000}"/>
    <cellStyle name="Normal 2 2 2 2 3 3 160" xfId="12660" xr:uid="{00000000-0005-0000-0000-000074310000}"/>
    <cellStyle name="Normal 2 2 2 2 3 3 161" xfId="12661" xr:uid="{00000000-0005-0000-0000-000075310000}"/>
    <cellStyle name="Normal 2 2 2 2 3 3 162" xfId="12662" xr:uid="{00000000-0005-0000-0000-000076310000}"/>
    <cellStyle name="Normal 2 2 2 2 3 3 163" xfId="12663" xr:uid="{00000000-0005-0000-0000-000077310000}"/>
    <cellStyle name="Normal 2 2 2 2 3 3 164" xfId="12664" xr:uid="{00000000-0005-0000-0000-000078310000}"/>
    <cellStyle name="Normal 2 2 2 2 3 3 165" xfId="12665" xr:uid="{00000000-0005-0000-0000-000079310000}"/>
    <cellStyle name="Normal 2 2 2 2 3 3 166" xfId="12666" xr:uid="{00000000-0005-0000-0000-00007A310000}"/>
    <cellStyle name="Normal 2 2 2 2 3 3 167" xfId="12667" xr:uid="{00000000-0005-0000-0000-00007B310000}"/>
    <cellStyle name="Normal 2 2 2 2 3 3 168" xfId="12668" xr:uid="{00000000-0005-0000-0000-00007C310000}"/>
    <cellStyle name="Normal 2 2 2 2 3 3 169" xfId="12669" xr:uid="{00000000-0005-0000-0000-00007D310000}"/>
    <cellStyle name="Normal 2 2 2 2 3 3 17" xfId="12670" xr:uid="{00000000-0005-0000-0000-00007E310000}"/>
    <cellStyle name="Normal 2 2 2 2 3 3 170" xfId="12671" xr:uid="{00000000-0005-0000-0000-00007F310000}"/>
    <cellStyle name="Normal 2 2 2 2 3 3 171" xfId="12672" xr:uid="{00000000-0005-0000-0000-000080310000}"/>
    <cellStyle name="Normal 2 2 2 2 3 3 172" xfId="12673" xr:uid="{00000000-0005-0000-0000-000081310000}"/>
    <cellStyle name="Normal 2 2 2 2 3 3 173" xfId="12674" xr:uid="{00000000-0005-0000-0000-000082310000}"/>
    <cellStyle name="Normal 2 2 2 2 3 3 174" xfId="12675" xr:uid="{00000000-0005-0000-0000-000083310000}"/>
    <cellStyle name="Normal 2 2 2 2 3 3 175" xfId="12676" xr:uid="{00000000-0005-0000-0000-000084310000}"/>
    <cellStyle name="Normal 2 2 2 2 3 3 176" xfId="12677" xr:uid="{00000000-0005-0000-0000-000085310000}"/>
    <cellStyle name="Normal 2 2 2 2 3 3 177" xfId="12678" xr:uid="{00000000-0005-0000-0000-000086310000}"/>
    <cellStyle name="Normal 2 2 2 2 3 3 178" xfId="12679" xr:uid="{00000000-0005-0000-0000-000087310000}"/>
    <cellStyle name="Normal 2 2 2 2 3 3 179" xfId="12680" xr:uid="{00000000-0005-0000-0000-000088310000}"/>
    <cellStyle name="Normal 2 2 2 2 3 3 18" xfId="12681" xr:uid="{00000000-0005-0000-0000-000089310000}"/>
    <cellStyle name="Normal 2 2 2 2 3 3 180" xfId="12682" xr:uid="{00000000-0005-0000-0000-00008A310000}"/>
    <cellStyle name="Normal 2 2 2 2 3 3 181" xfId="12683" xr:uid="{00000000-0005-0000-0000-00008B310000}"/>
    <cellStyle name="Normal 2 2 2 2 3 3 19" xfId="12684" xr:uid="{00000000-0005-0000-0000-00008C310000}"/>
    <cellStyle name="Normal 2 2 2 2 3 3 2" xfId="12685" xr:uid="{00000000-0005-0000-0000-00008D310000}"/>
    <cellStyle name="Normal 2 2 2 2 3 3 2 10" xfId="12686" xr:uid="{00000000-0005-0000-0000-00008E310000}"/>
    <cellStyle name="Normal 2 2 2 2 3 3 2 100" xfId="12687" xr:uid="{00000000-0005-0000-0000-00008F310000}"/>
    <cellStyle name="Normal 2 2 2 2 3 3 2 101" xfId="12688" xr:uid="{00000000-0005-0000-0000-000090310000}"/>
    <cellStyle name="Normal 2 2 2 2 3 3 2 102" xfId="12689" xr:uid="{00000000-0005-0000-0000-000091310000}"/>
    <cellStyle name="Normal 2 2 2 2 3 3 2 103" xfId="12690" xr:uid="{00000000-0005-0000-0000-000092310000}"/>
    <cellStyle name="Normal 2 2 2 2 3 3 2 104" xfId="12691" xr:uid="{00000000-0005-0000-0000-000093310000}"/>
    <cellStyle name="Normal 2 2 2 2 3 3 2 105" xfId="12692" xr:uid="{00000000-0005-0000-0000-000094310000}"/>
    <cellStyle name="Normal 2 2 2 2 3 3 2 106" xfId="12693" xr:uid="{00000000-0005-0000-0000-000095310000}"/>
    <cellStyle name="Normal 2 2 2 2 3 3 2 107" xfId="12694" xr:uid="{00000000-0005-0000-0000-000096310000}"/>
    <cellStyle name="Normal 2 2 2 2 3 3 2 108" xfId="12695" xr:uid="{00000000-0005-0000-0000-000097310000}"/>
    <cellStyle name="Normal 2 2 2 2 3 3 2 109" xfId="12696" xr:uid="{00000000-0005-0000-0000-000098310000}"/>
    <cellStyle name="Normal 2 2 2 2 3 3 2 11" xfId="12697" xr:uid="{00000000-0005-0000-0000-000099310000}"/>
    <cellStyle name="Normal 2 2 2 2 3 3 2 110" xfId="12698" xr:uid="{00000000-0005-0000-0000-00009A310000}"/>
    <cellStyle name="Normal 2 2 2 2 3 3 2 111" xfId="12699" xr:uid="{00000000-0005-0000-0000-00009B310000}"/>
    <cellStyle name="Normal 2 2 2 2 3 3 2 112" xfId="12700" xr:uid="{00000000-0005-0000-0000-00009C310000}"/>
    <cellStyle name="Normal 2 2 2 2 3 3 2 113" xfId="12701" xr:uid="{00000000-0005-0000-0000-00009D310000}"/>
    <cellStyle name="Normal 2 2 2 2 3 3 2 114" xfId="12702" xr:uid="{00000000-0005-0000-0000-00009E310000}"/>
    <cellStyle name="Normal 2 2 2 2 3 3 2 115" xfId="12703" xr:uid="{00000000-0005-0000-0000-00009F310000}"/>
    <cellStyle name="Normal 2 2 2 2 3 3 2 116" xfId="12704" xr:uid="{00000000-0005-0000-0000-0000A0310000}"/>
    <cellStyle name="Normal 2 2 2 2 3 3 2 117" xfId="12705" xr:uid="{00000000-0005-0000-0000-0000A1310000}"/>
    <cellStyle name="Normal 2 2 2 2 3 3 2 118" xfId="12706" xr:uid="{00000000-0005-0000-0000-0000A2310000}"/>
    <cellStyle name="Normal 2 2 2 2 3 3 2 119" xfId="12707" xr:uid="{00000000-0005-0000-0000-0000A3310000}"/>
    <cellStyle name="Normal 2 2 2 2 3 3 2 12" xfId="12708" xr:uid="{00000000-0005-0000-0000-0000A4310000}"/>
    <cellStyle name="Normal 2 2 2 2 3 3 2 120" xfId="12709" xr:uid="{00000000-0005-0000-0000-0000A5310000}"/>
    <cellStyle name="Normal 2 2 2 2 3 3 2 121" xfId="12710" xr:uid="{00000000-0005-0000-0000-0000A6310000}"/>
    <cellStyle name="Normal 2 2 2 2 3 3 2 122" xfId="12711" xr:uid="{00000000-0005-0000-0000-0000A7310000}"/>
    <cellStyle name="Normal 2 2 2 2 3 3 2 123" xfId="12712" xr:uid="{00000000-0005-0000-0000-0000A8310000}"/>
    <cellStyle name="Normal 2 2 2 2 3 3 2 124" xfId="12713" xr:uid="{00000000-0005-0000-0000-0000A9310000}"/>
    <cellStyle name="Normal 2 2 2 2 3 3 2 125" xfId="12714" xr:uid="{00000000-0005-0000-0000-0000AA310000}"/>
    <cellStyle name="Normal 2 2 2 2 3 3 2 126" xfId="12715" xr:uid="{00000000-0005-0000-0000-0000AB310000}"/>
    <cellStyle name="Normal 2 2 2 2 3 3 2 127" xfId="12716" xr:uid="{00000000-0005-0000-0000-0000AC310000}"/>
    <cellStyle name="Normal 2 2 2 2 3 3 2 128" xfId="12717" xr:uid="{00000000-0005-0000-0000-0000AD310000}"/>
    <cellStyle name="Normal 2 2 2 2 3 3 2 129" xfId="12718" xr:uid="{00000000-0005-0000-0000-0000AE310000}"/>
    <cellStyle name="Normal 2 2 2 2 3 3 2 13" xfId="12719" xr:uid="{00000000-0005-0000-0000-0000AF310000}"/>
    <cellStyle name="Normal 2 2 2 2 3 3 2 130" xfId="12720" xr:uid="{00000000-0005-0000-0000-0000B0310000}"/>
    <cellStyle name="Normal 2 2 2 2 3 3 2 131" xfId="12721" xr:uid="{00000000-0005-0000-0000-0000B1310000}"/>
    <cellStyle name="Normal 2 2 2 2 3 3 2 132" xfId="12722" xr:uid="{00000000-0005-0000-0000-0000B2310000}"/>
    <cellStyle name="Normal 2 2 2 2 3 3 2 133" xfId="12723" xr:uid="{00000000-0005-0000-0000-0000B3310000}"/>
    <cellStyle name="Normal 2 2 2 2 3 3 2 134" xfId="12724" xr:uid="{00000000-0005-0000-0000-0000B4310000}"/>
    <cellStyle name="Normal 2 2 2 2 3 3 2 135" xfId="12725" xr:uid="{00000000-0005-0000-0000-0000B5310000}"/>
    <cellStyle name="Normal 2 2 2 2 3 3 2 136" xfId="12726" xr:uid="{00000000-0005-0000-0000-0000B6310000}"/>
    <cellStyle name="Normal 2 2 2 2 3 3 2 137" xfId="12727" xr:uid="{00000000-0005-0000-0000-0000B7310000}"/>
    <cellStyle name="Normal 2 2 2 2 3 3 2 138" xfId="12728" xr:uid="{00000000-0005-0000-0000-0000B8310000}"/>
    <cellStyle name="Normal 2 2 2 2 3 3 2 139" xfId="12729" xr:uid="{00000000-0005-0000-0000-0000B9310000}"/>
    <cellStyle name="Normal 2 2 2 2 3 3 2 14" xfId="12730" xr:uid="{00000000-0005-0000-0000-0000BA310000}"/>
    <cellStyle name="Normal 2 2 2 2 3 3 2 140" xfId="12731" xr:uid="{00000000-0005-0000-0000-0000BB310000}"/>
    <cellStyle name="Normal 2 2 2 2 3 3 2 141" xfId="12732" xr:uid="{00000000-0005-0000-0000-0000BC310000}"/>
    <cellStyle name="Normal 2 2 2 2 3 3 2 142" xfId="12733" xr:uid="{00000000-0005-0000-0000-0000BD310000}"/>
    <cellStyle name="Normal 2 2 2 2 3 3 2 143" xfId="12734" xr:uid="{00000000-0005-0000-0000-0000BE310000}"/>
    <cellStyle name="Normal 2 2 2 2 3 3 2 144" xfId="12735" xr:uid="{00000000-0005-0000-0000-0000BF310000}"/>
    <cellStyle name="Normal 2 2 2 2 3 3 2 145" xfId="12736" xr:uid="{00000000-0005-0000-0000-0000C0310000}"/>
    <cellStyle name="Normal 2 2 2 2 3 3 2 146" xfId="12737" xr:uid="{00000000-0005-0000-0000-0000C1310000}"/>
    <cellStyle name="Normal 2 2 2 2 3 3 2 147" xfId="12738" xr:uid="{00000000-0005-0000-0000-0000C2310000}"/>
    <cellStyle name="Normal 2 2 2 2 3 3 2 148" xfId="12739" xr:uid="{00000000-0005-0000-0000-0000C3310000}"/>
    <cellStyle name="Normal 2 2 2 2 3 3 2 149" xfId="12740" xr:uid="{00000000-0005-0000-0000-0000C4310000}"/>
    <cellStyle name="Normal 2 2 2 2 3 3 2 15" xfId="12741" xr:uid="{00000000-0005-0000-0000-0000C5310000}"/>
    <cellStyle name="Normal 2 2 2 2 3 3 2 150" xfId="12742" xr:uid="{00000000-0005-0000-0000-0000C6310000}"/>
    <cellStyle name="Normal 2 2 2 2 3 3 2 151" xfId="12743" xr:uid="{00000000-0005-0000-0000-0000C7310000}"/>
    <cellStyle name="Normal 2 2 2 2 3 3 2 152" xfId="12744" xr:uid="{00000000-0005-0000-0000-0000C8310000}"/>
    <cellStyle name="Normal 2 2 2 2 3 3 2 153" xfId="12745" xr:uid="{00000000-0005-0000-0000-0000C9310000}"/>
    <cellStyle name="Normal 2 2 2 2 3 3 2 154" xfId="12746" xr:uid="{00000000-0005-0000-0000-0000CA310000}"/>
    <cellStyle name="Normal 2 2 2 2 3 3 2 155" xfId="12747" xr:uid="{00000000-0005-0000-0000-0000CB310000}"/>
    <cellStyle name="Normal 2 2 2 2 3 3 2 156" xfId="12748" xr:uid="{00000000-0005-0000-0000-0000CC310000}"/>
    <cellStyle name="Normal 2 2 2 2 3 3 2 157" xfId="12749" xr:uid="{00000000-0005-0000-0000-0000CD310000}"/>
    <cellStyle name="Normal 2 2 2 2 3 3 2 158" xfId="12750" xr:uid="{00000000-0005-0000-0000-0000CE310000}"/>
    <cellStyle name="Normal 2 2 2 2 3 3 2 159" xfId="12751" xr:uid="{00000000-0005-0000-0000-0000CF310000}"/>
    <cellStyle name="Normal 2 2 2 2 3 3 2 16" xfId="12752" xr:uid="{00000000-0005-0000-0000-0000D0310000}"/>
    <cellStyle name="Normal 2 2 2 2 3 3 2 160" xfId="12753" xr:uid="{00000000-0005-0000-0000-0000D1310000}"/>
    <cellStyle name="Normal 2 2 2 2 3 3 2 161" xfId="12754" xr:uid="{00000000-0005-0000-0000-0000D2310000}"/>
    <cellStyle name="Normal 2 2 2 2 3 3 2 162" xfId="12755" xr:uid="{00000000-0005-0000-0000-0000D3310000}"/>
    <cellStyle name="Normal 2 2 2 2 3 3 2 163" xfId="12756" xr:uid="{00000000-0005-0000-0000-0000D4310000}"/>
    <cellStyle name="Normal 2 2 2 2 3 3 2 164" xfId="12757" xr:uid="{00000000-0005-0000-0000-0000D5310000}"/>
    <cellStyle name="Normal 2 2 2 2 3 3 2 165" xfId="12758" xr:uid="{00000000-0005-0000-0000-0000D6310000}"/>
    <cellStyle name="Normal 2 2 2 2 3 3 2 166" xfId="12759" xr:uid="{00000000-0005-0000-0000-0000D7310000}"/>
    <cellStyle name="Normal 2 2 2 2 3 3 2 167" xfId="12760" xr:uid="{00000000-0005-0000-0000-0000D8310000}"/>
    <cellStyle name="Normal 2 2 2 2 3 3 2 168" xfId="12761" xr:uid="{00000000-0005-0000-0000-0000D9310000}"/>
    <cellStyle name="Normal 2 2 2 2 3 3 2 169" xfId="12762" xr:uid="{00000000-0005-0000-0000-0000DA310000}"/>
    <cellStyle name="Normal 2 2 2 2 3 3 2 17" xfId="12763" xr:uid="{00000000-0005-0000-0000-0000DB310000}"/>
    <cellStyle name="Normal 2 2 2 2 3 3 2 170" xfId="12764" xr:uid="{00000000-0005-0000-0000-0000DC310000}"/>
    <cellStyle name="Normal 2 2 2 2 3 3 2 171" xfId="12765" xr:uid="{00000000-0005-0000-0000-0000DD310000}"/>
    <cellStyle name="Normal 2 2 2 2 3 3 2 172" xfId="12766" xr:uid="{00000000-0005-0000-0000-0000DE310000}"/>
    <cellStyle name="Normal 2 2 2 2 3 3 2 173" xfId="12767" xr:uid="{00000000-0005-0000-0000-0000DF310000}"/>
    <cellStyle name="Normal 2 2 2 2 3 3 2 174" xfId="12768" xr:uid="{00000000-0005-0000-0000-0000E0310000}"/>
    <cellStyle name="Normal 2 2 2 2 3 3 2 175" xfId="12769" xr:uid="{00000000-0005-0000-0000-0000E1310000}"/>
    <cellStyle name="Normal 2 2 2 2 3 3 2 176" xfId="12770" xr:uid="{00000000-0005-0000-0000-0000E2310000}"/>
    <cellStyle name="Normal 2 2 2 2 3 3 2 177" xfId="12771" xr:uid="{00000000-0005-0000-0000-0000E3310000}"/>
    <cellStyle name="Normal 2 2 2 2 3 3 2 178" xfId="12772" xr:uid="{00000000-0005-0000-0000-0000E4310000}"/>
    <cellStyle name="Normal 2 2 2 2 3 3 2 179" xfId="12773" xr:uid="{00000000-0005-0000-0000-0000E5310000}"/>
    <cellStyle name="Normal 2 2 2 2 3 3 2 18" xfId="12774" xr:uid="{00000000-0005-0000-0000-0000E6310000}"/>
    <cellStyle name="Normal 2 2 2 2 3 3 2 180" xfId="12775" xr:uid="{00000000-0005-0000-0000-0000E7310000}"/>
    <cellStyle name="Normal 2 2 2 2 3 3 2 181" xfId="12776" xr:uid="{00000000-0005-0000-0000-0000E8310000}"/>
    <cellStyle name="Normal 2 2 2 2 3 3 2 19" xfId="12777" xr:uid="{00000000-0005-0000-0000-0000E9310000}"/>
    <cellStyle name="Normal 2 2 2 2 3 3 2 2" xfId="12778" xr:uid="{00000000-0005-0000-0000-0000EA310000}"/>
    <cellStyle name="Normal 2 2 2 2 3 3 2 2 10" xfId="12779" xr:uid="{00000000-0005-0000-0000-0000EB310000}"/>
    <cellStyle name="Normal 2 2 2 2 3 3 2 2 100" xfId="12780" xr:uid="{00000000-0005-0000-0000-0000EC310000}"/>
    <cellStyle name="Normal 2 2 2 2 3 3 2 2 101" xfId="12781" xr:uid="{00000000-0005-0000-0000-0000ED310000}"/>
    <cellStyle name="Normal 2 2 2 2 3 3 2 2 102" xfId="12782" xr:uid="{00000000-0005-0000-0000-0000EE310000}"/>
    <cellStyle name="Normal 2 2 2 2 3 3 2 2 103" xfId="12783" xr:uid="{00000000-0005-0000-0000-0000EF310000}"/>
    <cellStyle name="Normal 2 2 2 2 3 3 2 2 104" xfId="12784" xr:uid="{00000000-0005-0000-0000-0000F0310000}"/>
    <cellStyle name="Normal 2 2 2 2 3 3 2 2 105" xfId="12785" xr:uid="{00000000-0005-0000-0000-0000F1310000}"/>
    <cellStyle name="Normal 2 2 2 2 3 3 2 2 106" xfId="12786" xr:uid="{00000000-0005-0000-0000-0000F2310000}"/>
    <cellStyle name="Normal 2 2 2 2 3 3 2 2 107" xfId="12787" xr:uid="{00000000-0005-0000-0000-0000F3310000}"/>
    <cellStyle name="Normal 2 2 2 2 3 3 2 2 108" xfId="12788" xr:uid="{00000000-0005-0000-0000-0000F4310000}"/>
    <cellStyle name="Normal 2 2 2 2 3 3 2 2 109" xfId="12789" xr:uid="{00000000-0005-0000-0000-0000F5310000}"/>
    <cellStyle name="Normal 2 2 2 2 3 3 2 2 11" xfId="12790" xr:uid="{00000000-0005-0000-0000-0000F6310000}"/>
    <cellStyle name="Normal 2 2 2 2 3 3 2 2 110" xfId="12791" xr:uid="{00000000-0005-0000-0000-0000F7310000}"/>
    <cellStyle name="Normal 2 2 2 2 3 3 2 2 111" xfId="12792" xr:uid="{00000000-0005-0000-0000-0000F8310000}"/>
    <cellStyle name="Normal 2 2 2 2 3 3 2 2 112" xfId="12793" xr:uid="{00000000-0005-0000-0000-0000F9310000}"/>
    <cellStyle name="Normal 2 2 2 2 3 3 2 2 113" xfId="12794" xr:uid="{00000000-0005-0000-0000-0000FA310000}"/>
    <cellStyle name="Normal 2 2 2 2 3 3 2 2 114" xfId="12795" xr:uid="{00000000-0005-0000-0000-0000FB310000}"/>
    <cellStyle name="Normal 2 2 2 2 3 3 2 2 115" xfId="12796" xr:uid="{00000000-0005-0000-0000-0000FC310000}"/>
    <cellStyle name="Normal 2 2 2 2 3 3 2 2 116" xfId="12797" xr:uid="{00000000-0005-0000-0000-0000FD310000}"/>
    <cellStyle name="Normal 2 2 2 2 3 3 2 2 117" xfId="12798" xr:uid="{00000000-0005-0000-0000-0000FE310000}"/>
    <cellStyle name="Normal 2 2 2 2 3 3 2 2 118" xfId="12799" xr:uid="{00000000-0005-0000-0000-0000FF310000}"/>
    <cellStyle name="Normal 2 2 2 2 3 3 2 2 119" xfId="12800" xr:uid="{00000000-0005-0000-0000-000000320000}"/>
    <cellStyle name="Normal 2 2 2 2 3 3 2 2 12" xfId="12801" xr:uid="{00000000-0005-0000-0000-000001320000}"/>
    <cellStyle name="Normal 2 2 2 2 3 3 2 2 120" xfId="12802" xr:uid="{00000000-0005-0000-0000-000002320000}"/>
    <cellStyle name="Normal 2 2 2 2 3 3 2 2 121" xfId="12803" xr:uid="{00000000-0005-0000-0000-000003320000}"/>
    <cellStyle name="Normal 2 2 2 2 3 3 2 2 122" xfId="12804" xr:uid="{00000000-0005-0000-0000-000004320000}"/>
    <cellStyle name="Normal 2 2 2 2 3 3 2 2 123" xfId="12805" xr:uid="{00000000-0005-0000-0000-000005320000}"/>
    <cellStyle name="Normal 2 2 2 2 3 3 2 2 124" xfId="12806" xr:uid="{00000000-0005-0000-0000-000006320000}"/>
    <cellStyle name="Normal 2 2 2 2 3 3 2 2 125" xfId="12807" xr:uid="{00000000-0005-0000-0000-000007320000}"/>
    <cellStyle name="Normal 2 2 2 2 3 3 2 2 126" xfId="12808" xr:uid="{00000000-0005-0000-0000-000008320000}"/>
    <cellStyle name="Normal 2 2 2 2 3 3 2 2 127" xfId="12809" xr:uid="{00000000-0005-0000-0000-000009320000}"/>
    <cellStyle name="Normal 2 2 2 2 3 3 2 2 128" xfId="12810" xr:uid="{00000000-0005-0000-0000-00000A320000}"/>
    <cellStyle name="Normal 2 2 2 2 3 3 2 2 129" xfId="12811" xr:uid="{00000000-0005-0000-0000-00000B320000}"/>
    <cellStyle name="Normal 2 2 2 2 3 3 2 2 13" xfId="12812" xr:uid="{00000000-0005-0000-0000-00000C320000}"/>
    <cellStyle name="Normal 2 2 2 2 3 3 2 2 130" xfId="12813" xr:uid="{00000000-0005-0000-0000-00000D320000}"/>
    <cellStyle name="Normal 2 2 2 2 3 3 2 2 131" xfId="12814" xr:uid="{00000000-0005-0000-0000-00000E320000}"/>
    <cellStyle name="Normal 2 2 2 2 3 3 2 2 132" xfId="12815" xr:uid="{00000000-0005-0000-0000-00000F320000}"/>
    <cellStyle name="Normal 2 2 2 2 3 3 2 2 133" xfId="12816" xr:uid="{00000000-0005-0000-0000-000010320000}"/>
    <cellStyle name="Normal 2 2 2 2 3 3 2 2 134" xfId="12817" xr:uid="{00000000-0005-0000-0000-000011320000}"/>
    <cellStyle name="Normal 2 2 2 2 3 3 2 2 135" xfId="12818" xr:uid="{00000000-0005-0000-0000-000012320000}"/>
    <cellStyle name="Normal 2 2 2 2 3 3 2 2 136" xfId="12819" xr:uid="{00000000-0005-0000-0000-000013320000}"/>
    <cellStyle name="Normal 2 2 2 2 3 3 2 2 137" xfId="12820" xr:uid="{00000000-0005-0000-0000-000014320000}"/>
    <cellStyle name="Normal 2 2 2 2 3 3 2 2 138" xfId="12821" xr:uid="{00000000-0005-0000-0000-000015320000}"/>
    <cellStyle name="Normal 2 2 2 2 3 3 2 2 139" xfId="12822" xr:uid="{00000000-0005-0000-0000-000016320000}"/>
    <cellStyle name="Normal 2 2 2 2 3 3 2 2 14" xfId="12823" xr:uid="{00000000-0005-0000-0000-000017320000}"/>
    <cellStyle name="Normal 2 2 2 2 3 3 2 2 140" xfId="12824" xr:uid="{00000000-0005-0000-0000-000018320000}"/>
    <cellStyle name="Normal 2 2 2 2 3 3 2 2 141" xfId="12825" xr:uid="{00000000-0005-0000-0000-000019320000}"/>
    <cellStyle name="Normal 2 2 2 2 3 3 2 2 142" xfId="12826" xr:uid="{00000000-0005-0000-0000-00001A320000}"/>
    <cellStyle name="Normal 2 2 2 2 3 3 2 2 143" xfId="12827" xr:uid="{00000000-0005-0000-0000-00001B320000}"/>
    <cellStyle name="Normal 2 2 2 2 3 3 2 2 144" xfId="12828" xr:uid="{00000000-0005-0000-0000-00001C320000}"/>
    <cellStyle name="Normal 2 2 2 2 3 3 2 2 145" xfId="12829" xr:uid="{00000000-0005-0000-0000-00001D320000}"/>
    <cellStyle name="Normal 2 2 2 2 3 3 2 2 146" xfId="12830" xr:uid="{00000000-0005-0000-0000-00001E320000}"/>
    <cellStyle name="Normal 2 2 2 2 3 3 2 2 147" xfId="12831" xr:uid="{00000000-0005-0000-0000-00001F320000}"/>
    <cellStyle name="Normal 2 2 2 2 3 3 2 2 148" xfId="12832" xr:uid="{00000000-0005-0000-0000-000020320000}"/>
    <cellStyle name="Normal 2 2 2 2 3 3 2 2 149" xfId="12833" xr:uid="{00000000-0005-0000-0000-000021320000}"/>
    <cellStyle name="Normal 2 2 2 2 3 3 2 2 15" xfId="12834" xr:uid="{00000000-0005-0000-0000-000022320000}"/>
    <cellStyle name="Normal 2 2 2 2 3 3 2 2 150" xfId="12835" xr:uid="{00000000-0005-0000-0000-000023320000}"/>
    <cellStyle name="Normal 2 2 2 2 3 3 2 2 151" xfId="12836" xr:uid="{00000000-0005-0000-0000-000024320000}"/>
    <cellStyle name="Normal 2 2 2 2 3 3 2 2 152" xfId="12837" xr:uid="{00000000-0005-0000-0000-000025320000}"/>
    <cellStyle name="Normal 2 2 2 2 3 3 2 2 153" xfId="12838" xr:uid="{00000000-0005-0000-0000-000026320000}"/>
    <cellStyle name="Normal 2 2 2 2 3 3 2 2 154" xfId="12839" xr:uid="{00000000-0005-0000-0000-000027320000}"/>
    <cellStyle name="Normal 2 2 2 2 3 3 2 2 155" xfId="12840" xr:uid="{00000000-0005-0000-0000-000028320000}"/>
    <cellStyle name="Normal 2 2 2 2 3 3 2 2 156" xfId="12841" xr:uid="{00000000-0005-0000-0000-000029320000}"/>
    <cellStyle name="Normal 2 2 2 2 3 3 2 2 157" xfId="12842" xr:uid="{00000000-0005-0000-0000-00002A320000}"/>
    <cellStyle name="Normal 2 2 2 2 3 3 2 2 158" xfId="12843" xr:uid="{00000000-0005-0000-0000-00002B320000}"/>
    <cellStyle name="Normal 2 2 2 2 3 3 2 2 159" xfId="12844" xr:uid="{00000000-0005-0000-0000-00002C320000}"/>
    <cellStyle name="Normal 2 2 2 2 3 3 2 2 16" xfId="12845" xr:uid="{00000000-0005-0000-0000-00002D320000}"/>
    <cellStyle name="Normal 2 2 2 2 3 3 2 2 160" xfId="12846" xr:uid="{00000000-0005-0000-0000-00002E320000}"/>
    <cellStyle name="Normal 2 2 2 2 3 3 2 2 161" xfId="12847" xr:uid="{00000000-0005-0000-0000-00002F320000}"/>
    <cellStyle name="Normal 2 2 2 2 3 3 2 2 162" xfId="12848" xr:uid="{00000000-0005-0000-0000-000030320000}"/>
    <cellStyle name="Normal 2 2 2 2 3 3 2 2 163" xfId="12849" xr:uid="{00000000-0005-0000-0000-000031320000}"/>
    <cellStyle name="Normal 2 2 2 2 3 3 2 2 164" xfId="12850" xr:uid="{00000000-0005-0000-0000-000032320000}"/>
    <cellStyle name="Normal 2 2 2 2 3 3 2 2 165" xfId="12851" xr:uid="{00000000-0005-0000-0000-000033320000}"/>
    <cellStyle name="Normal 2 2 2 2 3 3 2 2 166" xfId="12852" xr:uid="{00000000-0005-0000-0000-000034320000}"/>
    <cellStyle name="Normal 2 2 2 2 3 3 2 2 167" xfId="12853" xr:uid="{00000000-0005-0000-0000-000035320000}"/>
    <cellStyle name="Normal 2 2 2 2 3 3 2 2 168" xfId="12854" xr:uid="{00000000-0005-0000-0000-000036320000}"/>
    <cellStyle name="Normal 2 2 2 2 3 3 2 2 169" xfId="12855" xr:uid="{00000000-0005-0000-0000-000037320000}"/>
    <cellStyle name="Normal 2 2 2 2 3 3 2 2 17" xfId="12856" xr:uid="{00000000-0005-0000-0000-000038320000}"/>
    <cellStyle name="Normal 2 2 2 2 3 3 2 2 170" xfId="12857" xr:uid="{00000000-0005-0000-0000-000039320000}"/>
    <cellStyle name="Normal 2 2 2 2 3 3 2 2 171" xfId="12858" xr:uid="{00000000-0005-0000-0000-00003A320000}"/>
    <cellStyle name="Normal 2 2 2 2 3 3 2 2 172" xfId="12859" xr:uid="{00000000-0005-0000-0000-00003B320000}"/>
    <cellStyle name="Normal 2 2 2 2 3 3 2 2 173" xfId="12860" xr:uid="{00000000-0005-0000-0000-00003C320000}"/>
    <cellStyle name="Normal 2 2 2 2 3 3 2 2 174" xfId="12861" xr:uid="{00000000-0005-0000-0000-00003D320000}"/>
    <cellStyle name="Normal 2 2 2 2 3 3 2 2 175" xfId="12862" xr:uid="{00000000-0005-0000-0000-00003E320000}"/>
    <cellStyle name="Normal 2 2 2 2 3 3 2 2 176" xfId="12863" xr:uid="{00000000-0005-0000-0000-00003F320000}"/>
    <cellStyle name="Normal 2 2 2 2 3 3 2 2 177" xfId="12864" xr:uid="{00000000-0005-0000-0000-000040320000}"/>
    <cellStyle name="Normal 2 2 2 2 3 3 2 2 178" xfId="12865" xr:uid="{00000000-0005-0000-0000-000041320000}"/>
    <cellStyle name="Normal 2 2 2 2 3 3 2 2 179" xfId="12866" xr:uid="{00000000-0005-0000-0000-000042320000}"/>
    <cellStyle name="Normal 2 2 2 2 3 3 2 2 18" xfId="12867" xr:uid="{00000000-0005-0000-0000-000043320000}"/>
    <cellStyle name="Normal 2 2 2 2 3 3 2 2 180" xfId="12868" xr:uid="{00000000-0005-0000-0000-000044320000}"/>
    <cellStyle name="Normal 2 2 2 2 3 3 2 2 19" xfId="12869" xr:uid="{00000000-0005-0000-0000-000045320000}"/>
    <cellStyle name="Normal 2 2 2 2 3 3 2 2 2" xfId="12870" xr:uid="{00000000-0005-0000-0000-000046320000}"/>
    <cellStyle name="Normal 2 2 2 2 3 3 2 2 20" xfId="12871" xr:uid="{00000000-0005-0000-0000-000047320000}"/>
    <cellStyle name="Normal 2 2 2 2 3 3 2 2 21" xfId="12872" xr:uid="{00000000-0005-0000-0000-000048320000}"/>
    <cellStyle name="Normal 2 2 2 2 3 3 2 2 22" xfId="12873" xr:uid="{00000000-0005-0000-0000-000049320000}"/>
    <cellStyle name="Normal 2 2 2 2 3 3 2 2 23" xfId="12874" xr:uid="{00000000-0005-0000-0000-00004A320000}"/>
    <cellStyle name="Normal 2 2 2 2 3 3 2 2 24" xfId="12875" xr:uid="{00000000-0005-0000-0000-00004B320000}"/>
    <cellStyle name="Normal 2 2 2 2 3 3 2 2 25" xfId="12876" xr:uid="{00000000-0005-0000-0000-00004C320000}"/>
    <cellStyle name="Normal 2 2 2 2 3 3 2 2 26" xfId="12877" xr:uid="{00000000-0005-0000-0000-00004D320000}"/>
    <cellStyle name="Normal 2 2 2 2 3 3 2 2 27" xfId="12878" xr:uid="{00000000-0005-0000-0000-00004E320000}"/>
    <cellStyle name="Normal 2 2 2 2 3 3 2 2 28" xfId="12879" xr:uid="{00000000-0005-0000-0000-00004F320000}"/>
    <cellStyle name="Normal 2 2 2 2 3 3 2 2 29" xfId="12880" xr:uid="{00000000-0005-0000-0000-000050320000}"/>
    <cellStyle name="Normal 2 2 2 2 3 3 2 2 3" xfId="12881" xr:uid="{00000000-0005-0000-0000-000051320000}"/>
    <cellStyle name="Normal 2 2 2 2 3 3 2 2 30" xfId="12882" xr:uid="{00000000-0005-0000-0000-000052320000}"/>
    <cellStyle name="Normal 2 2 2 2 3 3 2 2 31" xfId="12883" xr:uid="{00000000-0005-0000-0000-000053320000}"/>
    <cellStyle name="Normal 2 2 2 2 3 3 2 2 32" xfId="12884" xr:uid="{00000000-0005-0000-0000-000054320000}"/>
    <cellStyle name="Normal 2 2 2 2 3 3 2 2 33" xfId="12885" xr:uid="{00000000-0005-0000-0000-000055320000}"/>
    <cellStyle name="Normal 2 2 2 2 3 3 2 2 34" xfId="12886" xr:uid="{00000000-0005-0000-0000-000056320000}"/>
    <cellStyle name="Normal 2 2 2 2 3 3 2 2 35" xfId="12887" xr:uid="{00000000-0005-0000-0000-000057320000}"/>
    <cellStyle name="Normal 2 2 2 2 3 3 2 2 36" xfId="12888" xr:uid="{00000000-0005-0000-0000-000058320000}"/>
    <cellStyle name="Normal 2 2 2 2 3 3 2 2 37" xfId="12889" xr:uid="{00000000-0005-0000-0000-000059320000}"/>
    <cellStyle name="Normal 2 2 2 2 3 3 2 2 38" xfId="12890" xr:uid="{00000000-0005-0000-0000-00005A320000}"/>
    <cellStyle name="Normal 2 2 2 2 3 3 2 2 39" xfId="12891" xr:uid="{00000000-0005-0000-0000-00005B320000}"/>
    <cellStyle name="Normal 2 2 2 2 3 3 2 2 4" xfId="12892" xr:uid="{00000000-0005-0000-0000-00005C320000}"/>
    <cellStyle name="Normal 2 2 2 2 3 3 2 2 40" xfId="12893" xr:uid="{00000000-0005-0000-0000-00005D320000}"/>
    <cellStyle name="Normal 2 2 2 2 3 3 2 2 41" xfId="12894" xr:uid="{00000000-0005-0000-0000-00005E320000}"/>
    <cellStyle name="Normal 2 2 2 2 3 3 2 2 42" xfId="12895" xr:uid="{00000000-0005-0000-0000-00005F320000}"/>
    <cellStyle name="Normal 2 2 2 2 3 3 2 2 43" xfId="12896" xr:uid="{00000000-0005-0000-0000-000060320000}"/>
    <cellStyle name="Normal 2 2 2 2 3 3 2 2 44" xfId="12897" xr:uid="{00000000-0005-0000-0000-000061320000}"/>
    <cellStyle name="Normal 2 2 2 2 3 3 2 2 45" xfId="12898" xr:uid="{00000000-0005-0000-0000-000062320000}"/>
    <cellStyle name="Normal 2 2 2 2 3 3 2 2 46" xfId="12899" xr:uid="{00000000-0005-0000-0000-000063320000}"/>
    <cellStyle name="Normal 2 2 2 2 3 3 2 2 47" xfId="12900" xr:uid="{00000000-0005-0000-0000-000064320000}"/>
    <cellStyle name="Normal 2 2 2 2 3 3 2 2 48" xfId="12901" xr:uid="{00000000-0005-0000-0000-000065320000}"/>
    <cellStyle name="Normal 2 2 2 2 3 3 2 2 49" xfId="12902" xr:uid="{00000000-0005-0000-0000-000066320000}"/>
    <cellStyle name="Normal 2 2 2 2 3 3 2 2 5" xfId="12903" xr:uid="{00000000-0005-0000-0000-000067320000}"/>
    <cellStyle name="Normal 2 2 2 2 3 3 2 2 50" xfId="12904" xr:uid="{00000000-0005-0000-0000-000068320000}"/>
    <cellStyle name="Normal 2 2 2 2 3 3 2 2 51" xfId="12905" xr:uid="{00000000-0005-0000-0000-000069320000}"/>
    <cellStyle name="Normal 2 2 2 2 3 3 2 2 52" xfId="12906" xr:uid="{00000000-0005-0000-0000-00006A320000}"/>
    <cellStyle name="Normal 2 2 2 2 3 3 2 2 53" xfId="12907" xr:uid="{00000000-0005-0000-0000-00006B320000}"/>
    <cellStyle name="Normal 2 2 2 2 3 3 2 2 54" xfId="12908" xr:uid="{00000000-0005-0000-0000-00006C320000}"/>
    <cellStyle name="Normal 2 2 2 2 3 3 2 2 55" xfId="12909" xr:uid="{00000000-0005-0000-0000-00006D320000}"/>
    <cellStyle name="Normal 2 2 2 2 3 3 2 2 56" xfId="12910" xr:uid="{00000000-0005-0000-0000-00006E320000}"/>
    <cellStyle name="Normal 2 2 2 2 3 3 2 2 57" xfId="12911" xr:uid="{00000000-0005-0000-0000-00006F320000}"/>
    <cellStyle name="Normal 2 2 2 2 3 3 2 2 58" xfId="12912" xr:uid="{00000000-0005-0000-0000-000070320000}"/>
    <cellStyle name="Normal 2 2 2 2 3 3 2 2 59" xfId="12913" xr:uid="{00000000-0005-0000-0000-000071320000}"/>
    <cellStyle name="Normal 2 2 2 2 3 3 2 2 6" xfId="12914" xr:uid="{00000000-0005-0000-0000-000072320000}"/>
    <cellStyle name="Normal 2 2 2 2 3 3 2 2 60" xfId="12915" xr:uid="{00000000-0005-0000-0000-000073320000}"/>
    <cellStyle name="Normal 2 2 2 2 3 3 2 2 61" xfId="12916" xr:uid="{00000000-0005-0000-0000-000074320000}"/>
    <cellStyle name="Normal 2 2 2 2 3 3 2 2 62" xfId="12917" xr:uid="{00000000-0005-0000-0000-000075320000}"/>
    <cellStyle name="Normal 2 2 2 2 3 3 2 2 63" xfId="12918" xr:uid="{00000000-0005-0000-0000-000076320000}"/>
    <cellStyle name="Normal 2 2 2 2 3 3 2 2 64" xfId="12919" xr:uid="{00000000-0005-0000-0000-000077320000}"/>
    <cellStyle name="Normal 2 2 2 2 3 3 2 2 65" xfId="12920" xr:uid="{00000000-0005-0000-0000-000078320000}"/>
    <cellStyle name="Normal 2 2 2 2 3 3 2 2 66" xfId="12921" xr:uid="{00000000-0005-0000-0000-000079320000}"/>
    <cellStyle name="Normal 2 2 2 2 3 3 2 2 67" xfId="12922" xr:uid="{00000000-0005-0000-0000-00007A320000}"/>
    <cellStyle name="Normal 2 2 2 2 3 3 2 2 68" xfId="12923" xr:uid="{00000000-0005-0000-0000-00007B320000}"/>
    <cellStyle name="Normal 2 2 2 2 3 3 2 2 69" xfId="12924" xr:uid="{00000000-0005-0000-0000-00007C320000}"/>
    <cellStyle name="Normal 2 2 2 2 3 3 2 2 7" xfId="12925" xr:uid="{00000000-0005-0000-0000-00007D320000}"/>
    <cellStyle name="Normal 2 2 2 2 3 3 2 2 70" xfId="12926" xr:uid="{00000000-0005-0000-0000-00007E320000}"/>
    <cellStyle name="Normal 2 2 2 2 3 3 2 2 71" xfId="12927" xr:uid="{00000000-0005-0000-0000-00007F320000}"/>
    <cellStyle name="Normal 2 2 2 2 3 3 2 2 72" xfId="12928" xr:uid="{00000000-0005-0000-0000-000080320000}"/>
    <cellStyle name="Normal 2 2 2 2 3 3 2 2 73" xfId="12929" xr:uid="{00000000-0005-0000-0000-000081320000}"/>
    <cellStyle name="Normal 2 2 2 2 3 3 2 2 74" xfId="12930" xr:uid="{00000000-0005-0000-0000-000082320000}"/>
    <cellStyle name="Normal 2 2 2 2 3 3 2 2 75" xfId="12931" xr:uid="{00000000-0005-0000-0000-000083320000}"/>
    <cellStyle name="Normal 2 2 2 2 3 3 2 2 76" xfId="12932" xr:uid="{00000000-0005-0000-0000-000084320000}"/>
    <cellStyle name="Normal 2 2 2 2 3 3 2 2 77" xfId="12933" xr:uid="{00000000-0005-0000-0000-000085320000}"/>
    <cellStyle name="Normal 2 2 2 2 3 3 2 2 78" xfId="12934" xr:uid="{00000000-0005-0000-0000-000086320000}"/>
    <cellStyle name="Normal 2 2 2 2 3 3 2 2 79" xfId="12935" xr:uid="{00000000-0005-0000-0000-000087320000}"/>
    <cellStyle name="Normal 2 2 2 2 3 3 2 2 8" xfId="12936" xr:uid="{00000000-0005-0000-0000-000088320000}"/>
    <cellStyle name="Normal 2 2 2 2 3 3 2 2 80" xfId="12937" xr:uid="{00000000-0005-0000-0000-000089320000}"/>
    <cellStyle name="Normal 2 2 2 2 3 3 2 2 81" xfId="12938" xr:uid="{00000000-0005-0000-0000-00008A320000}"/>
    <cellStyle name="Normal 2 2 2 2 3 3 2 2 82" xfId="12939" xr:uid="{00000000-0005-0000-0000-00008B320000}"/>
    <cellStyle name="Normal 2 2 2 2 3 3 2 2 83" xfId="12940" xr:uid="{00000000-0005-0000-0000-00008C320000}"/>
    <cellStyle name="Normal 2 2 2 2 3 3 2 2 84" xfId="12941" xr:uid="{00000000-0005-0000-0000-00008D320000}"/>
    <cellStyle name="Normal 2 2 2 2 3 3 2 2 85" xfId="12942" xr:uid="{00000000-0005-0000-0000-00008E320000}"/>
    <cellStyle name="Normal 2 2 2 2 3 3 2 2 86" xfId="12943" xr:uid="{00000000-0005-0000-0000-00008F320000}"/>
    <cellStyle name="Normal 2 2 2 2 3 3 2 2 87" xfId="12944" xr:uid="{00000000-0005-0000-0000-000090320000}"/>
    <cellStyle name="Normal 2 2 2 2 3 3 2 2 88" xfId="12945" xr:uid="{00000000-0005-0000-0000-000091320000}"/>
    <cellStyle name="Normal 2 2 2 2 3 3 2 2 89" xfId="12946" xr:uid="{00000000-0005-0000-0000-000092320000}"/>
    <cellStyle name="Normal 2 2 2 2 3 3 2 2 9" xfId="12947" xr:uid="{00000000-0005-0000-0000-000093320000}"/>
    <cellStyle name="Normal 2 2 2 2 3 3 2 2 90" xfId="12948" xr:uid="{00000000-0005-0000-0000-000094320000}"/>
    <cellStyle name="Normal 2 2 2 2 3 3 2 2 91" xfId="12949" xr:uid="{00000000-0005-0000-0000-000095320000}"/>
    <cellStyle name="Normal 2 2 2 2 3 3 2 2 92" xfId="12950" xr:uid="{00000000-0005-0000-0000-000096320000}"/>
    <cellStyle name="Normal 2 2 2 2 3 3 2 2 93" xfId="12951" xr:uid="{00000000-0005-0000-0000-000097320000}"/>
    <cellStyle name="Normal 2 2 2 2 3 3 2 2 94" xfId="12952" xr:uid="{00000000-0005-0000-0000-000098320000}"/>
    <cellStyle name="Normal 2 2 2 2 3 3 2 2 95" xfId="12953" xr:uid="{00000000-0005-0000-0000-000099320000}"/>
    <cellStyle name="Normal 2 2 2 2 3 3 2 2 96" xfId="12954" xr:uid="{00000000-0005-0000-0000-00009A320000}"/>
    <cellStyle name="Normal 2 2 2 2 3 3 2 2 97" xfId="12955" xr:uid="{00000000-0005-0000-0000-00009B320000}"/>
    <cellStyle name="Normal 2 2 2 2 3 3 2 2 98" xfId="12956" xr:uid="{00000000-0005-0000-0000-00009C320000}"/>
    <cellStyle name="Normal 2 2 2 2 3 3 2 2 99" xfId="12957" xr:uid="{00000000-0005-0000-0000-00009D320000}"/>
    <cellStyle name="Normal 2 2 2 2 3 3 2 20" xfId="12958" xr:uid="{00000000-0005-0000-0000-00009E320000}"/>
    <cellStyle name="Normal 2 2 2 2 3 3 2 21" xfId="12959" xr:uid="{00000000-0005-0000-0000-00009F320000}"/>
    <cellStyle name="Normal 2 2 2 2 3 3 2 22" xfId="12960" xr:uid="{00000000-0005-0000-0000-0000A0320000}"/>
    <cellStyle name="Normal 2 2 2 2 3 3 2 23" xfId="12961" xr:uid="{00000000-0005-0000-0000-0000A1320000}"/>
    <cellStyle name="Normal 2 2 2 2 3 3 2 24" xfId="12962" xr:uid="{00000000-0005-0000-0000-0000A2320000}"/>
    <cellStyle name="Normal 2 2 2 2 3 3 2 25" xfId="12963" xr:uid="{00000000-0005-0000-0000-0000A3320000}"/>
    <cellStyle name="Normal 2 2 2 2 3 3 2 26" xfId="12964" xr:uid="{00000000-0005-0000-0000-0000A4320000}"/>
    <cellStyle name="Normal 2 2 2 2 3 3 2 27" xfId="12965" xr:uid="{00000000-0005-0000-0000-0000A5320000}"/>
    <cellStyle name="Normal 2 2 2 2 3 3 2 28" xfId="12966" xr:uid="{00000000-0005-0000-0000-0000A6320000}"/>
    <cellStyle name="Normal 2 2 2 2 3 3 2 29" xfId="12967" xr:uid="{00000000-0005-0000-0000-0000A7320000}"/>
    <cellStyle name="Normal 2 2 2 2 3 3 2 3" xfId="12968" xr:uid="{00000000-0005-0000-0000-0000A8320000}"/>
    <cellStyle name="Normal 2 2 2 2 3 3 2 30" xfId="12969" xr:uid="{00000000-0005-0000-0000-0000A9320000}"/>
    <cellStyle name="Normal 2 2 2 2 3 3 2 31" xfId="12970" xr:uid="{00000000-0005-0000-0000-0000AA320000}"/>
    <cellStyle name="Normal 2 2 2 2 3 3 2 32" xfId="12971" xr:uid="{00000000-0005-0000-0000-0000AB320000}"/>
    <cellStyle name="Normal 2 2 2 2 3 3 2 33" xfId="12972" xr:uid="{00000000-0005-0000-0000-0000AC320000}"/>
    <cellStyle name="Normal 2 2 2 2 3 3 2 34" xfId="12973" xr:uid="{00000000-0005-0000-0000-0000AD320000}"/>
    <cellStyle name="Normal 2 2 2 2 3 3 2 35" xfId="12974" xr:uid="{00000000-0005-0000-0000-0000AE320000}"/>
    <cellStyle name="Normal 2 2 2 2 3 3 2 36" xfId="12975" xr:uid="{00000000-0005-0000-0000-0000AF320000}"/>
    <cellStyle name="Normal 2 2 2 2 3 3 2 37" xfId="12976" xr:uid="{00000000-0005-0000-0000-0000B0320000}"/>
    <cellStyle name="Normal 2 2 2 2 3 3 2 38" xfId="12977" xr:uid="{00000000-0005-0000-0000-0000B1320000}"/>
    <cellStyle name="Normal 2 2 2 2 3 3 2 39" xfId="12978" xr:uid="{00000000-0005-0000-0000-0000B2320000}"/>
    <cellStyle name="Normal 2 2 2 2 3 3 2 4" xfId="12979" xr:uid="{00000000-0005-0000-0000-0000B3320000}"/>
    <cellStyle name="Normal 2 2 2 2 3 3 2 40" xfId="12980" xr:uid="{00000000-0005-0000-0000-0000B4320000}"/>
    <cellStyle name="Normal 2 2 2 2 3 3 2 41" xfId="12981" xr:uid="{00000000-0005-0000-0000-0000B5320000}"/>
    <cellStyle name="Normal 2 2 2 2 3 3 2 42" xfId="12982" xr:uid="{00000000-0005-0000-0000-0000B6320000}"/>
    <cellStyle name="Normal 2 2 2 2 3 3 2 43" xfId="12983" xr:uid="{00000000-0005-0000-0000-0000B7320000}"/>
    <cellStyle name="Normal 2 2 2 2 3 3 2 44" xfId="12984" xr:uid="{00000000-0005-0000-0000-0000B8320000}"/>
    <cellStyle name="Normal 2 2 2 2 3 3 2 45" xfId="12985" xr:uid="{00000000-0005-0000-0000-0000B9320000}"/>
    <cellStyle name="Normal 2 2 2 2 3 3 2 46" xfId="12986" xr:uid="{00000000-0005-0000-0000-0000BA320000}"/>
    <cellStyle name="Normal 2 2 2 2 3 3 2 47" xfId="12987" xr:uid="{00000000-0005-0000-0000-0000BB320000}"/>
    <cellStyle name="Normal 2 2 2 2 3 3 2 48" xfId="12988" xr:uid="{00000000-0005-0000-0000-0000BC320000}"/>
    <cellStyle name="Normal 2 2 2 2 3 3 2 49" xfId="12989" xr:uid="{00000000-0005-0000-0000-0000BD320000}"/>
    <cellStyle name="Normal 2 2 2 2 3 3 2 5" xfId="12990" xr:uid="{00000000-0005-0000-0000-0000BE320000}"/>
    <cellStyle name="Normal 2 2 2 2 3 3 2 50" xfId="12991" xr:uid="{00000000-0005-0000-0000-0000BF320000}"/>
    <cellStyle name="Normal 2 2 2 2 3 3 2 51" xfId="12992" xr:uid="{00000000-0005-0000-0000-0000C0320000}"/>
    <cellStyle name="Normal 2 2 2 2 3 3 2 52" xfId="12993" xr:uid="{00000000-0005-0000-0000-0000C1320000}"/>
    <cellStyle name="Normal 2 2 2 2 3 3 2 53" xfId="12994" xr:uid="{00000000-0005-0000-0000-0000C2320000}"/>
    <cellStyle name="Normal 2 2 2 2 3 3 2 54" xfId="12995" xr:uid="{00000000-0005-0000-0000-0000C3320000}"/>
    <cellStyle name="Normal 2 2 2 2 3 3 2 55" xfId="12996" xr:uid="{00000000-0005-0000-0000-0000C4320000}"/>
    <cellStyle name="Normal 2 2 2 2 3 3 2 56" xfId="12997" xr:uid="{00000000-0005-0000-0000-0000C5320000}"/>
    <cellStyle name="Normal 2 2 2 2 3 3 2 57" xfId="12998" xr:uid="{00000000-0005-0000-0000-0000C6320000}"/>
    <cellStyle name="Normal 2 2 2 2 3 3 2 58" xfId="12999" xr:uid="{00000000-0005-0000-0000-0000C7320000}"/>
    <cellStyle name="Normal 2 2 2 2 3 3 2 59" xfId="13000" xr:uid="{00000000-0005-0000-0000-0000C8320000}"/>
    <cellStyle name="Normal 2 2 2 2 3 3 2 6" xfId="13001" xr:uid="{00000000-0005-0000-0000-0000C9320000}"/>
    <cellStyle name="Normal 2 2 2 2 3 3 2 60" xfId="13002" xr:uid="{00000000-0005-0000-0000-0000CA320000}"/>
    <cellStyle name="Normal 2 2 2 2 3 3 2 61" xfId="13003" xr:uid="{00000000-0005-0000-0000-0000CB320000}"/>
    <cellStyle name="Normal 2 2 2 2 3 3 2 62" xfId="13004" xr:uid="{00000000-0005-0000-0000-0000CC320000}"/>
    <cellStyle name="Normal 2 2 2 2 3 3 2 63" xfId="13005" xr:uid="{00000000-0005-0000-0000-0000CD320000}"/>
    <cellStyle name="Normal 2 2 2 2 3 3 2 64" xfId="13006" xr:uid="{00000000-0005-0000-0000-0000CE320000}"/>
    <cellStyle name="Normal 2 2 2 2 3 3 2 65" xfId="13007" xr:uid="{00000000-0005-0000-0000-0000CF320000}"/>
    <cellStyle name="Normal 2 2 2 2 3 3 2 66" xfId="13008" xr:uid="{00000000-0005-0000-0000-0000D0320000}"/>
    <cellStyle name="Normal 2 2 2 2 3 3 2 67" xfId="13009" xr:uid="{00000000-0005-0000-0000-0000D1320000}"/>
    <cellStyle name="Normal 2 2 2 2 3 3 2 68" xfId="13010" xr:uid="{00000000-0005-0000-0000-0000D2320000}"/>
    <cellStyle name="Normal 2 2 2 2 3 3 2 69" xfId="13011" xr:uid="{00000000-0005-0000-0000-0000D3320000}"/>
    <cellStyle name="Normal 2 2 2 2 3 3 2 7" xfId="13012" xr:uid="{00000000-0005-0000-0000-0000D4320000}"/>
    <cellStyle name="Normal 2 2 2 2 3 3 2 70" xfId="13013" xr:uid="{00000000-0005-0000-0000-0000D5320000}"/>
    <cellStyle name="Normal 2 2 2 2 3 3 2 71" xfId="13014" xr:uid="{00000000-0005-0000-0000-0000D6320000}"/>
    <cellStyle name="Normal 2 2 2 2 3 3 2 72" xfId="13015" xr:uid="{00000000-0005-0000-0000-0000D7320000}"/>
    <cellStyle name="Normal 2 2 2 2 3 3 2 73" xfId="13016" xr:uid="{00000000-0005-0000-0000-0000D8320000}"/>
    <cellStyle name="Normal 2 2 2 2 3 3 2 74" xfId="13017" xr:uid="{00000000-0005-0000-0000-0000D9320000}"/>
    <cellStyle name="Normal 2 2 2 2 3 3 2 75" xfId="13018" xr:uid="{00000000-0005-0000-0000-0000DA320000}"/>
    <cellStyle name="Normal 2 2 2 2 3 3 2 76" xfId="13019" xr:uid="{00000000-0005-0000-0000-0000DB320000}"/>
    <cellStyle name="Normal 2 2 2 2 3 3 2 77" xfId="13020" xr:uid="{00000000-0005-0000-0000-0000DC320000}"/>
    <cellStyle name="Normal 2 2 2 2 3 3 2 78" xfId="13021" xr:uid="{00000000-0005-0000-0000-0000DD320000}"/>
    <cellStyle name="Normal 2 2 2 2 3 3 2 79" xfId="13022" xr:uid="{00000000-0005-0000-0000-0000DE320000}"/>
    <cellStyle name="Normal 2 2 2 2 3 3 2 8" xfId="13023" xr:uid="{00000000-0005-0000-0000-0000DF320000}"/>
    <cellStyle name="Normal 2 2 2 2 3 3 2 80" xfId="13024" xr:uid="{00000000-0005-0000-0000-0000E0320000}"/>
    <cellStyle name="Normal 2 2 2 2 3 3 2 81" xfId="13025" xr:uid="{00000000-0005-0000-0000-0000E1320000}"/>
    <cellStyle name="Normal 2 2 2 2 3 3 2 82" xfId="13026" xr:uid="{00000000-0005-0000-0000-0000E2320000}"/>
    <cellStyle name="Normal 2 2 2 2 3 3 2 83" xfId="13027" xr:uid="{00000000-0005-0000-0000-0000E3320000}"/>
    <cellStyle name="Normal 2 2 2 2 3 3 2 84" xfId="13028" xr:uid="{00000000-0005-0000-0000-0000E4320000}"/>
    <cellStyle name="Normal 2 2 2 2 3 3 2 85" xfId="13029" xr:uid="{00000000-0005-0000-0000-0000E5320000}"/>
    <cellStyle name="Normal 2 2 2 2 3 3 2 86" xfId="13030" xr:uid="{00000000-0005-0000-0000-0000E6320000}"/>
    <cellStyle name="Normal 2 2 2 2 3 3 2 87" xfId="13031" xr:uid="{00000000-0005-0000-0000-0000E7320000}"/>
    <cellStyle name="Normal 2 2 2 2 3 3 2 88" xfId="13032" xr:uid="{00000000-0005-0000-0000-0000E8320000}"/>
    <cellStyle name="Normal 2 2 2 2 3 3 2 89" xfId="13033" xr:uid="{00000000-0005-0000-0000-0000E9320000}"/>
    <cellStyle name="Normal 2 2 2 2 3 3 2 9" xfId="13034" xr:uid="{00000000-0005-0000-0000-0000EA320000}"/>
    <cellStyle name="Normal 2 2 2 2 3 3 2 90" xfId="13035" xr:uid="{00000000-0005-0000-0000-0000EB320000}"/>
    <cellStyle name="Normal 2 2 2 2 3 3 2 91" xfId="13036" xr:uid="{00000000-0005-0000-0000-0000EC320000}"/>
    <cellStyle name="Normal 2 2 2 2 3 3 2 92" xfId="13037" xr:uid="{00000000-0005-0000-0000-0000ED320000}"/>
    <cellStyle name="Normal 2 2 2 2 3 3 2 93" xfId="13038" xr:uid="{00000000-0005-0000-0000-0000EE320000}"/>
    <cellStyle name="Normal 2 2 2 2 3 3 2 94" xfId="13039" xr:uid="{00000000-0005-0000-0000-0000EF320000}"/>
    <cellStyle name="Normal 2 2 2 2 3 3 2 95" xfId="13040" xr:uid="{00000000-0005-0000-0000-0000F0320000}"/>
    <cellStyle name="Normal 2 2 2 2 3 3 2 96" xfId="13041" xr:uid="{00000000-0005-0000-0000-0000F1320000}"/>
    <cellStyle name="Normal 2 2 2 2 3 3 2 97" xfId="13042" xr:uid="{00000000-0005-0000-0000-0000F2320000}"/>
    <cellStyle name="Normal 2 2 2 2 3 3 2 98" xfId="13043" xr:uid="{00000000-0005-0000-0000-0000F3320000}"/>
    <cellStyle name="Normal 2 2 2 2 3 3 2 99" xfId="13044" xr:uid="{00000000-0005-0000-0000-0000F4320000}"/>
    <cellStyle name="Normal 2 2 2 2 3 3 20" xfId="13045" xr:uid="{00000000-0005-0000-0000-0000F5320000}"/>
    <cellStyle name="Normal 2 2 2 2 3 3 21" xfId="13046" xr:uid="{00000000-0005-0000-0000-0000F6320000}"/>
    <cellStyle name="Normal 2 2 2 2 3 3 22" xfId="13047" xr:uid="{00000000-0005-0000-0000-0000F7320000}"/>
    <cellStyle name="Normal 2 2 2 2 3 3 23" xfId="13048" xr:uid="{00000000-0005-0000-0000-0000F8320000}"/>
    <cellStyle name="Normal 2 2 2 2 3 3 24" xfId="13049" xr:uid="{00000000-0005-0000-0000-0000F9320000}"/>
    <cellStyle name="Normal 2 2 2 2 3 3 25" xfId="13050" xr:uid="{00000000-0005-0000-0000-0000FA320000}"/>
    <cellStyle name="Normal 2 2 2 2 3 3 26" xfId="13051" xr:uid="{00000000-0005-0000-0000-0000FB320000}"/>
    <cellStyle name="Normal 2 2 2 2 3 3 27" xfId="13052" xr:uid="{00000000-0005-0000-0000-0000FC320000}"/>
    <cellStyle name="Normal 2 2 2 2 3 3 28" xfId="13053" xr:uid="{00000000-0005-0000-0000-0000FD320000}"/>
    <cellStyle name="Normal 2 2 2 2 3 3 29" xfId="13054" xr:uid="{00000000-0005-0000-0000-0000FE320000}"/>
    <cellStyle name="Normal 2 2 2 2 3 3 3" xfId="13055" xr:uid="{00000000-0005-0000-0000-0000FF320000}"/>
    <cellStyle name="Normal 2 2 2 2 3 3 3 10" xfId="13056" xr:uid="{00000000-0005-0000-0000-000000330000}"/>
    <cellStyle name="Normal 2 2 2 2 3 3 3 100" xfId="13057" xr:uid="{00000000-0005-0000-0000-000001330000}"/>
    <cellStyle name="Normal 2 2 2 2 3 3 3 101" xfId="13058" xr:uid="{00000000-0005-0000-0000-000002330000}"/>
    <cellStyle name="Normal 2 2 2 2 3 3 3 102" xfId="13059" xr:uid="{00000000-0005-0000-0000-000003330000}"/>
    <cellStyle name="Normal 2 2 2 2 3 3 3 103" xfId="13060" xr:uid="{00000000-0005-0000-0000-000004330000}"/>
    <cellStyle name="Normal 2 2 2 2 3 3 3 104" xfId="13061" xr:uid="{00000000-0005-0000-0000-000005330000}"/>
    <cellStyle name="Normal 2 2 2 2 3 3 3 105" xfId="13062" xr:uid="{00000000-0005-0000-0000-000006330000}"/>
    <cellStyle name="Normal 2 2 2 2 3 3 3 106" xfId="13063" xr:uid="{00000000-0005-0000-0000-000007330000}"/>
    <cellStyle name="Normal 2 2 2 2 3 3 3 107" xfId="13064" xr:uid="{00000000-0005-0000-0000-000008330000}"/>
    <cellStyle name="Normal 2 2 2 2 3 3 3 108" xfId="13065" xr:uid="{00000000-0005-0000-0000-000009330000}"/>
    <cellStyle name="Normal 2 2 2 2 3 3 3 109" xfId="13066" xr:uid="{00000000-0005-0000-0000-00000A330000}"/>
    <cellStyle name="Normal 2 2 2 2 3 3 3 11" xfId="13067" xr:uid="{00000000-0005-0000-0000-00000B330000}"/>
    <cellStyle name="Normal 2 2 2 2 3 3 3 110" xfId="13068" xr:uid="{00000000-0005-0000-0000-00000C330000}"/>
    <cellStyle name="Normal 2 2 2 2 3 3 3 111" xfId="13069" xr:uid="{00000000-0005-0000-0000-00000D330000}"/>
    <cellStyle name="Normal 2 2 2 2 3 3 3 112" xfId="13070" xr:uid="{00000000-0005-0000-0000-00000E330000}"/>
    <cellStyle name="Normal 2 2 2 2 3 3 3 113" xfId="13071" xr:uid="{00000000-0005-0000-0000-00000F330000}"/>
    <cellStyle name="Normal 2 2 2 2 3 3 3 114" xfId="13072" xr:uid="{00000000-0005-0000-0000-000010330000}"/>
    <cellStyle name="Normal 2 2 2 2 3 3 3 115" xfId="13073" xr:uid="{00000000-0005-0000-0000-000011330000}"/>
    <cellStyle name="Normal 2 2 2 2 3 3 3 116" xfId="13074" xr:uid="{00000000-0005-0000-0000-000012330000}"/>
    <cellStyle name="Normal 2 2 2 2 3 3 3 117" xfId="13075" xr:uid="{00000000-0005-0000-0000-000013330000}"/>
    <cellStyle name="Normal 2 2 2 2 3 3 3 118" xfId="13076" xr:uid="{00000000-0005-0000-0000-000014330000}"/>
    <cellStyle name="Normal 2 2 2 2 3 3 3 119" xfId="13077" xr:uid="{00000000-0005-0000-0000-000015330000}"/>
    <cellStyle name="Normal 2 2 2 2 3 3 3 12" xfId="13078" xr:uid="{00000000-0005-0000-0000-000016330000}"/>
    <cellStyle name="Normal 2 2 2 2 3 3 3 120" xfId="13079" xr:uid="{00000000-0005-0000-0000-000017330000}"/>
    <cellStyle name="Normal 2 2 2 2 3 3 3 121" xfId="13080" xr:uid="{00000000-0005-0000-0000-000018330000}"/>
    <cellStyle name="Normal 2 2 2 2 3 3 3 122" xfId="13081" xr:uid="{00000000-0005-0000-0000-000019330000}"/>
    <cellStyle name="Normal 2 2 2 2 3 3 3 123" xfId="13082" xr:uid="{00000000-0005-0000-0000-00001A330000}"/>
    <cellStyle name="Normal 2 2 2 2 3 3 3 124" xfId="13083" xr:uid="{00000000-0005-0000-0000-00001B330000}"/>
    <cellStyle name="Normal 2 2 2 2 3 3 3 125" xfId="13084" xr:uid="{00000000-0005-0000-0000-00001C330000}"/>
    <cellStyle name="Normal 2 2 2 2 3 3 3 126" xfId="13085" xr:uid="{00000000-0005-0000-0000-00001D330000}"/>
    <cellStyle name="Normal 2 2 2 2 3 3 3 127" xfId="13086" xr:uid="{00000000-0005-0000-0000-00001E330000}"/>
    <cellStyle name="Normal 2 2 2 2 3 3 3 128" xfId="13087" xr:uid="{00000000-0005-0000-0000-00001F330000}"/>
    <cellStyle name="Normal 2 2 2 2 3 3 3 129" xfId="13088" xr:uid="{00000000-0005-0000-0000-000020330000}"/>
    <cellStyle name="Normal 2 2 2 2 3 3 3 13" xfId="13089" xr:uid="{00000000-0005-0000-0000-000021330000}"/>
    <cellStyle name="Normal 2 2 2 2 3 3 3 130" xfId="13090" xr:uid="{00000000-0005-0000-0000-000022330000}"/>
    <cellStyle name="Normal 2 2 2 2 3 3 3 131" xfId="13091" xr:uid="{00000000-0005-0000-0000-000023330000}"/>
    <cellStyle name="Normal 2 2 2 2 3 3 3 132" xfId="13092" xr:uid="{00000000-0005-0000-0000-000024330000}"/>
    <cellStyle name="Normal 2 2 2 2 3 3 3 133" xfId="13093" xr:uid="{00000000-0005-0000-0000-000025330000}"/>
    <cellStyle name="Normal 2 2 2 2 3 3 3 134" xfId="13094" xr:uid="{00000000-0005-0000-0000-000026330000}"/>
    <cellStyle name="Normal 2 2 2 2 3 3 3 135" xfId="13095" xr:uid="{00000000-0005-0000-0000-000027330000}"/>
    <cellStyle name="Normal 2 2 2 2 3 3 3 136" xfId="13096" xr:uid="{00000000-0005-0000-0000-000028330000}"/>
    <cellStyle name="Normal 2 2 2 2 3 3 3 137" xfId="13097" xr:uid="{00000000-0005-0000-0000-000029330000}"/>
    <cellStyle name="Normal 2 2 2 2 3 3 3 138" xfId="13098" xr:uid="{00000000-0005-0000-0000-00002A330000}"/>
    <cellStyle name="Normal 2 2 2 2 3 3 3 139" xfId="13099" xr:uid="{00000000-0005-0000-0000-00002B330000}"/>
    <cellStyle name="Normal 2 2 2 2 3 3 3 14" xfId="13100" xr:uid="{00000000-0005-0000-0000-00002C330000}"/>
    <cellStyle name="Normal 2 2 2 2 3 3 3 140" xfId="13101" xr:uid="{00000000-0005-0000-0000-00002D330000}"/>
    <cellStyle name="Normal 2 2 2 2 3 3 3 141" xfId="13102" xr:uid="{00000000-0005-0000-0000-00002E330000}"/>
    <cellStyle name="Normal 2 2 2 2 3 3 3 142" xfId="13103" xr:uid="{00000000-0005-0000-0000-00002F330000}"/>
    <cellStyle name="Normal 2 2 2 2 3 3 3 143" xfId="13104" xr:uid="{00000000-0005-0000-0000-000030330000}"/>
    <cellStyle name="Normal 2 2 2 2 3 3 3 144" xfId="13105" xr:uid="{00000000-0005-0000-0000-000031330000}"/>
    <cellStyle name="Normal 2 2 2 2 3 3 3 145" xfId="13106" xr:uid="{00000000-0005-0000-0000-000032330000}"/>
    <cellStyle name="Normal 2 2 2 2 3 3 3 146" xfId="13107" xr:uid="{00000000-0005-0000-0000-000033330000}"/>
    <cellStyle name="Normal 2 2 2 2 3 3 3 147" xfId="13108" xr:uid="{00000000-0005-0000-0000-000034330000}"/>
    <cellStyle name="Normal 2 2 2 2 3 3 3 148" xfId="13109" xr:uid="{00000000-0005-0000-0000-000035330000}"/>
    <cellStyle name="Normal 2 2 2 2 3 3 3 149" xfId="13110" xr:uid="{00000000-0005-0000-0000-000036330000}"/>
    <cellStyle name="Normal 2 2 2 2 3 3 3 15" xfId="13111" xr:uid="{00000000-0005-0000-0000-000037330000}"/>
    <cellStyle name="Normal 2 2 2 2 3 3 3 150" xfId="13112" xr:uid="{00000000-0005-0000-0000-000038330000}"/>
    <cellStyle name="Normal 2 2 2 2 3 3 3 151" xfId="13113" xr:uid="{00000000-0005-0000-0000-000039330000}"/>
    <cellStyle name="Normal 2 2 2 2 3 3 3 152" xfId="13114" xr:uid="{00000000-0005-0000-0000-00003A330000}"/>
    <cellStyle name="Normal 2 2 2 2 3 3 3 153" xfId="13115" xr:uid="{00000000-0005-0000-0000-00003B330000}"/>
    <cellStyle name="Normal 2 2 2 2 3 3 3 154" xfId="13116" xr:uid="{00000000-0005-0000-0000-00003C330000}"/>
    <cellStyle name="Normal 2 2 2 2 3 3 3 155" xfId="13117" xr:uid="{00000000-0005-0000-0000-00003D330000}"/>
    <cellStyle name="Normal 2 2 2 2 3 3 3 156" xfId="13118" xr:uid="{00000000-0005-0000-0000-00003E330000}"/>
    <cellStyle name="Normal 2 2 2 2 3 3 3 157" xfId="13119" xr:uid="{00000000-0005-0000-0000-00003F330000}"/>
    <cellStyle name="Normal 2 2 2 2 3 3 3 158" xfId="13120" xr:uid="{00000000-0005-0000-0000-000040330000}"/>
    <cellStyle name="Normal 2 2 2 2 3 3 3 159" xfId="13121" xr:uid="{00000000-0005-0000-0000-000041330000}"/>
    <cellStyle name="Normal 2 2 2 2 3 3 3 16" xfId="13122" xr:uid="{00000000-0005-0000-0000-000042330000}"/>
    <cellStyle name="Normal 2 2 2 2 3 3 3 160" xfId="13123" xr:uid="{00000000-0005-0000-0000-000043330000}"/>
    <cellStyle name="Normal 2 2 2 2 3 3 3 161" xfId="13124" xr:uid="{00000000-0005-0000-0000-000044330000}"/>
    <cellStyle name="Normal 2 2 2 2 3 3 3 162" xfId="13125" xr:uid="{00000000-0005-0000-0000-000045330000}"/>
    <cellStyle name="Normal 2 2 2 2 3 3 3 163" xfId="13126" xr:uid="{00000000-0005-0000-0000-000046330000}"/>
    <cellStyle name="Normal 2 2 2 2 3 3 3 164" xfId="13127" xr:uid="{00000000-0005-0000-0000-000047330000}"/>
    <cellStyle name="Normal 2 2 2 2 3 3 3 165" xfId="13128" xr:uid="{00000000-0005-0000-0000-000048330000}"/>
    <cellStyle name="Normal 2 2 2 2 3 3 3 166" xfId="13129" xr:uid="{00000000-0005-0000-0000-000049330000}"/>
    <cellStyle name="Normal 2 2 2 2 3 3 3 167" xfId="13130" xr:uid="{00000000-0005-0000-0000-00004A330000}"/>
    <cellStyle name="Normal 2 2 2 2 3 3 3 168" xfId="13131" xr:uid="{00000000-0005-0000-0000-00004B330000}"/>
    <cellStyle name="Normal 2 2 2 2 3 3 3 169" xfId="13132" xr:uid="{00000000-0005-0000-0000-00004C330000}"/>
    <cellStyle name="Normal 2 2 2 2 3 3 3 17" xfId="13133" xr:uid="{00000000-0005-0000-0000-00004D330000}"/>
    <cellStyle name="Normal 2 2 2 2 3 3 3 170" xfId="13134" xr:uid="{00000000-0005-0000-0000-00004E330000}"/>
    <cellStyle name="Normal 2 2 2 2 3 3 3 171" xfId="13135" xr:uid="{00000000-0005-0000-0000-00004F330000}"/>
    <cellStyle name="Normal 2 2 2 2 3 3 3 172" xfId="13136" xr:uid="{00000000-0005-0000-0000-000050330000}"/>
    <cellStyle name="Normal 2 2 2 2 3 3 3 173" xfId="13137" xr:uid="{00000000-0005-0000-0000-000051330000}"/>
    <cellStyle name="Normal 2 2 2 2 3 3 3 174" xfId="13138" xr:uid="{00000000-0005-0000-0000-000052330000}"/>
    <cellStyle name="Normal 2 2 2 2 3 3 3 175" xfId="13139" xr:uid="{00000000-0005-0000-0000-000053330000}"/>
    <cellStyle name="Normal 2 2 2 2 3 3 3 176" xfId="13140" xr:uid="{00000000-0005-0000-0000-000054330000}"/>
    <cellStyle name="Normal 2 2 2 2 3 3 3 177" xfId="13141" xr:uid="{00000000-0005-0000-0000-000055330000}"/>
    <cellStyle name="Normal 2 2 2 2 3 3 3 178" xfId="13142" xr:uid="{00000000-0005-0000-0000-000056330000}"/>
    <cellStyle name="Normal 2 2 2 2 3 3 3 179" xfId="13143" xr:uid="{00000000-0005-0000-0000-000057330000}"/>
    <cellStyle name="Normal 2 2 2 2 3 3 3 18" xfId="13144" xr:uid="{00000000-0005-0000-0000-000058330000}"/>
    <cellStyle name="Normal 2 2 2 2 3 3 3 180" xfId="13145" xr:uid="{00000000-0005-0000-0000-000059330000}"/>
    <cellStyle name="Normal 2 2 2 2 3 3 3 19" xfId="13146" xr:uid="{00000000-0005-0000-0000-00005A330000}"/>
    <cellStyle name="Normal 2 2 2 2 3 3 3 2" xfId="13147" xr:uid="{00000000-0005-0000-0000-00005B330000}"/>
    <cellStyle name="Normal 2 2 2 2 3 3 3 20" xfId="13148" xr:uid="{00000000-0005-0000-0000-00005C330000}"/>
    <cellStyle name="Normal 2 2 2 2 3 3 3 21" xfId="13149" xr:uid="{00000000-0005-0000-0000-00005D330000}"/>
    <cellStyle name="Normal 2 2 2 2 3 3 3 22" xfId="13150" xr:uid="{00000000-0005-0000-0000-00005E330000}"/>
    <cellStyle name="Normal 2 2 2 2 3 3 3 23" xfId="13151" xr:uid="{00000000-0005-0000-0000-00005F330000}"/>
    <cellStyle name="Normal 2 2 2 2 3 3 3 24" xfId="13152" xr:uid="{00000000-0005-0000-0000-000060330000}"/>
    <cellStyle name="Normal 2 2 2 2 3 3 3 25" xfId="13153" xr:uid="{00000000-0005-0000-0000-000061330000}"/>
    <cellStyle name="Normal 2 2 2 2 3 3 3 26" xfId="13154" xr:uid="{00000000-0005-0000-0000-000062330000}"/>
    <cellStyle name="Normal 2 2 2 2 3 3 3 27" xfId="13155" xr:uid="{00000000-0005-0000-0000-000063330000}"/>
    <cellStyle name="Normal 2 2 2 2 3 3 3 28" xfId="13156" xr:uid="{00000000-0005-0000-0000-000064330000}"/>
    <cellStyle name="Normal 2 2 2 2 3 3 3 29" xfId="13157" xr:uid="{00000000-0005-0000-0000-000065330000}"/>
    <cellStyle name="Normal 2 2 2 2 3 3 3 3" xfId="13158" xr:uid="{00000000-0005-0000-0000-000066330000}"/>
    <cellStyle name="Normal 2 2 2 2 3 3 3 30" xfId="13159" xr:uid="{00000000-0005-0000-0000-000067330000}"/>
    <cellStyle name="Normal 2 2 2 2 3 3 3 31" xfId="13160" xr:uid="{00000000-0005-0000-0000-000068330000}"/>
    <cellStyle name="Normal 2 2 2 2 3 3 3 32" xfId="13161" xr:uid="{00000000-0005-0000-0000-000069330000}"/>
    <cellStyle name="Normal 2 2 2 2 3 3 3 33" xfId="13162" xr:uid="{00000000-0005-0000-0000-00006A330000}"/>
    <cellStyle name="Normal 2 2 2 2 3 3 3 34" xfId="13163" xr:uid="{00000000-0005-0000-0000-00006B330000}"/>
    <cellStyle name="Normal 2 2 2 2 3 3 3 35" xfId="13164" xr:uid="{00000000-0005-0000-0000-00006C330000}"/>
    <cellStyle name="Normal 2 2 2 2 3 3 3 36" xfId="13165" xr:uid="{00000000-0005-0000-0000-00006D330000}"/>
    <cellStyle name="Normal 2 2 2 2 3 3 3 37" xfId="13166" xr:uid="{00000000-0005-0000-0000-00006E330000}"/>
    <cellStyle name="Normal 2 2 2 2 3 3 3 38" xfId="13167" xr:uid="{00000000-0005-0000-0000-00006F330000}"/>
    <cellStyle name="Normal 2 2 2 2 3 3 3 39" xfId="13168" xr:uid="{00000000-0005-0000-0000-000070330000}"/>
    <cellStyle name="Normal 2 2 2 2 3 3 3 4" xfId="13169" xr:uid="{00000000-0005-0000-0000-000071330000}"/>
    <cellStyle name="Normal 2 2 2 2 3 3 3 40" xfId="13170" xr:uid="{00000000-0005-0000-0000-000072330000}"/>
    <cellStyle name="Normal 2 2 2 2 3 3 3 41" xfId="13171" xr:uid="{00000000-0005-0000-0000-000073330000}"/>
    <cellStyle name="Normal 2 2 2 2 3 3 3 42" xfId="13172" xr:uid="{00000000-0005-0000-0000-000074330000}"/>
    <cellStyle name="Normal 2 2 2 2 3 3 3 43" xfId="13173" xr:uid="{00000000-0005-0000-0000-000075330000}"/>
    <cellStyle name="Normal 2 2 2 2 3 3 3 44" xfId="13174" xr:uid="{00000000-0005-0000-0000-000076330000}"/>
    <cellStyle name="Normal 2 2 2 2 3 3 3 45" xfId="13175" xr:uid="{00000000-0005-0000-0000-000077330000}"/>
    <cellStyle name="Normal 2 2 2 2 3 3 3 46" xfId="13176" xr:uid="{00000000-0005-0000-0000-000078330000}"/>
    <cellStyle name="Normal 2 2 2 2 3 3 3 47" xfId="13177" xr:uid="{00000000-0005-0000-0000-000079330000}"/>
    <cellStyle name="Normal 2 2 2 2 3 3 3 48" xfId="13178" xr:uid="{00000000-0005-0000-0000-00007A330000}"/>
    <cellStyle name="Normal 2 2 2 2 3 3 3 49" xfId="13179" xr:uid="{00000000-0005-0000-0000-00007B330000}"/>
    <cellStyle name="Normal 2 2 2 2 3 3 3 5" xfId="13180" xr:uid="{00000000-0005-0000-0000-00007C330000}"/>
    <cellStyle name="Normal 2 2 2 2 3 3 3 50" xfId="13181" xr:uid="{00000000-0005-0000-0000-00007D330000}"/>
    <cellStyle name="Normal 2 2 2 2 3 3 3 51" xfId="13182" xr:uid="{00000000-0005-0000-0000-00007E330000}"/>
    <cellStyle name="Normal 2 2 2 2 3 3 3 52" xfId="13183" xr:uid="{00000000-0005-0000-0000-00007F330000}"/>
    <cellStyle name="Normal 2 2 2 2 3 3 3 53" xfId="13184" xr:uid="{00000000-0005-0000-0000-000080330000}"/>
    <cellStyle name="Normal 2 2 2 2 3 3 3 54" xfId="13185" xr:uid="{00000000-0005-0000-0000-000081330000}"/>
    <cellStyle name="Normal 2 2 2 2 3 3 3 55" xfId="13186" xr:uid="{00000000-0005-0000-0000-000082330000}"/>
    <cellStyle name="Normal 2 2 2 2 3 3 3 56" xfId="13187" xr:uid="{00000000-0005-0000-0000-000083330000}"/>
    <cellStyle name="Normal 2 2 2 2 3 3 3 57" xfId="13188" xr:uid="{00000000-0005-0000-0000-000084330000}"/>
    <cellStyle name="Normal 2 2 2 2 3 3 3 58" xfId="13189" xr:uid="{00000000-0005-0000-0000-000085330000}"/>
    <cellStyle name="Normal 2 2 2 2 3 3 3 59" xfId="13190" xr:uid="{00000000-0005-0000-0000-000086330000}"/>
    <cellStyle name="Normal 2 2 2 2 3 3 3 6" xfId="13191" xr:uid="{00000000-0005-0000-0000-000087330000}"/>
    <cellStyle name="Normal 2 2 2 2 3 3 3 60" xfId="13192" xr:uid="{00000000-0005-0000-0000-000088330000}"/>
    <cellStyle name="Normal 2 2 2 2 3 3 3 61" xfId="13193" xr:uid="{00000000-0005-0000-0000-000089330000}"/>
    <cellStyle name="Normal 2 2 2 2 3 3 3 62" xfId="13194" xr:uid="{00000000-0005-0000-0000-00008A330000}"/>
    <cellStyle name="Normal 2 2 2 2 3 3 3 63" xfId="13195" xr:uid="{00000000-0005-0000-0000-00008B330000}"/>
    <cellStyle name="Normal 2 2 2 2 3 3 3 64" xfId="13196" xr:uid="{00000000-0005-0000-0000-00008C330000}"/>
    <cellStyle name="Normal 2 2 2 2 3 3 3 65" xfId="13197" xr:uid="{00000000-0005-0000-0000-00008D330000}"/>
    <cellStyle name="Normal 2 2 2 2 3 3 3 66" xfId="13198" xr:uid="{00000000-0005-0000-0000-00008E330000}"/>
    <cellStyle name="Normal 2 2 2 2 3 3 3 67" xfId="13199" xr:uid="{00000000-0005-0000-0000-00008F330000}"/>
    <cellStyle name="Normal 2 2 2 2 3 3 3 68" xfId="13200" xr:uid="{00000000-0005-0000-0000-000090330000}"/>
    <cellStyle name="Normal 2 2 2 2 3 3 3 69" xfId="13201" xr:uid="{00000000-0005-0000-0000-000091330000}"/>
    <cellStyle name="Normal 2 2 2 2 3 3 3 7" xfId="13202" xr:uid="{00000000-0005-0000-0000-000092330000}"/>
    <cellStyle name="Normal 2 2 2 2 3 3 3 70" xfId="13203" xr:uid="{00000000-0005-0000-0000-000093330000}"/>
    <cellStyle name="Normal 2 2 2 2 3 3 3 71" xfId="13204" xr:uid="{00000000-0005-0000-0000-000094330000}"/>
    <cellStyle name="Normal 2 2 2 2 3 3 3 72" xfId="13205" xr:uid="{00000000-0005-0000-0000-000095330000}"/>
    <cellStyle name="Normal 2 2 2 2 3 3 3 73" xfId="13206" xr:uid="{00000000-0005-0000-0000-000096330000}"/>
    <cellStyle name="Normal 2 2 2 2 3 3 3 74" xfId="13207" xr:uid="{00000000-0005-0000-0000-000097330000}"/>
    <cellStyle name="Normal 2 2 2 2 3 3 3 75" xfId="13208" xr:uid="{00000000-0005-0000-0000-000098330000}"/>
    <cellStyle name="Normal 2 2 2 2 3 3 3 76" xfId="13209" xr:uid="{00000000-0005-0000-0000-000099330000}"/>
    <cellStyle name="Normal 2 2 2 2 3 3 3 77" xfId="13210" xr:uid="{00000000-0005-0000-0000-00009A330000}"/>
    <cellStyle name="Normal 2 2 2 2 3 3 3 78" xfId="13211" xr:uid="{00000000-0005-0000-0000-00009B330000}"/>
    <cellStyle name="Normal 2 2 2 2 3 3 3 79" xfId="13212" xr:uid="{00000000-0005-0000-0000-00009C330000}"/>
    <cellStyle name="Normal 2 2 2 2 3 3 3 8" xfId="13213" xr:uid="{00000000-0005-0000-0000-00009D330000}"/>
    <cellStyle name="Normal 2 2 2 2 3 3 3 80" xfId="13214" xr:uid="{00000000-0005-0000-0000-00009E330000}"/>
    <cellStyle name="Normal 2 2 2 2 3 3 3 81" xfId="13215" xr:uid="{00000000-0005-0000-0000-00009F330000}"/>
    <cellStyle name="Normal 2 2 2 2 3 3 3 82" xfId="13216" xr:uid="{00000000-0005-0000-0000-0000A0330000}"/>
    <cellStyle name="Normal 2 2 2 2 3 3 3 83" xfId="13217" xr:uid="{00000000-0005-0000-0000-0000A1330000}"/>
    <cellStyle name="Normal 2 2 2 2 3 3 3 84" xfId="13218" xr:uid="{00000000-0005-0000-0000-0000A2330000}"/>
    <cellStyle name="Normal 2 2 2 2 3 3 3 85" xfId="13219" xr:uid="{00000000-0005-0000-0000-0000A3330000}"/>
    <cellStyle name="Normal 2 2 2 2 3 3 3 86" xfId="13220" xr:uid="{00000000-0005-0000-0000-0000A4330000}"/>
    <cellStyle name="Normal 2 2 2 2 3 3 3 87" xfId="13221" xr:uid="{00000000-0005-0000-0000-0000A5330000}"/>
    <cellStyle name="Normal 2 2 2 2 3 3 3 88" xfId="13222" xr:uid="{00000000-0005-0000-0000-0000A6330000}"/>
    <cellStyle name="Normal 2 2 2 2 3 3 3 89" xfId="13223" xr:uid="{00000000-0005-0000-0000-0000A7330000}"/>
    <cellStyle name="Normal 2 2 2 2 3 3 3 9" xfId="13224" xr:uid="{00000000-0005-0000-0000-0000A8330000}"/>
    <cellStyle name="Normal 2 2 2 2 3 3 3 90" xfId="13225" xr:uid="{00000000-0005-0000-0000-0000A9330000}"/>
    <cellStyle name="Normal 2 2 2 2 3 3 3 91" xfId="13226" xr:uid="{00000000-0005-0000-0000-0000AA330000}"/>
    <cellStyle name="Normal 2 2 2 2 3 3 3 92" xfId="13227" xr:uid="{00000000-0005-0000-0000-0000AB330000}"/>
    <cellStyle name="Normal 2 2 2 2 3 3 3 93" xfId="13228" xr:uid="{00000000-0005-0000-0000-0000AC330000}"/>
    <cellStyle name="Normal 2 2 2 2 3 3 3 94" xfId="13229" xr:uid="{00000000-0005-0000-0000-0000AD330000}"/>
    <cellStyle name="Normal 2 2 2 2 3 3 3 95" xfId="13230" xr:uid="{00000000-0005-0000-0000-0000AE330000}"/>
    <cellStyle name="Normal 2 2 2 2 3 3 3 96" xfId="13231" xr:uid="{00000000-0005-0000-0000-0000AF330000}"/>
    <cellStyle name="Normal 2 2 2 2 3 3 3 97" xfId="13232" xr:uid="{00000000-0005-0000-0000-0000B0330000}"/>
    <cellStyle name="Normal 2 2 2 2 3 3 3 98" xfId="13233" xr:uid="{00000000-0005-0000-0000-0000B1330000}"/>
    <cellStyle name="Normal 2 2 2 2 3 3 3 99" xfId="13234" xr:uid="{00000000-0005-0000-0000-0000B2330000}"/>
    <cellStyle name="Normal 2 2 2 2 3 3 30" xfId="13235" xr:uid="{00000000-0005-0000-0000-0000B3330000}"/>
    <cellStyle name="Normal 2 2 2 2 3 3 31" xfId="13236" xr:uid="{00000000-0005-0000-0000-0000B4330000}"/>
    <cellStyle name="Normal 2 2 2 2 3 3 32" xfId="13237" xr:uid="{00000000-0005-0000-0000-0000B5330000}"/>
    <cellStyle name="Normal 2 2 2 2 3 3 33" xfId="13238" xr:uid="{00000000-0005-0000-0000-0000B6330000}"/>
    <cellStyle name="Normal 2 2 2 2 3 3 34" xfId="13239" xr:uid="{00000000-0005-0000-0000-0000B7330000}"/>
    <cellStyle name="Normal 2 2 2 2 3 3 35" xfId="13240" xr:uid="{00000000-0005-0000-0000-0000B8330000}"/>
    <cellStyle name="Normal 2 2 2 2 3 3 36" xfId="13241" xr:uid="{00000000-0005-0000-0000-0000B9330000}"/>
    <cellStyle name="Normal 2 2 2 2 3 3 37" xfId="13242" xr:uid="{00000000-0005-0000-0000-0000BA330000}"/>
    <cellStyle name="Normal 2 2 2 2 3 3 38" xfId="13243" xr:uid="{00000000-0005-0000-0000-0000BB330000}"/>
    <cellStyle name="Normal 2 2 2 2 3 3 39" xfId="13244" xr:uid="{00000000-0005-0000-0000-0000BC330000}"/>
    <cellStyle name="Normal 2 2 2 2 3 3 4" xfId="13245" xr:uid="{00000000-0005-0000-0000-0000BD330000}"/>
    <cellStyle name="Normal 2 2 2 2 3 3 40" xfId="13246" xr:uid="{00000000-0005-0000-0000-0000BE330000}"/>
    <cellStyle name="Normal 2 2 2 2 3 3 41" xfId="13247" xr:uid="{00000000-0005-0000-0000-0000BF330000}"/>
    <cellStyle name="Normal 2 2 2 2 3 3 42" xfId="13248" xr:uid="{00000000-0005-0000-0000-0000C0330000}"/>
    <cellStyle name="Normal 2 2 2 2 3 3 43" xfId="13249" xr:uid="{00000000-0005-0000-0000-0000C1330000}"/>
    <cellStyle name="Normal 2 2 2 2 3 3 44" xfId="13250" xr:uid="{00000000-0005-0000-0000-0000C2330000}"/>
    <cellStyle name="Normal 2 2 2 2 3 3 45" xfId="13251" xr:uid="{00000000-0005-0000-0000-0000C3330000}"/>
    <cellStyle name="Normal 2 2 2 2 3 3 46" xfId="13252" xr:uid="{00000000-0005-0000-0000-0000C4330000}"/>
    <cellStyle name="Normal 2 2 2 2 3 3 47" xfId="13253" xr:uid="{00000000-0005-0000-0000-0000C5330000}"/>
    <cellStyle name="Normal 2 2 2 2 3 3 48" xfId="13254" xr:uid="{00000000-0005-0000-0000-0000C6330000}"/>
    <cellStyle name="Normal 2 2 2 2 3 3 49" xfId="13255" xr:uid="{00000000-0005-0000-0000-0000C7330000}"/>
    <cellStyle name="Normal 2 2 2 2 3 3 5" xfId="13256" xr:uid="{00000000-0005-0000-0000-0000C8330000}"/>
    <cellStyle name="Normal 2 2 2 2 3 3 50" xfId="13257" xr:uid="{00000000-0005-0000-0000-0000C9330000}"/>
    <cellStyle name="Normal 2 2 2 2 3 3 51" xfId="13258" xr:uid="{00000000-0005-0000-0000-0000CA330000}"/>
    <cellStyle name="Normal 2 2 2 2 3 3 52" xfId="13259" xr:uid="{00000000-0005-0000-0000-0000CB330000}"/>
    <cellStyle name="Normal 2 2 2 2 3 3 53" xfId="13260" xr:uid="{00000000-0005-0000-0000-0000CC330000}"/>
    <cellStyle name="Normal 2 2 2 2 3 3 54" xfId="13261" xr:uid="{00000000-0005-0000-0000-0000CD330000}"/>
    <cellStyle name="Normal 2 2 2 2 3 3 55" xfId="13262" xr:uid="{00000000-0005-0000-0000-0000CE330000}"/>
    <cellStyle name="Normal 2 2 2 2 3 3 56" xfId="13263" xr:uid="{00000000-0005-0000-0000-0000CF330000}"/>
    <cellStyle name="Normal 2 2 2 2 3 3 57" xfId="13264" xr:uid="{00000000-0005-0000-0000-0000D0330000}"/>
    <cellStyle name="Normal 2 2 2 2 3 3 58" xfId="13265" xr:uid="{00000000-0005-0000-0000-0000D1330000}"/>
    <cellStyle name="Normal 2 2 2 2 3 3 59" xfId="13266" xr:uid="{00000000-0005-0000-0000-0000D2330000}"/>
    <cellStyle name="Normal 2 2 2 2 3 3 6" xfId="13267" xr:uid="{00000000-0005-0000-0000-0000D3330000}"/>
    <cellStyle name="Normal 2 2 2 2 3 3 60" xfId="13268" xr:uid="{00000000-0005-0000-0000-0000D4330000}"/>
    <cellStyle name="Normal 2 2 2 2 3 3 61" xfId="13269" xr:uid="{00000000-0005-0000-0000-0000D5330000}"/>
    <cellStyle name="Normal 2 2 2 2 3 3 62" xfId="13270" xr:uid="{00000000-0005-0000-0000-0000D6330000}"/>
    <cellStyle name="Normal 2 2 2 2 3 3 63" xfId="13271" xr:uid="{00000000-0005-0000-0000-0000D7330000}"/>
    <cellStyle name="Normal 2 2 2 2 3 3 64" xfId="13272" xr:uid="{00000000-0005-0000-0000-0000D8330000}"/>
    <cellStyle name="Normal 2 2 2 2 3 3 65" xfId="13273" xr:uid="{00000000-0005-0000-0000-0000D9330000}"/>
    <cellStyle name="Normal 2 2 2 2 3 3 66" xfId="13274" xr:uid="{00000000-0005-0000-0000-0000DA330000}"/>
    <cellStyle name="Normal 2 2 2 2 3 3 67" xfId="13275" xr:uid="{00000000-0005-0000-0000-0000DB330000}"/>
    <cellStyle name="Normal 2 2 2 2 3 3 68" xfId="13276" xr:uid="{00000000-0005-0000-0000-0000DC330000}"/>
    <cellStyle name="Normal 2 2 2 2 3 3 69" xfId="13277" xr:uid="{00000000-0005-0000-0000-0000DD330000}"/>
    <cellStyle name="Normal 2 2 2 2 3 3 7" xfId="13278" xr:uid="{00000000-0005-0000-0000-0000DE330000}"/>
    <cellStyle name="Normal 2 2 2 2 3 3 70" xfId="13279" xr:uid="{00000000-0005-0000-0000-0000DF330000}"/>
    <cellStyle name="Normal 2 2 2 2 3 3 71" xfId="13280" xr:uid="{00000000-0005-0000-0000-0000E0330000}"/>
    <cellStyle name="Normal 2 2 2 2 3 3 72" xfId="13281" xr:uid="{00000000-0005-0000-0000-0000E1330000}"/>
    <cellStyle name="Normal 2 2 2 2 3 3 73" xfId="13282" xr:uid="{00000000-0005-0000-0000-0000E2330000}"/>
    <cellStyle name="Normal 2 2 2 2 3 3 74" xfId="13283" xr:uid="{00000000-0005-0000-0000-0000E3330000}"/>
    <cellStyle name="Normal 2 2 2 2 3 3 75" xfId="13284" xr:uid="{00000000-0005-0000-0000-0000E4330000}"/>
    <cellStyle name="Normal 2 2 2 2 3 3 76" xfId="13285" xr:uid="{00000000-0005-0000-0000-0000E5330000}"/>
    <cellStyle name="Normal 2 2 2 2 3 3 77" xfId="13286" xr:uid="{00000000-0005-0000-0000-0000E6330000}"/>
    <cellStyle name="Normal 2 2 2 2 3 3 78" xfId="13287" xr:uid="{00000000-0005-0000-0000-0000E7330000}"/>
    <cellStyle name="Normal 2 2 2 2 3 3 79" xfId="13288" xr:uid="{00000000-0005-0000-0000-0000E8330000}"/>
    <cellStyle name="Normal 2 2 2 2 3 3 8" xfId="13289" xr:uid="{00000000-0005-0000-0000-0000E9330000}"/>
    <cellStyle name="Normal 2 2 2 2 3 3 80" xfId="13290" xr:uid="{00000000-0005-0000-0000-0000EA330000}"/>
    <cellStyle name="Normal 2 2 2 2 3 3 81" xfId="13291" xr:uid="{00000000-0005-0000-0000-0000EB330000}"/>
    <cellStyle name="Normal 2 2 2 2 3 3 82" xfId="13292" xr:uid="{00000000-0005-0000-0000-0000EC330000}"/>
    <cellStyle name="Normal 2 2 2 2 3 3 83" xfId="13293" xr:uid="{00000000-0005-0000-0000-0000ED330000}"/>
    <cellStyle name="Normal 2 2 2 2 3 3 84" xfId="13294" xr:uid="{00000000-0005-0000-0000-0000EE330000}"/>
    <cellStyle name="Normal 2 2 2 2 3 3 85" xfId="13295" xr:uid="{00000000-0005-0000-0000-0000EF330000}"/>
    <cellStyle name="Normal 2 2 2 2 3 3 86" xfId="13296" xr:uid="{00000000-0005-0000-0000-0000F0330000}"/>
    <cellStyle name="Normal 2 2 2 2 3 3 87" xfId="13297" xr:uid="{00000000-0005-0000-0000-0000F1330000}"/>
    <cellStyle name="Normal 2 2 2 2 3 3 88" xfId="13298" xr:uid="{00000000-0005-0000-0000-0000F2330000}"/>
    <cellStyle name="Normal 2 2 2 2 3 3 89" xfId="13299" xr:uid="{00000000-0005-0000-0000-0000F3330000}"/>
    <cellStyle name="Normal 2 2 2 2 3 3 9" xfId="13300" xr:uid="{00000000-0005-0000-0000-0000F4330000}"/>
    <cellStyle name="Normal 2 2 2 2 3 3 90" xfId="13301" xr:uid="{00000000-0005-0000-0000-0000F5330000}"/>
    <cellStyle name="Normal 2 2 2 2 3 3 91" xfId="13302" xr:uid="{00000000-0005-0000-0000-0000F6330000}"/>
    <cellStyle name="Normal 2 2 2 2 3 3 92" xfId="13303" xr:uid="{00000000-0005-0000-0000-0000F7330000}"/>
    <cellStyle name="Normal 2 2 2 2 3 3 93" xfId="13304" xr:uid="{00000000-0005-0000-0000-0000F8330000}"/>
    <cellStyle name="Normal 2 2 2 2 3 3 94" xfId="13305" xr:uid="{00000000-0005-0000-0000-0000F9330000}"/>
    <cellStyle name="Normal 2 2 2 2 3 3 95" xfId="13306" xr:uid="{00000000-0005-0000-0000-0000FA330000}"/>
    <cellStyle name="Normal 2 2 2 2 3 3 96" xfId="13307" xr:uid="{00000000-0005-0000-0000-0000FB330000}"/>
    <cellStyle name="Normal 2 2 2 2 3 3 97" xfId="13308" xr:uid="{00000000-0005-0000-0000-0000FC330000}"/>
    <cellStyle name="Normal 2 2 2 2 3 3 98" xfId="13309" xr:uid="{00000000-0005-0000-0000-0000FD330000}"/>
    <cellStyle name="Normal 2 2 2 2 3 3 99" xfId="13310" xr:uid="{00000000-0005-0000-0000-0000FE330000}"/>
    <cellStyle name="Normal 2 2 2 2 3 4" xfId="13311" xr:uid="{00000000-0005-0000-0000-0000FF330000}"/>
    <cellStyle name="Normal 2 2 2 2 3 4 10" xfId="13312" xr:uid="{00000000-0005-0000-0000-000000340000}"/>
    <cellStyle name="Normal 2 2 2 2 3 4 100" xfId="13313" xr:uid="{00000000-0005-0000-0000-000001340000}"/>
    <cellStyle name="Normal 2 2 2 2 3 4 101" xfId="13314" xr:uid="{00000000-0005-0000-0000-000002340000}"/>
    <cellStyle name="Normal 2 2 2 2 3 4 102" xfId="13315" xr:uid="{00000000-0005-0000-0000-000003340000}"/>
    <cellStyle name="Normal 2 2 2 2 3 4 103" xfId="13316" xr:uid="{00000000-0005-0000-0000-000004340000}"/>
    <cellStyle name="Normal 2 2 2 2 3 4 104" xfId="13317" xr:uid="{00000000-0005-0000-0000-000005340000}"/>
    <cellStyle name="Normal 2 2 2 2 3 4 105" xfId="13318" xr:uid="{00000000-0005-0000-0000-000006340000}"/>
    <cellStyle name="Normal 2 2 2 2 3 4 106" xfId="13319" xr:uid="{00000000-0005-0000-0000-000007340000}"/>
    <cellStyle name="Normal 2 2 2 2 3 4 107" xfId="13320" xr:uid="{00000000-0005-0000-0000-000008340000}"/>
    <cellStyle name="Normal 2 2 2 2 3 4 108" xfId="13321" xr:uid="{00000000-0005-0000-0000-000009340000}"/>
    <cellStyle name="Normal 2 2 2 2 3 4 109" xfId="13322" xr:uid="{00000000-0005-0000-0000-00000A340000}"/>
    <cellStyle name="Normal 2 2 2 2 3 4 11" xfId="13323" xr:uid="{00000000-0005-0000-0000-00000B340000}"/>
    <cellStyle name="Normal 2 2 2 2 3 4 110" xfId="13324" xr:uid="{00000000-0005-0000-0000-00000C340000}"/>
    <cellStyle name="Normal 2 2 2 2 3 4 111" xfId="13325" xr:uid="{00000000-0005-0000-0000-00000D340000}"/>
    <cellStyle name="Normal 2 2 2 2 3 4 112" xfId="13326" xr:uid="{00000000-0005-0000-0000-00000E340000}"/>
    <cellStyle name="Normal 2 2 2 2 3 4 113" xfId="13327" xr:uid="{00000000-0005-0000-0000-00000F340000}"/>
    <cellStyle name="Normal 2 2 2 2 3 4 114" xfId="13328" xr:uid="{00000000-0005-0000-0000-000010340000}"/>
    <cellStyle name="Normal 2 2 2 2 3 4 115" xfId="13329" xr:uid="{00000000-0005-0000-0000-000011340000}"/>
    <cellStyle name="Normal 2 2 2 2 3 4 116" xfId="13330" xr:uid="{00000000-0005-0000-0000-000012340000}"/>
    <cellStyle name="Normal 2 2 2 2 3 4 117" xfId="13331" xr:uid="{00000000-0005-0000-0000-000013340000}"/>
    <cellStyle name="Normal 2 2 2 2 3 4 118" xfId="13332" xr:uid="{00000000-0005-0000-0000-000014340000}"/>
    <cellStyle name="Normal 2 2 2 2 3 4 119" xfId="13333" xr:uid="{00000000-0005-0000-0000-000015340000}"/>
    <cellStyle name="Normal 2 2 2 2 3 4 12" xfId="13334" xr:uid="{00000000-0005-0000-0000-000016340000}"/>
    <cellStyle name="Normal 2 2 2 2 3 4 120" xfId="13335" xr:uid="{00000000-0005-0000-0000-000017340000}"/>
    <cellStyle name="Normal 2 2 2 2 3 4 121" xfId="13336" xr:uid="{00000000-0005-0000-0000-000018340000}"/>
    <cellStyle name="Normal 2 2 2 2 3 4 122" xfId="13337" xr:uid="{00000000-0005-0000-0000-000019340000}"/>
    <cellStyle name="Normal 2 2 2 2 3 4 123" xfId="13338" xr:uid="{00000000-0005-0000-0000-00001A340000}"/>
    <cellStyle name="Normal 2 2 2 2 3 4 124" xfId="13339" xr:uid="{00000000-0005-0000-0000-00001B340000}"/>
    <cellStyle name="Normal 2 2 2 2 3 4 125" xfId="13340" xr:uid="{00000000-0005-0000-0000-00001C340000}"/>
    <cellStyle name="Normal 2 2 2 2 3 4 126" xfId="13341" xr:uid="{00000000-0005-0000-0000-00001D340000}"/>
    <cellStyle name="Normal 2 2 2 2 3 4 127" xfId="13342" xr:uid="{00000000-0005-0000-0000-00001E340000}"/>
    <cellStyle name="Normal 2 2 2 2 3 4 128" xfId="13343" xr:uid="{00000000-0005-0000-0000-00001F340000}"/>
    <cellStyle name="Normal 2 2 2 2 3 4 129" xfId="13344" xr:uid="{00000000-0005-0000-0000-000020340000}"/>
    <cellStyle name="Normal 2 2 2 2 3 4 13" xfId="13345" xr:uid="{00000000-0005-0000-0000-000021340000}"/>
    <cellStyle name="Normal 2 2 2 2 3 4 130" xfId="13346" xr:uid="{00000000-0005-0000-0000-000022340000}"/>
    <cellStyle name="Normal 2 2 2 2 3 4 131" xfId="13347" xr:uid="{00000000-0005-0000-0000-000023340000}"/>
    <cellStyle name="Normal 2 2 2 2 3 4 132" xfId="13348" xr:uid="{00000000-0005-0000-0000-000024340000}"/>
    <cellStyle name="Normal 2 2 2 2 3 4 133" xfId="13349" xr:uid="{00000000-0005-0000-0000-000025340000}"/>
    <cellStyle name="Normal 2 2 2 2 3 4 134" xfId="13350" xr:uid="{00000000-0005-0000-0000-000026340000}"/>
    <cellStyle name="Normal 2 2 2 2 3 4 135" xfId="13351" xr:uid="{00000000-0005-0000-0000-000027340000}"/>
    <cellStyle name="Normal 2 2 2 2 3 4 136" xfId="13352" xr:uid="{00000000-0005-0000-0000-000028340000}"/>
    <cellStyle name="Normal 2 2 2 2 3 4 137" xfId="13353" xr:uid="{00000000-0005-0000-0000-000029340000}"/>
    <cellStyle name="Normal 2 2 2 2 3 4 138" xfId="13354" xr:uid="{00000000-0005-0000-0000-00002A340000}"/>
    <cellStyle name="Normal 2 2 2 2 3 4 139" xfId="13355" xr:uid="{00000000-0005-0000-0000-00002B340000}"/>
    <cellStyle name="Normal 2 2 2 2 3 4 14" xfId="13356" xr:uid="{00000000-0005-0000-0000-00002C340000}"/>
    <cellStyle name="Normal 2 2 2 2 3 4 140" xfId="13357" xr:uid="{00000000-0005-0000-0000-00002D340000}"/>
    <cellStyle name="Normal 2 2 2 2 3 4 141" xfId="13358" xr:uid="{00000000-0005-0000-0000-00002E340000}"/>
    <cellStyle name="Normal 2 2 2 2 3 4 142" xfId="13359" xr:uid="{00000000-0005-0000-0000-00002F340000}"/>
    <cellStyle name="Normal 2 2 2 2 3 4 143" xfId="13360" xr:uid="{00000000-0005-0000-0000-000030340000}"/>
    <cellStyle name="Normal 2 2 2 2 3 4 144" xfId="13361" xr:uid="{00000000-0005-0000-0000-000031340000}"/>
    <cellStyle name="Normal 2 2 2 2 3 4 145" xfId="13362" xr:uid="{00000000-0005-0000-0000-000032340000}"/>
    <cellStyle name="Normal 2 2 2 2 3 4 146" xfId="13363" xr:uid="{00000000-0005-0000-0000-000033340000}"/>
    <cellStyle name="Normal 2 2 2 2 3 4 147" xfId="13364" xr:uid="{00000000-0005-0000-0000-000034340000}"/>
    <cellStyle name="Normal 2 2 2 2 3 4 148" xfId="13365" xr:uid="{00000000-0005-0000-0000-000035340000}"/>
    <cellStyle name="Normal 2 2 2 2 3 4 149" xfId="13366" xr:uid="{00000000-0005-0000-0000-000036340000}"/>
    <cellStyle name="Normal 2 2 2 2 3 4 15" xfId="13367" xr:uid="{00000000-0005-0000-0000-000037340000}"/>
    <cellStyle name="Normal 2 2 2 2 3 4 150" xfId="13368" xr:uid="{00000000-0005-0000-0000-000038340000}"/>
    <cellStyle name="Normal 2 2 2 2 3 4 151" xfId="13369" xr:uid="{00000000-0005-0000-0000-000039340000}"/>
    <cellStyle name="Normal 2 2 2 2 3 4 152" xfId="13370" xr:uid="{00000000-0005-0000-0000-00003A340000}"/>
    <cellStyle name="Normal 2 2 2 2 3 4 153" xfId="13371" xr:uid="{00000000-0005-0000-0000-00003B340000}"/>
    <cellStyle name="Normal 2 2 2 2 3 4 154" xfId="13372" xr:uid="{00000000-0005-0000-0000-00003C340000}"/>
    <cellStyle name="Normal 2 2 2 2 3 4 155" xfId="13373" xr:uid="{00000000-0005-0000-0000-00003D340000}"/>
    <cellStyle name="Normal 2 2 2 2 3 4 156" xfId="13374" xr:uid="{00000000-0005-0000-0000-00003E340000}"/>
    <cellStyle name="Normal 2 2 2 2 3 4 157" xfId="13375" xr:uid="{00000000-0005-0000-0000-00003F340000}"/>
    <cellStyle name="Normal 2 2 2 2 3 4 158" xfId="13376" xr:uid="{00000000-0005-0000-0000-000040340000}"/>
    <cellStyle name="Normal 2 2 2 2 3 4 159" xfId="13377" xr:uid="{00000000-0005-0000-0000-000041340000}"/>
    <cellStyle name="Normal 2 2 2 2 3 4 16" xfId="13378" xr:uid="{00000000-0005-0000-0000-000042340000}"/>
    <cellStyle name="Normal 2 2 2 2 3 4 160" xfId="13379" xr:uid="{00000000-0005-0000-0000-000043340000}"/>
    <cellStyle name="Normal 2 2 2 2 3 4 161" xfId="13380" xr:uid="{00000000-0005-0000-0000-000044340000}"/>
    <cellStyle name="Normal 2 2 2 2 3 4 162" xfId="13381" xr:uid="{00000000-0005-0000-0000-000045340000}"/>
    <cellStyle name="Normal 2 2 2 2 3 4 163" xfId="13382" xr:uid="{00000000-0005-0000-0000-000046340000}"/>
    <cellStyle name="Normal 2 2 2 2 3 4 164" xfId="13383" xr:uid="{00000000-0005-0000-0000-000047340000}"/>
    <cellStyle name="Normal 2 2 2 2 3 4 165" xfId="13384" xr:uid="{00000000-0005-0000-0000-000048340000}"/>
    <cellStyle name="Normal 2 2 2 2 3 4 166" xfId="13385" xr:uid="{00000000-0005-0000-0000-000049340000}"/>
    <cellStyle name="Normal 2 2 2 2 3 4 167" xfId="13386" xr:uid="{00000000-0005-0000-0000-00004A340000}"/>
    <cellStyle name="Normal 2 2 2 2 3 4 168" xfId="13387" xr:uid="{00000000-0005-0000-0000-00004B340000}"/>
    <cellStyle name="Normal 2 2 2 2 3 4 169" xfId="13388" xr:uid="{00000000-0005-0000-0000-00004C340000}"/>
    <cellStyle name="Normal 2 2 2 2 3 4 17" xfId="13389" xr:uid="{00000000-0005-0000-0000-00004D340000}"/>
    <cellStyle name="Normal 2 2 2 2 3 4 170" xfId="13390" xr:uid="{00000000-0005-0000-0000-00004E340000}"/>
    <cellStyle name="Normal 2 2 2 2 3 4 171" xfId="13391" xr:uid="{00000000-0005-0000-0000-00004F340000}"/>
    <cellStyle name="Normal 2 2 2 2 3 4 172" xfId="13392" xr:uid="{00000000-0005-0000-0000-000050340000}"/>
    <cellStyle name="Normal 2 2 2 2 3 4 173" xfId="13393" xr:uid="{00000000-0005-0000-0000-000051340000}"/>
    <cellStyle name="Normal 2 2 2 2 3 4 174" xfId="13394" xr:uid="{00000000-0005-0000-0000-000052340000}"/>
    <cellStyle name="Normal 2 2 2 2 3 4 175" xfId="13395" xr:uid="{00000000-0005-0000-0000-000053340000}"/>
    <cellStyle name="Normal 2 2 2 2 3 4 176" xfId="13396" xr:uid="{00000000-0005-0000-0000-000054340000}"/>
    <cellStyle name="Normal 2 2 2 2 3 4 177" xfId="13397" xr:uid="{00000000-0005-0000-0000-000055340000}"/>
    <cellStyle name="Normal 2 2 2 2 3 4 178" xfId="13398" xr:uid="{00000000-0005-0000-0000-000056340000}"/>
    <cellStyle name="Normal 2 2 2 2 3 4 179" xfId="13399" xr:uid="{00000000-0005-0000-0000-000057340000}"/>
    <cellStyle name="Normal 2 2 2 2 3 4 18" xfId="13400" xr:uid="{00000000-0005-0000-0000-000058340000}"/>
    <cellStyle name="Normal 2 2 2 2 3 4 180" xfId="13401" xr:uid="{00000000-0005-0000-0000-000059340000}"/>
    <cellStyle name="Normal 2 2 2 2 3 4 19" xfId="13402" xr:uid="{00000000-0005-0000-0000-00005A340000}"/>
    <cellStyle name="Normal 2 2 2 2 3 4 2" xfId="13403" xr:uid="{00000000-0005-0000-0000-00005B340000}"/>
    <cellStyle name="Normal 2 2 2 2 3 4 20" xfId="13404" xr:uid="{00000000-0005-0000-0000-00005C340000}"/>
    <cellStyle name="Normal 2 2 2 2 3 4 21" xfId="13405" xr:uid="{00000000-0005-0000-0000-00005D340000}"/>
    <cellStyle name="Normal 2 2 2 2 3 4 22" xfId="13406" xr:uid="{00000000-0005-0000-0000-00005E340000}"/>
    <cellStyle name="Normal 2 2 2 2 3 4 23" xfId="13407" xr:uid="{00000000-0005-0000-0000-00005F340000}"/>
    <cellStyle name="Normal 2 2 2 2 3 4 24" xfId="13408" xr:uid="{00000000-0005-0000-0000-000060340000}"/>
    <cellStyle name="Normal 2 2 2 2 3 4 25" xfId="13409" xr:uid="{00000000-0005-0000-0000-000061340000}"/>
    <cellStyle name="Normal 2 2 2 2 3 4 26" xfId="13410" xr:uid="{00000000-0005-0000-0000-000062340000}"/>
    <cellStyle name="Normal 2 2 2 2 3 4 27" xfId="13411" xr:uid="{00000000-0005-0000-0000-000063340000}"/>
    <cellStyle name="Normal 2 2 2 2 3 4 28" xfId="13412" xr:uid="{00000000-0005-0000-0000-000064340000}"/>
    <cellStyle name="Normal 2 2 2 2 3 4 29" xfId="13413" xr:uid="{00000000-0005-0000-0000-000065340000}"/>
    <cellStyle name="Normal 2 2 2 2 3 4 3" xfId="13414" xr:uid="{00000000-0005-0000-0000-000066340000}"/>
    <cellStyle name="Normal 2 2 2 2 3 4 30" xfId="13415" xr:uid="{00000000-0005-0000-0000-000067340000}"/>
    <cellStyle name="Normal 2 2 2 2 3 4 31" xfId="13416" xr:uid="{00000000-0005-0000-0000-000068340000}"/>
    <cellStyle name="Normal 2 2 2 2 3 4 32" xfId="13417" xr:uid="{00000000-0005-0000-0000-000069340000}"/>
    <cellStyle name="Normal 2 2 2 2 3 4 33" xfId="13418" xr:uid="{00000000-0005-0000-0000-00006A340000}"/>
    <cellStyle name="Normal 2 2 2 2 3 4 34" xfId="13419" xr:uid="{00000000-0005-0000-0000-00006B340000}"/>
    <cellStyle name="Normal 2 2 2 2 3 4 35" xfId="13420" xr:uid="{00000000-0005-0000-0000-00006C340000}"/>
    <cellStyle name="Normal 2 2 2 2 3 4 36" xfId="13421" xr:uid="{00000000-0005-0000-0000-00006D340000}"/>
    <cellStyle name="Normal 2 2 2 2 3 4 37" xfId="13422" xr:uid="{00000000-0005-0000-0000-00006E340000}"/>
    <cellStyle name="Normal 2 2 2 2 3 4 38" xfId="13423" xr:uid="{00000000-0005-0000-0000-00006F340000}"/>
    <cellStyle name="Normal 2 2 2 2 3 4 39" xfId="13424" xr:uid="{00000000-0005-0000-0000-000070340000}"/>
    <cellStyle name="Normal 2 2 2 2 3 4 4" xfId="13425" xr:uid="{00000000-0005-0000-0000-000071340000}"/>
    <cellStyle name="Normal 2 2 2 2 3 4 40" xfId="13426" xr:uid="{00000000-0005-0000-0000-000072340000}"/>
    <cellStyle name="Normal 2 2 2 2 3 4 41" xfId="13427" xr:uid="{00000000-0005-0000-0000-000073340000}"/>
    <cellStyle name="Normal 2 2 2 2 3 4 42" xfId="13428" xr:uid="{00000000-0005-0000-0000-000074340000}"/>
    <cellStyle name="Normal 2 2 2 2 3 4 43" xfId="13429" xr:uid="{00000000-0005-0000-0000-000075340000}"/>
    <cellStyle name="Normal 2 2 2 2 3 4 44" xfId="13430" xr:uid="{00000000-0005-0000-0000-000076340000}"/>
    <cellStyle name="Normal 2 2 2 2 3 4 45" xfId="13431" xr:uid="{00000000-0005-0000-0000-000077340000}"/>
    <cellStyle name="Normal 2 2 2 2 3 4 46" xfId="13432" xr:uid="{00000000-0005-0000-0000-000078340000}"/>
    <cellStyle name="Normal 2 2 2 2 3 4 47" xfId="13433" xr:uid="{00000000-0005-0000-0000-000079340000}"/>
    <cellStyle name="Normal 2 2 2 2 3 4 48" xfId="13434" xr:uid="{00000000-0005-0000-0000-00007A340000}"/>
    <cellStyle name="Normal 2 2 2 2 3 4 49" xfId="13435" xr:uid="{00000000-0005-0000-0000-00007B340000}"/>
    <cellStyle name="Normal 2 2 2 2 3 4 5" xfId="13436" xr:uid="{00000000-0005-0000-0000-00007C340000}"/>
    <cellStyle name="Normal 2 2 2 2 3 4 50" xfId="13437" xr:uid="{00000000-0005-0000-0000-00007D340000}"/>
    <cellStyle name="Normal 2 2 2 2 3 4 51" xfId="13438" xr:uid="{00000000-0005-0000-0000-00007E340000}"/>
    <cellStyle name="Normal 2 2 2 2 3 4 52" xfId="13439" xr:uid="{00000000-0005-0000-0000-00007F340000}"/>
    <cellStyle name="Normal 2 2 2 2 3 4 53" xfId="13440" xr:uid="{00000000-0005-0000-0000-000080340000}"/>
    <cellStyle name="Normal 2 2 2 2 3 4 54" xfId="13441" xr:uid="{00000000-0005-0000-0000-000081340000}"/>
    <cellStyle name="Normal 2 2 2 2 3 4 55" xfId="13442" xr:uid="{00000000-0005-0000-0000-000082340000}"/>
    <cellStyle name="Normal 2 2 2 2 3 4 56" xfId="13443" xr:uid="{00000000-0005-0000-0000-000083340000}"/>
    <cellStyle name="Normal 2 2 2 2 3 4 57" xfId="13444" xr:uid="{00000000-0005-0000-0000-000084340000}"/>
    <cellStyle name="Normal 2 2 2 2 3 4 58" xfId="13445" xr:uid="{00000000-0005-0000-0000-000085340000}"/>
    <cellStyle name="Normal 2 2 2 2 3 4 59" xfId="13446" xr:uid="{00000000-0005-0000-0000-000086340000}"/>
    <cellStyle name="Normal 2 2 2 2 3 4 6" xfId="13447" xr:uid="{00000000-0005-0000-0000-000087340000}"/>
    <cellStyle name="Normal 2 2 2 2 3 4 60" xfId="13448" xr:uid="{00000000-0005-0000-0000-000088340000}"/>
    <cellStyle name="Normal 2 2 2 2 3 4 61" xfId="13449" xr:uid="{00000000-0005-0000-0000-000089340000}"/>
    <cellStyle name="Normal 2 2 2 2 3 4 62" xfId="13450" xr:uid="{00000000-0005-0000-0000-00008A340000}"/>
    <cellStyle name="Normal 2 2 2 2 3 4 63" xfId="13451" xr:uid="{00000000-0005-0000-0000-00008B340000}"/>
    <cellStyle name="Normal 2 2 2 2 3 4 64" xfId="13452" xr:uid="{00000000-0005-0000-0000-00008C340000}"/>
    <cellStyle name="Normal 2 2 2 2 3 4 65" xfId="13453" xr:uid="{00000000-0005-0000-0000-00008D340000}"/>
    <cellStyle name="Normal 2 2 2 2 3 4 66" xfId="13454" xr:uid="{00000000-0005-0000-0000-00008E340000}"/>
    <cellStyle name="Normal 2 2 2 2 3 4 67" xfId="13455" xr:uid="{00000000-0005-0000-0000-00008F340000}"/>
    <cellStyle name="Normal 2 2 2 2 3 4 68" xfId="13456" xr:uid="{00000000-0005-0000-0000-000090340000}"/>
    <cellStyle name="Normal 2 2 2 2 3 4 69" xfId="13457" xr:uid="{00000000-0005-0000-0000-000091340000}"/>
    <cellStyle name="Normal 2 2 2 2 3 4 7" xfId="13458" xr:uid="{00000000-0005-0000-0000-000092340000}"/>
    <cellStyle name="Normal 2 2 2 2 3 4 70" xfId="13459" xr:uid="{00000000-0005-0000-0000-000093340000}"/>
    <cellStyle name="Normal 2 2 2 2 3 4 71" xfId="13460" xr:uid="{00000000-0005-0000-0000-000094340000}"/>
    <cellStyle name="Normal 2 2 2 2 3 4 72" xfId="13461" xr:uid="{00000000-0005-0000-0000-000095340000}"/>
    <cellStyle name="Normal 2 2 2 2 3 4 73" xfId="13462" xr:uid="{00000000-0005-0000-0000-000096340000}"/>
    <cellStyle name="Normal 2 2 2 2 3 4 74" xfId="13463" xr:uid="{00000000-0005-0000-0000-000097340000}"/>
    <cellStyle name="Normal 2 2 2 2 3 4 75" xfId="13464" xr:uid="{00000000-0005-0000-0000-000098340000}"/>
    <cellStyle name="Normal 2 2 2 2 3 4 76" xfId="13465" xr:uid="{00000000-0005-0000-0000-000099340000}"/>
    <cellStyle name="Normal 2 2 2 2 3 4 77" xfId="13466" xr:uid="{00000000-0005-0000-0000-00009A340000}"/>
    <cellStyle name="Normal 2 2 2 2 3 4 78" xfId="13467" xr:uid="{00000000-0005-0000-0000-00009B340000}"/>
    <cellStyle name="Normal 2 2 2 2 3 4 79" xfId="13468" xr:uid="{00000000-0005-0000-0000-00009C340000}"/>
    <cellStyle name="Normal 2 2 2 2 3 4 8" xfId="13469" xr:uid="{00000000-0005-0000-0000-00009D340000}"/>
    <cellStyle name="Normal 2 2 2 2 3 4 80" xfId="13470" xr:uid="{00000000-0005-0000-0000-00009E340000}"/>
    <cellStyle name="Normal 2 2 2 2 3 4 81" xfId="13471" xr:uid="{00000000-0005-0000-0000-00009F340000}"/>
    <cellStyle name="Normal 2 2 2 2 3 4 82" xfId="13472" xr:uid="{00000000-0005-0000-0000-0000A0340000}"/>
    <cellStyle name="Normal 2 2 2 2 3 4 83" xfId="13473" xr:uid="{00000000-0005-0000-0000-0000A1340000}"/>
    <cellStyle name="Normal 2 2 2 2 3 4 84" xfId="13474" xr:uid="{00000000-0005-0000-0000-0000A2340000}"/>
    <cellStyle name="Normal 2 2 2 2 3 4 85" xfId="13475" xr:uid="{00000000-0005-0000-0000-0000A3340000}"/>
    <cellStyle name="Normal 2 2 2 2 3 4 86" xfId="13476" xr:uid="{00000000-0005-0000-0000-0000A4340000}"/>
    <cellStyle name="Normal 2 2 2 2 3 4 87" xfId="13477" xr:uid="{00000000-0005-0000-0000-0000A5340000}"/>
    <cellStyle name="Normal 2 2 2 2 3 4 88" xfId="13478" xr:uid="{00000000-0005-0000-0000-0000A6340000}"/>
    <cellStyle name="Normal 2 2 2 2 3 4 89" xfId="13479" xr:uid="{00000000-0005-0000-0000-0000A7340000}"/>
    <cellStyle name="Normal 2 2 2 2 3 4 9" xfId="13480" xr:uid="{00000000-0005-0000-0000-0000A8340000}"/>
    <cellStyle name="Normal 2 2 2 2 3 4 90" xfId="13481" xr:uid="{00000000-0005-0000-0000-0000A9340000}"/>
    <cellStyle name="Normal 2 2 2 2 3 4 91" xfId="13482" xr:uid="{00000000-0005-0000-0000-0000AA340000}"/>
    <cellStyle name="Normal 2 2 2 2 3 4 92" xfId="13483" xr:uid="{00000000-0005-0000-0000-0000AB340000}"/>
    <cellStyle name="Normal 2 2 2 2 3 4 93" xfId="13484" xr:uid="{00000000-0005-0000-0000-0000AC340000}"/>
    <cellStyle name="Normal 2 2 2 2 3 4 94" xfId="13485" xr:uid="{00000000-0005-0000-0000-0000AD340000}"/>
    <cellStyle name="Normal 2 2 2 2 3 4 95" xfId="13486" xr:uid="{00000000-0005-0000-0000-0000AE340000}"/>
    <cellStyle name="Normal 2 2 2 2 3 4 96" xfId="13487" xr:uid="{00000000-0005-0000-0000-0000AF340000}"/>
    <cellStyle name="Normal 2 2 2 2 3 4 97" xfId="13488" xr:uid="{00000000-0005-0000-0000-0000B0340000}"/>
    <cellStyle name="Normal 2 2 2 2 3 4 98" xfId="13489" xr:uid="{00000000-0005-0000-0000-0000B1340000}"/>
    <cellStyle name="Normal 2 2 2 2 3 4 99" xfId="13490" xr:uid="{00000000-0005-0000-0000-0000B2340000}"/>
    <cellStyle name="Normal 2 2 2 2 3 5" xfId="13491" xr:uid="{00000000-0005-0000-0000-0000B3340000}"/>
    <cellStyle name="Normal 2 2 2 2 3 6" xfId="13492" xr:uid="{00000000-0005-0000-0000-0000B4340000}"/>
    <cellStyle name="Normal 2 2 2 2 3 7" xfId="13493" xr:uid="{00000000-0005-0000-0000-0000B5340000}"/>
    <cellStyle name="Normal 2 2 2 2 3 8" xfId="13494" xr:uid="{00000000-0005-0000-0000-0000B6340000}"/>
    <cellStyle name="Normal 2 2 2 2 3 9" xfId="13495" xr:uid="{00000000-0005-0000-0000-0000B7340000}"/>
    <cellStyle name="Normal 2 2 2 2 30" xfId="13496" xr:uid="{00000000-0005-0000-0000-0000B8340000}"/>
    <cellStyle name="Normal 2 2 2 2 31" xfId="13497" xr:uid="{00000000-0005-0000-0000-0000B9340000}"/>
    <cellStyle name="Normal 2 2 2 2 32" xfId="13498" xr:uid="{00000000-0005-0000-0000-0000BA340000}"/>
    <cellStyle name="Normal 2 2 2 2 33" xfId="13499" xr:uid="{00000000-0005-0000-0000-0000BB340000}"/>
    <cellStyle name="Normal 2 2 2 2 34" xfId="13500" xr:uid="{00000000-0005-0000-0000-0000BC340000}"/>
    <cellStyle name="Normal 2 2 2 2 35" xfId="13501" xr:uid="{00000000-0005-0000-0000-0000BD340000}"/>
    <cellStyle name="Normal 2 2 2 2 36" xfId="13502" xr:uid="{00000000-0005-0000-0000-0000BE340000}"/>
    <cellStyle name="Normal 2 2 2 2 37" xfId="13503" xr:uid="{00000000-0005-0000-0000-0000BF340000}"/>
    <cellStyle name="Normal 2 2 2 2 38" xfId="13504" xr:uid="{00000000-0005-0000-0000-0000C0340000}"/>
    <cellStyle name="Normal 2 2 2 2 39" xfId="13505" xr:uid="{00000000-0005-0000-0000-0000C1340000}"/>
    <cellStyle name="Normal 2 2 2 2 4" xfId="13506" xr:uid="{00000000-0005-0000-0000-0000C2340000}"/>
    <cellStyle name="Normal 2 2 2 2 4 10" xfId="13507" xr:uid="{00000000-0005-0000-0000-0000C3340000}"/>
    <cellStyle name="Normal 2 2 2 2 4 11" xfId="13508" xr:uid="{00000000-0005-0000-0000-0000C4340000}"/>
    <cellStyle name="Normal 2 2 2 2 4 12" xfId="13509" xr:uid="{00000000-0005-0000-0000-0000C5340000}"/>
    <cellStyle name="Normal 2 2 2 2 4 13" xfId="13510" xr:uid="{00000000-0005-0000-0000-0000C6340000}"/>
    <cellStyle name="Normal 2 2 2 2 4 14" xfId="13511" xr:uid="{00000000-0005-0000-0000-0000C7340000}"/>
    <cellStyle name="Normal 2 2 2 2 4 2" xfId="13512" xr:uid="{00000000-0005-0000-0000-0000C8340000}"/>
    <cellStyle name="Normal 2 2 2 2 4 2 10" xfId="13513" xr:uid="{00000000-0005-0000-0000-0000C9340000}"/>
    <cellStyle name="Normal 2 2 2 2 4 2 11" xfId="13514" xr:uid="{00000000-0005-0000-0000-0000CA340000}"/>
    <cellStyle name="Normal 2 2 2 2 4 2 12" xfId="13515" xr:uid="{00000000-0005-0000-0000-0000CB340000}"/>
    <cellStyle name="Normal 2 2 2 2 4 2 13" xfId="13516" xr:uid="{00000000-0005-0000-0000-0000CC340000}"/>
    <cellStyle name="Normal 2 2 2 2 4 2 14" xfId="13517" xr:uid="{00000000-0005-0000-0000-0000CD340000}"/>
    <cellStyle name="Normal 2 2 2 2 4 2 2" xfId="13518" xr:uid="{00000000-0005-0000-0000-0000CE340000}"/>
    <cellStyle name="Normal 2 2 2 2 4 2 2 10" xfId="13519" xr:uid="{00000000-0005-0000-0000-0000CF340000}"/>
    <cellStyle name="Normal 2 2 2 2 4 2 2 11" xfId="13520" xr:uid="{00000000-0005-0000-0000-0000D0340000}"/>
    <cellStyle name="Normal 2 2 2 2 4 2 2 12" xfId="13521" xr:uid="{00000000-0005-0000-0000-0000D1340000}"/>
    <cellStyle name="Normal 2 2 2 2 4 2 2 13" xfId="13522" xr:uid="{00000000-0005-0000-0000-0000D2340000}"/>
    <cellStyle name="Normal 2 2 2 2 4 2 2 2" xfId="13523" xr:uid="{00000000-0005-0000-0000-0000D3340000}"/>
    <cellStyle name="Normal 2 2 2 2 4 2 2 2 10" xfId="13524" xr:uid="{00000000-0005-0000-0000-0000D4340000}"/>
    <cellStyle name="Normal 2 2 2 2 4 2 2 2 11" xfId="13525" xr:uid="{00000000-0005-0000-0000-0000D5340000}"/>
    <cellStyle name="Normal 2 2 2 2 4 2 2 2 12" xfId="13526" xr:uid="{00000000-0005-0000-0000-0000D6340000}"/>
    <cellStyle name="Normal 2 2 2 2 4 2 2 2 13" xfId="13527" xr:uid="{00000000-0005-0000-0000-0000D7340000}"/>
    <cellStyle name="Normal 2 2 2 2 4 2 2 2 2" xfId="13528" xr:uid="{00000000-0005-0000-0000-0000D8340000}"/>
    <cellStyle name="Normal 2 2 2 2 4 2 2 2 3" xfId="13529" xr:uid="{00000000-0005-0000-0000-0000D9340000}"/>
    <cellStyle name="Normal 2 2 2 2 4 2 2 2 4" xfId="13530" xr:uid="{00000000-0005-0000-0000-0000DA340000}"/>
    <cellStyle name="Normal 2 2 2 2 4 2 2 2 5" xfId="13531" xr:uid="{00000000-0005-0000-0000-0000DB340000}"/>
    <cellStyle name="Normal 2 2 2 2 4 2 2 2 6" xfId="13532" xr:uid="{00000000-0005-0000-0000-0000DC340000}"/>
    <cellStyle name="Normal 2 2 2 2 4 2 2 2 7" xfId="13533" xr:uid="{00000000-0005-0000-0000-0000DD340000}"/>
    <cellStyle name="Normal 2 2 2 2 4 2 2 2 8" xfId="13534" xr:uid="{00000000-0005-0000-0000-0000DE340000}"/>
    <cellStyle name="Normal 2 2 2 2 4 2 2 2 9" xfId="13535" xr:uid="{00000000-0005-0000-0000-0000DF340000}"/>
    <cellStyle name="Normal 2 2 2 2 4 2 2 3" xfId="13536" xr:uid="{00000000-0005-0000-0000-0000E0340000}"/>
    <cellStyle name="Normal 2 2 2 2 4 2 2 4" xfId="13537" xr:uid="{00000000-0005-0000-0000-0000E1340000}"/>
    <cellStyle name="Normal 2 2 2 2 4 2 2 5" xfId="13538" xr:uid="{00000000-0005-0000-0000-0000E2340000}"/>
    <cellStyle name="Normal 2 2 2 2 4 2 2 6" xfId="13539" xr:uid="{00000000-0005-0000-0000-0000E3340000}"/>
    <cellStyle name="Normal 2 2 2 2 4 2 2 7" xfId="13540" xr:uid="{00000000-0005-0000-0000-0000E4340000}"/>
    <cellStyle name="Normal 2 2 2 2 4 2 2 8" xfId="13541" xr:uid="{00000000-0005-0000-0000-0000E5340000}"/>
    <cellStyle name="Normal 2 2 2 2 4 2 2 9" xfId="13542" xr:uid="{00000000-0005-0000-0000-0000E6340000}"/>
    <cellStyle name="Normal 2 2 2 2 4 2 3" xfId="13543" xr:uid="{00000000-0005-0000-0000-0000E7340000}"/>
    <cellStyle name="Normal 2 2 2 2 4 2 4" xfId="13544" xr:uid="{00000000-0005-0000-0000-0000E8340000}"/>
    <cellStyle name="Normal 2 2 2 2 4 2 5" xfId="13545" xr:uid="{00000000-0005-0000-0000-0000E9340000}"/>
    <cellStyle name="Normal 2 2 2 2 4 2 6" xfId="13546" xr:uid="{00000000-0005-0000-0000-0000EA340000}"/>
    <cellStyle name="Normal 2 2 2 2 4 2 7" xfId="13547" xr:uid="{00000000-0005-0000-0000-0000EB340000}"/>
    <cellStyle name="Normal 2 2 2 2 4 2 8" xfId="13548" xr:uid="{00000000-0005-0000-0000-0000EC340000}"/>
    <cellStyle name="Normal 2 2 2 2 4 2 9" xfId="13549" xr:uid="{00000000-0005-0000-0000-0000ED340000}"/>
    <cellStyle name="Normal 2 2 2 2 4 3" xfId="13550" xr:uid="{00000000-0005-0000-0000-0000EE340000}"/>
    <cellStyle name="Normal 2 2 2 2 4 3 10" xfId="13551" xr:uid="{00000000-0005-0000-0000-0000EF340000}"/>
    <cellStyle name="Normal 2 2 2 2 4 3 100" xfId="13552" xr:uid="{00000000-0005-0000-0000-0000F0340000}"/>
    <cellStyle name="Normal 2 2 2 2 4 3 101" xfId="13553" xr:uid="{00000000-0005-0000-0000-0000F1340000}"/>
    <cellStyle name="Normal 2 2 2 2 4 3 102" xfId="13554" xr:uid="{00000000-0005-0000-0000-0000F2340000}"/>
    <cellStyle name="Normal 2 2 2 2 4 3 103" xfId="13555" xr:uid="{00000000-0005-0000-0000-0000F3340000}"/>
    <cellStyle name="Normal 2 2 2 2 4 3 104" xfId="13556" xr:uid="{00000000-0005-0000-0000-0000F4340000}"/>
    <cellStyle name="Normal 2 2 2 2 4 3 105" xfId="13557" xr:uid="{00000000-0005-0000-0000-0000F5340000}"/>
    <cellStyle name="Normal 2 2 2 2 4 3 106" xfId="13558" xr:uid="{00000000-0005-0000-0000-0000F6340000}"/>
    <cellStyle name="Normal 2 2 2 2 4 3 107" xfId="13559" xr:uid="{00000000-0005-0000-0000-0000F7340000}"/>
    <cellStyle name="Normal 2 2 2 2 4 3 108" xfId="13560" xr:uid="{00000000-0005-0000-0000-0000F8340000}"/>
    <cellStyle name="Normal 2 2 2 2 4 3 109" xfId="13561" xr:uid="{00000000-0005-0000-0000-0000F9340000}"/>
    <cellStyle name="Normal 2 2 2 2 4 3 11" xfId="13562" xr:uid="{00000000-0005-0000-0000-0000FA340000}"/>
    <cellStyle name="Normal 2 2 2 2 4 3 110" xfId="13563" xr:uid="{00000000-0005-0000-0000-0000FB340000}"/>
    <cellStyle name="Normal 2 2 2 2 4 3 111" xfId="13564" xr:uid="{00000000-0005-0000-0000-0000FC340000}"/>
    <cellStyle name="Normal 2 2 2 2 4 3 112" xfId="13565" xr:uid="{00000000-0005-0000-0000-0000FD340000}"/>
    <cellStyle name="Normal 2 2 2 2 4 3 113" xfId="13566" xr:uid="{00000000-0005-0000-0000-0000FE340000}"/>
    <cellStyle name="Normal 2 2 2 2 4 3 114" xfId="13567" xr:uid="{00000000-0005-0000-0000-0000FF340000}"/>
    <cellStyle name="Normal 2 2 2 2 4 3 115" xfId="13568" xr:uid="{00000000-0005-0000-0000-000000350000}"/>
    <cellStyle name="Normal 2 2 2 2 4 3 116" xfId="13569" xr:uid="{00000000-0005-0000-0000-000001350000}"/>
    <cellStyle name="Normal 2 2 2 2 4 3 117" xfId="13570" xr:uid="{00000000-0005-0000-0000-000002350000}"/>
    <cellStyle name="Normal 2 2 2 2 4 3 118" xfId="13571" xr:uid="{00000000-0005-0000-0000-000003350000}"/>
    <cellStyle name="Normal 2 2 2 2 4 3 119" xfId="13572" xr:uid="{00000000-0005-0000-0000-000004350000}"/>
    <cellStyle name="Normal 2 2 2 2 4 3 12" xfId="13573" xr:uid="{00000000-0005-0000-0000-000005350000}"/>
    <cellStyle name="Normal 2 2 2 2 4 3 120" xfId="13574" xr:uid="{00000000-0005-0000-0000-000006350000}"/>
    <cellStyle name="Normal 2 2 2 2 4 3 121" xfId="13575" xr:uid="{00000000-0005-0000-0000-000007350000}"/>
    <cellStyle name="Normal 2 2 2 2 4 3 122" xfId="13576" xr:uid="{00000000-0005-0000-0000-000008350000}"/>
    <cellStyle name="Normal 2 2 2 2 4 3 123" xfId="13577" xr:uid="{00000000-0005-0000-0000-000009350000}"/>
    <cellStyle name="Normal 2 2 2 2 4 3 124" xfId="13578" xr:uid="{00000000-0005-0000-0000-00000A350000}"/>
    <cellStyle name="Normal 2 2 2 2 4 3 125" xfId="13579" xr:uid="{00000000-0005-0000-0000-00000B350000}"/>
    <cellStyle name="Normal 2 2 2 2 4 3 126" xfId="13580" xr:uid="{00000000-0005-0000-0000-00000C350000}"/>
    <cellStyle name="Normal 2 2 2 2 4 3 127" xfId="13581" xr:uid="{00000000-0005-0000-0000-00000D350000}"/>
    <cellStyle name="Normal 2 2 2 2 4 3 128" xfId="13582" xr:uid="{00000000-0005-0000-0000-00000E350000}"/>
    <cellStyle name="Normal 2 2 2 2 4 3 129" xfId="13583" xr:uid="{00000000-0005-0000-0000-00000F350000}"/>
    <cellStyle name="Normal 2 2 2 2 4 3 13" xfId="13584" xr:uid="{00000000-0005-0000-0000-000010350000}"/>
    <cellStyle name="Normal 2 2 2 2 4 3 130" xfId="13585" xr:uid="{00000000-0005-0000-0000-000011350000}"/>
    <cellStyle name="Normal 2 2 2 2 4 3 131" xfId="13586" xr:uid="{00000000-0005-0000-0000-000012350000}"/>
    <cellStyle name="Normal 2 2 2 2 4 3 132" xfId="13587" xr:uid="{00000000-0005-0000-0000-000013350000}"/>
    <cellStyle name="Normal 2 2 2 2 4 3 133" xfId="13588" xr:uid="{00000000-0005-0000-0000-000014350000}"/>
    <cellStyle name="Normal 2 2 2 2 4 3 134" xfId="13589" xr:uid="{00000000-0005-0000-0000-000015350000}"/>
    <cellStyle name="Normal 2 2 2 2 4 3 135" xfId="13590" xr:uid="{00000000-0005-0000-0000-000016350000}"/>
    <cellStyle name="Normal 2 2 2 2 4 3 136" xfId="13591" xr:uid="{00000000-0005-0000-0000-000017350000}"/>
    <cellStyle name="Normal 2 2 2 2 4 3 137" xfId="13592" xr:uid="{00000000-0005-0000-0000-000018350000}"/>
    <cellStyle name="Normal 2 2 2 2 4 3 138" xfId="13593" xr:uid="{00000000-0005-0000-0000-000019350000}"/>
    <cellStyle name="Normal 2 2 2 2 4 3 139" xfId="13594" xr:uid="{00000000-0005-0000-0000-00001A350000}"/>
    <cellStyle name="Normal 2 2 2 2 4 3 14" xfId="13595" xr:uid="{00000000-0005-0000-0000-00001B350000}"/>
    <cellStyle name="Normal 2 2 2 2 4 3 140" xfId="13596" xr:uid="{00000000-0005-0000-0000-00001C350000}"/>
    <cellStyle name="Normal 2 2 2 2 4 3 141" xfId="13597" xr:uid="{00000000-0005-0000-0000-00001D350000}"/>
    <cellStyle name="Normal 2 2 2 2 4 3 142" xfId="13598" xr:uid="{00000000-0005-0000-0000-00001E350000}"/>
    <cellStyle name="Normal 2 2 2 2 4 3 143" xfId="13599" xr:uid="{00000000-0005-0000-0000-00001F350000}"/>
    <cellStyle name="Normal 2 2 2 2 4 3 144" xfId="13600" xr:uid="{00000000-0005-0000-0000-000020350000}"/>
    <cellStyle name="Normal 2 2 2 2 4 3 145" xfId="13601" xr:uid="{00000000-0005-0000-0000-000021350000}"/>
    <cellStyle name="Normal 2 2 2 2 4 3 146" xfId="13602" xr:uid="{00000000-0005-0000-0000-000022350000}"/>
    <cellStyle name="Normal 2 2 2 2 4 3 147" xfId="13603" xr:uid="{00000000-0005-0000-0000-000023350000}"/>
    <cellStyle name="Normal 2 2 2 2 4 3 148" xfId="13604" xr:uid="{00000000-0005-0000-0000-000024350000}"/>
    <cellStyle name="Normal 2 2 2 2 4 3 149" xfId="13605" xr:uid="{00000000-0005-0000-0000-000025350000}"/>
    <cellStyle name="Normal 2 2 2 2 4 3 15" xfId="13606" xr:uid="{00000000-0005-0000-0000-000026350000}"/>
    <cellStyle name="Normal 2 2 2 2 4 3 150" xfId="13607" xr:uid="{00000000-0005-0000-0000-000027350000}"/>
    <cellStyle name="Normal 2 2 2 2 4 3 151" xfId="13608" xr:uid="{00000000-0005-0000-0000-000028350000}"/>
    <cellStyle name="Normal 2 2 2 2 4 3 152" xfId="13609" xr:uid="{00000000-0005-0000-0000-000029350000}"/>
    <cellStyle name="Normal 2 2 2 2 4 3 153" xfId="13610" xr:uid="{00000000-0005-0000-0000-00002A350000}"/>
    <cellStyle name="Normal 2 2 2 2 4 3 154" xfId="13611" xr:uid="{00000000-0005-0000-0000-00002B350000}"/>
    <cellStyle name="Normal 2 2 2 2 4 3 155" xfId="13612" xr:uid="{00000000-0005-0000-0000-00002C350000}"/>
    <cellStyle name="Normal 2 2 2 2 4 3 156" xfId="13613" xr:uid="{00000000-0005-0000-0000-00002D350000}"/>
    <cellStyle name="Normal 2 2 2 2 4 3 157" xfId="13614" xr:uid="{00000000-0005-0000-0000-00002E350000}"/>
    <cellStyle name="Normal 2 2 2 2 4 3 158" xfId="13615" xr:uid="{00000000-0005-0000-0000-00002F350000}"/>
    <cellStyle name="Normal 2 2 2 2 4 3 159" xfId="13616" xr:uid="{00000000-0005-0000-0000-000030350000}"/>
    <cellStyle name="Normal 2 2 2 2 4 3 16" xfId="13617" xr:uid="{00000000-0005-0000-0000-000031350000}"/>
    <cellStyle name="Normal 2 2 2 2 4 3 160" xfId="13618" xr:uid="{00000000-0005-0000-0000-000032350000}"/>
    <cellStyle name="Normal 2 2 2 2 4 3 161" xfId="13619" xr:uid="{00000000-0005-0000-0000-000033350000}"/>
    <cellStyle name="Normal 2 2 2 2 4 3 162" xfId="13620" xr:uid="{00000000-0005-0000-0000-000034350000}"/>
    <cellStyle name="Normal 2 2 2 2 4 3 163" xfId="13621" xr:uid="{00000000-0005-0000-0000-000035350000}"/>
    <cellStyle name="Normal 2 2 2 2 4 3 164" xfId="13622" xr:uid="{00000000-0005-0000-0000-000036350000}"/>
    <cellStyle name="Normal 2 2 2 2 4 3 165" xfId="13623" xr:uid="{00000000-0005-0000-0000-000037350000}"/>
    <cellStyle name="Normal 2 2 2 2 4 3 166" xfId="13624" xr:uid="{00000000-0005-0000-0000-000038350000}"/>
    <cellStyle name="Normal 2 2 2 2 4 3 167" xfId="13625" xr:uid="{00000000-0005-0000-0000-000039350000}"/>
    <cellStyle name="Normal 2 2 2 2 4 3 168" xfId="13626" xr:uid="{00000000-0005-0000-0000-00003A350000}"/>
    <cellStyle name="Normal 2 2 2 2 4 3 169" xfId="13627" xr:uid="{00000000-0005-0000-0000-00003B350000}"/>
    <cellStyle name="Normal 2 2 2 2 4 3 17" xfId="13628" xr:uid="{00000000-0005-0000-0000-00003C350000}"/>
    <cellStyle name="Normal 2 2 2 2 4 3 170" xfId="13629" xr:uid="{00000000-0005-0000-0000-00003D350000}"/>
    <cellStyle name="Normal 2 2 2 2 4 3 171" xfId="13630" xr:uid="{00000000-0005-0000-0000-00003E350000}"/>
    <cellStyle name="Normal 2 2 2 2 4 3 172" xfId="13631" xr:uid="{00000000-0005-0000-0000-00003F350000}"/>
    <cellStyle name="Normal 2 2 2 2 4 3 173" xfId="13632" xr:uid="{00000000-0005-0000-0000-000040350000}"/>
    <cellStyle name="Normal 2 2 2 2 4 3 174" xfId="13633" xr:uid="{00000000-0005-0000-0000-000041350000}"/>
    <cellStyle name="Normal 2 2 2 2 4 3 175" xfId="13634" xr:uid="{00000000-0005-0000-0000-000042350000}"/>
    <cellStyle name="Normal 2 2 2 2 4 3 176" xfId="13635" xr:uid="{00000000-0005-0000-0000-000043350000}"/>
    <cellStyle name="Normal 2 2 2 2 4 3 177" xfId="13636" xr:uid="{00000000-0005-0000-0000-000044350000}"/>
    <cellStyle name="Normal 2 2 2 2 4 3 178" xfId="13637" xr:uid="{00000000-0005-0000-0000-000045350000}"/>
    <cellStyle name="Normal 2 2 2 2 4 3 179" xfId="13638" xr:uid="{00000000-0005-0000-0000-000046350000}"/>
    <cellStyle name="Normal 2 2 2 2 4 3 18" xfId="13639" xr:uid="{00000000-0005-0000-0000-000047350000}"/>
    <cellStyle name="Normal 2 2 2 2 4 3 180" xfId="13640" xr:uid="{00000000-0005-0000-0000-000048350000}"/>
    <cellStyle name="Normal 2 2 2 2 4 3 19" xfId="13641" xr:uid="{00000000-0005-0000-0000-000049350000}"/>
    <cellStyle name="Normal 2 2 2 2 4 3 2" xfId="13642" xr:uid="{00000000-0005-0000-0000-00004A350000}"/>
    <cellStyle name="Normal 2 2 2 2 4 3 20" xfId="13643" xr:uid="{00000000-0005-0000-0000-00004B350000}"/>
    <cellStyle name="Normal 2 2 2 2 4 3 21" xfId="13644" xr:uid="{00000000-0005-0000-0000-00004C350000}"/>
    <cellStyle name="Normal 2 2 2 2 4 3 22" xfId="13645" xr:uid="{00000000-0005-0000-0000-00004D350000}"/>
    <cellStyle name="Normal 2 2 2 2 4 3 23" xfId="13646" xr:uid="{00000000-0005-0000-0000-00004E350000}"/>
    <cellStyle name="Normal 2 2 2 2 4 3 24" xfId="13647" xr:uid="{00000000-0005-0000-0000-00004F350000}"/>
    <cellStyle name="Normal 2 2 2 2 4 3 25" xfId="13648" xr:uid="{00000000-0005-0000-0000-000050350000}"/>
    <cellStyle name="Normal 2 2 2 2 4 3 26" xfId="13649" xr:uid="{00000000-0005-0000-0000-000051350000}"/>
    <cellStyle name="Normal 2 2 2 2 4 3 27" xfId="13650" xr:uid="{00000000-0005-0000-0000-000052350000}"/>
    <cellStyle name="Normal 2 2 2 2 4 3 28" xfId="13651" xr:uid="{00000000-0005-0000-0000-000053350000}"/>
    <cellStyle name="Normal 2 2 2 2 4 3 29" xfId="13652" xr:uid="{00000000-0005-0000-0000-000054350000}"/>
    <cellStyle name="Normal 2 2 2 2 4 3 3" xfId="13653" xr:uid="{00000000-0005-0000-0000-000055350000}"/>
    <cellStyle name="Normal 2 2 2 2 4 3 30" xfId="13654" xr:uid="{00000000-0005-0000-0000-000056350000}"/>
    <cellStyle name="Normal 2 2 2 2 4 3 31" xfId="13655" xr:uid="{00000000-0005-0000-0000-000057350000}"/>
    <cellStyle name="Normal 2 2 2 2 4 3 32" xfId="13656" xr:uid="{00000000-0005-0000-0000-000058350000}"/>
    <cellStyle name="Normal 2 2 2 2 4 3 33" xfId="13657" xr:uid="{00000000-0005-0000-0000-000059350000}"/>
    <cellStyle name="Normal 2 2 2 2 4 3 34" xfId="13658" xr:uid="{00000000-0005-0000-0000-00005A350000}"/>
    <cellStyle name="Normal 2 2 2 2 4 3 35" xfId="13659" xr:uid="{00000000-0005-0000-0000-00005B350000}"/>
    <cellStyle name="Normal 2 2 2 2 4 3 36" xfId="13660" xr:uid="{00000000-0005-0000-0000-00005C350000}"/>
    <cellStyle name="Normal 2 2 2 2 4 3 37" xfId="13661" xr:uid="{00000000-0005-0000-0000-00005D350000}"/>
    <cellStyle name="Normal 2 2 2 2 4 3 38" xfId="13662" xr:uid="{00000000-0005-0000-0000-00005E350000}"/>
    <cellStyle name="Normal 2 2 2 2 4 3 39" xfId="13663" xr:uid="{00000000-0005-0000-0000-00005F350000}"/>
    <cellStyle name="Normal 2 2 2 2 4 3 4" xfId="13664" xr:uid="{00000000-0005-0000-0000-000060350000}"/>
    <cellStyle name="Normal 2 2 2 2 4 3 40" xfId="13665" xr:uid="{00000000-0005-0000-0000-000061350000}"/>
    <cellStyle name="Normal 2 2 2 2 4 3 41" xfId="13666" xr:uid="{00000000-0005-0000-0000-000062350000}"/>
    <cellStyle name="Normal 2 2 2 2 4 3 42" xfId="13667" xr:uid="{00000000-0005-0000-0000-000063350000}"/>
    <cellStyle name="Normal 2 2 2 2 4 3 43" xfId="13668" xr:uid="{00000000-0005-0000-0000-000064350000}"/>
    <cellStyle name="Normal 2 2 2 2 4 3 44" xfId="13669" xr:uid="{00000000-0005-0000-0000-000065350000}"/>
    <cellStyle name="Normal 2 2 2 2 4 3 45" xfId="13670" xr:uid="{00000000-0005-0000-0000-000066350000}"/>
    <cellStyle name="Normal 2 2 2 2 4 3 46" xfId="13671" xr:uid="{00000000-0005-0000-0000-000067350000}"/>
    <cellStyle name="Normal 2 2 2 2 4 3 47" xfId="13672" xr:uid="{00000000-0005-0000-0000-000068350000}"/>
    <cellStyle name="Normal 2 2 2 2 4 3 48" xfId="13673" xr:uid="{00000000-0005-0000-0000-000069350000}"/>
    <cellStyle name="Normal 2 2 2 2 4 3 49" xfId="13674" xr:uid="{00000000-0005-0000-0000-00006A350000}"/>
    <cellStyle name="Normal 2 2 2 2 4 3 5" xfId="13675" xr:uid="{00000000-0005-0000-0000-00006B350000}"/>
    <cellStyle name="Normal 2 2 2 2 4 3 50" xfId="13676" xr:uid="{00000000-0005-0000-0000-00006C350000}"/>
    <cellStyle name="Normal 2 2 2 2 4 3 51" xfId="13677" xr:uid="{00000000-0005-0000-0000-00006D350000}"/>
    <cellStyle name="Normal 2 2 2 2 4 3 52" xfId="13678" xr:uid="{00000000-0005-0000-0000-00006E350000}"/>
    <cellStyle name="Normal 2 2 2 2 4 3 53" xfId="13679" xr:uid="{00000000-0005-0000-0000-00006F350000}"/>
    <cellStyle name="Normal 2 2 2 2 4 3 54" xfId="13680" xr:uid="{00000000-0005-0000-0000-000070350000}"/>
    <cellStyle name="Normal 2 2 2 2 4 3 55" xfId="13681" xr:uid="{00000000-0005-0000-0000-000071350000}"/>
    <cellStyle name="Normal 2 2 2 2 4 3 56" xfId="13682" xr:uid="{00000000-0005-0000-0000-000072350000}"/>
    <cellStyle name="Normal 2 2 2 2 4 3 57" xfId="13683" xr:uid="{00000000-0005-0000-0000-000073350000}"/>
    <cellStyle name="Normal 2 2 2 2 4 3 58" xfId="13684" xr:uid="{00000000-0005-0000-0000-000074350000}"/>
    <cellStyle name="Normal 2 2 2 2 4 3 59" xfId="13685" xr:uid="{00000000-0005-0000-0000-000075350000}"/>
    <cellStyle name="Normal 2 2 2 2 4 3 6" xfId="13686" xr:uid="{00000000-0005-0000-0000-000076350000}"/>
    <cellStyle name="Normal 2 2 2 2 4 3 60" xfId="13687" xr:uid="{00000000-0005-0000-0000-000077350000}"/>
    <cellStyle name="Normal 2 2 2 2 4 3 61" xfId="13688" xr:uid="{00000000-0005-0000-0000-000078350000}"/>
    <cellStyle name="Normal 2 2 2 2 4 3 62" xfId="13689" xr:uid="{00000000-0005-0000-0000-000079350000}"/>
    <cellStyle name="Normal 2 2 2 2 4 3 63" xfId="13690" xr:uid="{00000000-0005-0000-0000-00007A350000}"/>
    <cellStyle name="Normal 2 2 2 2 4 3 64" xfId="13691" xr:uid="{00000000-0005-0000-0000-00007B350000}"/>
    <cellStyle name="Normal 2 2 2 2 4 3 65" xfId="13692" xr:uid="{00000000-0005-0000-0000-00007C350000}"/>
    <cellStyle name="Normal 2 2 2 2 4 3 66" xfId="13693" xr:uid="{00000000-0005-0000-0000-00007D350000}"/>
    <cellStyle name="Normal 2 2 2 2 4 3 67" xfId="13694" xr:uid="{00000000-0005-0000-0000-00007E350000}"/>
    <cellStyle name="Normal 2 2 2 2 4 3 68" xfId="13695" xr:uid="{00000000-0005-0000-0000-00007F350000}"/>
    <cellStyle name="Normal 2 2 2 2 4 3 69" xfId="13696" xr:uid="{00000000-0005-0000-0000-000080350000}"/>
    <cellStyle name="Normal 2 2 2 2 4 3 7" xfId="13697" xr:uid="{00000000-0005-0000-0000-000081350000}"/>
    <cellStyle name="Normal 2 2 2 2 4 3 70" xfId="13698" xr:uid="{00000000-0005-0000-0000-000082350000}"/>
    <cellStyle name="Normal 2 2 2 2 4 3 71" xfId="13699" xr:uid="{00000000-0005-0000-0000-000083350000}"/>
    <cellStyle name="Normal 2 2 2 2 4 3 72" xfId="13700" xr:uid="{00000000-0005-0000-0000-000084350000}"/>
    <cellStyle name="Normal 2 2 2 2 4 3 73" xfId="13701" xr:uid="{00000000-0005-0000-0000-000085350000}"/>
    <cellStyle name="Normal 2 2 2 2 4 3 74" xfId="13702" xr:uid="{00000000-0005-0000-0000-000086350000}"/>
    <cellStyle name="Normal 2 2 2 2 4 3 75" xfId="13703" xr:uid="{00000000-0005-0000-0000-000087350000}"/>
    <cellStyle name="Normal 2 2 2 2 4 3 76" xfId="13704" xr:uid="{00000000-0005-0000-0000-000088350000}"/>
    <cellStyle name="Normal 2 2 2 2 4 3 77" xfId="13705" xr:uid="{00000000-0005-0000-0000-000089350000}"/>
    <cellStyle name="Normal 2 2 2 2 4 3 78" xfId="13706" xr:uid="{00000000-0005-0000-0000-00008A350000}"/>
    <cellStyle name="Normal 2 2 2 2 4 3 79" xfId="13707" xr:uid="{00000000-0005-0000-0000-00008B350000}"/>
    <cellStyle name="Normal 2 2 2 2 4 3 8" xfId="13708" xr:uid="{00000000-0005-0000-0000-00008C350000}"/>
    <cellStyle name="Normal 2 2 2 2 4 3 80" xfId="13709" xr:uid="{00000000-0005-0000-0000-00008D350000}"/>
    <cellStyle name="Normal 2 2 2 2 4 3 81" xfId="13710" xr:uid="{00000000-0005-0000-0000-00008E350000}"/>
    <cellStyle name="Normal 2 2 2 2 4 3 82" xfId="13711" xr:uid="{00000000-0005-0000-0000-00008F350000}"/>
    <cellStyle name="Normal 2 2 2 2 4 3 83" xfId="13712" xr:uid="{00000000-0005-0000-0000-000090350000}"/>
    <cellStyle name="Normal 2 2 2 2 4 3 84" xfId="13713" xr:uid="{00000000-0005-0000-0000-000091350000}"/>
    <cellStyle name="Normal 2 2 2 2 4 3 85" xfId="13714" xr:uid="{00000000-0005-0000-0000-000092350000}"/>
    <cellStyle name="Normal 2 2 2 2 4 3 86" xfId="13715" xr:uid="{00000000-0005-0000-0000-000093350000}"/>
    <cellStyle name="Normal 2 2 2 2 4 3 87" xfId="13716" xr:uid="{00000000-0005-0000-0000-000094350000}"/>
    <cellStyle name="Normal 2 2 2 2 4 3 88" xfId="13717" xr:uid="{00000000-0005-0000-0000-000095350000}"/>
    <cellStyle name="Normal 2 2 2 2 4 3 89" xfId="13718" xr:uid="{00000000-0005-0000-0000-000096350000}"/>
    <cellStyle name="Normal 2 2 2 2 4 3 9" xfId="13719" xr:uid="{00000000-0005-0000-0000-000097350000}"/>
    <cellStyle name="Normal 2 2 2 2 4 3 90" xfId="13720" xr:uid="{00000000-0005-0000-0000-000098350000}"/>
    <cellStyle name="Normal 2 2 2 2 4 3 91" xfId="13721" xr:uid="{00000000-0005-0000-0000-000099350000}"/>
    <cellStyle name="Normal 2 2 2 2 4 3 92" xfId="13722" xr:uid="{00000000-0005-0000-0000-00009A350000}"/>
    <cellStyle name="Normal 2 2 2 2 4 3 93" xfId="13723" xr:uid="{00000000-0005-0000-0000-00009B350000}"/>
    <cellStyle name="Normal 2 2 2 2 4 3 94" xfId="13724" xr:uid="{00000000-0005-0000-0000-00009C350000}"/>
    <cellStyle name="Normal 2 2 2 2 4 3 95" xfId="13725" xr:uid="{00000000-0005-0000-0000-00009D350000}"/>
    <cellStyle name="Normal 2 2 2 2 4 3 96" xfId="13726" xr:uid="{00000000-0005-0000-0000-00009E350000}"/>
    <cellStyle name="Normal 2 2 2 2 4 3 97" xfId="13727" xr:uid="{00000000-0005-0000-0000-00009F350000}"/>
    <cellStyle name="Normal 2 2 2 2 4 3 98" xfId="13728" xr:uid="{00000000-0005-0000-0000-0000A0350000}"/>
    <cellStyle name="Normal 2 2 2 2 4 3 99" xfId="13729" xr:uid="{00000000-0005-0000-0000-0000A1350000}"/>
    <cellStyle name="Normal 2 2 2 2 4 4" xfId="13730" xr:uid="{00000000-0005-0000-0000-0000A2350000}"/>
    <cellStyle name="Normal 2 2 2 2 4 5" xfId="13731" xr:uid="{00000000-0005-0000-0000-0000A3350000}"/>
    <cellStyle name="Normal 2 2 2 2 4 6" xfId="13732" xr:uid="{00000000-0005-0000-0000-0000A4350000}"/>
    <cellStyle name="Normal 2 2 2 2 4 7" xfId="13733" xr:uid="{00000000-0005-0000-0000-0000A5350000}"/>
    <cellStyle name="Normal 2 2 2 2 4 8" xfId="13734" xr:uid="{00000000-0005-0000-0000-0000A6350000}"/>
    <cellStyle name="Normal 2 2 2 2 4 9" xfId="13735" xr:uid="{00000000-0005-0000-0000-0000A7350000}"/>
    <cellStyle name="Normal 2 2 2 2 40" xfId="13736" xr:uid="{00000000-0005-0000-0000-0000A8350000}"/>
    <cellStyle name="Normal 2 2 2 2 41" xfId="13737" xr:uid="{00000000-0005-0000-0000-0000A9350000}"/>
    <cellStyle name="Normal 2 2 2 2 42" xfId="13738" xr:uid="{00000000-0005-0000-0000-0000AA350000}"/>
    <cellStyle name="Normal 2 2 2 2 43" xfId="13739" xr:uid="{00000000-0005-0000-0000-0000AB350000}"/>
    <cellStyle name="Normal 2 2 2 2 44" xfId="13740" xr:uid="{00000000-0005-0000-0000-0000AC350000}"/>
    <cellStyle name="Normal 2 2 2 2 45" xfId="13741" xr:uid="{00000000-0005-0000-0000-0000AD350000}"/>
    <cellStyle name="Normal 2 2 2 2 46" xfId="13742" xr:uid="{00000000-0005-0000-0000-0000AE350000}"/>
    <cellStyle name="Normal 2 2 2 2 47" xfId="13743" xr:uid="{00000000-0005-0000-0000-0000AF350000}"/>
    <cellStyle name="Normal 2 2 2 2 48" xfId="13744" xr:uid="{00000000-0005-0000-0000-0000B0350000}"/>
    <cellStyle name="Normal 2 2 2 2 49" xfId="13745" xr:uid="{00000000-0005-0000-0000-0000B1350000}"/>
    <cellStyle name="Normal 2 2 2 2 5" xfId="13746" xr:uid="{00000000-0005-0000-0000-0000B2350000}"/>
    <cellStyle name="Normal 2 2 2 2 5 10" xfId="13747" xr:uid="{00000000-0005-0000-0000-0000B3350000}"/>
    <cellStyle name="Normal 2 2 2 2 5 100" xfId="13748" xr:uid="{00000000-0005-0000-0000-0000B4350000}"/>
    <cellStyle name="Normal 2 2 2 2 5 101" xfId="13749" xr:uid="{00000000-0005-0000-0000-0000B5350000}"/>
    <cellStyle name="Normal 2 2 2 2 5 102" xfId="13750" xr:uid="{00000000-0005-0000-0000-0000B6350000}"/>
    <cellStyle name="Normal 2 2 2 2 5 103" xfId="13751" xr:uid="{00000000-0005-0000-0000-0000B7350000}"/>
    <cellStyle name="Normal 2 2 2 2 5 104" xfId="13752" xr:uid="{00000000-0005-0000-0000-0000B8350000}"/>
    <cellStyle name="Normal 2 2 2 2 5 105" xfId="13753" xr:uid="{00000000-0005-0000-0000-0000B9350000}"/>
    <cellStyle name="Normal 2 2 2 2 5 106" xfId="13754" xr:uid="{00000000-0005-0000-0000-0000BA350000}"/>
    <cellStyle name="Normal 2 2 2 2 5 107" xfId="13755" xr:uid="{00000000-0005-0000-0000-0000BB350000}"/>
    <cellStyle name="Normal 2 2 2 2 5 108" xfId="13756" xr:uid="{00000000-0005-0000-0000-0000BC350000}"/>
    <cellStyle name="Normal 2 2 2 2 5 109" xfId="13757" xr:uid="{00000000-0005-0000-0000-0000BD350000}"/>
    <cellStyle name="Normal 2 2 2 2 5 11" xfId="13758" xr:uid="{00000000-0005-0000-0000-0000BE350000}"/>
    <cellStyle name="Normal 2 2 2 2 5 110" xfId="13759" xr:uid="{00000000-0005-0000-0000-0000BF350000}"/>
    <cellStyle name="Normal 2 2 2 2 5 111" xfId="13760" xr:uid="{00000000-0005-0000-0000-0000C0350000}"/>
    <cellStyle name="Normal 2 2 2 2 5 112" xfId="13761" xr:uid="{00000000-0005-0000-0000-0000C1350000}"/>
    <cellStyle name="Normal 2 2 2 2 5 113" xfId="13762" xr:uid="{00000000-0005-0000-0000-0000C2350000}"/>
    <cellStyle name="Normal 2 2 2 2 5 114" xfId="13763" xr:uid="{00000000-0005-0000-0000-0000C3350000}"/>
    <cellStyle name="Normal 2 2 2 2 5 115" xfId="13764" xr:uid="{00000000-0005-0000-0000-0000C4350000}"/>
    <cellStyle name="Normal 2 2 2 2 5 116" xfId="13765" xr:uid="{00000000-0005-0000-0000-0000C5350000}"/>
    <cellStyle name="Normal 2 2 2 2 5 117" xfId="13766" xr:uid="{00000000-0005-0000-0000-0000C6350000}"/>
    <cellStyle name="Normal 2 2 2 2 5 118" xfId="13767" xr:uid="{00000000-0005-0000-0000-0000C7350000}"/>
    <cellStyle name="Normal 2 2 2 2 5 119" xfId="13768" xr:uid="{00000000-0005-0000-0000-0000C8350000}"/>
    <cellStyle name="Normal 2 2 2 2 5 12" xfId="13769" xr:uid="{00000000-0005-0000-0000-0000C9350000}"/>
    <cellStyle name="Normal 2 2 2 2 5 120" xfId="13770" xr:uid="{00000000-0005-0000-0000-0000CA350000}"/>
    <cellStyle name="Normal 2 2 2 2 5 121" xfId="13771" xr:uid="{00000000-0005-0000-0000-0000CB350000}"/>
    <cellStyle name="Normal 2 2 2 2 5 122" xfId="13772" xr:uid="{00000000-0005-0000-0000-0000CC350000}"/>
    <cellStyle name="Normal 2 2 2 2 5 123" xfId="13773" xr:uid="{00000000-0005-0000-0000-0000CD350000}"/>
    <cellStyle name="Normal 2 2 2 2 5 124" xfId="13774" xr:uid="{00000000-0005-0000-0000-0000CE350000}"/>
    <cellStyle name="Normal 2 2 2 2 5 125" xfId="13775" xr:uid="{00000000-0005-0000-0000-0000CF350000}"/>
    <cellStyle name="Normal 2 2 2 2 5 126" xfId="13776" xr:uid="{00000000-0005-0000-0000-0000D0350000}"/>
    <cellStyle name="Normal 2 2 2 2 5 127" xfId="13777" xr:uid="{00000000-0005-0000-0000-0000D1350000}"/>
    <cellStyle name="Normal 2 2 2 2 5 128" xfId="13778" xr:uid="{00000000-0005-0000-0000-0000D2350000}"/>
    <cellStyle name="Normal 2 2 2 2 5 129" xfId="13779" xr:uid="{00000000-0005-0000-0000-0000D3350000}"/>
    <cellStyle name="Normal 2 2 2 2 5 13" xfId="13780" xr:uid="{00000000-0005-0000-0000-0000D4350000}"/>
    <cellStyle name="Normal 2 2 2 2 5 130" xfId="13781" xr:uid="{00000000-0005-0000-0000-0000D5350000}"/>
    <cellStyle name="Normal 2 2 2 2 5 131" xfId="13782" xr:uid="{00000000-0005-0000-0000-0000D6350000}"/>
    <cellStyle name="Normal 2 2 2 2 5 132" xfId="13783" xr:uid="{00000000-0005-0000-0000-0000D7350000}"/>
    <cellStyle name="Normal 2 2 2 2 5 133" xfId="13784" xr:uid="{00000000-0005-0000-0000-0000D8350000}"/>
    <cellStyle name="Normal 2 2 2 2 5 134" xfId="13785" xr:uid="{00000000-0005-0000-0000-0000D9350000}"/>
    <cellStyle name="Normal 2 2 2 2 5 135" xfId="13786" xr:uid="{00000000-0005-0000-0000-0000DA350000}"/>
    <cellStyle name="Normal 2 2 2 2 5 136" xfId="13787" xr:uid="{00000000-0005-0000-0000-0000DB350000}"/>
    <cellStyle name="Normal 2 2 2 2 5 137" xfId="13788" xr:uid="{00000000-0005-0000-0000-0000DC350000}"/>
    <cellStyle name="Normal 2 2 2 2 5 138" xfId="13789" xr:uid="{00000000-0005-0000-0000-0000DD350000}"/>
    <cellStyle name="Normal 2 2 2 2 5 139" xfId="13790" xr:uid="{00000000-0005-0000-0000-0000DE350000}"/>
    <cellStyle name="Normal 2 2 2 2 5 14" xfId="13791" xr:uid="{00000000-0005-0000-0000-0000DF350000}"/>
    <cellStyle name="Normal 2 2 2 2 5 140" xfId="13792" xr:uid="{00000000-0005-0000-0000-0000E0350000}"/>
    <cellStyle name="Normal 2 2 2 2 5 141" xfId="13793" xr:uid="{00000000-0005-0000-0000-0000E1350000}"/>
    <cellStyle name="Normal 2 2 2 2 5 142" xfId="13794" xr:uid="{00000000-0005-0000-0000-0000E2350000}"/>
    <cellStyle name="Normal 2 2 2 2 5 143" xfId="13795" xr:uid="{00000000-0005-0000-0000-0000E3350000}"/>
    <cellStyle name="Normal 2 2 2 2 5 144" xfId="13796" xr:uid="{00000000-0005-0000-0000-0000E4350000}"/>
    <cellStyle name="Normal 2 2 2 2 5 145" xfId="13797" xr:uid="{00000000-0005-0000-0000-0000E5350000}"/>
    <cellStyle name="Normal 2 2 2 2 5 146" xfId="13798" xr:uid="{00000000-0005-0000-0000-0000E6350000}"/>
    <cellStyle name="Normal 2 2 2 2 5 147" xfId="13799" xr:uid="{00000000-0005-0000-0000-0000E7350000}"/>
    <cellStyle name="Normal 2 2 2 2 5 148" xfId="13800" xr:uid="{00000000-0005-0000-0000-0000E8350000}"/>
    <cellStyle name="Normal 2 2 2 2 5 149" xfId="13801" xr:uid="{00000000-0005-0000-0000-0000E9350000}"/>
    <cellStyle name="Normal 2 2 2 2 5 15" xfId="13802" xr:uid="{00000000-0005-0000-0000-0000EA350000}"/>
    <cellStyle name="Normal 2 2 2 2 5 150" xfId="13803" xr:uid="{00000000-0005-0000-0000-0000EB350000}"/>
    <cellStyle name="Normal 2 2 2 2 5 151" xfId="13804" xr:uid="{00000000-0005-0000-0000-0000EC350000}"/>
    <cellStyle name="Normal 2 2 2 2 5 152" xfId="13805" xr:uid="{00000000-0005-0000-0000-0000ED350000}"/>
    <cellStyle name="Normal 2 2 2 2 5 153" xfId="13806" xr:uid="{00000000-0005-0000-0000-0000EE350000}"/>
    <cellStyle name="Normal 2 2 2 2 5 154" xfId="13807" xr:uid="{00000000-0005-0000-0000-0000EF350000}"/>
    <cellStyle name="Normal 2 2 2 2 5 155" xfId="13808" xr:uid="{00000000-0005-0000-0000-0000F0350000}"/>
    <cellStyle name="Normal 2 2 2 2 5 156" xfId="13809" xr:uid="{00000000-0005-0000-0000-0000F1350000}"/>
    <cellStyle name="Normal 2 2 2 2 5 157" xfId="13810" xr:uid="{00000000-0005-0000-0000-0000F2350000}"/>
    <cellStyle name="Normal 2 2 2 2 5 158" xfId="13811" xr:uid="{00000000-0005-0000-0000-0000F3350000}"/>
    <cellStyle name="Normal 2 2 2 2 5 159" xfId="13812" xr:uid="{00000000-0005-0000-0000-0000F4350000}"/>
    <cellStyle name="Normal 2 2 2 2 5 16" xfId="13813" xr:uid="{00000000-0005-0000-0000-0000F5350000}"/>
    <cellStyle name="Normal 2 2 2 2 5 160" xfId="13814" xr:uid="{00000000-0005-0000-0000-0000F6350000}"/>
    <cellStyle name="Normal 2 2 2 2 5 161" xfId="13815" xr:uid="{00000000-0005-0000-0000-0000F7350000}"/>
    <cellStyle name="Normal 2 2 2 2 5 162" xfId="13816" xr:uid="{00000000-0005-0000-0000-0000F8350000}"/>
    <cellStyle name="Normal 2 2 2 2 5 163" xfId="13817" xr:uid="{00000000-0005-0000-0000-0000F9350000}"/>
    <cellStyle name="Normal 2 2 2 2 5 164" xfId="13818" xr:uid="{00000000-0005-0000-0000-0000FA350000}"/>
    <cellStyle name="Normal 2 2 2 2 5 165" xfId="13819" xr:uid="{00000000-0005-0000-0000-0000FB350000}"/>
    <cellStyle name="Normal 2 2 2 2 5 166" xfId="13820" xr:uid="{00000000-0005-0000-0000-0000FC350000}"/>
    <cellStyle name="Normal 2 2 2 2 5 167" xfId="13821" xr:uid="{00000000-0005-0000-0000-0000FD350000}"/>
    <cellStyle name="Normal 2 2 2 2 5 168" xfId="13822" xr:uid="{00000000-0005-0000-0000-0000FE350000}"/>
    <cellStyle name="Normal 2 2 2 2 5 169" xfId="13823" xr:uid="{00000000-0005-0000-0000-0000FF350000}"/>
    <cellStyle name="Normal 2 2 2 2 5 17" xfId="13824" xr:uid="{00000000-0005-0000-0000-000000360000}"/>
    <cellStyle name="Normal 2 2 2 2 5 170" xfId="13825" xr:uid="{00000000-0005-0000-0000-000001360000}"/>
    <cellStyle name="Normal 2 2 2 2 5 171" xfId="13826" xr:uid="{00000000-0005-0000-0000-000002360000}"/>
    <cellStyle name="Normal 2 2 2 2 5 172" xfId="13827" xr:uid="{00000000-0005-0000-0000-000003360000}"/>
    <cellStyle name="Normal 2 2 2 2 5 173" xfId="13828" xr:uid="{00000000-0005-0000-0000-000004360000}"/>
    <cellStyle name="Normal 2 2 2 2 5 174" xfId="13829" xr:uid="{00000000-0005-0000-0000-000005360000}"/>
    <cellStyle name="Normal 2 2 2 2 5 175" xfId="13830" xr:uid="{00000000-0005-0000-0000-000006360000}"/>
    <cellStyle name="Normal 2 2 2 2 5 176" xfId="13831" xr:uid="{00000000-0005-0000-0000-000007360000}"/>
    <cellStyle name="Normal 2 2 2 2 5 177" xfId="13832" xr:uid="{00000000-0005-0000-0000-000008360000}"/>
    <cellStyle name="Normal 2 2 2 2 5 178" xfId="13833" xr:uid="{00000000-0005-0000-0000-000009360000}"/>
    <cellStyle name="Normal 2 2 2 2 5 179" xfId="13834" xr:uid="{00000000-0005-0000-0000-00000A360000}"/>
    <cellStyle name="Normal 2 2 2 2 5 18" xfId="13835" xr:uid="{00000000-0005-0000-0000-00000B360000}"/>
    <cellStyle name="Normal 2 2 2 2 5 180" xfId="13836" xr:uid="{00000000-0005-0000-0000-00000C360000}"/>
    <cellStyle name="Normal 2 2 2 2 5 181" xfId="13837" xr:uid="{00000000-0005-0000-0000-00000D360000}"/>
    <cellStyle name="Normal 2 2 2 2 5 182" xfId="13838" xr:uid="{00000000-0005-0000-0000-00000E360000}"/>
    <cellStyle name="Normal 2 2 2 2 5 183" xfId="13839" xr:uid="{00000000-0005-0000-0000-00000F360000}"/>
    <cellStyle name="Normal 2 2 2 2 5 184" xfId="13840" xr:uid="{00000000-0005-0000-0000-000010360000}"/>
    <cellStyle name="Normal 2 2 2 2 5 185" xfId="13841" xr:uid="{00000000-0005-0000-0000-000011360000}"/>
    <cellStyle name="Normal 2 2 2 2 5 186" xfId="13842" xr:uid="{00000000-0005-0000-0000-000012360000}"/>
    <cellStyle name="Normal 2 2 2 2 5 187" xfId="13843" xr:uid="{00000000-0005-0000-0000-000013360000}"/>
    <cellStyle name="Normal 2 2 2 2 5 188" xfId="13844" xr:uid="{00000000-0005-0000-0000-000014360000}"/>
    <cellStyle name="Normal 2 2 2 2 5 189" xfId="13845" xr:uid="{00000000-0005-0000-0000-000015360000}"/>
    <cellStyle name="Normal 2 2 2 2 5 19" xfId="13846" xr:uid="{00000000-0005-0000-0000-000016360000}"/>
    <cellStyle name="Normal 2 2 2 2 5 190" xfId="13847" xr:uid="{00000000-0005-0000-0000-000017360000}"/>
    <cellStyle name="Normal 2 2 2 2 5 191" xfId="13848" xr:uid="{00000000-0005-0000-0000-000018360000}"/>
    <cellStyle name="Normal 2 2 2 2 5 2" xfId="13849" xr:uid="{00000000-0005-0000-0000-000019360000}"/>
    <cellStyle name="Normal 2 2 2 2 5 20" xfId="13850" xr:uid="{00000000-0005-0000-0000-00001A360000}"/>
    <cellStyle name="Normal 2 2 2 2 5 21" xfId="13851" xr:uid="{00000000-0005-0000-0000-00001B360000}"/>
    <cellStyle name="Normal 2 2 2 2 5 22" xfId="13852" xr:uid="{00000000-0005-0000-0000-00001C360000}"/>
    <cellStyle name="Normal 2 2 2 2 5 23" xfId="13853" xr:uid="{00000000-0005-0000-0000-00001D360000}"/>
    <cellStyle name="Normal 2 2 2 2 5 24" xfId="13854" xr:uid="{00000000-0005-0000-0000-00001E360000}"/>
    <cellStyle name="Normal 2 2 2 2 5 25" xfId="13855" xr:uid="{00000000-0005-0000-0000-00001F360000}"/>
    <cellStyle name="Normal 2 2 2 2 5 26" xfId="13856" xr:uid="{00000000-0005-0000-0000-000020360000}"/>
    <cellStyle name="Normal 2 2 2 2 5 27" xfId="13857" xr:uid="{00000000-0005-0000-0000-000021360000}"/>
    <cellStyle name="Normal 2 2 2 2 5 28" xfId="13858" xr:uid="{00000000-0005-0000-0000-000022360000}"/>
    <cellStyle name="Normal 2 2 2 2 5 29" xfId="13859" xr:uid="{00000000-0005-0000-0000-000023360000}"/>
    <cellStyle name="Normal 2 2 2 2 5 3" xfId="13860" xr:uid="{00000000-0005-0000-0000-000024360000}"/>
    <cellStyle name="Normal 2 2 2 2 5 30" xfId="13861" xr:uid="{00000000-0005-0000-0000-000025360000}"/>
    <cellStyle name="Normal 2 2 2 2 5 31" xfId="13862" xr:uid="{00000000-0005-0000-0000-000026360000}"/>
    <cellStyle name="Normal 2 2 2 2 5 32" xfId="13863" xr:uid="{00000000-0005-0000-0000-000027360000}"/>
    <cellStyle name="Normal 2 2 2 2 5 33" xfId="13864" xr:uid="{00000000-0005-0000-0000-000028360000}"/>
    <cellStyle name="Normal 2 2 2 2 5 34" xfId="13865" xr:uid="{00000000-0005-0000-0000-000029360000}"/>
    <cellStyle name="Normal 2 2 2 2 5 35" xfId="13866" xr:uid="{00000000-0005-0000-0000-00002A360000}"/>
    <cellStyle name="Normal 2 2 2 2 5 36" xfId="13867" xr:uid="{00000000-0005-0000-0000-00002B360000}"/>
    <cellStyle name="Normal 2 2 2 2 5 37" xfId="13868" xr:uid="{00000000-0005-0000-0000-00002C360000}"/>
    <cellStyle name="Normal 2 2 2 2 5 38" xfId="13869" xr:uid="{00000000-0005-0000-0000-00002D360000}"/>
    <cellStyle name="Normal 2 2 2 2 5 39" xfId="13870" xr:uid="{00000000-0005-0000-0000-00002E360000}"/>
    <cellStyle name="Normal 2 2 2 2 5 4" xfId="13871" xr:uid="{00000000-0005-0000-0000-00002F360000}"/>
    <cellStyle name="Normal 2 2 2 2 5 40" xfId="13872" xr:uid="{00000000-0005-0000-0000-000030360000}"/>
    <cellStyle name="Normal 2 2 2 2 5 41" xfId="13873" xr:uid="{00000000-0005-0000-0000-000031360000}"/>
    <cellStyle name="Normal 2 2 2 2 5 42" xfId="13874" xr:uid="{00000000-0005-0000-0000-000032360000}"/>
    <cellStyle name="Normal 2 2 2 2 5 43" xfId="13875" xr:uid="{00000000-0005-0000-0000-000033360000}"/>
    <cellStyle name="Normal 2 2 2 2 5 44" xfId="13876" xr:uid="{00000000-0005-0000-0000-000034360000}"/>
    <cellStyle name="Normal 2 2 2 2 5 45" xfId="13877" xr:uid="{00000000-0005-0000-0000-000035360000}"/>
    <cellStyle name="Normal 2 2 2 2 5 46" xfId="13878" xr:uid="{00000000-0005-0000-0000-000036360000}"/>
    <cellStyle name="Normal 2 2 2 2 5 47" xfId="13879" xr:uid="{00000000-0005-0000-0000-000037360000}"/>
    <cellStyle name="Normal 2 2 2 2 5 48" xfId="13880" xr:uid="{00000000-0005-0000-0000-000038360000}"/>
    <cellStyle name="Normal 2 2 2 2 5 49" xfId="13881" xr:uid="{00000000-0005-0000-0000-000039360000}"/>
    <cellStyle name="Normal 2 2 2 2 5 5" xfId="13882" xr:uid="{00000000-0005-0000-0000-00003A360000}"/>
    <cellStyle name="Normal 2 2 2 2 5 50" xfId="13883" xr:uid="{00000000-0005-0000-0000-00003B360000}"/>
    <cellStyle name="Normal 2 2 2 2 5 51" xfId="13884" xr:uid="{00000000-0005-0000-0000-00003C360000}"/>
    <cellStyle name="Normal 2 2 2 2 5 52" xfId="13885" xr:uid="{00000000-0005-0000-0000-00003D360000}"/>
    <cellStyle name="Normal 2 2 2 2 5 53" xfId="13886" xr:uid="{00000000-0005-0000-0000-00003E360000}"/>
    <cellStyle name="Normal 2 2 2 2 5 54" xfId="13887" xr:uid="{00000000-0005-0000-0000-00003F360000}"/>
    <cellStyle name="Normal 2 2 2 2 5 55" xfId="13888" xr:uid="{00000000-0005-0000-0000-000040360000}"/>
    <cellStyle name="Normal 2 2 2 2 5 56" xfId="13889" xr:uid="{00000000-0005-0000-0000-000041360000}"/>
    <cellStyle name="Normal 2 2 2 2 5 57" xfId="13890" xr:uid="{00000000-0005-0000-0000-000042360000}"/>
    <cellStyle name="Normal 2 2 2 2 5 58" xfId="13891" xr:uid="{00000000-0005-0000-0000-000043360000}"/>
    <cellStyle name="Normal 2 2 2 2 5 59" xfId="13892" xr:uid="{00000000-0005-0000-0000-000044360000}"/>
    <cellStyle name="Normal 2 2 2 2 5 6" xfId="13893" xr:uid="{00000000-0005-0000-0000-000045360000}"/>
    <cellStyle name="Normal 2 2 2 2 5 60" xfId="13894" xr:uid="{00000000-0005-0000-0000-000046360000}"/>
    <cellStyle name="Normal 2 2 2 2 5 61" xfId="13895" xr:uid="{00000000-0005-0000-0000-000047360000}"/>
    <cellStyle name="Normal 2 2 2 2 5 62" xfId="13896" xr:uid="{00000000-0005-0000-0000-000048360000}"/>
    <cellStyle name="Normal 2 2 2 2 5 63" xfId="13897" xr:uid="{00000000-0005-0000-0000-000049360000}"/>
    <cellStyle name="Normal 2 2 2 2 5 64" xfId="13898" xr:uid="{00000000-0005-0000-0000-00004A360000}"/>
    <cellStyle name="Normal 2 2 2 2 5 65" xfId="13899" xr:uid="{00000000-0005-0000-0000-00004B360000}"/>
    <cellStyle name="Normal 2 2 2 2 5 66" xfId="13900" xr:uid="{00000000-0005-0000-0000-00004C360000}"/>
    <cellStyle name="Normal 2 2 2 2 5 67" xfId="13901" xr:uid="{00000000-0005-0000-0000-00004D360000}"/>
    <cellStyle name="Normal 2 2 2 2 5 68" xfId="13902" xr:uid="{00000000-0005-0000-0000-00004E360000}"/>
    <cellStyle name="Normal 2 2 2 2 5 69" xfId="13903" xr:uid="{00000000-0005-0000-0000-00004F360000}"/>
    <cellStyle name="Normal 2 2 2 2 5 7" xfId="13904" xr:uid="{00000000-0005-0000-0000-000050360000}"/>
    <cellStyle name="Normal 2 2 2 2 5 70" xfId="13905" xr:uid="{00000000-0005-0000-0000-000051360000}"/>
    <cellStyle name="Normal 2 2 2 2 5 71" xfId="13906" xr:uid="{00000000-0005-0000-0000-000052360000}"/>
    <cellStyle name="Normal 2 2 2 2 5 72" xfId="13907" xr:uid="{00000000-0005-0000-0000-000053360000}"/>
    <cellStyle name="Normal 2 2 2 2 5 73" xfId="13908" xr:uid="{00000000-0005-0000-0000-000054360000}"/>
    <cellStyle name="Normal 2 2 2 2 5 74" xfId="13909" xr:uid="{00000000-0005-0000-0000-000055360000}"/>
    <cellStyle name="Normal 2 2 2 2 5 75" xfId="13910" xr:uid="{00000000-0005-0000-0000-000056360000}"/>
    <cellStyle name="Normal 2 2 2 2 5 76" xfId="13911" xr:uid="{00000000-0005-0000-0000-000057360000}"/>
    <cellStyle name="Normal 2 2 2 2 5 77" xfId="13912" xr:uid="{00000000-0005-0000-0000-000058360000}"/>
    <cellStyle name="Normal 2 2 2 2 5 78" xfId="13913" xr:uid="{00000000-0005-0000-0000-000059360000}"/>
    <cellStyle name="Normal 2 2 2 2 5 79" xfId="13914" xr:uid="{00000000-0005-0000-0000-00005A360000}"/>
    <cellStyle name="Normal 2 2 2 2 5 8" xfId="13915" xr:uid="{00000000-0005-0000-0000-00005B360000}"/>
    <cellStyle name="Normal 2 2 2 2 5 80" xfId="13916" xr:uid="{00000000-0005-0000-0000-00005C360000}"/>
    <cellStyle name="Normal 2 2 2 2 5 81" xfId="13917" xr:uid="{00000000-0005-0000-0000-00005D360000}"/>
    <cellStyle name="Normal 2 2 2 2 5 82" xfId="13918" xr:uid="{00000000-0005-0000-0000-00005E360000}"/>
    <cellStyle name="Normal 2 2 2 2 5 83" xfId="13919" xr:uid="{00000000-0005-0000-0000-00005F360000}"/>
    <cellStyle name="Normal 2 2 2 2 5 84" xfId="13920" xr:uid="{00000000-0005-0000-0000-000060360000}"/>
    <cellStyle name="Normal 2 2 2 2 5 85" xfId="13921" xr:uid="{00000000-0005-0000-0000-000061360000}"/>
    <cellStyle name="Normal 2 2 2 2 5 86" xfId="13922" xr:uid="{00000000-0005-0000-0000-000062360000}"/>
    <cellStyle name="Normal 2 2 2 2 5 87" xfId="13923" xr:uid="{00000000-0005-0000-0000-000063360000}"/>
    <cellStyle name="Normal 2 2 2 2 5 88" xfId="13924" xr:uid="{00000000-0005-0000-0000-000064360000}"/>
    <cellStyle name="Normal 2 2 2 2 5 89" xfId="13925" xr:uid="{00000000-0005-0000-0000-000065360000}"/>
    <cellStyle name="Normal 2 2 2 2 5 9" xfId="13926" xr:uid="{00000000-0005-0000-0000-000066360000}"/>
    <cellStyle name="Normal 2 2 2 2 5 90" xfId="13927" xr:uid="{00000000-0005-0000-0000-000067360000}"/>
    <cellStyle name="Normal 2 2 2 2 5 91" xfId="13928" xr:uid="{00000000-0005-0000-0000-000068360000}"/>
    <cellStyle name="Normal 2 2 2 2 5 92" xfId="13929" xr:uid="{00000000-0005-0000-0000-000069360000}"/>
    <cellStyle name="Normal 2 2 2 2 5 93" xfId="13930" xr:uid="{00000000-0005-0000-0000-00006A360000}"/>
    <cellStyle name="Normal 2 2 2 2 5 94" xfId="13931" xr:uid="{00000000-0005-0000-0000-00006B360000}"/>
    <cellStyle name="Normal 2 2 2 2 5 95" xfId="13932" xr:uid="{00000000-0005-0000-0000-00006C360000}"/>
    <cellStyle name="Normal 2 2 2 2 5 96" xfId="13933" xr:uid="{00000000-0005-0000-0000-00006D360000}"/>
    <cellStyle name="Normal 2 2 2 2 5 97" xfId="13934" xr:uid="{00000000-0005-0000-0000-00006E360000}"/>
    <cellStyle name="Normal 2 2 2 2 5 98" xfId="13935" xr:uid="{00000000-0005-0000-0000-00006F360000}"/>
    <cellStyle name="Normal 2 2 2 2 5 99" xfId="13936" xr:uid="{00000000-0005-0000-0000-000070360000}"/>
    <cellStyle name="Normal 2 2 2 2 50" xfId="13937" xr:uid="{00000000-0005-0000-0000-000071360000}"/>
    <cellStyle name="Normal 2 2 2 2 51" xfId="13938" xr:uid="{00000000-0005-0000-0000-000072360000}"/>
    <cellStyle name="Normal 2 2 2 2 52" xfId="13939" xr:uid="{00000000-0005-0000-0000-000073360000}"/>
    <cellStyle name="Normal 2 2 2 2 53" xfId="13940" xr:uid="{00000000-0005-0000-0000-000074360000}"/>
    <cellStyle name="Normal 2 2 2 2 54" xfId="13941" xr:uid="{00000000-0005-0000-0000-000075360000}"/>
    <cellStyle name="Normal 2 2 2 2 55" xfId="13942" xr:uid="{00000000-0005-0000-0000-000076360000}"/>
    <cellStyle name="Normal 2 2 2 2 56" xfId="13943" xr:uid="{00000000-0005-0000-0000-000077360000}"/>
    <cellStyle name="Normal 2 2 2 2 57" xfId="13944" xr:uid="{00000000-0005-0000-0000-000078360000}"/>
    <cellStyle name="Normal 2 2 2 2 58" xfId="13945" xr:uid="{00000000-0005-0000-0000-000079360000}"/>
    <cellStyle name="Normal 2 2 2 2 59" xfId="13946" xr:uid="{00000000-0005-0000-0000-00007A360000}"/>
    <cellStyle name="Normal 2 2 2 2 6" xfId="13947" xr:uid="{00000000-0005-0000-0000-00007B360000}"/>
    <cellStyle name="Normal 2 2 2 2 6 10" xfId="13948" xr:uid="{00000000-0005-0000-0000-00007C360000}"/>
    <cellStyle name="Normal 2 2 2 2 6 100" xfId="13949" xr:uid="{00000000-0005-0000-0000-00007D360000}"/>
    <cellStyle name="Normal 2 2 2 2 6 101" xfId="13950" xr:uid="{00000000-0005-0000-0000-00007E360000}"/>
    <cellStyle name="Normal 2 2 2 2 6 102" xfId="13951" xr:uid="{00000000-0005-0000-0000-00007F360000}"/>
    <cellStyle name="Normal 2 2 2 2 6 103" xfId="13952" xr:uid="{00000000-0005-0000-0000-000080360000}"/>
    <cellStyle name="Normal 2 2 2 2 6 104" xfId="13953" xr:uid="{00000000-0005-0000-0000-000081360000}"/>
    <cellStyle name="Normal 2 2 2 2 6 105" xfId="13954" xr:uid="{00000000-0005-0000-0000-000082360000}"/>
    <cellStyle name="Normal 2 2 2 2 6 106" xfId="13955" xr:uid="{00000000-0005-0000-0000-000083360000}"/>
    <cellStyle name="Normal 2 2 2 2 6 107" xfId="13956" xr:uid="{00000000-0005-0000-0000-000084360000}"/>
    <cellStyle name="Normal 2 2 2 2 6 108" xfId="13957" xr:uid="{00000000-0005-0000-0000-000085360000}"/>
    <cellStyle name="Normal 2 2 2 2 6 109" xfId="13958" xr:uid="{00000000-0005-0000-0000-000086360000}"/>
    <cellStyle name="Normal 2 2 2 2 6 11" xfId="13959" xr:uid="{00000000-0005-0000-0000-000087360000}"/>
    <cellStyle name="Normal 2 2 2 2 6 110" xfId="13960" xr:uid="{00000000-0005-0000-0000-000088360000}"/>
    <cellStyle name="Normal 2 2 2 2 6 111" xfId="13961" xr:uid="{00000000-0005-0000-0000-000089360000}"/>
    <cellStyle name="Normal 2 2 2 2 6 112" xfId="13962" xr:uid="{00000000-0005-0000-0000-00008A360000}"/>
    <cellStyle name="Normal 2 2 2 2 6 113" xfId="13963" xr:uid="{00000000-0005-0000-0000-00008B360000}"/>
    <cellStyle name="Normal 2 2 2 2 6 114" xfId="13964" xr:uid="{00000000-0005-0000-0000-00008C360000}"/>
    <cellStyle name="Normal 2 2 2 2 6 115" xfId="13965" xr:uid="{00000000-0005-0000-0000-00008D360000}"/>
    <cellStyle name="Normal 2 2 2 2 6 116" xfId="13966" xr:uid="{00000000-0005-0000-0000-00008E360000}"/>
    <cellStyle name="Normal 2 2 2 2 6 117" xfId="13967" xr:uid="{00000000-0005-0000-0000-00008F360000}"/>
    <cellStyle name="Normal 2 2 2 2 6 118" xfId="13968" xr:uid="{00000000-0005-0000-0000-000090360000}"/>
    <cellStyle name="Normal 2 2 2 2 6 119" xfId="13969" xr:uid="{00000000-0005-0000-0000-000091360000}"/>
    <cellStyle name="Normal 2 2 2 2 6 12" xfId="13970" xr:uid="{00000000-0005-0000-0000-000092360000}"/>
    <cellStyle name="Normal 2 2 2 2 6 120" xfId="13971" xr:uid="{00000000-0005-0000-0000-000093360000}"/>
    <cellStyle name="Normal 2 2 2 2 6 121" xfId="13972" xr:uid="{00000000-0005-0000-0000-000094360000}"/>
    <cellStyle name="Normal 2 2 2 2 6 122" xfId="13973" xr:uid="{00000000-0005-0000-0000-000095360000}"/>
    <cellStyle name="Normal 2 2 2 2 6 123" xfId="13974" xr:uid="{00000000-0005-0000-0000-000096360000}"/>
    <cellStyle name="Normal 2 2 2 2 6 124" xfId="13975" xr:uid="{00000000-0005-0000-0000-000097360000}"/>
    <cellStyle name="Normal 2 2 2 2 6 125" xfId="13976" xr:uid="{00000000-0005-0000-0000-000098360000}"/>
    <cellStyle name="Normal 2 2 2 2 6 126" xfId="13977" xr:uid="{00000000-0005-0000-0000-000099360000}"/>
    <cellStyle name="Normal 2 2 2 2 6 127" xfId="13978" xr:uid="{00000000-0005-0000-0000-00009A360000}"/>
    <cellStyle name="Normal 2 2 2 2 6 128" xfId="13979" xr:uid="{00000000-0005-0000-0000-00009B360000}"/>
    <cellStyle name="Normal 2 2 2 2 6 129" xfId="13980" xr:uid="{00000000-0005-0000-0000-00009C360000}"/>
    <cellStyle name="Normal 2 2 2 2 6 13" xfId="13981" xr:uid="{00000000-0005-0000-0000-00009D360000}"/>
    <cellStyle name="Normal 2 2 2 2 6 130" xfId="13982" xr:uid="{00000000-0005-0000-0000-00009E360000}"/>
    <cellStyle name="Normal 2 2 2 2 6 131" xfId="13983" xr:uid="{00000000-0005-0000-0000-00009F360000}"/>
    <cellStyle name="Normal 2 2 2 2 6 132" xfId="13984" xr:uid="{00000000-0005-0000-0000-0000A0360000}"/>
    <cellStyle name="Normal 2 2 2 2 6 133" xfId="13985" xr:uid="{00000000-0005-0000-0000-0000A1360000}"/>
    <cellStyle name="Normal 2 2 2 2 6 134" xfId="13986" xr:uid="{00000000-0005-0000-0000-0000A2360000}"/>
    <cellStyle name="Normal 2 2 2 2 6 135" xfId="13987" xr:uid="{00000000-0005-0000-0000-0000A3360000}"/>
    <cellStyle name="Normal 2 2 2 2 6 136" xfId="13988" xr:uid="{00000000-0005-0000-0000-0000A4360000}"/>
    <cellStyle name="Normal 2 2 2 2 6 137" xfId="13989" xr:uid="{00000000-0005-0000-0000-0000A5360000}"/>
    <cellStyle name="Normal 2 2 2 2 6 138" xfId="13990" xr:uid="{00000000-0005-0000-0000-0000A6360000}"/>
    <cellStyle name="Normal 2 2 2 2 6 139" xfId="13991" xr:uid="{00000000-0005-0000-0000-0000A7360000}"/>
    <cellStyle name="Normal 2 2 2 2 6 14" xfId="13992" xr:uid="{00000000-0005-0000-0000-0000A8360000}"/>
    <cellStyle name="Normal 2 2 2 2 6 140" xfId="13993" xr:uid="{00000000-0005-0000-0000-0000A9360000}"/>
    <cellStyle name="Normal 2 2 2 2 6 141" xfId="13994" xr:uid="{00000000-0005-0000-0000-0000AA360000}"/>
    <cellStyle name="Normal 2 2 2 2 6 142" xfId="13995" xr:uid="{00000000-0005-0000-0000-0000AB360000}"/>
    <cellStyle name="Normal 2 2 2 2 6 143" xfId="13996" xr:uid="{00000000-0005-0000-0000-0000AC360000}"/>
    <cellStyle name="Normal 2 2 2 2 6 144" xfId="13997" xr:uid="{00000000-0005-0000-0000-0000AD360000}"/>
    <cellStyle name="Normal 2 2 2 2 6 145" xfId="13998" xr:uid="{00000000-0005-0000-0000-0000AE360000}"/>
    <cellStyle name="Normal 2 2 2 2 6 146" xfId="13999" xr:uid="{00000000-0005-0000-0000-0000AF360000}"/>
    <cellStyle name="Normal 2 2 2 2 6 147" xfId="14000" xr:uid="{00000000-0005-0000-0000-0000B0360000}"/>
    <cellStyle name="Normal 2 2 2 2 6 148" xfId="14001" xr:uid="{00000000-0005-0000-0000-0000B1360000}"/>
    <cellStyle name="Normal 2 2 2 2 6 149" xfId="14002" xr:uid="{00000000-0005-0000-0000-0000B2360000}"/>
    <cellStyle name="Normal 2 2 2 2 6 15" xfId="14003" xr:uid="{00000000-0005-0000-0000-0000B3360000}"/>
    <cellStyle name="Normal 2 2 2 2 6 150" xfId="14004" xr:uid="{00000000-0005-0000-0000-0000B4360000}"/>
    <cellStyle name="Normal 2 2 2 2 6 151" xfId="14005" xr:uid="{00000000-0005-0000-0000-0000B5360000}"/>
    <cellStyle name="Normal 2 2 2 2 6 152" xfId="14006" xr:uid="{00000000-0005-0000-0000-0000B6360000}"/>
    <cellStyle name="Normal 2 2 2 2 6 153" xfId="14007" xr:uid="{00000000-0005-0000-0000-0000B7360000}"/>
    <cellStyle name="Normal 2 2 2 2 6 154" xfId="14008" xr:uid="{00000000-0005-0000-0000-0000B8360000}"/>
    <cellStyle name="Normal 2 2 2 2 6 155" xfId="14009" xr:uid="{00000000-0005-0000-0000-0000B9360000}"/>
    <cellStyle name="Normal 2 2 2 2 6 156" xfId="14010" xr:uid="{00000000-0005-0000-0000-0000BA360000}"/>
    <cellStyle name="Normal 2 2 2 2 6 157" xfId="14011" xr:uid="{00000000-0005-0000-0000-0000BB360000}"/>
    <cellStyle name="Normal 2 2 2 2 6 158" xfId="14012" xr:uid="{00000000-0005-0000-0000-0000BC360000}"/>
    <cellStyle name="Normal 2 2 2 2 6 159" xfId="14013" xr:uid="{00000000-0005-0000-0000-0000BD360000}"/>
    <cellStyle name="Normal 2 2 2 2 6 16" xfId="14014" xr:uid="{00000000-0005-0000-0000-0000BE360000}"/>
    <cellStyle name="Normal 2 2 2 2 6 160" xfId="14015" xr:uid="{00000000-0005-0000-0000-0000BF360000}"/>
    <cellStyle name="Normal 2 2 2 2 6 161" xfId="14016" xr:uid="{00000000-0005-0000-0000-0000C0360000}"/>
    <cellStyle name="Normal 2 2 2 2 6 162" xfId="14017" xr:uid="{00000000-0005-0000-0000-0000C1360000}"/>
    <cellStyle name="Normal 2 2 2 2 6 163" xfId="14018" xr:uid="{00000000-0005-0000-0000-0000C2360000}"/>
    <cellStyle name="Normal 2 2 2 2 6 164" xfId="14019" xr:uid="{00000000-0005-0000-0000-0000C3360000}"/>
    <cellStyle name="Normal 2 2 2 2 6 165" xfId="14020" xr:uid="{00000000-0005-0000-0000-0000C4360000}"/>
    <cellStyle name="Normal 2 2 2 2 6 166" xfId="14021" xr:uid="{00000000-0005-0000-0000-0000C5360000}"/>
    <cellStyle name="Normal 2 2 2 2 6 167" xfId="14022" xr:uid="{00000000-0005-0000-0000-0000C6360000}"/>
    <cellStyle name="Normal 2 2 2 2 6 168" xfId="14023" xr:uid="{00000000-0005-0000-0000-0000C7360000}"/>
    <cellStyle name="Normal 2 2 2 2 6 169" xfId="14024" xr:uid="{00000000-0005-0000-0000-0000C8360000}"/>
    <cellStyle name="Normal 2 2 2 2 6 17" xfId="14025" xr:uid="{00000000-0005-0000-0000-0000C9360000}"/>
    <cellStyle name="Normal 2 2 2 2 6 170" xfId="14026" xr:uid="{00000000-0005-0000-0000-0000CA360000}"/>
    <cellStyle name="Normal 2 2 2 2 6 171" xfId="14027" xr:uid="{00000000-0005-0000-0000-0000CB360000}"/>
    <cellStyle name="Normal 2 2 2 2 6 172" xfId="14028" xr:uid="{00000000-0005-0000-0000-0000CC360000}"/>
    <cellStyle name="Normal 2 2 2 2 6 173" xfId="14029" xr:uid="{00000000-0005-0000-0000-0000CD360000}"/>
    <cellStyle name="Normal 2 2 2 2 6 174" xfId="14030" xr:uid="{00000000-0005-0000-0000-0000CE360000}"/>
    <cellStyle name="Normal 2 2 2 2 6 175" xfId="14031" xr:uid="{00000000-0005-0000-0000-0000CF360000}"/>
    <cellStyle name="Normal 2 2 2 2 6 176" xfId="14032" xr:uid="{00000000-0005-0000-0000-0000D0360000}"/>
    <cellStyle name="Normal 2 2 2 2 6 177" xfId="14033" xr:uid="{00000000-0005-0000-0000-0000D1360000}"/>
    <cellStyle name="Normal 2 2 2 2 6 178" xfId="14034" xr:uid="{00000000-0005-0000-0000-0000D2360000}"/>
    <cellStyle name="Normal 2 2 2 2 6 179" xfId="14035" xr:uid="{00000000-0005-0000-0000-0000D3360000}"/>
    <cellStyle name="Normal 2 2 2 2 6 18" xfId="14036" xr:uid="{00000000-0005-0000-0000-0000D4360000}"/>
    <cellStyle name="Normal 2 2 2 2 6 180" xfId="14037" xr:uid="{00000000-0005-0000-0000-0000D5360000}"/>
    <cellStyle name="Normal 2 2 2 2 6 19" xfId="14038" xr:uid="{00000000-0005-0000-0000-0000D6360000}"/>
    <cellStyle name="Normal 2 2 2 2 6 2" xfId="14039" xr:uid="{00000000-0005-0000-0000-0000D7360000}"/>
    <cellStyle name="Normal 2 2 2 2 6 20" xfId="14040" xr:uid="{00000000-0005-0000-0000-0000D8360000}"/>
    <cellStyle name="Normal 2 2 2 2 6 21" xfId="14041" xr:uid="{00000000-0005-0000-0000-0000D9360000}"/>
    <cellStyle name="Normal 2 2 2 2 6 22" xfId="14042" xr:uid="{00000000-0005-0000-0000-0000DA360000}"/>
    <cellStyle name="Normal 2 2 2 2 6 23" xfId="14043" xr:uid="{00000000-0005-0000-0000-0000DB360000}"/>
    <cellStyle name="Normal 2 2 2 2 6 24" xfId="14044" xr:uid="{00000000-0005-0000-0000-0000DC360000}"/>
    <cellStyle name="Normal 2 2 2 2 6 25" xfId="14045" xr:uid="{00000000-0005-0000-0000-0000DD360000}"/>
    <cellStyle name="Normal 2 2 2 2 6 26" xfId="14046" xr:uid="{00000000-0005-0000-0000-0000DE360000}"/>
    <cellStyle name="Normal 2 2 2 2 6 27" xfId="14047" xr:uid="{00000000-0005-0000-0000-0000DF360000}"/>
    <cellStyle name="Normal 2 2 2 2 6 28" xfId="14048" xr:uid="{00000000-0005-0000-0000-0000E0360000}"/>
    <cellStyle name="Normal 2 2 2 2 6 29" xfId="14049" xr:uid="{00000000-0005-0000-0000-0000E1360000}"/>
    <cellStyle name="Normal 2 2 2 2 6 3" xfId="14050" xr:uid="{00000000-0005-0000-0000-0000E2360000}"/>
    <cellStyle name="Normal 2 2 2 2 6 30" xfId="14051" xr:uid="{00000000-0005-0000-0000-0000E3360000}"/>
    <cellStyle name="Normal 2 2 2 2 6 31" xfId="14052" xr:uid="{00000000-0005-0000-0000-0000E4360000}"/>
    <cellStyle name="Normal 2 2 2 2 6 32" xfId="14053" xr:uid="{00000000-0005-0000-0000-0000E5360000}"/>
    <cellStyle name="Normal 2 2 2 2 6 33" xfId="14054" xr:uid="{00000000-0005-0000-0000-0000E6360000}"/>
    <cellStyle name="Normal 2 2 2 2 6 34" xfId="14055" xr:uid="{00000000-0005-0000-0000-0000E7360000}"/>
    <cellStyle name="Normal 2 2 2 2 6 35" xfId="14056" xr:uid="{00000000-0005-0000-0000-0000E8360000}"/>
    <cellStyle name="Normal 2 2 2 2 6 36" xfId="14057" xr:uid="{00000000-0005-0000-0000-0000E9360000}"/>
    <cellStyle name="Normal 2 2 2 2 6 37" xfId="14058" xr:uid="{00000000-0005-0000-0000-0000EA360000}"/>
    <cellStyle name="Normal 2 2 2 2 6 38" xfId="14059" xr:uid="{00000000-0005-0000-0000-0000EB360000}"/>
    <cellStyle name="Normal 2 2 2 2 6 39" xfId="14060" xr:uid="{00000000-0005-0000-0000-0000EC360000}"/>
    <cellStyle name="Normal 2 2 2 2 6 4" xfId="14061" xr:uid="{00000000-0005-0000-0000-0000ED360000}"/>
    <cellStyle name="Normal 2 2 2 2 6 40" xfId="14062" xr:uid="{00000000-0005-0000-0000-0000EE360000}"/>
    <cellStyle name="Normal 2 2 2 2 6 41" xfId="14063" xr:uid="{00000000-0005-0000-0000-0000EF360000}"/>
    <cellStyle name="Normal 2 2 2 2 6 42" xfId="14064" xr:uid="{00000000-0005-0000-0000-0000F0360000}"/>
    <cellStyle name="Normal 2 2 2 2 6 43" xfId="14065" xr:uid="{00000000-0005-0000-0000-0000F1360000}"/>
    <cellStyle name="Normal 2 2 2 2 6 44" xfId="14066" xr:uid="{00000000-0005-0000-0000-0000F2360000}"/>
    <cellStyle name="Normal 2 2 2 2 6 45" xfId="14067" xr:uid="{00000000-0005-0000-0000-0000F3360000}"/>
    <cellStyle name="Normal 2 2 2 2 6 46" xfId="14068" xr:uid="{00000000-0005-0000-0000-0000F4360000}"/>
    <cellStyle name="Normal 2 2 2 2 6 47" xfId="14069" xr:uid="{00000000-0005-0000-0000-0000F5360000}"/>
    <cellStyle name="Normal 2 2 2 2 6 48" xfId="14070" xr:uid="{00000000-0005-0000-0000-0000F6360000}"/>
    <cellStyle name="Normal 2 2 2 2 6 49" xfId="14071" xr:uid="{00000000-0005-0000-0000-0000F7360000}"/>
    <cellStyle name="Normal 2 2 2 2 6 5" xfId="14072" xr:uid="{00000000-0005-0000-0000-0000F8360000}"/>
    <cellStyle name="Normal 2 2 2 2 6 50" xfId="14073" xr:uid="{00000000-0005-0000-0000-0000F9360000}"/>
    <cellStyle name="Normal 2 2 2 2 6 51" xfId="14074" xr:uid="{00000000-0005-0000-0000-0000FA360000}"/>
    <cellStyle name="Normal 2 2 2 2 6 52" xfId="14075" xr:uid="{00000000-0005-0000-0000-0000FB360000}"/>
    <cellStyle name="Normal 2 2 2 2 6 53" xfId="14076" xr:uid="{00000000-0005-0000-0000-0000FC360000}"/>
    <cellStyle name="Normal 2 2 2 2 6 54" xfId="14077" xr:uid="{00000000-0005-0000-0000-0000FD360000}"/>
    <cellStyle name="Normal 2 2 2 2 6 55" xfId="14078" xr:uid="{00000000-0005-0000-0000-0000FE360000}"/>
    <cellStyle name="Normal 2 2 2 2 6 56" xfId="14079" xr:uid="{00000000-0005-0000-0000-0000FF360000}"/>
    <cellStyle name="Normal 2 2 2 2 6 57" xfId="14080" xr:uid="{00000000-0005-0000-0000-000000370000}"/>
    <cellStyle name="Normal 2 2 2 2 6 58" xfId="14081" xr:uid="{00000000-0005-0000-0000-000001370000}"/>
    <cellStyle name="Normal 2 2 2 2 6 59" xfId="14082" xr:uid="{00000000-0005-0000-0000-000002370000}"/>
    <cellStyle name="Normal 2 2 2 2 6 6" xfId="14083" xr:uid="{00000000-0005-0000-0000-000003370000}"/>
    <cellStyle name="Normal 2 2 2 2 6 60" xfId="14084" xr:uid="{00000000-0005-0000-0000-000004370000}"/>
    <cellStyle name="Normal 2 2 2 2 6 61" xfId="14085" xr:uid="{00000000-0005-0000-0000-000005370000}"/>
    <cellStyle name="Normal 2 2 2 2 6 62" xfId="14086" xr:uid="{00000000-0005-0000-0000-000006370000}"/>
    <cellStyle name="Normal 2 2 2 2 6 63" xfId="14087" xr:uid="{00000000-0005-0000-0000-000007370000}"/>
    <cellStyle name="Normal 2 2 2 2 6 64" xfId="14088" xr:uid="{00000000-0005-0000-0000-000008370000}"/>
    <cellStyle name="Normal 2 2 2 2 6 65" xfId="14089" xr:uid="{00000000-0005-0000-0000-000009370000}"/>
    <cellStyle name="Normal 2 2 2 2 6 66" xfId="14090" xr:uid="{00000000-0005-0000-0000-00000A370000}"/>
    <cellStyle name="Normal 2 2 2 2 6 67" xfId="14091" xr:uid="{00000000-0005-0000-0000-00000B370000}"/>
    <cellStyle name="Normal 2 2 2 2 6 68" xfId="14092" xr:uid="{00000000-0005-0000-0000-00000C370000}"/>
    <cellStyle name="Normal 2 2 2 2 6 69" xfId="14093" xr:uid="{00000000-0005-0000-0000-00000D370000}"/>
    <cellStyle name="Normal 2 2 2 2 6 7" xfId="14094" xr:uid="{00000000-0005-0000-0000-00000E370000}"/>
    <cellStyle name="Normal 2 2 2 2 6 70" xfId="14095" xr:uid="{00000000-0005-0000-0000-00000F370000}"/>
    <cellStyle name="Normal 2 2 2 2 6 71" xfId="14096" xr:uid="{00000000-0005-0000-0000-000010370000}"/>
    <cellStyle name="Normal 2 2 2 2 6 72" xfId="14097" xr:uid="{00000000-0005-0000-0000-000011370000}"/>
    <cellStyle name="Normal 2 2 2 2 6 73" xfId="14098" xr:uid="{00000000-0005-0000-0000-000012370000}"/>
    <cellStyle name="Normal 2 2 2 2 6 74" xfId="14099" xr:uid="{00000000-0005-0000-0000-000013370000}"/>
    <cellStyle name="Normal 2 2 2 2 6 75" xfId="14100" xr:uid="{00000000-0005-0000-0000-000014370000}"/>
    <cellStyle name="Normal 2 2 2 2 6 76" xfId="14101" xr:uid="{00000000-0005-0000-0000-000015370000}"/>
    <cellStyle name="Normal 2 2 2 2 6 77" xfId="14102" xr:uid="{00000000-0005-0000-0000-000016370000}"/>
    <cellStyle name="Normal 2 2 2 2 6 78" xfId="14103" xr:uid="{00000000-0005-0000-0000-000017370000}"/>
    <cellStyle name="Normal 2 2 2 2 6 79" xfId="14104" xr:uid="{00000000-0005-0000-0000-000018370000}"/>
    <cellStyle name="Normal 2 2 2 2 6 8" xfId="14105" xr:uid="{00000000-0005-0000-0000-000019370000}"/>
    <cellStyle name="Normal 2 2 2 2 6 80" xfId="14106" xr:uid="{00000000-0005-0000-0000-00001A370000}"/>
    <cellStyle name="Normal 2 2 2 2 6 81" xfId="14107" xr:uid="{00000000-0005-0000-0000-00001B370000}"/>
    <cellStyle name="Normal 2 2 2 2 6 82" xfId="14108" xr:uid="{00000000-0005-0000-0000-00001C370000}"/>
    <cellStyle name="Normal 2 2 2 2 6 83" xfId="14109" xr:uid="{00000000-0005-0000-0000-00001D370000}"/>
    <cellStyle name="Normal 2 2 2 2 6 84" xfId="14110" xr:uid="{00000000-0005-0000-0000-00001E370000}"/>
    <cellStyle name="Normal 2 2 2 2 6 85" xfId="14111" xr:uid="{00000000-0005-0000-0000-00001F370000}"/>
    <cellStyle name="Normal 2 2 2 2 6 86" xfId="14112" xr:uid="{00000000-0005-0000-0000-000020370000}"/>
    <cellStyle name="Normal 2 2 2 2 6 87" xfId="14113" xr:uid="{00000000-0005-0000-0000-000021370000}"/>
    <cellStyle name="Normal 2 2 2 2 6 88" xfId="14114" xr:uid="{00000000-0005-0000-0000-000022370000}"/>
    <cellStyle name="Normal 2 2 2 2 6 89" xfId="14115" xr:uid="{00000000-0005-0000-0000-000023370000}"/>
    <cellStyle name="Normal 2 2 2 2 6 9" xfId="14116" xr:uid="{00000000-0005-0000-0000-000024370000}"/>
    <cellStyle name="Normal 2 2 2 2 6 90" xfId="14117" xr:uid="{00000000-0005-0000-0000-000025370000}"/>
    <cellStyle name="Normal 2 2 2 2 6 91" xfId="14118" xr:uid="{00000000-0005-0000-0000-000026370000}"/>
    <cellStyle name="Normal 2 2 2 2 6 92" xfId="14119" xr:uid="{00000000-0005-0000-0000-000027370000}"/>
    <cellStyle name="Normal 2 2 2 2 6 93" xfId="14120" xr:uid="{00000000-0005-0000-0000-000028370000}"/>
    <cellStyle name="Normal 2 2 2 2 6 94" xfId="14121" xr:uid="{00000000-0005-0000-0000-000029370000}"/>
    <cellStyle name="Normal 2 2 2 2 6 95" xfId="14122" xr:uid="{00000000-0005-0000-0000-00002A370000}"/>
    <cellStyle name="Normal 2 2 2 2 6 96" xfId="14123" xr:uid="{00000000-0005-0000-0000-00002B370000}"/>
    <cellStyle name="Normal 2 2 2 2 6 97" xfId="14124" xr:uid="{00000000-0005-0000-0000-00002C370000}"/>
    <cellStyle name="Normal 2 2 2 2 6 98" xfId="14125" xr:uid="{00000000-0005-0000-0000-00002D370000}"/>
    <cellStyle name="Normal 2 2 2 2 6 99" xfId="14126" xr:uid="{00000000-0005-0000-0000-00002E370000}"/>
    <cellStyle name="Normal 2 2 2 2 60" xfId="14127" xr:uid="{00000000-0005-0000-0000-00002F370000}"/>
    <cellStyle name="Normal 2 2 2 2 61" xfId="14128" xr:uid="{00000000-0005-0000-0000-000030370000}"/>
    <cellStyle name="Normal 2 2 2 2 62" xfId="14129" xr:uid="{00000000-0005-0000-0000-000031370000}"/>
    <cellStyle name="Normal 2 2 2 2 63" xfId="14130" xr:uid="{00000000-0005-0000-0000-000032370000}"/>
    <cellStyle name="Normal 2 2 2 2 64" xfId="14131" xr:uid="{00000000-0005-0000-0000-000033370000}"/>
    <cellStyle name="Normal 2 2 2 2 65" xfId="14132" xr:uid="{00000000-0005-0000-0000-000034370000}"/>
    <cellStyle name="Normal 2 2 2 2 66" xfId="14133" xr:uid="{00000000-0005-0000-0000-000035370000}"/>
    <cellStyle name="Normal 2 2 2 2 67" xfId="14134" xr:uid="{00000000-0005-0000-0000-000036370000}"/>
    <cellStyle name="Normal 2 2 2 2 68" xfId="14135" xr:uid="{00000000-0005-0000-0000-000037370000}"/>
    <cellStyle name="Normal 2 2 2 2 69" xfId="14136" xr:uid="{00000000-0005-0000-0000-000038370000}"/>
    <cellStyle name="Normal 2 2 2 2 7" xfId="14137" xr:uid="{00000000-0005-0000-0000-000039370000}"/>
    <cellStyle name="Normal 2 2 2 2 7 10" xfId="14138" xr:uid="{00000000-0005-0000-0000-00003A370000}"/>
    <cellStyle name="Normal 2 2 2 2 7 100" xfId="14139" xr:uid="{00000000-0005-0000-0000-00003B370000}"/>
    <cellStyle name="Normal 2 2 2 2 7 101" xfId="14140" xr:uid="{00000000-0005-0000-0000-00003C370000}"/>
    <cellStyle name="Normal 2 2 2 2 7 102" xfId="14141" xr:uid="{00000000-0005-0000-0000-00003D370000}"/>
    <cellStyle name="Normal 2 2 2 2 7 103" xfId="14142" xr:uid="{00000000-0005-0000-0000-00003E370000}"/>
    <cellStyle name="Normal 2 2 2 2 7 104" xfId="14143" xr:uid="{00000000-0005-0000-0000-00003F370000}"/>
    <cellStyle name="Normal 2 2 2 2 7 105" xfId="14144" xr:uid="{00000000-0005-0000-0000-000040370000}"/>
    <cellStyle name="Normal 2 2 2 2 7 106" xfId="14145" xr:uid="{00000000-0005-0000-0000-000041370000}"/>
    <cellStyle name="Normal 2 2 2 2 7 107" xfId="14146" xr:uid="{00000000-0005-0000-0000-000042370000}"/>
    <cellStyle name="Normal 2 2 2 2 7 108" xfId="14147" xr:uid="{00000000-0005-0000-0000-000043370000}"/>
    <cellStyle name="Normal 2 2 2 2 7 109" xfId="14148" xr:uid="{00000000-0005-0000-0000-000044370000}"/>
    <cellStyle name="Normal 2 2 2 2 7 11" xfId="14149" xr:uid="{00000000-0005-0000-0000-000045370000}"/>
    <cellStyle name="Normal 2 2 2 2 7 110" xfId="14150" xr:uid="{00000000-0005-0000-0000-000046370000}"/>
    <cellStyle name="Normal 2 2 2 2 7 111" xfId="14151" xr:uid="{00000000-0005-0000-0000-000047370000}"/>
    <cellStyle name="Normal 2 2 2 2 7 112" xfId="14152" xr:uid="{00000000-0005-0000-0000-000048370000}"/>
    <cellStyle name="Normal 2 2 2 2 7 113" xfId="14153" xr:uid="{00000000-0005-0000-0000-000049370000}"/>
    <cellStyle name="Normal 2 2 2 2 7 114" xfId="14154" xr:uid="{00000000-0005-0000-0000-00004A370000}"/>
    <cellStyle name="Normal 2 2 2 2 7 115" xfId="14155" xr:uid="{00000000-0005-0000-0000-00004B370000}"/>
    <cellStyle name="Normal 2 2 2 2 7 116" xfId="14156" xr:uid="{00000000-0005-0000-0000-00004C370000}"/>
    <cellStyle name="Normal 2 2 2 2 7 117" xfId="14157" xr:uid="{00000000-0005-0000-0000-00004D370000}"/>
    <cellStyle name="Normal 2 2 2 2 7 118" xfId="14158" xr:uid="{00000000-0005-0000-0000-00004E370000}"/>
    <cellStyle name="Normal 2 2 2 2 7 119" xfId="14159" xr:uid="{00000000-0005-0000-0000-00004F370000}"/>
    <cellStyle name="Normal 2 2 2 2 7 12" xfId="14160" xr:uid="{00000000-0005-0000-0000-000050370000}"/>
    <cellStyle name="Normal 2 2 2 2 7 120" xfId="14161" xr:uid="{00000000-0005-0000-0000-000051370000}"/>
    <cellStyle name="Normal 2 2 2 2 7 121" xfId="14162" xr:uid="{00000000-0005-0000-0000-000052370000}"/>
    <cellStyle name="Normal 2 2 2 2 7 122" xfId="14163" xr:uid="{00000000-0005-0000-0000-000053370000}"/>
    <cellStyle name="Normal 2 2 2 2 7 123" xfId="14164" xr:uid="{00000000-0005-0000-0000-000054370000}"/>
    <cellStyle name="Normal 2 2 2 2 7 124" xfId="14165" xr:uid="{00000000-0005-0000-0000-000055370000}"/>
    <cellStyle name="Normal 2 2 2 2 7 125" xfId="14166" xr:uid="{00000000-0005-0000-0000-000056370000}"/>
    <cellStyle name="Normal 2 2 2 2 7 126" xfId="14167" xr:uid="{00000000-0005-0000-0000-000057370000}"/>
    <cellStyle name="Normal 2 2 2 2 7 127" xfId="14168" xr:uid="{00000000-0005-0000-0000-000058370000}"/>
    <cellStyle name="Normal 2 2 2 2 7 128" xfId="14169" xr:uid="{00000000-0005-0000-0000-000059370000}"/>
    <cellStyle name="Normal 2 2 2 2 7 129" xfId="14170" xr:uid="{00000000-0005-0000-0000-00005A370000}"/>
    <cellStyle name="Normal 2 2 2 2 7 13" xfId="14171" xr:uid="{00000000-0005-0000-0000-00005B370000}"/>
    <cellStyle name="Normal 2 2 2 2 7 130" xfId="14172" xr:uid="{00000000-0005-0000-0000-00005C370000}"/>
    <cellStyle name="Normal 2 2 2 2 7 131" xfId="14173" xr:uid="{00000000-0005-0000-0000-00005D370000}"/>
    <cellStyle name="Normal 2 2 2 2 7 132" xfId="14174" xr:uid="{00000000-0005-0000-0000-00005E370000}"/>
    <cellStyle name="Normal 2 2 2 2 7 133" xfId="14175" xr:uid="{00000000-0005-0000-0000-00005F370000}"/>
    <cellStyle name="Normal 2 2 2 2 7 134" xfId="14176" xr:uid="{00000000-0005-0000-0000-000060370000}"/>
    <cellStyle name="Normal 2 2 2 2 7 135" xfId="14177" xr:uid="{00000000-0005-0000-0000-000061370000}"/>
    <cellStyle name="Normal 2 2 2 2 7 136" xfId="14178" xr:uid="{00000000-0005-0000-0000-000062370000}"/>
    <cellStyle name="Normal 2 2 2 2 7 137" xfId="14179" xr:uid="{00000000-0005-0000-0000-000063370000}"/>
    <cellStyle name="Normal 2 2 2 2 7 138" xfId="14180" xr:uid="{00000000-0005-0000-0000-000064370000}"/>
    <cellStyle name="Normal 2 2 2 2 7 139" xfId="14181" xr:uid="{00000000-0005-0000-0000-000065370000}"/>
    <cellStyle name="Normal 2 2 2 2 7 14" xfId="14182" xr:uid="{00000000-0005-0000-0000-000066370000}"/>
    <cellStyle name="Normal 2 2 2 2 7 140" xfId="14183" xr:uid="{00000000-0005-0000-0000-000067370000}"/>
    <cellStyle name="Normal 2 2 2 2 7 141" xfId="14184" xr:uid="{00000000-0005-0000-0000-000068370000}"/>
    <cellStyle name="Normal 2 2 2 2 7 142" xfId="14185" xr:uid="{00000000-0005-0000-0000-000069370000}"/>
    <cellStyle name="Normal 2 2 2 2 7 143" xfId="14186" xr:uid="{00000000-0005-0000-0000-00006A370000}"/>
    <cellStyle name="Normal 2 2 2 2 7 144" xfId="14187" xr:uid="{00000000-0005-0000-0000-00006B370000}"/>
    <cellStyle name="Normal 2 2 2 2 7 145" xfId="14188" xr:uid="{00000000-0005-0000-0000-00006C370000}"/>
    <cellStyle name="Normal 2 2 2 2 7 146" xfId="14189" xr:uid="{00000000-0005-0000-0000-00006D370000}"/>
    <cellStyle name="Normal 2 2 2 2 7 147" xfId="14190" xr:uid="{00000000-0005-0000-0000-00006E370000}"/>
    <cellStyle name="Normal 2 2 2 2 7 148" xfId="14191" xr:uid="{00000000-0005-0000-0000-00006F370000}"/>
    <cellStyle name="Normal 2 2 2 2 7 149" xfId="14192" xr:uid="{00000000-0005-0000-0000-000070370000}"/>
    <cellStyle name="Normal 2 2 2 2 7 15" xfId="14193" xr:uid="{00000000-0005-0000-0000-000071370000}"/>
    <cellStyle name="Normal 2 2 2 2 7 150" xfId="14194" xr:uid="{00000000-0005-0000-0000-000072370000}"/>
    <cellStyle name="Normal 2 2 2 2 7 151" xfId="14195" xr:uid="{00000000-0005-0000-0000-000073370000}"/>
    <cellStyle name="Normal 2 2 2 2 7 152" xfId="14196" xr:uid="{00000000-0005-0000-0000-000074370000}"/>
    <cellStyle name="Normal 2 2 2 2 7 153" xfId="14197" xr:uid="{00000000-0005-0000-0000-000075370000}"/>
    <cellStyle name="Normal 2 2 2 2 7 154" xfId="14198" xr:uid="{00000000-0005-0000-0000-000076370000}"/>
    <cellStyle name="Normal 2 2 2 2 7 155" xfId="14199" xr:uid="{00000000-0005-0000-0000-000077370000}"/>
    <cellStyle name="Normal 2 2 2 2 7 156" xfId="14200" xr:uid="{00000000-0005-0000-0000-000078370000}"/>
    <cellStyle name="Normal 2 2 2 2 7 157" xfId="14201" xr:uid="{00000000-0005-0000-0000-000079370000}"/>
    <cellStyle name="Normal 2 2 2 2 7 158" xfId="14202" xr:uid="{00000000-0005-0000-0000-00007A370000}"/>
    <cellStyle name="Normal 2 2 2 2 7 159" xfId="14203" xr:uid="{00000000-0005-0000-0000-00007B370000}"/>
    <cellStyle name="Normal 2 2 2 2 7 16" xfId="14204" xr:uid="{00000000-0005-0000-0000-00007C370000}"/>
    <cellStyle name="Normal 2 2 2 2 7 160" xfId="14205" xr:uid="{00000000-0005-0000-0000-00007D370000}"/>
    <cellStyle name="Normal 2 2 2 2 7 161" xfId="14206" xr:uid="{00000000-0005-0000-0000-00007E370000}"/>
    <cellStyle name="Normal 2 2 2 2 7 162" xfId="14207" xr:uid="{00000000-0005-0000-0000-00007F370000}"/>
    <cellStyle name="Normal 2 2 2 2 7 163" xfId="14208" xr:uid="{00000000-0005-0000-0000-000080370000}"/>
    <cellStyle name="Normal 2 2 2 2 7 164" xfId="14209" xr:uid="{00000000-0005-0000-0000-000081370000}"/>
    <cellStyle name="Normal 2 2 2 2 7 165" xfId="14210" xr:uid="{00000000-0005-0000-0000-000082370000}"/>
    <cellStyle name="Normal 2 2 2 2 7 166" xfId="14211" xr:uid="{00000000-0005-0000-0000-000083370000}"/>
    <cellStyle name="Normal 2 2 2 2 7 167" xfId="14212" xr:uid="{00000000-0005-0000-0000-000084370000}"/>
    <cellStyle name="Normal 2 2 2 2 7 168" xfId="14213" xr:uid="{00000000-0005-0000-0000-000085370000}"/>
    <cellStyle name="Normal 2 2 2 2 7 169" xfId="14214" xr:uid="{00000000-0005-0000-0000-000086370000}"/>
    <cellStyle name="Normal 2 2 2 2 7 17" xfId="14215" xr:uid="{00000000-0005-0000-0000-000087370000}"/>
    <cellStyle name="Normal 2 2 2 2 7 170" xfId="14216" xr:uid="{00000000-0005-0000-0000-000088370000}"/>
    <cellStyle name="Normal 2 2 2 2 7 171" xfId="14217" xr:uid="{00000000-0005-0000-0000-000089370000}"/>
    <cellStyle name="Normal 2 2 2 2 7 172" xfId="14218" xr:uid="{00000000-0005-0000-0000-00008A370000}"/>
    <cellStyle name="Normal 2 2 2 2 7 173" xfId="14219" xr:uid="{00000000-0005-0000-0000-00008B370000}"/>
    <cellStyle name="Normal 2 2 2 2 7 174" xfId="14220" xr:uid="{00000000-0005-0000-0000-00008C370000}"/>
    <cellStyle name="Normal 2 2 2 2 7 175" xfId="14221" xr:uid="{00000000-0005-0000-0000-00008D370000}"/>
    <cellStyle name="Normal 2 2 2 2 7 176" xfId="14222" xr:uid="{00000000-0005-0000-0000-00008E370000}"/>
    <cellStyle name="Normal 2 2 2 2 7 177" xfId="14223" xr:uid="{00000000-0005-0000-0000-00008F370000}"/>
    <cellStyle name="Normal 2 2 2 2 7 178" xfId="14224" xr:uid="{00000000-0005-0000-0000-000090370000}"/>
    <cellStyle name="Normal 2 2 2 2 7 179" xfId="14225" xr:uid="{00000000-0005-0000-0000-000091370000}"/>
    <cellStyle name="Normal 2 2 2 2 7 18" xfId="14226" xr:uid="{00000000-0005-0000-0000-000092370000}"/>
    <cellStyle name="Normal 2 2 2 2 7 180" xfId="14227" xr:uid="{00000000-0005-0000-0000-000093370000}"/>
    <cellStyle name="Normal 2 2 2 2 7 181" xfId="14228" xr:uid="{00000000-0005-0000-0000-000094370000}"/>
    <cellStyle name="Normal 2 2 2 2 7 182" xfId="14229" xr:uid="{00000000-0005-0000-0000-000095370000}"/>
    <cellStyle name="Normal 2 2 2 2 7 183" xfId="14230" xr:uid="{00000000-0005-0000-0000-000096370000}"/>
    <cellStyle name="Normal 2 2 2 2 7 184" xfId="14231" xr:uid="{00000000-0005-0000-0000-000097370000}"/>
    <cellStyle name="Normal 2 2 2 2 7 185" xfId="14232" xr:uid="{00000000-0005-0000-0000-000098370000}"/>
    <cellStyle name="Normal 2 2 2 2 7 186" xfId="14233" xr:uid="{00000000-0005-0000-0000-000099370000}"/>
    <cellStyle name="Normal 2 2 2 2 7 187" xfId="14234" xr:uid="{00000000-0005-0000-0000-00009A370000}"/>
    <cellStyle name="Normal 2 2 2 2 7 188" xfId="14235" xr:uid="{00000000-0005-0000-0000-00009B370000}"/>
    <cellStyle name="Normal 2 2 2 2 7 189" xfId="14236" xr:uid="{00000000-0005-0000-0000-00009C370000}"/>
    <cellStyle name="Normal 2 2 2 2 7 19" xfId="14237" xr:uid="{00000000-0005-0000-0000-00009D370000}"/>
    <cellStyle name="Normal 2 2 2 2 7 190" xfId="14238" xr:uid="{00000000-0005-0000-0000-00009E370000}"/>
    <cellStyle name="Normal 2 2 2 2 7 191" xfId="14239" xr:uid="{00000000-0005-0000-0000-00009F370000}"/>
    <cellStyle name="Normal 2 2 2 2 7 2" xfId="14240" xr:uid="{00000000-0005-0000-0000-0000A0370000}"/>
    <cellStyle name="Normal 2 2 2 2 7 20" xfId="14241" xr:uid="{00000000-0005-0000-0000-0000A1370000}"/>
    <cellStyle name="Normal 2 2 2 2 7 21" xfId="14242" xr:uid="{00000000-0005-0000-0000-0000A2370000}"/>
    <cellStyle name="Normal 2 2 2 2 7 22" xfId="14243" xr:uid="{00000000-0005-0000-0000-0000A3370000}"/>
    <cellStyle name="Normal 2 2 2 2 7 23" xfId="14244" xr:uid="{00000000-0005-0000-0000-0000A4370000}"/>
    <cellStyle name="Normal 2 2 2 2 7 24" xfId="14245" xr:uid="{00000000-0005-0000-0000-0000A5370000}"/>
    <cellStyle name="Normal 2 2 2 2 7 25" xfId="14246" xr:uid="{00000000-0005-0000-0000-0000A6370000}"/>
    <cellStyle name="Normal 2 2 2 2 7 26" xfId="14247" xr:uid="{00000000-0005-0000-0000-0000A7370000}"/>
    <cellStyle name="Normal 2 2 2 2 7 27" xfId="14248" xr:uid="{00000000-0005-0000-0000-0000A8370000}"/>
    <cellStyle name="Normal 2 2 2 2 7 28" xfId="14249" xr:uid="{00000000-0005-0000-0000-0000A9370000}"/>
    <cellStyle name="Normal 2 2 2 2 7 29" xfId="14250" xr:uid="{00000000-0005-0000-0000-0000AA370000}"/>
    <cellStyle name="Normal 2 2 2 2 7 3" xfId="14251" xr:uid="{00000000-0005-0000-0000-0000AB370000}"/>
    <cellStyle name="Normal 2 2 2 2 7 30" xfId="14252" xr:uid="{00000000-0005-0000-0000-0000AC370000}"/>
    <cellStyle name="Normal 2 2 2 2 7 31" xfId="14253" xr:uid="{00000000-0005-0000-0000-0000AD370000}"/>
    <cellStyle name="Normal 2 2 2 2 7 32" xfId="14254" xr:uid="{00000000-0005-0000-0000-0000AE370000}"/>
    <cellStyle name="Normal 2 2 2 2 7 33" xfId="14255" xr:uid="{00000000-0005-0000-0000-0000AF370000}"/>
    <cellStyle name="Normal 2 2 2 2 7 34" xfId="14256" xr:uid="{00000000-0005-0000-0000-0000B0370000}"/>
    <cellStyle name="Normal 2 2 2 2 7 35" xfId="14257" xr:uid="{00000000-0005-0000-0000-0000B1370000}"/>
    <cellStyle name="Normal 2 2 2 2 7 36" xfId="14258" xr:uid="{00000000-0005-0000-0000-0000B2370000}"/>
    <cellStyle name="Normal 2 2 2 2 7 37" xfId="14259" xr:uid="{00000000-0005-0000-0000-0000B3370000}"/>
    <cellStyle name="Normal 2 2 2 2 7 38" xfId="14260" xr:uid="{00000000-0005-0000-0000-0000B4370000}"/>
    <cellStyle name="Normal 2 2 2 2 7 39" xfId="14261" xr:uid="{00000000-0005-0000-0000-0000B5370000}"/>
    <cellStyle name="Normal 2 2 2 2 7 4" xfId="14262" xr:uid="{00000000-0005-0000-0000-0000B6370000}"/>
    <cellStyle name="Normal 2 2 2 2 7 40" xfId="14263" xr:uid="{00000000-0005-0000-0000-0000B7370000}"/>
    <cellStyle name="Normal 2 2 2 2 7 41" xfId="14264" xr:uid="{00000000-0005-0000-0000-0000B8370000}"/>
    <cellStyle name="Normal 2 2 2 2 7 42" xfId="14265" xr:uid="{00000000-0005-0000-0000-0000B9370000}"/>
    <cellStyle name="Normal 2 2 2 2 7 43" xfId="14266" xr:uid="{00000000-0005-0000-0000-0000BA370000}"/>
    <cellStyle name="Normal 2 2 2 2 7 44" xfId="14267" xr:uid="{00000000-0005-0000-0000-0000BB370000}"/>
    <cellStyle name="Normal 2 2 2 2 7 45" xfId="14268" xr:uid="{00000000-0005-0000-0000-0000BC370000}"/>
    <cellStyle name="Normal 2 2 2 2 7 46" xfId="14269" xr:uid="{00000000-0005-0000-0000-0000BD370000}"/>
    <cellStyle name="Normal 2 2 2 2 7 47" xfId="14270" xr:uid="{00000000-0005-0000-0000-0000BE370000}"/>
    <cellStyle name="Normal 2 2 2 2 7 48" xfId="14271" xr:uid="{00000000-0005-0000-0000-0000BF370000}"/>
    <cellStyle name="Normal 2 2 2 2 7 49" xfId="14272" xr:uid="{00000000-0005-0000-0000-0000C0370000}"/>
    <cellStyle name="Normal 2 2 2 2 7 5" xfId="14273" xr:uid="{00000000-0005-0000-0000-0000C1370000}"/>
    <cellStyle name="Normal 2 2 2 2 7 50" xfId="14274" xr:uid="{00000000-0005-0000-0000-0000C2370000}"/>
    <cellStyle name="Normal 2 2 2 2 7 51" xfId="14275" xr:uid="{00000000-0005-0000-0000-0000C3370000}"/>
    <cellStyle name="Normal 2 2 2 2 7 52" xfId="14276" xr:uid="{00000000-0005-0000-0000-0000C4370000}"/>
    <cellStyle name="Normal 2 2 2 2 7 53" xfId="14277" xr:uid="{00000000-0005-0000-0000-0000C5370000}"/>
    <cellStyle name="Normal 2 2 2 2 7 54" xfId="14278" xr:uid="{00000000-0005-0000-0000-0000C6370000}"/>
    <cellStyle name="Normal 2 2 2 2 7 55" xfId="14279" xr:uid="{00000000-0005-0000-0000-0000C7370000}"/>
    <cellStyle name="Normal 2 2 2 2 7 56" xfId="14280" xr:uid="{00000000-0005-0000-0000-0000C8370000}"/>
    <cellStyle name="Normal 2 2 2 2 7 57" xfId="14281" xr:uid="{00000000-0005-0000-0000-0000C9370000}"/>
    <cellStyle name="Normal 2 2 2 2 7 58" xfId="14282" xr:uid="{00000000-0005-0000-0000-0000CA370000}"/>
    <cellStyle name="Normal 2 2 2 2 7 59" xfId="14283" xr:uid="{00000000-0005-0000-0000-0000CB370000}"/>
    <cellStyle name="Normal 2 2 2 2 7 6" xfId="14284" xr:uid="{00000000-0005-0000-0000-0000CC370000}"/>
    <cellStyle name="Normal 2 2 2 2 7 60" xfId="14285" xr:uid="{00000000-0005-0000-0000-0000CD370000}"/>
    <cellStyle name="Normal 2 2 2 2 7 61" xfId="14286" xr:uid="{00000000-0005-0000-0000-0000CE370000}"/>
    <cellStyle name="Normal 2 2 2 2 7 62" xfId="14287" xr:uid="{00000000-0005-0000-0000-0000CF370000}"/>
    <cellStyle name="Normal 2 2 2 2 7 63" xfId="14288" xr:uid="{00000000-0005-0000-0000-0000D0370000}"/>
    <cellStyle name="Normal 2 2 2 2 7 64" xfId="14289" xr:uid="{00000000-0005-0000-0000-0000D1370000}"/>
    <cellStyle name="Normal 2 2 2 2 7 65" xfId="14290" xr:uid="{00000000-0005-0000-0000-0000D2370000}"/>
    <cellStyle name="Normal 2 2 2 2 7 66" xfId="14291" xr:uid="{00000000-0005-0000-0000-0000D3370000}"/>
    <cellStyle name="Normal 2 2 2 2 7 67" xfId="14292" xr:uid="{00000000-0005-0000-0000-0000D4370000}"/>
    <cellStyle name="Normal 2 2 2 2 7 68" xfId="14293" xr:uid="{00000000-0005-0000-0000-0000D5370000}"/>
    <cellStyle name="Normal 2 2 2 2 7 69" xfId="14294" xr:uid="{00000000-0005-0000-0000-0000D6370000}"/>
    <cellStyle name="Normal 2 2 2 2 7 7" xfId="14295" xr:uid="{00000000-0005-0000-0000-0000D7370000}"/>
    <cellStyle name="Normal 2 2 2 2 7 70" xfId="14296" xr:uid="{00000000-0005-0000-0000-0000D8370000}"/>
    <cellStyle name="Normal 2 2 2 2 7 71" xfId="14297" xr:uid="{00000000-0005-0000-0000-0000D9370000}"/>
    <cellStyle name="Normal 2 2 2 2 7 72" xfId="14298" xr:uid="{00000000-0005-0000-0000-0000DA370000}"/>
    <cellStyle name="Normal 2 2 2 2 7 73" xfId="14299" xr:uid="{00000000-0005-0000-0000-0000DB370000}"/>
    <cellStyle name="Normal 2 2 2 2 7 74" xfId="14300" xr:uid="{00000000-0005-0000-0000-0000DC370000}"/>
    <cellStyle name="Normal 2 2 2 2 7 75" xfId="14301" xr:uid="{00000000-0005-0000-0000-0000DD370000}"/>
    <cellStyle name="Normal 2 2 2 2 7 76" xfId="14302" xr:uid="{00000000-0005-0000-0000-0000DE370000}"/>
    <cellStyle name="Normal 2 2 2 2 7 77" xfId="14303" xr:uid="{00000000-0005-0000-0000-0000DF370000}"/>
    <cellStyle name="Normal 2 2 2 2 7 78" xfId="14304" xr:uid="{00000000-0005-0000-0000-0000E0370000}"/>
    <cellStyle name="Normal 2 2 2 2 7 79" xfId="14305" xr:uid="{00000000-0005-0000-0000-0000E1370000}"/>
    <cellStyle name="Normal 2 2 2 2 7 8" xfId="14306" xr:uid="{00000000-0005-0000-0000-0000E2370000}"/>
    <cellStyle name="Normal 2 2 2 2 7 80" xfId="14307" xr:uid="{00000000-0005-0000-0000-0000E3370000}"/>
    <cellStyle name="Normal 2 2 2 2 7 81" xfId="14308" xr:uid="{00000000-0005-0000-0000-0000E4370000}"/>
    <cellStyle name="Normal 2 2 2 2 7 82" xfId="14309" xr:uid="{00000000-0005-0000-0000-0000E5370000}"/>
    <cellStyle name="Normal 2 2 2 2 7 83" xfId="14310" xr:uid="{00000000-0005-0000-0000-0000E6370000}"/>
    <cellStyle name="Normal 2 2 2 2 7 84" xfId="14311" xr:uid="{00000000-0005-0000-0000-0000E7370000}"/>
    <cellStyle name="Normal 2 2 2 2 7 85" xfId="14312" xr:uid="{00000000-0005-0000-0000-0000E8370000}"/>
    <cellStyle name="Normal 2 2 2 2 7 86" xfId="14313" xr:uid="{00000000-0005-0000-0000-0000E9370000}"/>
    <cellStyle name="Normal 2 2 2 2 7 87" xfId="14314" xr:uid="{00000000-0005-0000-0000-0000EA370000}"/>
    <cellStyle name="Normal 2 2 2 2 7 88" xfId="14315" xr:uid="{00000000-0005-0000-0000-0000EB370000}"/>
    <cellStyle name="Normal 2 2 2 2 7 89" xfId="14316" xr:uid="{00000000-0005-0000-0000-0000EC370000}"/>
    <cellStyle name="Normal 2 2 2 2 7 9" xfId="14317" xr:uid="{00000000-0005-0000-0000-0000ED370000}"/>
    <cellStyle name="Normal 2 2 2 2 7 90" xfId="14318" xr:uid="{00000000-0005-0000-0000-0000EE370000}"/>
    <cellStyle name="Normal 2 2 2 2 7 91" xfId="14319" xr:uid="{00000000-0005-0000-0000-0000EF370000}"/>
    <cellStyle name="Normal 2 2 2 2 7 92" xfId="14320" xr:uid="{00000000-0005-0000-0000-0000F0370000}"/>
    <cellStyle name="Normal 2 2 2 2 7 93" xfId="14321" xr:uid="{00000000-0005-0000-0000-0000F1370000}"/>
    <cellStyle name="Normal 2 2 2 2 7 94" xfId="14322" xr:uid="{00000000-0005-0000-0000-0000F2370000}"/>
    <cellStyle name="Normal 2 2 2 2 7 95" xfId="14323" xr:uid="{00000000-0005-0000-0000-0000F3370000}"/>
    <cellStyle name="Normal 2 2 2 2 7 96" xfId="14324" xr:uid="{00000000-0005-0000-0000-0000F4370000}"/>
    <cellStyle name="Normal 2 2 2 2 7 97" xfId="14325" xr:uid="{00000000-0005-0000-0000-0000F5370000}"/>
    <cellStyle name="Normal 2 2 2 2 7 98" xfId="14326" xr:uid="{00000000-0005-0000-0000-0000F6370000}"/>
    <cellStyle name="Normal 2 2 2 2 7 99" xfId="14327" xr:uid="{00000000-0005-0000-0000-0000F7370000}"/>
    <cellStyle name="Normal 2 2 2 2 70" xfId="14328" xr:uid="{00000000-0005-0000-0000-0000F8370000}"/>
    <cellStyle name="Normal 2 2 2 2 71" xfId="14329" xr:uid="{00000000-0005-0000-0000-0000F9370000}"/>
    <cellStyle name="Normal 2 2 2 2 72" xfId="14330" xr:uid="{00000000-0005-0000-0000-0000FA370000}"/>
    <cellStyle name="Normal 2 2 2 2 73" xfId="14331" xr:uid="{00000000-0005-0000-0000-0000FB370000}"/>
    <cellStyle name="Normal 2 2 2 2 74" xfId="14332" xr:uid="{00000000-0005-0000-0000-0000FC370000}"/>
    <cellStyle name="Normal 2 2 2 2 75" xfId="14333" xr:uid="{00000000-0005-0000-0000-0000FD370000}"/>
    <cellStyle name="Normal 2 2 2 2 76" xfId="14334" xr:uid="{00000000-0005-0000-0000-0000FE370000}"/>
    <cellStyle name="Normal 2 2 2 2 77" xfId="14335" xr:uid="{00000000-0005-0000-0000-0000FF370000}"/>
    <cellStyle name="Normal 2 2 2 2 78" xfId="14336" xr:uid="{00000000-0005-0000-0000-000000380000}"/>
    <cellStyle name="Normal 2 2 2 2 79" xfId="14337" xr:uid="{00000000-0005-0000-0000-000001380000}"/>
    <cellStyle name="Normal 2 2 2 2 8" xfId="14338" xr:uid="{00000000-0005-0000-0000-000002380000}"/>
    <cellStyle name="Normal 2 2 2 2 80" xfId="14339" xr:uid="{00000000-0005-0000-0000-000003380000}"/>
    <cellStyle name="Normal 2 2 2 2 81" xfId="14340" xr:uid="{00000000-0005-0000-0000-000004380000}"/>
    <cellStyle name="Normal 2 2 2 2 82" xfId="14341" xr:uid="{00000000-0005-0000-0000-000005380000}"/>
    <cellStyle name="Normal 2 2 2 2 83" xfId="14342" xr:uid="{00000000-0005-0000-0000-000006380000}"/>
    <cellStyle name="Normal 2 2 2 2 84" xfId="14343" xr:uid="{00000000-0005-0000-0000-000007380000}"/>
    <cellStyle name="Normal 2 2 2 2 85" xfId="14344" xr:uid="{00000000-0005-0000-0000-000008380000}"/>
    <cellStyle name="Normal 2 2 2 2 86" xfId="14345" xr:uid="{00000000-0005-0000-0000-000009380000}"/>
    <cellStyle name="Normal 2 2 2 2 87" xfId="14346" xr:uid="{00000000-0005-0000-0000-00000A380000}"/>
    <cellStyle name="Normal 2 2 2 2 88" xfId="14347" xr:uid="{00000000-0005-0000-0000-00000B380000}"/>
    <cellStyle name="Normal 2 2 2 2 89" xfId="14348" xr:uid="{00000000-0005-0000-0000-00000C380000}"/>
    <cellStyle name="Normal 2 2 2 2 9" xfId="14349" xr:uid="{00000000-0005-0000-0000-00000D380000}"/>
    <cellStyle name="Normal 2 2 2 2 90" xfId="14350" xr:uid="{00000000-0005-0000-0000-00000E380000}"/>
    <cellStyle name="Normal 2 2 2 2 91" xfId="14351" xr:uid="{00000000-0005-0000-0000-00000F380000}"/>
    <cellStyle name="Normal 2 2 2 2 92" xfId="14352" xr:uid="{00000000-0005-0000-0000-000010380000}"/>
    <cellStyle name="Normal 2 2 2 2 93" xfId="14353" xr:uid="{00000000-0005-0000-0000-000011380000}"/>
    <cellStyle name="Normal 2 2 2 2 94" xfId="14354" xr:uid="{00000000-0005-0000-0000-000012380000}"/>
    <cellStyle name="Normal 2 2 2 2 95" xfId="14355" xr:uid="{00000000-0005-0000-0000-000013380000}"/>
    <cellStyle name="Normal 2 2 2 2 96" xfId="14356" xr:uid="{00000000-0005-0000-0000-000014380000}"/>
    <cellStyle name="Normal 2 2 2 2 97" xfId="14357" xr:uid="{00000000-0005-0000-0000-000015380000}"/>
    <cellStyle name="Normal 2 2 2 2 98" xfId="14358" xr:uid="{00000000-0005-0000-0000-000016380000}"/>
    <cellStyle name="Normal 2 2 2 2 99" xfId="14359" xr:uid="{00000000-0005-0000-0000-000017380000}"/>
    <cellStyle name="Normal 2 2 2 20" xfId="14360" xr:uid="{00000000-0005-0000-0000-000018380000}"/>
    <cellStyle name="Normal 2 2 2 21" xfId="14361" xr:uid="{00000000-0005-0000-0000-000019380000}"/>
    <cellStyle name="Normal 2 2 2 22" xfId="14362" xr:uid="{00000000-0005-0000-0000-00001A380000}"/>
    <cellStyle name="Normal 2 2 2 23" xfId="14363" xr:uid="{00000000-0005-0000-0000-00001B380000}"/>
    <cellStyle name="Normal 2 2 2 24" xfId="14364" xr:uid="{00000000-0005-0000-0000-00001C380000}"/>
    <cellStyle name="Normal 2 2 2 25" xfId="14365" xr:uid="{00000000-0005-0000-0000-00001D380000}"/>
    <cellStyle name="Normal 2 2 2 26" xfId="14366" xr:uid="{00000000-0005-0000-0000-00001E380000}"/>
    <cellStyle name="Normal 2 2 2 27" xfId="14367" xr:uid="{00000000-0005-0000-0000-00001F380000}"/>
    <cellStyle name="Normal 2 2 2 28" xfId="14368" xr:uid="{00000000-0005-0000-0000-000020380000}"/>
    <cellStyle name="Normal 2 2 2 29" xfId="14369" xr:uid="{00000000-0005-0000-0000-000021380000}"/>
    <cellStyle name="Normal 2 2 2 3" xfId="14370" xr:uid="{00000000-0005-0000-0000-000022380000}"/>
    <cellStyle name="Normal 2 2 2 30" xfId="14371" xr:uid="{00000000-0005-0000-0000-000023380000}"/>
    <cellStyle name="Normal 2 2 2 31" xfId="14372" xr:uid="{00000000-0005-0000-0000-000024380000}"/>
    <cellStyle name="Normal 2 2 2 32" xfId="14373" xr:uid="{00000000-0005-0000-0000-000025380000}"/>
    <cellStyle name="Normal 2 2 2 33" xfId="14374" xr:uid="{00000000-0005-0000-0000-000026380000}"/>
    <cellStyle name="Normal 2 2 2 34" xfId="14375" xr:uid="{00000000-0005-0000-0000-000027380000}"/>
    <cellStyle name="Normal 2 2 2 35" xfId="14376" xr:uid="{00000000-0005-0000-0000-000028380000}"/>
    <cellStyle name="Normal 2 2 2 36" xfId="14377" xr:uid="{00000000-0005-0000-0000-000029380000}"/>
    <cellStyle name="Normal 2 2 2 37" xfId="14378" xr:uid="{00000000-0005-0000-0000-00002A380000}"/>
    <cellStyle name="Normal 2 2 2 38" xfId="14379" xr:uid="{00000000-0005-0000-0000-00002B380000}"/>
    <cellStyle name="Normal 2 2 2 39" xfId="14380" xr:uid="{00000000-0005-0000-0000-00002C380000}"/>
    <cellStyle name="Normal 2 2 2 4" xfId="14381" xr:uid="{00000000-0005-0000-0000-00002D380000}"/>
    <cellStyle name="Normal 2 2 2 4 10" xfId="14382" xr:uid="{00000000-0005-0000-0000-00002E380000}"/>
    <cellStyle name="Normal 2 2 2 4 11" xfId="14383" xr:uid="{00000000-0005-0000-0000-00002F380000}"/>
    <cellStyle name="Normal 2 2 2 4 12" xfId="14384" xr:uid="{00000000-0005-0000-0000-000030380000}"/>
    <cellStyle name="Normal 2 2 2 4 13" xfId="14385" xr:uid="{00000000-0005-0000-0000-000031380000}"/>
    <cellStyle name="Normal 2 2 2 4 14" xfId="14386" xr:uid="{00000000-0005-0000-0000-000032380000}"/>
    <cellStyle name="Normal 2 2 2 4 15" xfId="14387" xr:uid="{00000000-0005-0000-0000-000033380000}"/>
    <cellStyle name="Normal 2 2 2 4 16" xfId="14388" xr:uid="{00000000-0005-0000-0000-000034380000}"/>
    <cellStyle name="Normal 2 2 2 4 2" xfId="14389" xr:uid="{00000000-0005-0000-0000-000035380000}"/>
    <cellStyle name="Normal 2 2 2 4 2 10" xfId="14390" xr:uid="{00000000-0005-0000-0000-000036380000}"/>
    <cellStyle name="Normal 2 2 2 4 2 11" xfId="14391" xr:uid="{00000000-0005-0000-0000-000037380000}"/>
    <cellStyle name="Normal 2 2 2 4 2 12" xfId="14392" xr:uid="{00000000-0005-0000-0000-000038380000}"/>
    <cellStyle name="Normal 2 2 2 4 2 13" xfId="14393" xr:uid="{00000000-0005-0000-0000-000039380000}"/>
    <cellStyle name="Normal 2 2 2 4 2 14" xfId="14394" xr:uid="{00000000-0005-0000-0000-00003A380000}"/>
    <cellStyle name="Normal 2 2 2 4 2 15" xfId="14395" xr:uid="{00000000-0005-0000-0000-00003B380000}"/>
    <cellStyle name="Normal 2 2 2 4 2 16" xfId="14396" xr:uid="{00000000-0005-0000-0000-00003C380000}"/>
    <cellStyle name="Normal 2 2 2 4 2 2" xfId="14397" xr:uid="{00000000-0005-0000-0000-00003D380000}"/>
    <cellStyle name="Normal 2 2 2 4 2 2 10" xfId="14398" xr:uid="{00000000-0005-0000-0000-00003E380000}"/>
    <cellStyle name="Normal 2 2 2 4 2 2 11" xfId="14399" xr:uid="{00000000-0005-0000-0000-00003F380000}"/>
    <cellStyle name="Normal 2 2 2 4 2 2 12" xfId="14400" xr:uid="{00000000-0005-0000-0000-000040380000}"/>
    <cellStyle name="Normal 2 2 2 4 2 2 13" xfId="14401" xr:uid="{00000000-0005-0000-0000-000041380000}"/>
    <cellStyle name="Normal 2 2 2 4 2 2 14" xfId="14402" xr:uid="{00000000-0005-0000-0000-000042380000}"/>
    <cellStyle name="Normal 2 2 2 4 2 2 2" xfId="14403" xr:uid="{00000000-0005-0000-0000-000043380000}"/>
    <cellStyle name="Normal 2 2 2 4 2 2 2 10" xfId="14404" xr:uid="{00000000-0005-0000-0000-000044380000}"/>
    <cellStyle name="Normal 2 2 2 4 2 2 2 11" xfId="14405" xr:uid="{00000000-0005-0000-0000-000045380000}"/>
    <cellStyle name="Normal 2 2 2 4 2 2 2 12" xfId="14406" xr:uid="{00000000-0005-0000-0000-000046380000}"/>
    <cellStyle name="Normal 2 2 2 4 2 2 2 13" xfId="14407" xr:uid="{00000000-0005-0000-0000-000047380000}"/>
    <cellStyle name="Normal 2 2 2 4 2 2 2 14" xfId="14408" xr:uid="{00000000-0005-0000-0000-000048380000}"/>
    <cellStyle name="Normal 2 2 2 4 2 2 2 2" xfId="14409" xr:uid="{00000000-0005-0000-0000-000049380000}"/>
    <cellStyle name="Normal 2 2 2 4 2 2 2 2 10" xfId="14410" xr:uid="{00000000-0005-0000-0000-00004A380000}"/>
    <cellStyle name="Normal 2 2 2 4 2 2 2 2 11" xfId="14411" xr:uid="{00000000-0005-0000-0000-00004B380000}"/>
    <cellStyle name="Normal 2 2 2 4 2 2 2 2 12" xfId="14412" xr:uid="{00000000-0005-0000-0000-00004C380000}"/>
    <cellStyle name="Normal 2 2 2 4 2 2 2 2 13" xfId="14413" xr:uid="{00000000-0005-0000-0000-00004D380000}"/>
    <cellStyle name="Normal 2 2 2 4 2 2 2 2 2" xfId="14414" xr:uid="{00000000-0005-0000-0000-00004E380000}"/>
    <cellStyle name="Normal 2 2 2 4 2 2 2 2 2 10" xfId="14415" xr:uid="{00000000-0005-0000-0000-00004F380000}"/>
    <cellStyle name="Normal 2 2 2 4 2 2 2 2 2 11" xfId="14416" xr:uid="{00000000-0005-0000-0000-000050380000}"/>
    <cellStyle name="Normal 2 2 2 4 2 2 2 2 2 12" xfId="14417" xr:uid="{00000000-0005-0000-0000-000051380000}"/>
    <cellStyle name="Normal 2 2 2 4 2 2 2 2 2 13" xfId="14418" xr:uid="{00000000-0005-0000-0000-000052380000}"/>
    <cellStyle name="Normal 2 2 2 4 2 2 2 2 2 2" xfId="14419" xr:uid="{00000000-0005-0000-0000-000053380000}"/>
    <cellStyle name="Normal 2 2 2 4 2 2 2 2 2 3" xfId="14420" xr:uid="{00000000-0005-0000-0000-000054380000}"/>
    <cellStyle name="Normal 2 2 2 4 2 2 2 2 2 4" xfId="14421" xr:uid="{00000000-0005-0000-0000-000055380000}"/>
    <cellStyle name="Normal 2 2 2 4 2 2 2 2 2 5" xfId="14422" xr:uid="{00000000-0005-0000-0000-000056380000}"/>
    <cellStyle name="Normal 2 2 2 4 2 2 2 2 2 6" xfId="14423" xr:uid="{00000000-0005-0000-0000-000057380000}"/>
    <cellStyle name="Normal 2 2 2 4 2 2 2 2 2 7" xfId="14424" xr:uid="{00000000-0005-0000-0000-000058380000}"/>
    <cellStyle name="Normal 2 2 2 4 2 2 2 2 2 8" xfId="14425" xr:uid="{00000000-0005-0000-0000-000059380000}"/>
    <cellStyle name="Normal 2 2 2 4 2 2 2 2 2 9" xfId="14426" xr:uid="{00000000-0005-0000-0000-00005A380000}"/>
    <cellStyle name="Normal 2 2 2 4 2 2 2 2 3" xfId="14427" xr:uid="{00000000-0005-0000-0000-00005B380000}"/>
    <cellStyle name="Normal 2 2 2 4 2 2 2 2 4" xfId="14428" xr:uid="{00000000-0005-0000-0000-00005C380000}"/>
    <cellStyle name="Normal 2 2 2 4 2 2 2 2 5" xfId="14429" xr:uid="{00000000-0005-0000-0000-00005D380000}"/>
    <cellStyle name="Normal 2 2 2 4 2 2 2 2 6" xfId="14430" xr:uid="{00000000-0005-0000-0000-00005E380000}"/>
    <cellStyle name="Normal 2 2 2 4 2 2 2 2 7" xfId="14431" xr:uid="{00000000-0005-0000-0000-00005F380000}"/>
    <cellStyle name="Normal 2 2 2 4 2 2 2 2 8" xfId="14432" xr:uid="{00000000-0005-0000-0000-000060380000}"/>
    <cellStyle name="Normal 2 2 2 4 2 2 2 2 9" xfId="14433" xr:uid="{00000000-0005-0000-0000-000061380000}"/>
    <cellStyle name="Normal 2 2 2 4 2 2 2 3" xfId="14434" xr:uid="{00000000-0005-0000-0000-000062380000}"/>
    <cellStyle name="Normal 2 2 2 4 2 2 2 4" xfId="14435" xr:uid="{00000000-0005-0000-0000-000063380000}"/>
    <cellStyle name="Normal 2 2 2 4 2 2 2 5" xfId="14436" xr:uid="{00000000-0005-0000-0000-000064380000}"/>
    <cellStyle name="Normal 2 2 2 4 2 2 2 6" xfId="14437" xr:uid="{00000000-0005-0000-0000-000065380000}"/>
    <cellStyle name="Normal 2 2 2 4 2 2 2 7" xfId="14438" xr:uid="{00000000-0005-0000-0000-000066380000}"/>
    <cellStyle name="Normal 2 2 2 4 2 2 2 8" xfId="14439" xr:uid="{00000000-0005-0000-0000-000067380000}"/>
    <cellStyle name="Normal 2 2 2 4 2 2 2 9" xfId="14440" xr:uid="{00000000-0005-0000-0000-000068380000}"/>
    <cellStyle name="Normal 2 2 2 4 2 2 3" xfId="14441" xr:uid="{00000000-0005-0000-0000-000069380000}"/>
    <cellStyle name="Normal 2 2 2 4 2 2 3 10" xfId="14442" xr:uid="{00000000-0005-0000-0000-00006A380000}"/>
    <cellStyle name="Normal 2 2 2 4 2 2 3 100" xfId="14443" xr:uid="{00000000-0005-0000-0000-00006B380000}"/>
    <cellStyle name="Normal 2 2 2 4 2 2 3 101" xfId="14444" xr:uid="{00000000-0005-0000-0000-00006C380000}"/>
    <cellStyle name="Normal 2 2 2 4 2 2 3 102" xfId="14445" xr:uid="{00000000-0005-0000-0000-00006D380000}"/>
    <cellStyle name="Normal 2 2 2 4 2 2 3 103" xfId="14446" xr:uid="{00000000-0005-0000-0000-00006E380000}"/>
    <cellStyle name="Normal 2 2 2 4 2 2 3 104" xfId="14447" xr:uid="{00000000-0005-0000-0000-00006F380000}"/>
    <cellStyle name="Normal 2 2 2 4 2 2 3 105" xfId="14448" xr:uid="{00000000-0005-0000-0000-000070380000}"/>
    <cellStyle name="Normal 2 2 2 4 2 2 3 106" xfId="14449" xr:uid="{00000000-0005-0000-0000-000071380000}"/>
    <cellStyle name="Normal 2 2 2 4 2 2 3 107" xfId="14450" xr:uid="{00000000-0005-0000-0000-000072380000}"/>
    <cellStyle name="Normal 2 2 2 4 2 2 3 108" xfId="14451" xr:uid="{00000000-0005-0000-0000-000073380000}"/>
    <cellStyle name="Normal 2 2 2 4 2 2 3 109" xfId="14452" xr:uid="{00000000-0005-0000-0000-000074380000}"/>
    <cellStyle name="Normal 2 2 2 4 2 2 3 11" xfId="14453" xr:uid="{00000000-0005-0000-0000-000075380000}"/>
    <cellStyle name="Normal 2 2 2 4 2 2 3 110" xfId="14454" xr:uid="{00000000-0005-0000-0000-000076380000}"/>
    <cellStyle name="Normal 2 2 2 4 2 2 3 111" xfId="14455" xr:uid="{00000000-0005-0000-0000-000077380000}"/>
    <cellStyle name="Normal 2 2 2 4 2 2 3 112" xfId="14456" xr:uid="{00000000-0005-0000-0000-000078380000}"/>
    <cellStyle name="Normal 2 2 2 4 2 2 3 113" xfId="14457" xr:uid="{00000000-0005-0000-0000-000079380000}"/>
    <cellStyle name="Normal 2 2 2 4 2 2 3 114" xfId="14458" xr:uid="{00000000-0005-0000-0000-00007A380000}"/>
    <cellStyle name="Normal 2 2 2 4 2 2 3 115" xfId="14459" xr:uid="{00000000-0005-0000-0000-00007B380000}"/>
    <cellStyle name="Normal 2 2 2 4 2 2 3 116" xfId="14460" xr:uid="{00000000-0005-0000-0000-00007C380000}"/>
    <cellStyle name="Normal 2 2 2 4 2 2 3 117" xfId="14461" xr:uid="{00000000-0005-0000-0000-00007D380000}"/>
    <cellStyle name="Normal 2 2 2 4 2 2 3 118" xfId="14462" xr:uid="{00000000-0005-0000-0000-00007E380000}"/>
    <cellStyle name="Normal 2 2 2 4 2 2 3 119" xfId="14463" xr:uid="{00000000-0005-0000-0000-00007F380000}"/>
    <cellStyle name="Normal 2 2 2 4 2 2 3 12" xfId="14464" xr:uid="{00000000-0005-0000-0000-000080380000}"/>
    <cellStyle name="Normal 2 2 2 4 2 2 3 120" xfId="14465" xr:uid="{00000000-0005-0000-0000-000081380000}"/>
    <cellStyle name="Normal 2 2 2 4 2 2 3 121" xfId="14466" xr:uid="{00000000-0005-0000-0000-000082380000}"/>
    <cellStyle name="Normal 2 2 2 4 2 2 3 122" xfId="14467" xr:uid="{00000000-0005-0000-0000-000083380000}"/>
    <cellStyle name="Normal 2 2 2 4 2 2 3 123" xfId="14468" xr:uid="{00000000-0005-0000-0000-000084380000}"/>
    <cellStyle name="Normal 2 2 2 4 2 2 3 124" xfId="14469" xr:uid="{00000000-0005-0000-0000-000085380000}"/>
    <cellStyle name="Normal 2 2 2 4 2 2 3 125" xfId="14470" xr:uid="{00000000-0005-0000-0000-000086380000}"/>
    <cellStyle name="Normal 2 2 2 4 2 2 3 126" xfId="14471" xr:uid="{00000000-0005-0000-0000-000087380000}"/>
    <cellStyle name="Normal 2 2 2 4 2 2 3 127" xfId="14472" xr:uid="{00000000-0005-0000-0000-000088380000}"/>
    <cellStyle name="Normal 2 2 2 4 2 2 3 128" xfId="14473" xr:uid="{00000000-0005-0000-0000-000089380000}"/>
    <cellStyle name="Normal 2 2 2 4 2 2 3 129" xfId="14474" xr:uid="{00000000-0005-0000-0000-00008A380000}"/>
    <cellStyle name="Normal 2 2 2 4 2 2 3 13" xfId="14475" xr:uid="{00000000-0005-0000-0000-00008B380000}"/>
    <cellStyle name="Normal 2 2 2 4 2 2 3 130" xfId="14476" xr:uid="{00000000-0005-0000-0000-00008C380000}"/>
    <cellStyle name="Normal 2 2 2 4 2 2 3 131" xfId="14477" xr:uid="{00000000-0005-0000-0000-00008D380000}"/>
    <cellStyle name="Normal 2 2 2 4 2 2 3 132" xfId="14478" xr:uid="{00000000-0005-0000-0000-00008E380000}"/>
    <cellStyle name="Normal 2 2 2 4 2 2 3 133" xfId="14479" xr:uid="{00000000-0005-0000-0000-00008F380000}"/>
    <cellStyle name="Normal 2 2 2 4 2 2 3 134" xfId="14480" xr:uid="{00000000-0005-0000-0000-000090380000}"/>
    <cellStyle name="Normal 2 2 2 4 2 2 3 135" xfId="14481" xr:uid="{00000000-0005-0000-0000-000091380000}"/>
    <cellStyle name="Normal 2 2 2 4 2 2 3 136" xfId="14482" xr:uid="{00000000-0005-0000-0000-000092380000}"/>
    <cellStyle name="Normal 2 2 2 4 2 2 3 137" xfId="14483" xr:uid="{00000000-0005-0000-0000-000093380000}"/>
    <cellStyle name="Normal 2 2 2 4 2 2 3 138" xfId="14484" xr:uid="{00000000-0005-0000-0000-000094380000}"/>
    <cellStyle name="Normal 2 2 2 4 2 2 3 139" xfId="14485" xr:uid="{00000000-0005-0000-0000-000095380000}"/>
    <cellStyle name="Normal 2 2 2 4 2 2 3 14" xfId="14486" xr:uid="{00000000-0005-0000-0000-000096380000}"/>
    <cellStyle name="Normal 2 2 2 4 2 2 3 140" xfId="14487" xr:uid="{00000000-0005-0000-0000-000097380000}"/>
    <cellStyle name="Normal 2 2 2 4 2 2 3 141" xfId="14488" xr:uid="{00000000-0005-0000-0000-000098380000}"/>
    <cellStyle name="Normal 2 2 2 4 2 2 3 142" xfId="14489" xr:uid="{00000000-0005-0000-0000-000099380000}"/>
    <cellStyle name="Normal 2 2 2 4 2 2 3 143" xfId="14490" xr:uid="{00000000-0005-0000-0000-00009A380000}"/>
    <cellStyle name="Normal 2 2 2 4 2 2 3 144" xfId="14491" xr:uid="{00000000-0005-0000-0000-00009B380000}"/>
    <cellStyle name="Normal 2 2 2 4 2 2 3 145" xfId="14492" xr:uid="{00000000-0005-0000-0000-00009C380000}"/>
    <cellStyle name="Normal 2 2 2 4 2 2 3 146" xfId="14493" xr:uid="{00000000-0005-0000-0000-00009D380000}"/>
    <cellStyle name="Normal 2 2 2 4 2 2 3 147" xfId="14494" xr:uid="{00000000-0005-0000-0000-00009E380000}"/>
    <cellStyle name="Normal 2 2 2 4 2 2 3 148" xfId="14495" xr:uid="{00000000-0005-0000-0000-00009F380000}"/>
    <cellStyle name="Normal 2 2 2 4 2 2 3 149" xfId="14496" xr:uid="{00000000-0005-0000-0000-0000A0380000}"/>
    <cellStyle name="Normal 2 2 2 4 2 2 3 15" xfId="14497" xr:uid="{00000000-0005-0000-0000-0000A1380000}"/>
    <cellStyle name="Normal 2 2 2 4 2 2 3 150" xfId="14498" xr:uid="{00000000-0005-0000-0000-0000A2380000}"/>
    <cellStyle name="Normal 2 2 2 4 2 2 3 151" xfId="14499" xr:uid="{00000000-0005-0000-0000-0000A3380000}"/>
    <cellStyle name="Normal 2 2 2 4 2 2 3 152" xfId="14500" xr:uid="{00000000-0005-0000-0000-0000A4380000}"/>
    <cellStyle name="Normal 2 2 2 4 2 2 3 153" xfId="14501" xr:uid="{00000000-0005-0000-0000-0000A5380000}"/>
    <cellStyle name="Normal 2 2 2 4 2 2 3 154" xfId="14502" xr:uid="{00000000-0005-0000-0000-0000A6380000}"/>
    <cellStyle name="Normal 2 2 2 4 2 2 3 155" xfId="14503" xr:uid="{00000000-0005-0000-0000-0000A7380000}"/>
    <cellStyle name="Normal 2 2 2 4 2 2 3 156" xfId="14504" xr:uid="{00000000-0005-0000-0000-0000A8380000}"/>
    <cellStyle name="Normal 2 2 2 4 2 2 3 157" xfId="14505" xr:uid="{00000000-0005-0000-0000-0000A9380000}"/>
    <cellStyle name="Normal 2 2 2 4 2 2 3 158" xfId="14506" xr:uid="{00000000-0005-0000-0000-0000AA380000}"/>
    <cellStyle name="Normal 2 2 2 4 2 2 3 159" xfId="14507" xr:uid="{00000000-0005-0000-0000-0000AB380000}"/>
    <cellStyle name="Normal 2 2 2 4 2 2 3 16" xfId="14508" xr:uid="{00000000-0005-0000-0000-0000AC380000}"/>
    <cellStyle name="Normal 2 2 2 4 2 2 3 160" xfId="14509" xr:uid="{00000000-0005-0000-0000-0000AD380000}"/>
    <cellStyle name="Normal 2 2 2 4 2 2 3 161" xfId="14510" xr:uid="{00000000-0005-0000-0000-0000AE380000}"/>
    <cellStyle name="Normal 2 2 2 4 2 2 3 162" xfId="14511" xr:uid="{00000000-0005-0000-0000-0000AF380000}"/>
    <cellStyle name="Normal 2 2 2 4 2 2 3 163" xfId="14512" xr:uid="{00000000-0005-0000-0000-0000B0380000}"/>
    <cellStyle name="Normal 2 2 2 4 2 2 3 164" xfId="14513" xr:uid="{00000000-0005-0000-0000-0000B1380000}"/>
    <cellStyle name="Normal 2 2 2 4 2 2 3 165" xfId="14514" xr:uid="{00000000-0005-0000-0000-0000B2380000}"/>
    <cellStyle name="Normal 2 2 2 4 2 2 3 166" xfId="14515" xr:uid="{00000000-0005-0000-0000-0000B3380000}"/>
    <cellStyle name="Normal 2 2 2 4 2 2 3 167" xfId="14516" xr:uid="{00000000-0005-0000-0000-0000B4380000}"/>
    <cellStyle name="Normal 2 2 2 4 2 2 3 168" xfId="14517" xr:uid="{00000000-0005-0000-0000-0000B5380000}"/>
    <cellStyle name="Normal 2 2 2 4 2 2 3 169" xfId="14518" xr:uid="{00000000-0005-0000-0000-0000B6380000}"/>
    <cellStyle name="Normal 2 2 2 4 2 2 3 17" xfId="14519" xr:uid="{00000000-0005-0000-0000-0000B7380000}"/>
    <cellStyle name="Normal 2 2 2 4 2 2 3 170" xfId="14520" xr:uid="{00000000-0005-0000-0000-0000B8380000}"/>
    <cellStyle name="Normal 2 2 2 4 2 2 3 171" xfId="14521" xr:uid="{00000000-0005-0000-0000-0000B9380000}"/>
    <cellStyle name="Normal 2 2 2 4 2 2 3 172" xfId="14522" xr:uid="{00000000-0005-0000-0000-0000BA380000}"/>
    <cellStyle name="Normal 2 2 2 4 2 2 3 173" xfId="14523" xr:uid="{00000000-0005-0000-0000-0000BB380000}"/>
    <cellStyle name="Normal 2 2 2 4 2 2 3 174" xfId="14524" xr:uid="{00000000-0005-0000-0000-0000BC380000}"/>
    <cellStyle name="Normal 2 2 2 4 2 2 3 175" xfId="14525" xr:uid="{00000000-0005-0000-0000-0000BD380000}"/>
    <cellStyle name="Normal 2 2 2 4 2 2 3 176" xfId="14526" xr:uid="{00000000-0005-0000-0000-0000BE380000}"/>
    <cellStyle name="Normal 2 2 2 4 2 2 3 177" xfId="14527" xr:uid="{00000000-0005-0000-0000-0000BF380000}"/>
    <cellStyle name="Normal 2 2 2 4 2 2 3 178" xfId="14528" xr:uid="{00000000-0005-0000-0000-0000C0380000}"/>
    <cellStyle name="Normal 2 2 2 4 2 2 3 179" xfId="14529" xr:uid="{00000000-0005-0000-0000-0000C1380000}"/>
    <cellStyle name="Normal 2 2 2 4 2 2 3 18" xfId="14530" xr:uid="{00000000-0005-0000-0000-0000C2380000}"/>
    <cellStyle name="Normal 2 2 2 4 2 2 3 180" xfId="14531" xr:uid="{00000000-0005-0000-0000-0000C3380000}"/>
    <cellStyle name="Normal 2 2 2 4 2 2 3 19" xfId="14532" xr:uid="{00000000-0005-0000-0000-0000C4380000}"/>
    <cellStyle name="Normal 2 2 2 4 2 2 3 2" xfId="14533" xr:uid="{00000000-0005-0000-0000-0000C5380000}"/>
    <cellStyle name="Normal 2 2 2 4 2 2 3 20" xfId="14534" xr:uid="{00000000-0005-0000-0000-0000C6380000}"/>
    <cellStyle name="Normal 2 2 2 4 2 2 3 21" xfId="14535" xr:uid="{00000000-0005-0000-0000-0000C7380000}"/>
    <cellStyle name="Normal 2 2 2 4 2 2 3 22" xfId="14536" xr:uid="{00000000-0005-0000-0000-0000C8380000}"/>
    <cellStyle name="Normal 2 2 2 4 2 2 3 23" xfId="14537" xr:uid="{00000000-0005-0000-0000-0000C9380000}"/>
    <cellStyle name="Normal 2 2 2 4 2 2 3 24" xfId="14538" xr:uid="{00000000-0005-0000-0000-0000CA380000}"/>
    <cellStyle name="Normal 2 2 2 4 2 2 3 25" xfId="14539" xr:uid="{00000000-0005-0000-0000-0000CB380000}"/>
    <cellStyle name="Normal 2 2 2 4 2 2 3 26" xfId="14540" xr:uid="{00000000-0005-0000-0000-0000CC380000}"/>
    <cellStyle name="Normal 2 2 2 4 2 2 3 27" xfId="14541" xr:uid="{00000000-0005-0000-0000-0000CD380000}"/>
    <cellStyle name="Normal 2 2 2 4 2 2 3 28" xfId="14542" xr:uid="{00000000-0005-0000-0000-0000CE380000}"/>
    <cellStyle name="Normal 2 2 2 4 2 2 3 29" xfId="14543" xr:uid="{00000000-0005-0000-0000-0000CF380000}"/>
    <cellStyle name="Normal 2 2 2 4 2 2 3 3" xfId="14544" xr:uid="{00000000-0005-0000-0000-0000D0380000}"/>
    <cellStyle name="Normal 2 2 2 4 2 2 3 30" xfId="14545" xr:uid="{00000000-0005-0000-0000-0000D1380000}"/>
    <cellStyle name="Normal 2 2 2 4 2 2 3 31" xfId="14546" xr:uid="{00000000-0005-0000-0000-0000D2380000}"/>
    <cellStyle name="Normal 2 2 2 4 2 2 3 32" xfId="14547" xr:uid="{00000000-0005-0000-0000-0000D3380000}"/>
    <cellStyle name="Normal 2 2 2 4 2 2 3 33" xfId="14548" xr:uid="{00000000-0005-0000-0000-0000D4380000}"/>
    <cellStyle name="Normal 2 2 2 4 2 2 3 34" xfId="14549" xr:uid="{00000000-0005-0000-0000-0000D5380000}"/>
    <cellStyle name="Normal 2 2 2 4 2 2 3 35" xfId="14550" xr:uid="{00000000-0005-0000-0000-0000D6380000}"/>
    <cellStyle name="Normal 2 2 2 4 2 2 3 36" xfId="14551" xr:uid="{00000000-0005-0000-0000-0000D7380000}"/>
    <cellStyle name="Normal 2 2 2 4 2 2 3 37" xfId="14552" xr:uid="{00000000-0005-0000-0000-0000D8380000}"/>
    <cellStyle name="Normal 2 2 2 4 2 2 3 38" xfId="14553" xr:uid="{00000000-0005-0000-0000-0000D9380000}"/>
    <cellStyle name="Normal 2 2 2 4 2 2 3 39" xfId="14554" xr:uid="{00000000-0005-0000-0000-0000DA380000}"/>
    <cellStyle name="Normal 2 2 2 4 2 2 3 4" xfId="14555" xr:uid="{00000000-0005-0000-0000-0000DB380000}"/>
    <cellStyle name="Normal 2 2 2 4 2 2 3 40" xfId="14556" xr:uid="{00000000-0005-0000-0000-0000DC380000}"/>
    <cellStyle name="Normal 2 2 2 4 2 2 3 41" xfId="14557" xr:uid="{00000000-0005-0000-0000-0000DD380000}"/>
    <cellStyle name="Normal 2 2 2 4 2 2 3 42" xfId="14558" xr:uid="{00000000-0005-0000-0000-0000DE380000}"/>
    <cellStyle name="Normal 2 2 2 4 2 2 3 43" xfId="14559" xr:uid="{00000000-0005-0000-0000-0000DF380000}"/>
    <cellStyle name="Normal 2 2 2 4 2 2 3 44" xfId="14560" xr:uid="{00000000-0005-0000-0000-0000E0380000}"/>
    <cellStyle name="Normal 2 2 2 4 2 2 3 45" xfId="14561" xr:uid="{00000000-0005-0000-0000-0000E1380000}"/>
    <cellStyle name="Normal 2 2 2 4 2 2 3 46" xfId="14562" xr:uid="{00000000-0005-0000-0000-0000E2380000}"/>
    <cellStyle name="Normal 2 2 2 4 2 2 3 47" xfId="14563" xr:uid="{00000000-0005-0000-0000-0000E3380000}"/>
    <cellStyle name="Normal 2 2 2 4 2 2 3 48" xfId="14564" xr:uid="{00000000-0005-0000-0000-0000E4380000}"/>
    <cellStyle name="Normal 2 2 2 4 2 2 3 49" xfId="14565" xr:uid="{00000000-0005-0000-0000-0000E5380000}"/>
    <cellStyle name="Normal 2 2 2 4 2 2 3 5" xfId="14566" xr:uid="{00000000-0005-0000-0000-0000E6380000}"/>
    <cellStyle name="Normal 2 2 2 4 2 2 3 50" xfId="14567" xr:uid="{00000000-0005-0000-0000-0000E7380000}"/>
    <cellStyle name="Normal 2 2 2 4 2 2 3 51" xfId="14568" xr:uid="{00000000-0005-0000-0000-0000E8380000}"/>
    <cellStyle name="Normal 2 2 2 4 2 2 3 52" xfId="14569" xr:uid="{00000000-0005-0000-0000-0000E9380000}"/>
    <cellStyle name="Normal 2 2 2 4 2 2 3 53" xfId="14570" xr:uid="{00000000-0005-0000-0000-0000EA380000}"/>
    <cellStyle name="Normal 2 2 2 4 2 2 3 54" xfId="14571" xr:uid="{00000000-0005-0000-0000-0000EB380000}"/>
    <cellStyle name="Normal 2 2 2 4 2 2 3 55" xfId="14572" xr:uid="{00000000-0005-0000-0000-0000EC380000}"/>
    <cellStyle name="Normal 2 2 2 4 2 2 3 56" xfId="14573" xr:uid="{00000000-0005-0000-0000-0000ED380000}"/>
    <cellStyle name="Normal 2 2 2 4 2 2 3 57" xfId="14574" xr:uid="{00000000-0005-0000-0000-0000EE380000}"/>
    <cellStyle name="Normal 2 2 2 4 2 2 3 58" xfId="14575" xr:uid="{00000000-0005-0000-0000-0000EF380000}"/>
    <cellStyle name="Normal 2 2 2 4 2 2 3 59" xfId="14576" xr:uid="{00000000-0005-0000-0000-0000F0380000}"/>
    <cellStyle name="Normal 2 2 2 4 2 2 3 6" xfId="14577" xr:uid="{00000000-0005-0000-0000-0000F1380000}"/>
    <cellStyle name="Normal 2 2 2 4 2 2 3 60" xfId="14578" xr:uid="{00000000-0005-0000-0000-0000F2380000}"/>
    <cellStyle name="Normal 2 2 2 4 2 2 3 61" xfId="14579" xr:uid="{00000000-0005-0000-0000-0000F3380000}"/>
    <cellStyle name="Normal 2 2 2 4 2 2 3 62" xfId="14580" xr:uid="{00000000-0005-0000-0000-0000F4380000}"/>
    <cellStyle name="Normal 2 2 2 4 2 2 3 63" xfId="14581" xr:uid="{00000000-0005-0000-0000-0000F5380000}"/>
    <cellStyle name="Normal 2 2 2 4 2 2 3 64" xfId="14582" xr:uid="{00000000-0005-0000-0000-0000F6380000}"/>
    <cellStyle name="Normal 2 2 2 4 2 2 3 65" xfId="14583" xr:uid="{00000000-0005-0000-0000-0000F7380000}"/>
    <cellStyle name="Normal 2 2 2 4 2 2 3 66" xfId="14584" xr:uid="{00000000-0005-0000-0000-0000F8380000}"/>
    <cellStyle name="Normal 2 2 2 4 2 2 3 67" xfId="14585" xr:uid="{00000000-0005-0000-0000-0000F9380000}"/>
    <cellStyle name="Normal 2 2 2 4 2 2 3 68" xfId="14586" xr:uid="{00000000-0005-0000-0000-0000FA380000}"/>
    <cellStyle name="Normal 2 2 2 4 2 2 3 69" xfId="14587" xr:uid="{00000000-0005-0000-0000-0000FB380000}"/>
    <cellStyle name="Normal 2 2 2 4 2 2 3 7" xfId="14588" xr:uid="{00000000-0005-0000-0000-0000FC380000}"/>
    <cellStyle name="Normal 2 2 2 4 2 2 3 70" xfId="14589" xr:uid="{00000000-0005-0000-0000-0000FD380000}"/>
    <cellStyle name="Normal 2 2 2 4 2 2 3 71" xfId="14590" xr:uid="{00000000-0005-0000-0000-0000FE380000}"/>
    <cellStyle name="Normal 2 2 2 4 2 2 3 72" xfId="14591" xr:uid="{00000000-0005-0000-0000-0000FF380000}"/>
    <cellStyle name="Normal 2 2 2 4 2 2 3 73" xfId="14592" xr:uid="{00000000-0005-0000-0000-000000390000}"/>
    <cellStyle name="Normal 2 2 2 4 2 2 3 74" xfId="14593" xr:uid="{00000000-0005-0000-0000-000001390000}"/>
    <cellStyle name="Normal 2 2 2 4 2 2 3 75" xfId="14594" xr:uid="{00000000-0005-0000-0000-000002390000}"/>
    <cellStyle name="Normal 2 2 2 4 2 2 3 76" xfId="14595" xr:uid="{00000000-0005-0000-0000-000003390000}"/>
    <cellStyle name="Normal 2 2 2 4 2 2 3 77" xfId="14596" xr:uid="{00000000-0005-0000-0000-000004390000}"/>
    <cellStyle name="Normal 2 2 2 4 2 2 3 78" xfId="14597" xr:uid="{00000000-0005-0000-0000-000005390000}"/>
    <cellStyle name="Normal 2 2 2 4 2 2 3 79" xfId="14598" xr:uid="{00000000-0005-0000-0000-000006390000}"/>
    <cellStyle name="Normal 2 2 2 4 2 2 3 8" xfId="14599" xr:uid="{00000000-0005-0000-0000-000007390000}"/>
    <cellStyle name="Normal 2 2 2 4 2 2 3 80" xfId="14600" xr:uid="{00000000-0005-0000-0000-000008390000}"/>
    <cellStyle name="Normal 2 2 2 4 2 2 3 81" xfId="14601" xr:uid="{00000000-0005-0000-0000-000009390000}"/>
    <cellStyle name="Normal 2 2 2 4 2 2 3 82" xfId="14602" xr:uid="{00000000-0005-0000-0000-00000A390000}"/>
    <cellStyle name="Normal 2 2 2 4 2 2 3 83" xfId="14603" xr:uid="{00000000-0005-0000-0000-00000B390000}"/>
    <cellStyle name="Normal 2 2 2 4 2 2 3 84" xfId="14604" xr:uid="{00000000-0005-0000-0000-00000C390000}"/>
    <cellStyle name="Normal 2 2 2 4 2 2 3 85" xfId="14605" xr:uid="{00000000-0005-0000-0000-00000D390000}"/>
    <cellStyle name="Normal 2 2 2 4 2 2 3 86" xfId="14606" xr:uid="{00000000-0005-0000-0000-00000E390000}"/>
    <cellStyle name="Normal 2 2 2 4 2 2 3 87" xfId="14607" xr:uid="{00000000-0005-0000-0000-00000F390000}"/>
    <cellStyle name="Normal 2 2 2 4 2 2 3 88" xfId="14608" xr:uid="{00000000-0005-0000-0000-000010390000}"/>
    <cellStyle name="Normal 2 2 2 4 2 2 3 89" xfId="14609" xr:uid="{00000000-0005-0000-0000-000011390000}"/>
    <cellStyle name="Normal 2 2 2 4 2 2 3 9" xfId="14610" xr:uid="{00000000-0005-0000-0000-000012390000}"/>
    <cellStyle name="Normal 2 2 2 4 2 2 3 90" xfId="14611" xr:uid="{00000000-0005-0000-0000-000013390000}"/>
    <cellStyle name="Normal 2 2 2 4 2 2 3 91" xfId="14612" xr:uid="{00000000-0005-0000-0000-000014390000}"/>
    <cellStyle name="Normal 2 2 2 4 2 2 3 92" xfId="14613" xr:uid="{00000000-0005-0000-0000-000015390000}"/>
    <cellStyle name="Normal 2 2 2 4 2 2 3 93" xfId="14614" xr:uid="{00000000-0005-0000-0000-000016390000}"/>
    <cellStyle name="Normal 2 2 2 4 2 2 3 94" xfId="14615" xr:uid="{00000000-0005-0000-0000-000017390000}"/>
    <cellStyle name="Normal 2 2 2 4 2 2 3 95" xfId="14616" xr:uid="{00000000-0005-0000-0000-000018390000}"/>
    <cellStyle name="Normal 2 2 2 4 2 2 3 96" xfId="14617" xr:uid="{00000000-0005-0000-0000-000019390000}"/>
    <cellStyle name="Normal 2 2 2 4 2 2 3 97" xfId="14618" xr:uid="{00000000-0005-0000-0000-00001A390000}"/>
    <cellStyle name="Normal 2 2 2 4 2 2 3 98" xfId="14619" xr:uid="{00000000-0005-0000-0000-00001B390000}"/>
    <cellStyle name="Normal 2 2 2 4 2 2 3 99" xfId="14620" xr:uid="{00000000-0005-0000-0000-00001C390000}"/>
    <cellStyle name="Normal 2 2 2 4 2 2 4" xfId="14621" xr:uid="{00000000-0005-0000-0000-00001D390000}"/>
    <cellStyle name="Normal 2 2 2 4 2 2 5" xfId="14622" xr:uid="{00000000-0005-0000-0000-00001E390000}"/>
    <cellStyle name="Normal 2 2 2 4 2 2 6" xfId="14623" xr:uid="{00000000-0005-0000-0000-00001F390000}"/>
    <cellStyle name="Normal 2 2 2 4 2 2 7" xfId="14624" xr:uid="{00000000-0005-0000-0000-000020390000}"/>
    <cellStyle name="Normal 2 2 2 4 2 2 8" xfId="14625" xr:uid="{00000000-0005-0000-0000-000021390000}"/>
    <cellStyle name="Normal 2 2 2 4 2 2 9" xfId="14626" xr:uid="{00000000-0005-0000-0000-000022390000}"/>
    <cellStyle name="Normal 2 2 2 4 2 3" xfId="14627" xr:uid="{00000000-0005-0000-0000-000023390000}"/>
    <cellStyle name="Normal 2 2 2 4 2 4" xfId="14628" xr:uid="{00000000-0005-0000-0000-000024390000}"/>
    <cellStyle name="Normal 2 2 2 4 2 4 10" xfId="14629" xr:uid="{00000000-0005-0000-0000-000025390000}"/>
    <cellStyle name="Normal 2 2 2 4 2 4 100" xfId="14630" xr:uid="{00000000-0005-0000-0000-000026390000}"/>
    <cellStyle name="Normal 2 2 2 4 2 4 101" xfId="14631" xr:uid="{00000000-0005-0000-0000-000027390000}"/>
    <cellStyle name="Normal 2 2 2 4 2 4 102" xfId="14632" xr:uid="{00000000-0005-0000-0000-000028390000}"/>
    <cellStyle name="Normal 2 2 2 4 2 4 103" xfId="14633" xr:uid="{00000000-0005-0000-0000-000029390000}"/>
    <cellStyle name="Normal 2 2 2 4 2 4 104" xfId="14634" xr:uid="{00000000-0005-0000-0000-00002A390000}"/>
    <cellStyle name="Normal 2 2 2 4 2 4 105" xfId="14635" xr:uid="{00000000-0005-0000-0000-00002B390000}"/>
    <cellStyle name="Normal 2 2 2 4 2 4 106" xfId="14636" xr:uid="{00000000-0005-0000-0000-00002C390000}"/>
    <cellStyle name="Normal 2 2 2 4 2 4 107" xfId="14637" xr:uid="{00000000-0005-0000-0000-00002D390000}"/>
    <cellStyle name="Normal 2 2 2 4 2 4 108" xfId="14638" xr:uid="{00000000-0005-0000-0000-00002E390000}"/>
    <cellStyle name="Normal 2 2 2 4 2 4 109" xfId="14639" xr:uid="{00000000-0005-0000-0000-00002F390000}"/>
    <cellStyle name="Normal 2 2 2 4 2 4 11" xfId="14640" xr:uid="{00000000-0005-0000-0000-000030390000}"/>
    <cellStyle name="Normal 2 2 2 4 2 4 110" xfId="14641" xr:uid="{00000000-0005-0000-0000-000031390000}"/>
    <cellStyle name="Normal 2 2 2 4 2 4 111" xfId="14642" xr:uid="{00000000-0005-0000-0000-000032390000}"/>
    <cellStyle name="Normal 2 2 2 4 2 4 112" xfId="14643" xr:uid="{00000000-0005-0000-0000-000033390000}"/>
    <cellStyle name="Normal 2 2 2 4 2 4 113" xfId="14644" xr:uid="{00000000-0005-0000-0000-000034390000}"/>
    <cellStyle name="Normal 2 2 2 4 2 4 114" xfId="14645" xr:uid="{00000000-0005-0000-0000-000035390000}"/>
    <cellStyle name="Normal 2 2 2 4 2 4 115" xfId="14646" xr:uid="{00000000-0005-0000-0000-000036390000}"/>
    <cellStyle name="Normal 2 2 2 4 2 4 116" xfId="14647" xr:uid="{00000000-0005-0000-0000-000037390000}"/>
    <cellStyle name="Normal 2 2 2 4 2 4 117" xfId="14648" xr:uid="{00000000-0005-0000-0000-000038390000}"/>
    <cellStyle name="Normal 2 2 2 4 2 4 118" xfId="14649" xr:uid="{00000000-0005-0000-0000-000039390000}"/>
    <cellStyle name="Normal 2 2 2 4 2 4 119" xfId="14650" xr:uid="{00000000-0005-0000-0000-00003A390000}"/>
    <cellStyle name="Normal 2 2 2 4 2 4 12" xfId="14651" xr:uid="{00000000-0005-0000-0000-00003B390000}"/>
    <cellStyle name="Normal 2 2 2 4 2 4 120" xfId="14652" xr:uid="{00000000-0005-0000-0000-00003C390000}"/>
    <cellStyle name="Normal 2 2 2 4 2 4 121" xfId="14653" xr:uid="{00000000-0005-0000-0000-00003D390000}"/>
    <cellStyle name="Normal 2 2 2 4 2 4 122" xfId="14654" xr:uid="{00000000-0005-0000-0000-00003E390000}"/>
    <cellStyle name="Normal 2 2 2 4 2 4 123" xfId="14655" xr:uid="{00000000-0005-0000-0000-00003F390000}"/>
    <cellStyle name="Normal 2 2 2 4 2 4 124" xfId="14656" xr:uid="{00000000-0005-0000-0000-000040390000}"/>
    <cellStyle name="Normal 2 2 2 4 2 4 125" xfId="14657" xr:uid="{00000000-0005-0000-0000-000041390000}"/>
    <cellStyle name="Normal 2 2 2 4 2 4 126" xfId="14658" xr:uid="{00000000-0005-0000-0000-000042390000}"/>
    <cellStyle name="Normal 2 2 2 4 2 4 127" xfId="14659" xr:uid="{00000000-0005-0000-0000-000043390000}"/>
    <cellStyle name="Normal 2 2 2 4 2 4 128" xfId="14660" xr:uid="{00000000-0005-0000-0000-000044390000}"/>
    <cellStyle name="Normal 2 2 2 4 2 4 129" xfId="14661" xr:uid="{00000000-0005-0000-0000-000045390000}"/>
    <cellStyle name="Normal 2 2 2 4 2 4 13" xfId="14662" xr:uid="{00000000-0005-0000-0000-000046390000}"/>
    <cellStyle name="Normal 2 2 2 4 2 4 130" xfId="14663" xr:uid="{00000000-0005-0000-0000-000047390000}"/>
    <cellStyle name="Normal 2 2 2 4 2 4 131" xfId="14664" xr:uid="{00000000-0005-0000-0000-000048390000}"/>
    <cellStyle name="Normal 2 2 2 4 2 4 132" xfId="14665" xr:uid="{00000000-0005-0000-0000-000049390000}"/>
    <cellStyle name="Normal 2 2 2 4 2 4 133" xfId="14666" xr:uid="{00000000-0005-0000-0000-00004A390000}"/>
    <cellStyle name="Normal 2 2 2 4 2 4 134" xfId="14667" xr:uid="{00000000-0005-0000-0000-00004B390000}"/>
    <cellStyle name="Normal 2 2 2 4 2 4 135" xfId="14668" xr:uid="{00000000-0005-0000-0000-00004C390000}"/>
    <cellStyle name="Normal 2 2 2 4 2 4 136" xfId="14669" xr:uid="{00000000-0005-0000-0000-00004D390000}"/>
    <cellStyle name="Normal 2 2 2 4 2 4 137" xfId="14670" xr:uid="{00000000-0005-0000-0000-00004E390000}"/>
    <cellStyle name="Normal 2 2 2 4 2 4 138" xfId="14671" xr:uid="{00000000-0005-0000-0000-00004F390000}"/>
    <cellStyle name="Normal 2 2 2 4 2 4 139" xfId="14672" xr:uid="{00000000-0005-0000-0000-000050390000}"/>
    <cellStyle name="Normal 2 2 2 4 2 4 14" xfId="14673" xr:uid="{00000000-0005-0000-0000-000051390000}"/>
    <cellStyle name="Normal 2 2 2 4 2 4 140" xfId="14674" xr:uid="{00000000-0005-0000-0000-000052390000}"/>
    <cellStyle name="Normal 2 2 2 4 2 4 141" xfId="14675" xr:uid="{00000000-0005-0000-0000-000053390000}"/>
    <cellStyle name="Normal 2 2 2 4 2 4 142" xfId="14676" xr:uid="{00000000-0005-0000-0000-000054390000}"/>
    <cellStyle name="Normal 2 2 2 4 2 4 143" xfId="14677" xr:uid="{00000000-0005-0000-0000-000055390000}"/>
    <cellStyle name="Normal 2 2 2 4 2 4 144" xfId="14678" xr:uid="{00000000-0005-0000-0000-000056390000}"/>
    <cellStyle name="Normal 2 2 2 4 2 4 145" xfId="14679" xr:uid="{00000000-0005-0000-0000-000057390000}"/>
    <cellStyle name="Normal 2 2 2 4 2 4 146" xfId="14680" xr:uid="{00000000-0005-0000-0000-000058390000}"/>
    <cellStyle name="Normal 2 2 2 4 2 4 147" xfId="14681" xr:uid="{00000000-0005-0000-0000-000059390000}"/>
    <cellStyle name="Normal 2 2 2 4 2 4 148" xfId="14682" xr:uid="{00000000-0005-0000-0000-00005A390000}"/>
    <cellStyle name="Normal 2 2 2 4 2 4 149" xfId="14683" xr:uid="{00000000-0005-0000-0000-00005B390000}"/>
    <cellStyle name="Normal 2 2 2 4 2 4 15" xfId="14684" xr:uid="{00000000-0005-0000-0000-00005C390000}"/>
    <cellStyle name="Normal 2 2 2 4 2 4 150" xfId="14685" xr:uid="{00000000-0005-0000-0000-00005D390000}"/>
    <cellStyle name="Normal 2 2 2 4 2 4 151" xfId="14686" xr:uid="{00000000-0005-0000-0000-00005E390000}"/>
    <cellStyle name="Normal 2 2 2 4 2 4 152" xfId="14687" xr:uid="{00000000-0005-0000-0000-00005F390000}"/>
    <cellStyle name="Normal 2 2 2 4 2 4 153" xfId="14688" xr:uid="{00000000-0005-0000-0000-000060390000}"/>
    <cellStyle name="Normal 2 2 2 4 2 4 154" xfId="14689" xr:uid="{00000000-0005-0000-0000-000061390000}"/>
    <cellStyle name="Normal 2 2 2 4 2 4 155" xfId="14690" xr:uid="{00000000-0005-0000-0000-000062390000}"/>
    <cellStyle name="Normal 2 2 2 4 2 4 156" xfId="14691" xr:uid="{00000000-0005-0000-0000-000063390000}"/>
    <cellStyle name="Normal 2 2 2 4 2 4 157" xfId="14692" xr:uid="{00000000-0005-0000-0000-000064390000}"/>
    <cellStyle name="Normal 2 2 2 4 2 4 158" xfId="14693" xr:uid="{00000000-0005-0000-0000-000065390000}"/>
    <cellStyle name="Normal 2 2 2 4 2 4 159" xfId="14694" xr:uid="{00000000-0005-0000-0000-000066390000}"/>
    <cellStyle name="Normal 2 2 2 4 2 4 16" xfId="14695" xr:uid="{00000000-0005-0000-0000-000067390000}"/>
    <cellStyle name="Normal 2 2 2 4 2 4 160" xfId="14696" xr:uid="{00000000-0005-0000-0000-000068390000}"/>
    <cellStyle name="Normal 2 2 2 4 2 4 161" xfId="14697" xr:uid="{00000000-0005-0000-0000-000069390000}"/>
    <cellStyle name="Normal 2 2 2 4 2 4 162" xfId="14698" xr:uid="{00000000-0005-0000-0000-00006A390000}"/>
    <cellStyle name="Normal 2 2 2 4 2 4 163" xfId="14699" xr:uid="{00000000-0005-0000-0000-00006B390000}"/>
    <cellStyle name="Normal 2 2 2 4 2 4 164" xfId="14700" xr:uid="{00000000-0005-0000-0000-00006C390000}"/>
    <cellStyle name="Normal 2 2 2 4 2 4 165" xfId="14701" xr:uid="{00000000-0005-0000-0000-00006D390000}"/>
    <cellStyle name="Normal 2 2 2 4 2 4 166" xfId="14702" xr:uid="{00000000-0005-0000-0000-00006E390000}"/>
    <cellStyle name="Normal 2 2 2 4 2 4 167" xfId="14703" xr:uid="{00000000-0005-0000-0000-00006F390000}"/>
    <cellStyle name="Normal 2 2 2 4 2 4 168" xfId="14704" xr:uid="{00000000-0005-0000-0000-000070390000}"/>
    <cellStyle name="Normal 2 2 2 4 2 4 169" xfId="14705" xr:uid="{00000000-0005-0000-0000-000071390000}"/>
    <cellStyle name="Normal 2 2 2 4 2 4 17" xfId="14706" xr:uid="{00000000-0005-0000-0000-000072390000}"/>
    <cellStyle name="Normal 2 2 2 4 2 4 170" xfId="14707" xr:uid="{00000000-0005-0000-0000-000073390000}"/>
    <cellStyle name="Normal 2 2 2 4 2 4 171" xfId="14708" xr:uid="{00000000-0005-0000-0000-000074390000}"/>
    <cellStyle name="Normal 2 2 2 4 2 4 172" xfId="14709" xr:uid="{00000000-0005-0000-0000-000075390000}"/>
    <cellStyle name="Normal 2 2 2 4 2 4 173" xfId="14710" xr:uid="{00000000-0005-0000-0000-000076390000}"/>
    <cellStyle name="Normal 2 2 2 4 2 4 174" xfId="14711" xr:uid="{00000000-0005-0000-0000-000077390000}"/>
    <cellStyle name="Normal 2 2 2 4 2 4 175" xfId="14712" xr:uid="{00000000-0005-0000-0000-000078390000}"/>
    <cellStyle name="Normal 2 2 2 4 2 4 176" xfId="14713" xr:uid="{00000000-0005-0000-0000-000079390000}"/>
    <cellStyle name="Normal 2 2 2 4 2 4 177" xfId="14714" xr:uid="{00000000-0005-0000-0000-00007A390000}"/>
    <cellStyle name="Normal 2 2 2 4 2 4 178" xfId="14715" xr:uid="{00000000-0005-0000-0000-00007B390000}"/>
    <cellStyle name="Normal 2 2 2 4 2 4 179" xfId="14716" xr:uid="{00000000-0005-0000-0000-00007C390000}"/>
    <cellStyle name="Normal 2 2 2 4 2 4 18" xfId="14717" xr:uid="{00000000-0005-0000-0000-00007D390000}"/>
    <cellStyle name="Normal 2 2 2 4 2 4 180" xfId="14718" xr:uid="{00000000-0005-0000-0000-00007E390000}"/>
    <cellStyle name="Normal 2 2 2 4 2 4 19" xfId="14719" xr:uid="{00000000-0005-0000-0000-00007F390000}"/>
    <cellStyle name="Normal 2 2 2 4 2 4 2" xfId="14720" xr:uid="{00000000-0005-0000-0000-000080390000}"/>
    <cellStyle name="Normal 2 2 2 4 2 4 20" xfId="14721" xr:uid="{00000000-0005-0000-0000-000081390000}"/>
    <cellStyle name="Normal 2 2 2 4 2 4 21" xfId="14722" xr:uid="{00000000-0005-0000-0000-000082390000}"/>
    <cellStyle name="Normal 2 2 2 4 2 4 22" xfId="14723" xr:uid="{00000000-0005-0000-0000-000083390000}"/>
    <cellStyle name="Normal 2 2 2 4 2 4 23" xfId="14724" xr:uid="{00000000-0005-0000-0000-000084390000}"/>
    <cellStyle name="Normal 2 2 2 4 2 4 24" xfId="14725" xr:uid="{00000000-0005-0000-0000-000085390000}"/>
    <cellStyle name="Normal 2 2 2 4 2 4 25" xfId="14726" xr:uid="{00000000-0005-0000-0000-000086390000}"/>
    <cellStyle name="Normal 2 2 2 4 2 4 26" xfId="14727" xr:uid="{00000000-0005-0000-0000-000087390000}"/>
    <cellStyle name="Normal 2 2 2 4 2 4 27" xfId="14728" xr:uid="{00000000-0005-0000-0000-000088390000}"/>
    <cellStyle name="Normal 2 2 2 4 2 4 28" xfId="14729" xr:uid="{00000000-0005-0000-0000-000089390000}"/>
    <cellStyle name="Normal 2 2 2 4 2 4 29" xfId="14730" xr:uid="{00000000-0005-0000-0000-00008A390000}"/>
    <cellStyle name="Normal 2 2 2 4 2 4 3" xfId="14731" xr:uid="{00000000-0005-0000-0000-00008B390000}"/>
    <cellStyle name="Normal 2 2 2 4 2 4 30" xfId="14732" xr:uid="{00000000-0005-0000-0000-00008C390000}"/>
    <cellStyle name="Normal 2 2 2 4 2 4 31" xfId="14733" xr:uid="{00000000-0005-0000-0000-00008D390000}"/>
    <cellStyle name="Normal 2 2 2 4 2 4 32" xfId="14734" xr:uid="{00000000-0005-0000-0000-00008E390000}"/>
    <cellStyle name="Normal 2 2 2 4 2 4 33" xfId="14735" xr:uid="{00000000-0005-0000-0000-00008F390000}"/>
    <cellStyle name="Normal 2 2 2 4 2 4 34" xfId="14736" xr:uid="{00000000-0005-0000-0000-000090390000}"/>
    <cellStyle name="Normal 2 2 2 4 2 4 35" xfId="14737" xr:uid="{00000000-0005-0000-0000-000091390000}"/>
    <cellStyle name="Normal 2 2 2 4 2 4 36" xfId="14738" xr:uid="{00000000-0005-0000-0000-000092390000}"/>
    <cellStyle name="Normal 2 2 2 4 2 4 37" xfId="14739" xr:uid="{00000000-0005-0000-0000-000093390000}"/>
    <cellStyle name="Normal 2 2 2 4 2 4 38" xfId="14740" xr:uid="{00000000-0005-0000-0000-000094390000}"/>
    <cellStyle name="Normal 2 2 2 4 2 4 39" xfId="14741" xr:uid="{00000000-0005-0000-0000-000095390000}"/>
    <cellStyle name="Normal 2 2 2 4 2 4 4" xfId="14742" xr:uid="{00000000-0005-0000-0000-000096390000}"/>
    <cellStyle name="Normal 2 2 2 4 2 4 40" xfId="14743" xr:uid="{00000000-0005-0000-0000-000097390000}"/>
    <cellStyle name="Normal 2 2 2 4 2 4 41" xfId="14744" xr:uid="{00000000-0005-0000-0000-000098390000}"/>
    <cellStyle name="Normal 2 2 2 4 2 4 42" xfId="14745" xr:uid="{00000000-0005-0000-0000-000099390000}"/>
    <cellStyle name="Normal 2 2 2 4 2 4 43" xfId="14746" xr:uid="{00000000-0005-0000-0000-00009A390000}"/>
    <cellStyle name="Normal 2 2 2 4 2 4 44" xfId="14747" xr:uid="{00000000-0005-0000-0000-00009B390000}"/>
    <cellStyle name="Normal 2 2 2 4 2 4 45" xfId="14748" xr:uid="{00000000-0005-0000-0000-00009C390000}"/>
    <cellStyle name="Normal 2 2 2 4 2 4 46" xfId="14749" xr:uid="{00000000-0005-0000-0000-00009D390000}"/>
    <cellStyle name="Normal 2 2 2 4 2 4 47" xfId="14750" xr:uid="{00000000-0005-0000-0000-00009E390000}"/>
    <cellStyle name="Normal 2 2 2 4 2 4 48" xfId="14751" xr:uid="{00000000-0005-0000-0000-00009F390000}"/>
    <cellStyle name="Normal 2 2 2 4 2 4 49" xfId="14752" xr:uid="{00000000-0005-0000-0000-0000A0390000}"/>
    <cellStyle name="Normal 2 2 2 4 2 4 5" xfId="14753" xr:uid="{00000000-0005-0000-0000-0000A1390000}"/>
    <cellStyle name="Normal 2 2 2 4 2 4 50" xfId="14754" xr:uid="{00000000-0005-0000-0000-0000A2390000}"/>
    <cellStyle name="Normal 2 2 2 4 2 4 51" xfId="14755" xr:uid="{00000000-0005-0000-0000-0000A3390000}"/>
    <cellStyle name="Normal 2 2 2 4 2 4 52" xfId="14756" xr:uid="{00000000-0005-0000-0000-0000A4390000}"/>
    <cellStyle name="Normal 2 2 2 4 2 4 53" xfId="14757" xr:uid="{00000000-0005-0000-0000-0000A5390000}"/>
    <cellStyle name="Normal 2 2 2 4 2 4 54" xfId="14758" xr:uid="{00000000-0005-0000-0000-0000A6390000}"/>
    <cellStyle name="Normal 2 2 2 4 2 4 55" xfId="14759" xr:uid="{00000000-0005-0000-0000-0000A7390000}"/>
    <cellStyle name="Normal 2 2 2 4 2 4 56" xfId="14760" xr:uid="{00000000-0005-0000-0000-0000A8390000}"/>
    <cellStyle name="Normal 2 2 2 4 2 4 57" xfId="14761" xr:uid="{00000000-0005-0000-0000-0000A9390000}"/>
    <cellStyle name="Normal 2 2 2 4 2 4 58" xfId="14762" xr:uid="{00000000-0005-0000-0000-0000AA390000}"/>
    <cellStyle name="Normal 2 2 2 4 2 4 59" xfId="14763" xr:uid="{00000000-0005-0000-0000-0000AB390000}"/>
    <cellStyle name="Normal 2 2 2 4 2 4 6" xfId="14764" xr:uid="{00000000-0005-0000-0000-0000AC390000}"/>
    <cellStyle name="Normal 2 2 2 4 2 4 60" xfId="14765" xr:uid="{00000000-0005-0000-0000-0000AD390000}"/>
    <cellStyle name="Normal 2 2 2 4 2 4 61" xfId="14766" xr:uid="{00000000-0005-0000-0000-0000AE390000}"/>
    <cellStyle name="Normal 2 2 2 4 2 4 62" xfId="14767" xr:uid="{00000000-0005-0000-0000-0000AF390000}"/>
    <cellStyle name="Normal 2 2 2 4 2 4 63" xfId="14768" xr:uid="{00000000-0005-0000-0000-0000B0390000}"/>
    <cellStyle name="Normal 2 2 2 4 2 4 64" xfId="14769" xr:uid="{00000000-0005-0000-0000-0000B1390000}"/>
    <cellStyle name="Normal 2 2 2 4 2 4 65" xfId="14770" xr:uid="{00000000-0005-0000-0000-0000B2390000}"/>
    <cellStyle name="Normal 2 2 2 4 2 4 66" xfId="14771" xr:uid="{00000000-0005-0000-0000-0000B3390000}"/>
    <cellStyle name="Normal 2 2 2 4 2 4 67" xfId="14772" xr:uid="{00000000-0005-0000-0000-0000B4390000}"/>
    <cellStyle name="Normal 2 2 2 4 2 4 68" xfId="14773" xr:uid="{00000000-0005-0000-0000-0000B5390000}"/>
    <cellStyle name="Normal 2 2 2 4 2 4 69" xfId="14774" xr:uid="{00000000-0005-0000-0000-0000B6390000}"/>
    <cellStyle name="Normal 2 2 2 4 2 4 7" xfId="14775" xr:uid="{00000000-0005-0000-0000-0000B7390000}"/>
    <cellStyle name="Normal 2 2 2 4 2 4 70" xfId="14776" xr:uid="{00000000-0005-0000-0000-0000B8390000}"/>
    <cellStyle name="Normal 2 2 2 4 2 4 71" xfId="14777" xr:uid="{00000000-0005-0000-0000-0000B9390000}"/>
    <cellStyle name="Normal 2 2 2 4 2 4 72" xfId="14778" xr:uid="{00000000-0005-0000-0000-0000BA390000}"/>
    <cellStyle name="Normal 2 2 2 4 2 4 73" xfId="14779" xr:uid="{00000000-0005-0000-0000-0000BB390000}"/>
    <cellStyle name="Normal 2 2 2 4 2 4 74" xfId="14780" xr:uid="{00000000-0005-0000-0000-0000BC390000}"/>
    <cellStyle name="Normal 2 2 2 4 2 4 75" xfId="14781" xr:uid="{00000000-0005-0000-0000-0000BD390000}"/>
    <cellStyle name="Normal 2 2 2 4 2 4 76" xfId="14782" xr:uid="{00000000-0005-0000-0000-0000BE390000}"/>
    <cellStyle name="Normal 2 2 2 4 2 4 77" xfId="14783" xr:uid="{00000000-0005-0000-0000-0000BF390000}"/>
    <cellStyle name="Normal 2 2 2 4 2 4 78" xfId="14784" xr:uid="{00000000-0005-0000-0000-0000C0390000}"/>
    <cellStyle name="Normal 2 2 2 4 2 4 79" xfId="14785" xr:uid="{00000000-0005-0000-0000-0000C1390000}"/>
    <cellStyle name="Normal 2 2 2 4 2 4 8" xfId="14786" xr:uid="{00000000-0005-0000-0000-0000C2390000}"/>
    <cellStyle name="Normal 2 2 2 4 2 4 80" xfId="14787" xr:uid="{00000000-0005-0000-0000-0000C3390000}"/>
    <cellStyle name="Normal 2 2 2 4 2 4 81" xfId="14788" xr:uid="{00000000-0005-0000-0000-0000C4390000}"/>
    <cellStyle name="Normal 2 2 2 4 2 4 82" xfId="14789" xr:uid="{00000000-0005-0000-0000-0000C5390000}"/>
    <cellStyle name="Normal 2 2 2 4 2 4 83" xfId="14790" xr:uid="{00000000-0005-0000-0000-0000C6390000}"/>
    <cellStyle name="Normal 2 2 2 4 2 4 84" xfId="14791" xr:uid="{00000000-0005-0000-0000-0000C7390000}"/>
    <cellStyle name="Normal 2 2 2 4 2 4 85" xfId="14792" xr:uid="{00000000-0005-0000-0000-0000C8390000}"/>
    <cellStyle name="Normal 2 2 2 4 2 4 86" xfId="14793" xr:uid="{00000000-0005-0000-0000-0000C9390000}"/>
    <cellStyle name="Normal 2 2 2 4 2 4 87" xfId="14794" xr:uid="{00000000-0005-0000-0000-0000CA390000}"/>
    <cellStyle name="Normal 2 2 2 4 2 4 88" xfId="14795" xr:uid="{00000000-0005-0000-0000-0000CB390000}"/>
    <cellStyle name="Normal 2 2 2 4 2 4 89" xfId="14796" xr:uid="{00000000-0005-0000-0000-0000CC390000}"/>
    <cellStyle name="Normal 2 2 2 4 2 4 9" xfId="14797" xr:uid="{00000000-0005-0000-0000-0000CD390000}"/>
    <cellStyle name="Normal 2 2 2 4 2 4 90" xfId="14798" xr:uid="{00000000-0005-0000-0000-0000CE390000}"/>
    <cellStyle name="Normal 2 2 2 4 2 4 91" xfId="14799" xr:uid="{00000000-0005-0000-0000-0000CF390000}"/>
    <cellStyle name="Normal 2 2 2 4 2 4 92" xfId="14800" xr:uid="{00000000-0005-0000-0000-0000D0390000}"/>
    <cellStyle name="Normal 2 2 2 4 2 4 93" xfId="14801" xr:uid="{00000000-0005-0000-0000-0000D1390000}"/>
    <cellStyle name="Normal 2 2 2 4 2 4 94" xfId="14802" xr:uid="{00000000-0005-0000-0000-0000D2390000}"/>
    <cellStyle name="Normal 2 2 2 4 2 4 95" xfId="14803" xr:uid="{00000000-0005-0000-0000-0000D3390000}"/>
    <cellStyle name="Normal 2 2 2 4 2 4 96" xfId="14804" xr:uid="{00000000-0005-0000-0000-0000D4390000}"/>
    <cellStyle name="Normal 2 2 2 4 2 4 97" xfId="14805" xr:uid="{00000000-0005-0000-0000-0000D5390000}"/>
    <cellStyle name="Normal 2 2 2 4 2 4 98" xfId="14806" xr:uid="{00000000-0005-0000-0000-0000D6390000}"/>
    <cellStyle name="Normal 2 2 2 4 2 4 99" xfId="14807" xr:uid="{00000000-0005-0000-0000-0000D7390000}"/>
    <cellStyle name="Normal 2 2 2 4 2 5" xfId="14808" xr:uid="{00000000-0005-0000-0000-0000D8390000}"/>
    <cellStyle name="Normal 2 2 2 4 2 6" xfId="14809" xr:uid="{00000000-0005-0000-0000-0000D9390000}"/>
    <cellStyle name="Normal 2 2 2 4 2 7" xfId="14810" xr:uid="{00000000-0005-0000-0000-0000DA390000}"/>
    <cellStyle name="Normal 2 2 2 4 2 8" xfId="14811" xr:uid="{00000000-0005-0000-0000-0000DB390000}"/>
    <cellStyle name="Normal 2 2 2 4 2 9" xfId="14812" xr:uid="{00000000-0005-0000-0000-0000DC390000}"/>
    <cellStyle name="Normal 2 2 2 4 3" xfId="14813" xr:uid="{00000000-0005-0000-0000-0000DD390000}"/>
    <cellStyle name="Normal 2 2 2 4 3 10" xfId="14814" xr:uid="{00000000-0005-0000-0000-0000DE390000}"/>
    <cellStyle name="Normal 2 2 2 4 3 100" xfId="14815" xr:uid="{00000000-0005-0000-0000-0000DF390000}"/>
    <cellStyle name="Normal 2 2 2 4 3 101" xfId="14816" xr:uid="{00000000-0005-0000-0000-0000E0390000}"/>
    <cellStyle name="Normal 2 2 2 4 3 102" xfId="14817" xr:uid="{00000000-0005-0000-0000-0000E1390000}"/>
    <cellStyle name="Normal 2 2 2 4 3 103" xfId="14818" xr:uid="{00000000-0005-0000-0000-0000E2390000}"/>
    <cellStyle name="Normal 2 2 2 4 3 104" xfId="14819" xr:uid="{00000000-0005-0000-0000-0000E3390000}"/>
    <cellStyle name="Normal 2 2 2 4 3 105" xfId="14820" xr:uid="{00000000-0005-0000-0000-0000E4390000}"/>
    <cellStyle name="Normal 2 2 2 4 3 106" xfId="14821" xr:uid="{00000000-0005-0000-0000-0000E5390000}"/>
    <cellStyle name="Normal 2 2 2 4 3 107" xfId="14822" xr:uid="{00000000-0005-0000-0000-0000E6390000}"/>
    <cellStyle name="Normal 2 2 2 4 3 108" xfId="14823" xr:uid="{00000000-0005-0000-0000-0000E7390000}"/>
    <cellStyle name="Normal 2 2 2 4 3 109" xfId="14824" xr:uid="{00000000-0005-0000-0000-0000E8390000}"/>
    <cellStyle name="Normal 2 2 2 4 3 11" xfId="14825" xr:uid="{00000000-0005-0000-0000-0000E9390000}"/>
    <cellStyle name="Normal 2 2 2 4 3 110" xfId="14826" xr:uid="{00000000-0005-0000-0000-0000EA390000}"/>
    <cellStyle name="Normal 2 2 2 4 3 111" xfId="14827" xr:uid="{00000000-0005-0000-0000-0000EB390000}"/>
    <cellStyle name="Normal 2 2 2 4 3 112" xfId="14828" xr:uid="{00000000-0005-0000-0000-0000EC390000}"/>
    <cellStyle name="Normal 2 2 2 4 3 113" xfId="14829" xr:uid="{00000000-0005-0000-0000-0000ED390000}"/>
    <cellStyle name="Normal 2 2 2 4 3 114" xfId="14830" xr:uid="{00000000-0005-0000-0000-0000EE390000}"/>
    <cellStyle name="Normal 2 2 2 4 3 115" xfId="14831" xr:uid="{00000000-0005-0000-0000-0000EF390000}"/>
    <cellStyle name="Normal 2 2 2 4 3 116" xfId="14832" xr:uid="{00000000-0005-0000-0000-0000F0390000}"/>
    <cellStyle name="Normal 2 2 2 4 3 117" xfId="14833" xr:uid="{00000000-0005-0000-0000-0000F1390000}"/>
    <cellStyle name="Normal 2 2 2 4 3 118" xfId="14834" xr:uid="{00000000-0005-0000-0000-0000F2390000}"/>
    <cellStyle name="Normal 2 2 2 4 3 119" xfId="14835" xr:uid="{00000000-0005-0000-0000-0000F3390000}"/>
    <cellStyle name="Normal 2 2 2 4 3 12" xfId="14836" xr:uid="{00000000-0005-0000-0000-0000F4390000}"/>
    <cellStyle name="Normal 2 2 2 4 3 120" xfId="14837" xr:uid="{00000000-0005-0000-0000-0000F5390000}"/>
    <cellStyle name="Normal 2 2 2 4 3 121" xfId="14838" xr:uid="{00000000-0005-0000-0000-0000F6390000}"/>
    <cellStyle name="Normal 2 2 2 4 3 122" xfId="14839" xr:uid="{00000000-0005-0000-0000-0000F7390000}"/>
    <cellStyle name="Normal 2 2 2 4 3 123" xfId="14840" xr:uid="{00000000-0005-0000-0000-0000F8390000}"/>
    <cellStyle name="Normal 2 2 2 4 3 124" xfId="14841" xr:uid="{00000000-0005-0000-0000-0000F9390000}"/>
    <cellStyle name="Normal 2 2 2 4 3 125" xfId="14842" xr:uid="{00000000-0005-0000-0000-0000FA390000}"/>
    <cellStyle name="Normal 2 2 2 4 3 126" xfId="14843" xr:uid="{00000000-0005-0000-0000-0000FB390000}"/>
    <cellStyle name="Normal 2 2 2 4 3 127" xfId="14844" xr:uid="{00000000-0005-0000-0000-0000FC390000}"/>
    <cellStyle name="Normal 2 2 2 4 3 128" xfId="14845" xr:uid="{00000000-0005-0000-0000-0000FD390000}"/>
    <cellStyle name="Normal 2 2 2 4 3 129" xfId="14846" xr:uid="{00000000-0005-0000-0000-0000FE390000}"/>
    <cellStyle name="Normal 2 2 2 4 3 13" xfId="14847" xr:uid="{00000000-0005-0000-0000-0000FF390000}"/>
    <cellStyle name="Normal 2 2 2 4 3 130" xfId="14848" xr:uid="{00000000-0005-0000-0000-0000003A0000}"/>
    <cellStyle name="Normal 2 2 2 4 3 131" xfId="14849" xr:uid="{00000000-0005-0000-0000-0000013A0000}"/>
    <cellStyle name="Normal 2 2 2 4 3 132" xfId="14850" xr:uid="{00000000-0005-0000-0000-0000023A0000}"/>
    <cellStyle name="Normal 2 2 2 4 3 133" xfId="14851" xr:uid="{00000000-0005-0000-0000-0000033A0000}"/>
    <cellStyle name="Normal 2 2 2 4 3 134" xfId="14852" xr:uid="{00000000-0005-0000-0000-0000043A0000}"/>
    <cellStyle name="Normal 2 2 2 4 3 135" xfId="14853" xr:uid="{00000000-0005-0000-0000-0000053A0000}"/>
    <cellStyle name="Normal 2 2 2 4 3 136" xfId="14854" xr:uid="{00000000-0005-0000-0000-0000063A0000}"/>
    <cellStyle name="Normal 2 2 2 4 3 137" xfId="14855" xr:uid="{00000000-0005-0000-0000-0000073A0000}"/>
    <cellStyle name="Normal 2 2 2 4 3 138" xfId="14856" xr:uid="{00000000-0005-0000-0000-0000083A0000}"/>
    <cellStyle name="Normal 2 2 2 4 3 139" xfId="14857" xr:uid="{00000000-0005-0000-0000-0000093A0000}"/>
    <cellStyle name="Normal 2 2 2 4 3 14" xfId="14858" xr:uid="{00000000-0005-0000-0000-00000A3A0000}"/>
    <cellStyle name="Normal 2 2 2 4 3 140" xfId="14859" xr:uid="{00000000-0005-0000-0000-00000B3A0000}"/>
    <cellStyle name="Normal 2 2 2 4 3 141" xfId="14860" xr:uid="{00000000-0005-0000-0000-00000C3A0000}"/>
    <cellStyle name="Normal 2 2 2 4 3 142" xfId="14861" xr:uid="{00000000-0005-0000-0000-00000D3A0000}"/>
    <cellStyle name="Normal 2 2 2 4 3 143" xfId="14862" xr:uid="{00000000-0005-0000-0000-00000E3A0000}"/>
    <cellStyle name="Normal 2 2 2 4 3 144" xfId="14863" xr:uid="{00000000-0005-0000-0000-00000F3A0000}"/>
    <cellStyle name="Normal 2 2 2 4 3 145" xfId="14864" xr:uid="{00000000-0005-0000-0000-0000103A0000}"/>
    <cellStyle name="Normal 2 2 2 4 3 146" xfId="14865" xr:uid="{00000000-0005-0000-0000-0000113A0000}"/>
    <cellStyle name="Normal 2 2 2 4 3 147" xfId="14866" xr:uid="{00000000-0005-0000-0000-0000123A0000}"/>
    <cellStyle name="Normal 2 2 2 4 3 148" xfId="14867" xr:uid="{00000000-0005-0000-0000-0000133A0000}"/>
    <cellStyle name="Normal 2 2 2 4 3 149" xfId="14868" xr:uid="{00000000-0005-0000-0000-0000143A0000}"/>
    <cellStyle name="Normal 2 2 2 4 3 15" xfId="14869" xr:uid="{00000000-0005-0000-0000-0000153A0000}"/>
    <cellStyle name="Normal 2 2 2 4 3 150" xfId="14870" xr:uid="{00000000-0005-0000-0000-0000163A0000}"/>
    <cellStyle name="Normal 2 2 2 4 3 151" xfId="14871" xr:uid="{00000000-0005-0000-0000-0000173A0000}"/>
    <cellStyle name="Normal 2 2 2 4 3 152" xfId="14872" xr:uid="{00000000-0005-0000-0000-0000183A0000}"/>
    <cellStyle name="Normal 2 2 2 4 3 153" xfId="14873" xr:uid="{00000000-0005-0000-0000-0000193A0000}"/>
    <cellStyle name="Normal 2 2 2 4 3 154" xfId="14874" xr:uid="{00000000-0005-0000-0000-00001A3A0000}"/>
    <cellStyle name="Normal 2 2 2 4 3 155" xfId="14875" xr:uid="{00000000-0005-0000-0000-00001B3A0000}"/>
    <cellStyle name="Normal 2 2 2 4 3 156" xfId="14876" xr:uid="{00000000-0005-0000-0000-00001C3A0000}"/>
    <cellStyle name="Normal 2 2 2 4 3 157" xfId="14877" xr:uid="{00000000-0005-0000-0000-00001D3A0000}"/>
    <cellStyle name="Normal 2 2 2 4 3 158" xfId="14878" xr:uid="{00000000-0005-0000-0000-00001E3A0000}"/>
    <cellStyle name="Normal 2 2 2 4 3 159" xfId="14879" xr:uid="{00000000-0005-0000-0000-00001F3A0000}"/>
    <cellStyle name="Normal 2 2 2 4 3 16" xfId="14880" xr:uid="{00000000-0005-0000-0000-0000203A0000}"/>
    <cellStyle name="Normal 2 2 2 4 3 160" xfId="14881" xr:uid="{00000000-0005-0000-0000-0000213A0000}"/>
    <cellStyle name="Normal 2 2 2 4 3 161" xfId="14882" xr:uid="{00000000-0005-0000-0000-0000223A0000}"/>
    <cellStyle name="Normal 2 2 2 4 3 162" xfId="14883" xr:uid="{00000000-0005-0000-0000-0000233A0000}"/>
    <cellStyle name="Normal 2 2 2 4 3 163" xfId="14884" xr:uid="{00000000-0005-0000-0000-0000243A0000}"/>
    <cellStyle name="Normal 2 2 2 4 3 164" xfId="14885" xr:uid="{00000000-0005-0000-0000-0000253A0000}"/>
    <cellStyle name="Normal 2 2 2 4 3 165" xfId="14886" xr:uid="{00000000-0005-0000-0000-0000263A0000}"/>
    <cellStyle name="Normal 2 2 2 4 3 166" xfId="14887" xr:uid="{00000000-0005-0000-0000-0000273A0000}"/>
    <cellStyle name="Normal 2 2 2 4 3 167" xfId="14888" xr:uid="{00000000-0005-0000-0000-0000283A0000}"/>
    <cellStyle name="Normal 2 2 2 4 3 168" xfId="14889" xr:uid="{00000000-0005-0000-0000-0000293A0000}"/>
    <cellStyle name="Normal 2 2 2 4 3 169" xfId="14890" xr:uid="{00000000-0005-0000-0000-00002A3A0000}"/>
    <cellStyle name="Normal 2 2 2 4 3 17" xfId="14891" xr:uid="{00000000-0005-0000-0000-00002B3A0000}"/>
    <cellStyle name="Normal 2 2 2 4 3 170" xfId="14892" xr:uid="{00000000-0005-0000-0000-00002C3A0000}"/>
    <cellStyle name="Normal 2 2 2 4 3 171" xfId="14893" xr:uid="{00000000-0005-0000-0000-00002D3A0000}"/>
    <cellStyle name="Normal 2 2 2 4 3 172" xfId="14894" xr:uid="{00000000-0005-0000-0000-00002E3A0000}"/>
    <cellStyle name="Normal 2 2 2 4 3 173" xfId="14895" xr:uid="{00000000-0005-0000-0000-00002F3A0000}"/>
    <cellStyle name="Normal 2 2 2 4 3 174" xfId="14896" xr:uid="{00000000-0005-0000-0000-0000303A0000}"/>
    <cellStyle name="Normal 2 2 2 4 3 175" xfId="14897" xr:uid="{00000000-0005-0000-0000-0000313A0000}"/>
    <cellStyle name="Normal 2 2 2 4 3 176" xfId="14898" xr:uid="{00000000-0005-0000-0000-0000323A0000}"/>
    <cellStyle name="Normal 2 2 2 4 3 177" xfId="14899" xr:uid="{00000000-0005-0000-0000-0000333A0000}"/>
    <cellStyle name="Normal 2 2 2 4 3 178" xfId="14900" xr:uid="{00000000-0005-0000-0000-0000343A0000}"/>
    <cellStyle name="Normal 2 2 2 4 3 179" xfId="14901" xr:uid="{00000000-0005-0000-0000-0000353A0000}"/>
    <cellStyle name="Normal 2 2 2 4 3 18" xfId="14902" xr:uid="{00000000-0005-0000-0000-0000363A0000}"/>
    <cellStyle name="Normal 2 2 2 4 3 180" xfId="14903" xr:uid="{00000000-0005-0000-0000-0000373A0000}"/>
    <cellStyle name="Normal 2 2 2 4 3 181" xfId="14904" xr:uid="{00000000-0005-0000-0000-0000383A0000}"/>
    <cellStyle name="Normal 2 2 2 4 3 19" xfId="14905" xr:uid="{00000000-0005-0000-0000-0000393A0000}"/>
    <cellStyle name="Normal 2 2 2 4 3 2" xfId="14906" xr:uid="{00000000-0005-0000-0000-00003A3A0000}"/>
    <cellStyle name="Normal 2 2 2 4 3 2 10" xfId="14907" xr:uid="{00000000-0005-0000-0000-00003B3A0000}"/>
    <cellStyle name="Normal 2 2 2 4 3 2 100" xfId="14908" xr:uid="{00000000-0005-0000-0000-00003C3A0000}"/>
    <cellStyle name="Normal 2 2 2 4 3 2 101" xfId="14909" xr:uid="{00000000-0005-0000-0000-00003D3A0000}"/>
    <cellStyle name="Normal 2 2 2 4 3 2 102" xfId="14910" xr:uid="{00000000-0005-0000-0000-00003E3A0000}"/>
    <cellStyle name="Normal 2 2 2 4 3 2 103" xfId="14911" xr:uid="{00000000-0005-0000-0000-00003F3A0000}"/>
    <cellStyle name="Normal 2 2 2 4 3 2 104" xfId="14912" xr:uid="{00000000-0005-0000-0000-0000403A0000}"/>
    <cellStyle name="Normal 2 2 2 4 3 2 105" xfId="14913" xr:uid="{00000000-0005-0000-0000-0000413A0000}"/>
    <cellStyle name="Normal 2 2 2 4 3 2 106" xfId="14914" xr:uid="{00000000-0005-0000-0000-0000423A0000}"/>
    <cellStyle name="Normal 2 2 2 4 3 2 107" xfId="14915" xr:uid="{00000000-0005-0000-0000-0000433A0000}"/>
    <cellStyle name="Normal 2 2 2 4 3 2 108" xfId="14916" xr:uid="{00000000-0005-0000-0000-0000443A0000}"/>
    <cellStyle name="Normal 2 2 2 4 3 2 109" xfId="14917" xr:uid="{00000000-0005-0000-0000-0000453A0000}"/>
    <cellStyle name="Normal 2 2 2 4 3 2 11" xfId="14918" xr:uid="{00000000-0005-0000-0000-0000463A0000}"/>
    <cellStyle name="Normal 2 2 2 4 3 2 110" xfId="14919" xr:uid="{00000000-0005-0000-0000-0000473A0000}"/>
    <cellStyle name="Normal 2 2 2 4 3 2 111" xfId="14920" xr:uid="{00000000-0005-0000-0000-0000483A0000}"/>
    <cellStyle name="Normal 2 2 2 4 3 2 112" xfId="14921" xr:uid="{00000000-0005-0000-0000-0000493A0000}"/>
    <cellStyle name="Normal 2 2 2 4 3 2 113" xfId="14922" xr:uid="{00000000-0005-0000-0000-00004A3A0000}"/>
    <cellStyle name="Normal 2 2 2 4 3 2 114" xfId="14923" xr:uid="{00000000-0005-0000-0000-00004B3A0000}"/>
    <cellStyle name="Normal 2 2 2 4 3 2 115" xfId="14924" xr:uid="{00000000-0005-0000-0000-00004C3A0000}"/>
    <cellStyle name="Normal 2 2 2 4 3 2 116" xfId="14925" xr:uid="{00000000-0005-0000-0000-00004D3A0000}"/>
    <cellStyle name="Normal 2 2 2 4 3 2 117" xfId="14926" xr:uid="{00000000-0005-0000-0000-00004E3A0000}"/>
    <cellStyle name="Normal 2 2 2 4 3 2 118" xfId="14927" xr:uid="{00000000-0005-0000-0000-00004F3A0000}"/>
    <cellStyle name="Normal 2 2 2 4 3 2 119" xfId="14928" xr:uid="{00000000-0005-0000-0000-0000503A0000}"/>
    <cellStyle name="Normal 2 2 2 4 3 2 12" xfId="14929" xr:uid="{00000000-0005-0000-0000-0000513A0000}"/>
    <cellStyle name="Normal 2 2 2 4 3 2 120" xfId="14930" xr:uid="{00000000-0005-0000-0000-0000523A0000}"/>
    <cellStyle name="Normal 2 2 2 4 3 2 121" xfId="14931" xr:uid="{00000000-0005-0000-0000-0000533A0000}"/>
    <cellStyle name="Normal 2 2 2 4 3 2 122" xfId="14932" xr:uid="{00000000-0005-0000-0000-0000543A0000}"/>
    <cellStyle name="Normal 2 2 2 4 3 2 123" xfId="14933" xr:uid="{00000000-0005-0000-0000-0000553A0000}"/>
    <cellStyle name="Normal 2 2 2 4 3 2 124" xfId="14934" xr:uid="{00000000-0005-0000-0000-0000563A0000}"/>
    <cellStyle name="Normal 2 2 2 4 3 2 125" xfId="14935" xr:uid="{00000000-0005-0000-0000-0000573A0000}"/>
    <cellStyle name="Normal 2 2 2 4 3 2 126" xfId="14936" xr:uid="{00000000-0005-0000-0000-0000583A0000}"/>
    <cellStyle name="Normal 2 2 2 4 3 2 127" xfId="14937" xr:uid="{00000000-0005-0000-0000-0000593A0000}"/>
    <cellStyle name="Normal 2 2 2 4 3 2 128" xfId="14938" xr:uid="{00000000-0005-0000-0000-00005A3A0000}"/>
    <cellStyle name="Normal 2 2 2 4 3 2 129" xfId="14939" xr:uid="{00000000-0005-0000-0000-00005B3A0000}"/>
    <cellStyle name="Normal 2 2 2 4 3 2 13" xfId="14940" xr:uid="{00000000-0005-0000-0000-00005C3A0000}"/>
    <cellStyle name="Normal 2 2 2 4 3 2 130" xfId="14941" xr:uid="{00000000-0005-0000-0000-00005D3A0000}"/>
    <cellStyle name="Normal 2 2 2 4 3 2 131" xfId="14942" xr:uid="{00000000-0005-0000-0000-00005E3A0000}"/>
    <cellStyle name="Normal 2 2 2 4 3 2 132" xfId="14943" xr:uid="{00000000-0005-0000-0000-00005F3A0000}"/>
    <cellStyle name="Normal 2 2 2 4 3 2 133" xfId="14944" xr:uid="{00000000-0005-0000-0000-0000603A0000}"/>
    <cellStyle name="Normal 2 2 2 4 3 2 134" xfId="14945" xr:uid="{00000000-0005-0000-0000-0000613A0000}"/>
    <cellStyle name="Normal 2 2 2 4 3 2 135" xfId="14946" xr:uid="{00000000-0005-0000-0000-0000623A0000}"/>
    <cellStyle name="Normal 2 2 2 4 3 2 136" xfId="14947" xr:uid="{00000000-0005-0000-0000-0000633A0000}"/>
    <cellStyle name="Normal 2 2 2 4 3 2 137" xfId="14948" xr:uid="{00000000-0005-0000-0000-0000643A0000}"/>
    <cellStyle name="Normal 2 2 2 4 3 2 138" xfId="14949" xr:uid="{00000000-0005-0000-0000-0000653A0000}"/>
    <cellStyle name="Normal 2 2 2 4 3 2 139" xfId="14950" xr:uid="{00000000-0005-0000-0000-0000663A0000}"/>
    <cellStyle name="Normal 2 2 2 4 3 2 14" xfId="14951" xr:uid="{00000000-0005-0000-0000-0000673A0000}"/>
    <cellStyle name="Normal 2 2 2 4 3 2 140" xfId="14952" xr:uid="{00000000-0005-0000-0000-0000683A0000}"/>
    <cellStyle name="Normal 2 2 2 4 3 2 141" xfId="14953" xr:uid="{00000000-0005-0000-0000-0000693A0000}"/>
    <cellStyle name="Normal 2 2 2 4 3 2 142" xfId="14954" xr:uid="{00000000-0005-0000-0000-00006A3A0000}"/>
    <cellStyle name="Normal 2 2 2 4 3 2 143" xfId="14955" xr:uid="{00000000-0005-0000-0000-00006B3A0000}"/>
    <cellStyle name="Normal 2 2 2 4 3 2 144" xfId="14956" xr:uid="{00000000-0005-0000-0000-00006C3A0000}"/>
    <cellStyle name="Normal 2 2 2 4 3 2 145" xfId="14957" xr:uid="{00000000-0005-0000-0000-00006D3A0000}"/>
    <cellStyle name="Normal 2 2 2 4 3 2 146" xfId="14958" xr:uid="{00000000-0005-0000-0000-00006E3A0000}"/>
    <cellStyle name="Normal 2 2 2 4 3 2 147" xfId="14959" xr:uid="{00000000-0005-0000-0000-00006F3A0000}"/>
    <cellStyle name="Normal 2 2 2 4 3 2 148" xfId="14960" xr:uid="{00000000-0005-0000-0000-0000703A0000}"/>
    <cellStyle name="Normal 2 2 2 4 3 2 149" xfId="14961" xr:uid="{00000000-0005-0000-0000-0000713A0000}"/>
    <cellStyle name="Normal 2 2 2 4 3 2 15" xfId="14962" xr:uid="{00000000-0005-0000-0000-0000723A0000}"/>
    <cellStyle name="Normal 2 2 2 4 3 2 150" xfId="14963" xr:uid="{00000000-0005-0000-0000-0000733A0000}"/>
    <cellStyle name="Normal 2 2 2 4 3 2 151" xfId="14964" xr:uid="{00000000-0005-0000-0000-0000743A0000}"/>
    <cellStyle name="Normal 2 2 2 4 3 2 152" xfId="14965" xr:uid="{00000000-0005-0000-0000-0000753A0000}"/>
    <cellStyle name="Normal 2 2 2 4 3 2 153" xfId="14966" xr:uid="{00000000-0005-0000-0000-0000763A0000}"/>
    <cellStyle name="Normal 2 2 2 4 3 2 154" xfId="14967" xr:uid="{00000000-0005-0000-0000-0000773A0000}"/>
    <cellStyle name="Normal 2 2 2 4 3 2 155" xfId="14968" xr:uid="{00000000-0005-0000-0000-0000783A0000}"/>
    <cellStyle name="Normal 2 2 2 4 3 2 156" xfId="14969" xr:uid="{00000000-0005-0000-0000-0000793A0000}"/>
    <cellStyle name="Normal 2 2 2 4 3 2 157" xfId="14970" xr:uid="{00000000-0005-0000-0000-00007A3A0000}"/>
    <cellStyle name="Normal 2 2 2 4 3 2 158" xfId="14971" xr:uid="{00000000-0005-0000-0000-00007B3A0000}"/>
    <cellStyle name="Normal 2 2 2 4 3 2 159" xfId="14972" xr:uid="{00000000-0005-0000-0000-00007C3A0000}"/>
    <cellStyle name="Normal 2 2 2 4 3 2 16" xfId="14973" xr:uid="{00000000-0005-0000-0000-00007D3A0000}"/>
    <cellStyle name="Normal 2 2 2 4 3 2 160" xfId="14974" xr:uid="{00000000-0005-0000-0000-00007E3A0000}"/>
    <cellStyle name="Normal 2 2 2 4 3 2 161" xfId="14975" xr:uid="{00000000-0005-0000-0000-00007F3A0000}"/>
    <cellStyle name="Normal 2 2 2 4 3 2 162" xfId="14976" xr:uid="{00000000-0005-0000-0000-0000803A0000}"/>
    <cellStyle name="Normal 2 2 2 4 3 2 163" xfId="14977" xr:uid="{00000000-0005-0000-0000-0000813A0000}"/>
    <cellStyle name="Normal 2 2 2 4 3 2 164" xfId="14978" xr:uid="{00000000-0005-0000-0000-0000823A0000}"/>
    <cellStyle name="Normal 2 2 2 4 3 2 165" xfId="14979" xr:uid="{00000000-0005-0000-0000-0000833A0000}"/>
    <cellStyle name="Normal 2 2 2 4 3 2 166" xfId="14980" xr:uid="{00000000-0005-0000-0000-0000843A0000}"/>
    <cellStyle name="Normal 2 2 2 4 3 2 167" xfId="14981" xr:uid="{00000000-0005-0000-0000-0000853A0000}"/>
    <cellStyle name="Normal 2 2 2 4 3 2 168" xfId="14982" xr:uid="{00000000-0005-0000-0000-0000863A0000}"/>
    <cellStyle name="Normal 2 2 2 4 3 2 169" xfId="14983" xr:uid="{00000000-0005-0000-0000-0000873A0000}"/>
    <cellStyle name="Normal 2 2 2 4 3 2 17" xfId="14984" xr:uid="{00000000-0005-0000-0000-0000883A0000}"/>
    <cellStyle name="Normal 2 2 2 4 3 2 170" xfId="14985" xr:uid="{00000000-0005-0000-0000-0000893A0000}"/>
    <cellStyle name="Normal 2 2 2 4 3 2 171" xfId="14986" xr:uid="{00000000-0005-0000-0000-00008A3A0000}"/>
    <cellStyle name="Normal 2 2 2 4 3 2 172" xfId="14987" xr:uid="{00000000-0005-0000-0000-00008B3A0000}"/>
    <cellStyle name="Normal 2 2 2 4 3 2 173" xfId="14988" xr:uid="{00000000-0005-0000-0000-00008C3A0000}"/>
    <cellStyle name="Normal 2 2 2 4 3 2 174" xfId="14989" xr:uid="{00000000-0005-0000-0000-00008D3A0000}"/>
    <cellStyle name="Normal 2 2 2 4 3 2 175" xfId="14990" xr:uid="{00000000-0005-0000-0000-00008E3A0000}"/>
    <cellStyle name="Normal 2 2 2 4 3 2 176" xfId="14991" xr:uid="{00000000-0005-0000-0000-00008F3A0000}"/>
    <cellStyle name="Normal 2 2 2 4 3 2 177" xfId="14992" xr:uid="{00000000-0005-0000-0000-0000903A0000}"/>
    <cellStyle name="Normal 2 2 2 4 3 2 178" xfId="14993" xr:uid="{00000000-0005-0000-0000-0000913A0000}"/>
    <cellStyle name="Normal 2 2 2 4 3 2 179" xfId="14994" xr:uid="{00000000-0005-0000-0000-0000923A0000}"/>
    <cellStyle name="Normal 2 2 2 4 3 2 18" xfId="14995" xr:uid="{00000000-0005-0000-0000-0000933A0000}"/>
    <cellStyle name="Normal 2 2 2 4 3 2 180" xfId="14996" xr:uid="{00000000-0005-0000-0000-0000943A0000}"/>
    <cellStyle name="Normal 2 2 2 4 3 2 181" xfId="14997" xr:uid="{00000000-0005-0000-0000-0000953A0000}"/>
    <cellStyle name="Normal 2 2 2 4 3 2 19" xfId="14998" xr:uid="{00000000-0005-0000-0000-0000963A0000}"/>
    <cellStyle name="Normal 2 2 2 4 3 2 2" xfId="14999" xr:uid="{00000000-0005-0000-0000-0000973A0000}"/>
    <cellStyle name="Normal 2 2 2 4 3 2 2 10" xfId="15000" xr:uid="{00000000-0005-0000-0000-0000983A0000}"/>
    <cellStyle name="Normal 2 2 2 4 3 2 2 100" xfId="15001" xr:uid="{00000000-0005-0000-0000-0000993A0000}"/>
    <cellStyle name="Normal 2 2 2 4 3 2 2 101" xfId="15002" xr:uid="{00000000-0005-0000-0000-00009A3A0000}"/>
    <cellStyle name="Normal 2 2 2 4 3 2 2 102" xfId="15003" xr:uid="{00000000-0005-0000-0000-00009B3A0000}"/>
    <cellStyle name="Normal 2 2 2 4 3 2 2 103" xfId="15004" xr:uid="{00000000-0005-0000-0000-00009C3A0000}"/>
    <cellStyle name="Normal 2 2 2 4 3 2 2 104" xfId="15005" xr:uid="{00000000-0005-0000-0000-00009D3A0000}"/>
    <cellStyle name="Normal 2 2 2 4 3 2 2 105" xfId="15006" xr:uid="{00000000-0005-0000-0000-00009E3A0000}"/>
    <cellStyle name="Normal 2 2 2 4 3 2 2 106" xfId="15007" xr:uid="{00000000-0005-0000-0000-00009F3A0000}"/>
    <cellStyle name="Normal 2 2 2 4 3 2 2 107" xfId="15008" xr:uid="{00000000-0005-0000-0000-0000A03A0000}"/>
    <cellStyle name="Normal 2 2 2 4 3 2 2 108" xfId="15009" xr:uid="{00000000-0005-0000-0000-0000A13A0000}"/>
    <cellStyle name="Normal 2 2 2 4 3 2 2 109" xfId="15010" xr:uid="{00000000-0005-0000-0000-0000A23A0000}"/>
    <cellStyle name="Normal 2 2 2 4 3 2 2 11" xfId="15011" xr:uid="{00000000-0005-0000-0000-0000A33A0000}"/>
    <cellStyle name="Normal 2 2 2 4 3 2 2 110" xfId="15012" xr:uid="{00000000-0005-0000-0000-0000A43A0000}"/>
    <cellStyle name="Normal 2 2 2 4 3 2 2 111" xfId="15013" xr:uid="{00000000-0005-0000-0000-0000A53A0000}"/>
    <cellStyle name="Normal 2 2 2 4 3 2 2 112" xfId="15014" xr:uid="{00000000-0005-0000-0000-0000A63A0000}"/>
    <cellStyle name="Normal 2 2 2 4 3 2 2 113" xfId="15015" xr:uid="{00000000-0005-0000-0000-0000A73A0000}"/>
    <cellStyle name="Normal 2 2 2 4 3 2 2 114" xfId="15016" xr:uid="{00000000-0005-0000-0000-0000A83A0000}"/>
    <cellStyle name="Normal 2 2 2 4 3 2 2 115" xfId="15017" xr:uid="{00000000-0005-0000-0000-0000A93A0000}"/>
    <cellStyle name="Normal 2 2 2 4 3 2 2 116" xfId="15018" xr:uid="{00000000-0005-0000-0000-0000AA3A0000}"/>
    <cellStyle name="Normal 2 2 2 4 3 2 2 117" xfId="15019" xr:uid="{00000000-0005-0000-0000-0000AB3A0000}"/>
    <cellStyle name="Normal 2 2 2 4 3 2 2 118" xfId="15020" xr:uid="{00000000-0005-0000-0000-0000AC3A0000}"/>
    <cellStyle name="Normal 2 2 2 4 3 2 2 119" xfId="15021" xr:uid="{00000000-0005-0000-0000-0000AD3A0000}"/>
    <cellStyle name="Normal 2 2 2 4 3 2 2 12" xfId="15022" xr:uid="{00000000-0005-0000-0000-0000AE3A0000}"/>
    <cellStyle name="Normal 2 2 2 4 3 2 2 120" xfId="15023" xr:uid="{00000000-0005-0000-0000-0000AF3A0000}"/>
    <cellStyle name="Normal 2 2 2 4 3 2 2 121" xfId="15024" xr:uid="{00000000-0005-0000-0000-0000B03A0000}"/>
    <cellStyle name="Normal 2 2 2 4 3 2 2 122" xfId="15025" xr:uid="{00000000-0005-0000-0000-0000B13A0000}"/>
    <cellStyle name="Normal 2 2 2 4 3 2 2 123" xfId="15026" xr:uid="{00000000-0005-0000-0000-0000B23A0000}"/>
    <cellStyle name="Normal 2 2 2 4 3 2 2 124" xfId="15027" xr:uid="{00000000-0005-0000-0000-0000B33A0000}"/>
    <cellStyle name="Normal 2 2 2 4 3 2 2 125" xfId="15028" xr:uid="{00000000-0005-0000-0000-0000B43A0000}"/>
    <cellStyle name="Normal 2 2 2 4 3 2 2 126" xfId="15029" xr:uid="{00000000-0005-0000-0000-0000B53A0000}"/>
    <cellStyle name="Normal 2 2 2 4 3 2 2 127" xfId="15030" xr:uid="{00000000-0005-0000-0000-0000B63A0000}"/>
    <cellStyle name="Normal 2 2 2 4 3 2 2 128" xfId="15031" xr:uid="{00000000-0005-0000-0000-0000B73A0000}"/>
    <cellStyle name="Normal 2 2 2 4 3 2 2 129" xfId="15032" xr:uid="{00000000-0005-0000-0000-0000B83A0000}"/>
    <cellStyle name="Normal 2 2 2 4 3 2 2 13" xfId="15033" xr:uid="{00000000-0005-0000-0000-0000B93A0000}"/>
    <cellStyle name="Normal 2 2 2 4 3 2 2 130" xfId="15034" xr:uid="{00000000-0005-0000-0000-0000BA3A0000}"/>
    <cellStyle name="Normal 2 2 2 4 3 2 2 131" xfId="15035" xr:uid="{00000000-0005-0000-0000-0000BB3A0000}"/>
    <cellStyle name="Normal 2 2 2 4 3 2 2 132" xfId="15036" xr:uid="{00000000-0005-0000-0000-0000BC3A0000}"/>
    <cellStyle name="Normal 2 2 2 4 3 2 2 133" xfId="15037" xr:uid="{00000000-0005-0000-0000-0000BD3A0000}"/>
    <cellStyle name="Normal 2 2 2 4 3 2 2 134" xfId="15038" xr:uid="{00000000-0005-0000-0000-0000BE3A0000}"/>
    <cellStyle name="Normal 2 2 2 4 3 2 2 135" xfId="15039" xr:uid="{00000000-0005-0000-0000-0000BF3A0000}"/>
    <cellStyle name="Normal 2 2 2 4 3 2 2 136" xfId="15040" xr:uid="{00000000-0005-0000-0000-0000C03A0000}"/>
    <cellStyle name="Normal 2 2 2 4 3 2 2 137" xfId="15041" xr:uid="{00000000-0005-0000-0000-0000C13A0000}"/>
    <cellStyle name="Normal 2 2 2 4 3 2 2 138" xfId="15042" xr:uid="{00000000-0005-0000-0000-0000C23A0000}"/>
    <cellStyle name="Normal 2 2 2 4 3 2 2 139" xfId="15043" xr:uid="{00000000-0005-0000-0000-0000C33A0000}"/>
    <cellStyle name="Normal 2 2 2 4 3 2 2 14" xfId="15044" xr:uid="{00000000-0005-0000-0000-0000C43A0000}"/>
    <cellStyle name="Normal 2 2 2 4 3 2 2 140" xfId="15045" xr:uid="{00000000-0005-0000-0000-0000C53A0000}"/>
    <cellStyle name="Normal 2 2 2 4 3 2 2 141" xfId="15046" xr:uid="{00000000-0005-0000-0000-0000C63A0000}"/>
    <cellStyle name="Normal 2 2 2 4 3 2 2 142" xfId="15047" xr:uid="{00000000-0005-0000-0000-0000C73A0000}"/>
    <cellStyle name="Normal 2 2 2 4 3 2 2 143" xfId="15048" xr:uid="{00000000-0005-0000-0000-0000C83A0000}"/>
    <cellStyle name="Normal 2 2 2 4 3 2 2 144" xfId="15049" xr:uid="{00000000-0005-0000-0000-0000C93A0000}"/>
    <cellStyle name="Normal 2 2 2 4 3 2 2 145" xfId="15050" xr:uid="{00000000-0005-0000-0000-0000CA3A0000}"/>
    <cellStyle name="Normal 2 2 2 4 3 2 2 146" xfId="15051" xr:uid="{00000000-0005-0000-0000-0000CB3A0000}"/>
    <cellStyle name="Normal 2 2 2 4 3 2 2 147" xfId="15052" xr:uid="{00000000-0005-0000-0000-0000CC3A0000}"/>
    <cellStyle name="Normal 2 2 2 4 3 2 2 148" xfId="15053" xr:uid="{00000000-0005-0000-0000-0000CD3A0000}"/>
    <cellStyle name="Normal 2 2 2 4 3 2 2 149" xfId="15054" xr:uid="{00000000-0005-0000-0000-0000CE3A0000}"/>
    <cellStyle name="Normal 2 2 2 4 3 2 2 15" xfId="15055" xr:uid="{00000000-0005-0000-0000-0000CF3A0000}"/>
    <cellStyle name="Normal 2 2 2 4 3 2 2 150" xfId="15056" xr:uid="{00000000-0005-0000-0000-0000D03A0000}"/>
    <cellStyle name="Normal 2 2 2 4 3 2 2 151" xfId="15057" xr:uid="{00000000-0005-0000-0000-0000D13A0000}"/>
    <cellStyle name="Normal 2 2 2 4 3 2 2 152" xfId="15058" xr:uid="{00000000-0005-0000-0000-0000D23A0000}"/>
    <cellStyle name="Normal 2 2 2 4 3 2 2 153" xfId="15059" xr:uid="{00000000-0005-0000-0000-0000D33A0000}"/>
    <cellStyle name="Normal 2 2 2 4 3 2 2 154" xfId="15060" xr:uid="{00000000-0005-0000-0000-0000D43A0000}"/>
    <cellStyle name="Normal 2 2 2 4 3 2 2 155" xfId="15061" xr:uid="{00000000-0005-0000-0000-0000D53A0000}"/>
    <cellStyle name="Normal 2 2 2 4 3 2 2 156" xfId="15062" xr:uid="{00000000-0005-0000-0000-0000D63A0000}"/>
    <cellStyle name="Normal 2 2 2 4 3 2 2 157" xfId="15063" xr:uid="{00000000-0005-0000-0000-0000D73A0000}"/>
    <cellStyle name="Normal 2 2 2 4 3 2 2 158" xfId="15064" xr:uid="{00000000-0005-0000-0000-0000D83A0000}"/>
    <cellStyle name="Normal 2 2 2 4 3 2 2 159" xfId="15065" xr:uid="{00000000-0005-0000-0000-0000D93A0000}"/>
    <cellStyle name="Normal 2 2 2 4 3 2 2 16" xfId="15066" xr:uid="{00000000-0005-0000-0000-0000DA3A0000}"/>
    <cellStyle name="Normal 2 2 2 4 3 2 2 160" xfId="15067" xr:uid="{00000000-0005-0000-0000-0000DB3A0000}"/>
    <cellStyle name="Normal 2 2 2 4 3 2 2 161" xfId="15068" xr:uid="{00000000-0005-0000-0000-0000DC3A0000}"/>
    <cellStyle name="Normal 2 2 2 4 3 2 2 162" xfId="15069" xr:uid="{00000000-0005-0000-0000-0000DD3A0000}"/>
    <cellStyle name="Normal 2 2 2 4 3 2 2 163" xfId="15070" xr:uid="{00000000-0005-0000-0000-0000DE3A0000}"/>
    <cellStyle name="Normal 2 2 2 4 3 2 2 164" xfId="15071" xr:uid="{00000000-0005-0000-0000-0000DF3A0000}"/>
    <cellStyle name="Normal 2 2 2 4 3 2 2 165" xfId="15072" xr:uid="{00000000-0005-0000-0000-0000E03A0000}"/>
    <cellStyle name="Normal 2 2 2 4 3 2 2 166" xfId="15073" xr:uid="{00000000-0005-0000-0000-0000E13A0000}"/>
    <cellStyle name="Normal 2 2 2 4 3 2 2 167" xfId="15074" xr:uid="{00000000-0005-0000-0000-0000E23A0000}"/>
    <cellStyle name="Normal 2 2 2 4 3 2 2 168" xfId="15075" xr:uid="{00000000-0005-0000-0000-0000E33A0000}"/>
    <cellStyle name="Normal 2 2 2 4 3 2 2 169" xfId="15076" xr:uid="{00000000-0005-0000-0000-0000E43A0000}"/>
    <cellStyle name="Normal 2 2 2 4 3 2 2 17" xfId="15077" xr:uid="{00000000-0005-0000-0000-0000E53A0000}"/>
    <cellStyle name="Normal 2 2 2 4 3 2 2 170" xfId="15078" xr:uid="{00000000-0005-0000-0000-0000E63A0000}"/>
    <cellStyle name="Normal 2 2 2 4 3 2 2 171" xfId="15079" xr:uid="{00000000-0005-0000-0000-0000E73A0000}"/>
    <cellStyle name="Normal 2 2 2 4 3 2 2 172" xfId="15080" xr:uid="{00000000-0005-0000-0000-0000E83A0000}"/>
    <cellStyle name="Normal 2 2 2 4 3 2 2 173" xfId="15081" xr:uid="{00000000-0005-0000-0000-0000E93A0000}"/>
    <cellStyle name="Normal 2 2 2 4 3 2 2 174" xfId="15082" xr:uid="{00000000-0005-0000-0000-0000EA3A0000}"/>
    <cellStyle name="Normal 2 2 2 4 3 2 2 175" xfId="15083" xr:uid="{00000000-0005-0000-0000-0000EB3A0000}"/>
    <cellStyle name="Normal 2 2 2 4 3 2 2 176" xfId="15084" xr:uid="{00000000-0005-0000-0000-0000EC3A0000}"/>
    <cellStyle name="Normal 2 2 2 4 3 2 2 177" xfId="15085" xr:uid="{00000000-0005-0000-0000-0000ED3A0000}"/>
    <cellStyle name="Normal 2 2 2 4 3 2 2 178" xfId="15086" xr:uid="{00000000-0005-0000-0000-0000EE3A0000}"/>
    <cellStyle name="Normal 2 2 2 4 3 2 2 179" xfId="15087" xr:uid="{00000000-0005-0000-0000-0000EF3A0000}"/>
    <cellStyle name="Normal 2 2 2 4 3 2 2 18" xfId="15088" xr:uid="{00000000-0005-0000-0000-0000F03A0000}"/>
    <cellStyle name="Normal 2 2 2 4 3 2 2 180" xfId="15089" xr:uid="{00000000-0005-0000-0000-0000F13A0000}"/>
    <cellStyle name="Normal 2 2 2 4 3 2 2 19" xfId="15090" xr:uid="{00000000-0005-0000-0000-0000F23A0000}"/>
    <cellStyle name="Normal 2 2 2 4 3 2 2 2" xfId="15091" xr:uid="{00000000-0005-0000-0000-0000F33A0000}"/>
    <cellStyle name="Normal 2 2 2 4 3 2 2 20" xfId="15092" xr:uid="{00000000-0005-0000-0000-0000F43A0000}"/>
    <cellStyle name="Normal 2 2 2 4 3 2 2 21" xfId="15093" xr:uid="{00000000-0005-0000-0000-0000F53A0000}"/>
    <cellStyle name="Normal 2 2 2 4 3 2 2 22" xfId="15094" xr:uid="{00000000-0005-0000-0000-0000F63A0000}"/>
    <cellStyle name="Normal 2 2 2 4 3 2 2 23" xfId="15095" xr:uid="{00000000-0005-0000-0000-0000F73A0000}"/>
    <cellStyle name="Normal 2 2 2 4 3 2 2 24" xfId="15096" xr:uid="{00000000-0005-0000-0000-0000F83A0000}"/>
    <cellStyle name="Normal 2 2 2 4 3 2 2 25" xfId="15097" xr:uid="{00000000-0005-0000-0000-0000F93A0000}"/>
    <cellStyle name="Normal 2 2 2 4 3 2 2 26" xfId="15098" xr:uid="{00000000-0005-0000-0000-0000FA3A0000}"/>
    <cellStyle name="Normal 2 2 2 4 3 2 2 27" xfId="15099" xr:uid="{00000000-0005-0000-0000-0000FB3A0000}"/>
    <cellStyle name="Normal 2 2 2 4 3 2 2 28" xfId="15100" xr:uid="{00000000-0005-0000-0000-0000FC3A0000}"/>
    <cellStyle name="Normal 2 2 2 4 3 2 2 29" xfId="15101" xr:uid="{00000000-0005-0000-0000-0000FD3A0000}"/>
    <cellStyle name="Normal 2 2 2 4 3 2 2 3" xfId="15102" xr:uid="{00000000-0005-0000-0000-0000FE3A0000}"/>
    <cellStyle name="Normal 2 2 2 4 3 2 2 30" xfId="15103" xr:uid="{00000000-0005-0000-0000-0000FF3A0000}"/>
    <cellStyle name="Normal 2 2 2 4 3 2 2 31" xfId="15104" xr:uid="{00000000-0005-0000-0000-0000003B0000}"/>
    <cellStyle name="Normal 2 2 2 4 3 2 2 32" xfId="15105" xr:uid="{00000000-0005-0000-0000-0000013B0000}"/>
    <cellStyle name="Normal 2 2 2 4 3 2 2 33" xfId="15106" xr:uid="{00000000-0005-0000-0000-0000023B0000}"/>
    <cellStyle name="Normal 2 2 2 4 3 2 2 34" xfId="15107" xr:uid="{00000000-0005-0000-0000-0000033B0000}"/>
    <cellStyle name="Normal 2 2 2 4 3 2 2 35" xfId="15108" xr:uid="{00000000-0005-0000-0000-0000043B0000}"/>
    <cellStyle name="Normal 2 2 2 4 3 2 2 36" xfId="15109" xr:uid="{00000000-0005-0000-0000-0000053B0000}"/>
    <cellStyle name="Normal 2 2 2 4 3 2 2 37" xfId="15110" xr:uid="{00000000-0005-0000-0000-0000063B0000}"/>
    <cellStyle name="Normal 2 2 2 4 3 2 2 38" xfId="15111" xr:uid="{00000000-0005-0000-0000-0000073B0000}"/>
    <cellStyle name="Normal 2 2 2 4 3 2 2 39" xfId="15112" xr:uid="{00000000-0005-0000-0000-0000083B0000}"/>
    <cellStyle name="Normal 2 2 2 4 3 2 2 4" xfId="15113" xr:uid="{00000000-0005-0000-0000-0000093B0000}"/>
    <cellStyle name="Normal 2 2 2 4 3 2 2 40" xfId="15114" xr:uid="{00000000-0005-0000-0000-00000A3B0000}"/>
    <cellStyle name="Normal 2 2 2 4 3 2 2 41" xfId="15115" xr:uid="{00000000-0005-0000-0000-00000B3B0000}"/>
    <cellStyle name="Normal 2 2 2 4 3 2 2 42" xfId="15116" xr:uid="{00000000-0005-0000-0000-00000C3B0000}"/>
    <cellStyle name="Normal 2 2 2 4 3 2 2 43" xfId="15117" xr:uid="{00000000-0005-0000-0000-00000D3B0000}"/>
    <cellStyle name="Normal 2 2 2 4 3 2 2 44" xfId="15118" xr:uid="{00000000-0005-0000-0000-00000E3B0000}"/>
    <cellStyle name="Normal 2 2 2 4 3 2 2 45" xfId="15119" xr:uid="{00000000-0005-0000-0000-00000F3B0000}"/>
    <cellStyle name="Normal 2 2 2 4 3 2 2 46" xfId="15120" xr:uid="{00000000-0005-0000-0000-0000103B0000}"/>
    <cellStyle name="Normal 2 2 2 4 3 2 2 47" xfId="15121" xr:uid="{00000000-0005-0000-0000-0000113B0000}"/>
    <cellStyle name="Normal 2 2 2 4 3 2 2 48" xfId="15122" xr:uid="{00000000-0005-0000-0000-0000123B0000}"/>
    <cellStyle name="Normal 2 2 2 4 3 2 2 49" xfId="15123" xr:uid="{00000000-0005-0000-0000-0000133B0000}"/>
    <cellStyle name="Normal 2 2 2 4 3 2 2 5" xfId="15124" xr:uid="{00000000-0005-0000-0000-0000143B0000}"/>
    <cellStyle name="Normal 2 2 2 4 3 2 2 50" xfId="15125" xr:uid="{00000000-0005-0000-0000-0000153B0000}"/>
    <cellStyle name="Normal 2 2 2 4 3 2 2 51" xfId="15126" xr:uid="{00000000-0005-0000-0000-0000163B0000}"/>
    <cellStyle name="Normal 2 2 2 4 3 2 2 52" xfId="15127" xr:uid="{00000000-0005-0000-0000-0000173B0000}"/>
    <cellStyle name="Normal 2 2 2 4 3 2 2 53" xfId="15128" xr:uid="{00000000-0005-0000-0000-0000183B0000}"/>
    <cellStyle name="Normal 2 2 2 4 3 2 2 54" xfId="15129" xr:uid="{00000000-0005-0000-0000-0000193B0000}"/>
    <cellStyle name="Normal 2 2 2 4 3 2 2 55" xfId="15130" xr:uid="{00000000-0005-0000-0000-00001A3B0000}"/>
    <cellStyle name="Normal 2 2 2 4 3 2 2 56" xfId="15131" xr:uid="{00000000-0005-0000-0000-00001B3B0000}"/>
    <cellStyle name="Normal 2 2 2 4 3 2 2 57" xfId="15132" xr:uid="{00000000-0005-0000-0000-00001C3B0000}"/>
    <cellStyle name="Normal 2 2 2 4 3 2 2 58" xfId="15133" xr:uid="{00000000-0005-0000-0000-00001D3B0000}"/>
    <cellStyle name="Normal 2 2 2 4 3 2 2 59" xfId="15134" xr:uid="{00000000-0005-0000-0000-00001E3B0000}"/>
    <cellStyle name="Normal 2 2 2 4 3 2 2 6" xfId="15135" xr:uid="{00000000-0005-0000-0000-00001F3B0000}"/>
    <cellStyle name="Normal 2 2 2 4 3 2 2 60" xfId="15136" xr:uid="{00000000-0005-0000-0000-0000203B0000}"/>
    <cellStyle name="Normal 2 2 2 4 3 2 2 61" xfId="15137" xr:uid="{00000000-0005-0000-0000-0000213B0000}"/>
    <cellStyle name="Normal 2 2 2 4 3 2 2 62" xfId="15138" xr:uid="{00000000-0005-0000-0000-0000223B0000}"/>
    <cellStyle name="Normal 2 2 2 4 3 2 2 63" xfId="15139" xr:uid="{00000000-0005-0000-0000-0000233B0000}"/>
    <cellStyle name="Normal 2 2 2 4 3 2 2 64" xfId="15140" xr:uid="{00000000-0005-0000-0000-0000243B0000}"/>
    <cellStyle name="Normal 2 2 2 4 3 2 2 65" xfId="15141" xr:uid="{00000000-0005-0000-0000-0000253B0000}"/>
    <cellStyle name="Normal 2 2 2 4 3 2 2 66" xfId="15142" xr:uid="{00000000-0005-0000-0000-0000263B0000}"/>
    <cellStyle name="Normal 2 2 2 4 3 2 2 67" xfId="15143" xr:uid="{00000000-0005-0000-0000-0000273B0000}"/>
    <cellStyle name="Normal 2 2 2 4 3 2 2 68" xfId="15144" xr:uid="{00000000-0005-0000-0000-0000283B0000}"/>
    <cellStyle name="Normal 2 2 2 4 3 2 2 69" xfId="15145" xr:uid="{00000000-0005-0000-0000-0000293B0000}"/>
    <cellStyle name="Normal 2 2 2 4 3 2 2 7" xfId="15146" xr:uid="{00000000-0005-0000-0000-00002A3B0000}"/>
    <cellStyle name="Normal 2 2 2 4 3 2 2 70" xfId="15147" xr:uid="{00000000-0005-0000-0000-00002B3B0000}"/>
    <cellStyle name="Normal 2 2 2 4 3 2 2 71" xfId="15148" xr:uid="{00000000-0005-0000-0000-00002C3B0000}"/>
    <cellStyle name="Normal 2 2 2 4 3 2 2 72" xfId="15149" xr:uid="{00000000-0005-0000-0000-00002D3B0000}"/>
    <cellStyle name="Normal 2 2 2 4 3 2 2 73" xfId="15150" xr:uid="{00000000-0005-0000-0000-00002E3B0000}"/>
    <cellStyle name="Normal 2 2 2 4 3 2 2 74" xfId="15151" xr:uid="{00000000-0005-0000-0000-00002F3B0000}"/>
    <cellStyle name="Normal 2 2 2 4 3 2 2 75" xfId="15152" xr:uid="{00000000-0005-0000-0000-0000303B0000}"/>
    <cellStyle name="Normal 2 2 2 4 3 2 2 76" xfId="15153" xr:uid="{00000000-0005-0000-0000-0000313B0000}"/>
    <cellStyle name="Normal 2 2 2 4 3 2 2 77" xfId="15154" xr:uid="{00000000-0005-0000-0000-0000323B0000}"/>
    <cellStyle name="Normal 2 2 2 4 3 2 2 78" xfId="15155" xr:uid="{00000000-0005-0000-0000-0000333B0000}"/>
    <cellStyle name="Normal 2 2 2 4 3 2 2 79" xfId="15156" xr:uid="{00000000-0005-0000-0000-0000343B0000}"/>
    <cellStyle name="Normal 2 2 2 4 3 2 2 8" xfId="15157" xr:uid="{00000000-0005-0000-0000-0000353B0000}"/>
    <cellStyle name="Normal 2 2 2 4 3 2 2 80" xfId="15158" xr:uid="{00000000-0005-0000-0000-0000363B0000}"/>
    <cellStyle name="Normal 2 2 2 4 3 2 2 81" xfId="15159" xr:uid="{00000000-0005-0000-0000-0000373B0000}"/>
    <cellStyle name="Normal 2 2 2 4 3 2 2 82" xfId="15160" xr:uid="{00000000-0005-0000-0000-0000383B0000}"/>
    <cellStyle name="Normal 2 2 2 4 3 2 2 83" xfId="15161" xr:uid="{00000000-0005-0000-0000-0000393B0000}"/>
    <cellStyle name="Normal 2 2 2 4 3 2 2 84" xfId="15162" xr:uid="{00000000-0005-0000-0000-00003A3B0000}"/>
    <cellStyle name="Normal 2 2 2 4 3 2 2 85" xfId="15163" xr:uid="{00000000-0005-0000-0000-00003B3B0000}"/>
    <cellStyle name="Normal 2 2 2 4 3 2 2 86" xfId="15164" xr:uid="{00000000-0005-0000-0000-00003C3B0000}"/>
    <cellStyle name="Normal 2 2 2 4 3 2 2 87" xfId="15165" xr:uid="{00000000-0005-0000-0000-00003D3B0000}"/>
    <cellStyle name="Normal 2 2 2 4 3 2 2 88" xfId="15166" xr:uid="{00000000-0005-0000-0000-00003E3B0000}"/>
    <cellStyle name="Normal 2 2 2 4 3 2 2 89" xfId="15167" xr:uid="{00000000-0005-0000-0000-00003F3B0000}"/>
    <cellStyle name="Normal 2 2 2 4 3 2 2 9" xfId="15168" xr:uid="{00000000-0005-0000-0000-0000403B0000}"/>
    <cellStyle name="Normal 2 2 2 4 3 2 2 90" xfId="15169" xr:uid="{00000000-0005-0000-0000-0000413B0000}"/>
    <cellStyle name="Normal 2 2 2 4 3 2 2 91" xfId="15170" xr:uid="{00000000-0005-0000-0000-0000423B0000}"/>
    <cellStyle name="Normal 2 2 2 4 3 2 2 92" xfId="15171" xr:uid="{00000000-0005-0000-0000-0000433B0000}"/>
    <cellStyle name="Normal 2 2 2 4 3 2 2 93" xfId="15172" xr:uid="{00000000-0005-0000-0000-0000443B0000}"/>
    <cellStyle name="Normal 2 2 2 4 3 2 2 94" xfId="15173" xr:uid="{00000000-0005-0000-0000-0000453B0000}"/>
    <cellStyle name="Normal 2 2 2 4 3 2 2 95" xfId="15174" xr:uid="{00000000-0005-0000-0000-0000463B0000}"/>
    <cellStyle name="Normal 2 2 2 4 3 2 2 96" xfId="15175" xr:uid="{00000000-0005-0000-0000-0000473B0000}"/>
    <cellStyle name="Normal 2 2 2 4 3 2 2 97" xfId="15176" xr:uid="{00000000-0005-0000-0000-0000483B0000}"/>
    <cellStyle name="Normal 2 2 2 4 3 2 2 98" xfId="15177" xr:uid="{00000000-0005-0000-0000-0000493B0000}"/>
    <cellStyle name="Normal 2 2 2 4 3 2 2 99" xfId="15178" xr:uid="{00000000-0005-0000-0000-00004A3B0000}"/>
    <cellStyle name="Normal 2 2 2 4 3 2 20" xfId="15179" xr:uid="{00000000-0005-0000-0000-00004B3B0000}"/>
    <cellStyle name="Normal 2 2 2 4 3 2 21" xfId="15180" xr:uid="{00000000-0005-0000-0000-00004C3B0000}"/>
    <cellStyle name="Normal 2 2 2 4 3 2 22" xfId="15181" xr:uid="{00000000-0005-0000-0000-00004D3B0000}"/>
    <cellStyle name="Normal 2 2 2 4 3 2 23" xfId="15182" xr:uid="{00000000-0005-0000-0000-00004E3B0000}"/>
    <cellStyle name="Normal 2 2 2 4 3 2 24" xfId="15183" xr:uid="{00000000-0005-0000-0000-00004F3B0000}"/>
    <cellStyle name="Normal 2 2 2 4 3 2 25" xfId="15184" xr:uid="{00000000-0005-0000-0000-0000503B0000}"/>
    <cellStyle name="Normal 2 2 2 4 3 2 26" xfId="15185" xr:uid="{00000000-0005-0000-0000-0000513B0000}"/>
    <cellStyle name="Normal 2 2 2 4 3 2 27" xfId="15186" xr:uid="{00000000-0005-0000-0000-0000523B0000}"/>
    <cellStyle name="Normal 2 2 2 4 3 2 28" xfId="15187" xr:uid="{00000000-0005-0000-0000-0000533B0000}"/>
    <cellStyle name="Normal 2 2 2 4 3 2 29" xfId="15188" xr:uid="{00000000-0005-0000-0000-0000543B0000}"/>
    <cellStyle name="Normal 2 2 2 4 3 2 3" xfId="15189" xr:uid="{00000000-0005-0000-0000-0000553B0000}"/>
    <cellStyle name="Normal 2 2 2 4 3 2 30" xfId="15190" xr:uid="{00000000-0005-0000-0000-0000563B0000}"/>
    <cellStyle name="Normal 2 2 2 4 3 2 31" xfId="15191" xr:uid="{00000000-0005-0000-0000-0000573B0000}"/>
    <cellStyle name="Normal 2 2 2 4 3 2 32" xfId="15192" xr:uid="{00000000-0005-0000-0000-0000583B0000}"/>
    <cellStyle name="Normal 2 2 2 4 3 2 33" xfId="15193" xr:uid="{00000000-0005-0000-0000-0000593B0000}"/>
    <cellStyle name="Normal 2 2 2 4 3 2 34" xfId="15194" xr:uid="{00000000-0005-0000-0000-00005A3B0000}"/>
    <cellStyle name="Normal 2 2 2 4 3 2 35" xfId="15195" xr:uid="{00000000-0005-0000-0000-00005B3B0000}"/>
    <cellStyle name="Normal 2 2 2 4 3 2 36" xfId="15196" xr:uid="{00000000-0005-0000-0000-00005C3B0000}"/>
    <cellStyle name="Normal 2 2 2 4 3 2 37" xfId="15197" xr:uid="{00000000-0005-0000-0000-00005D3B0000}"/>
    <cellStyle name="Normal 2 2 2 4 3 2 38" xfId="15198" xr:uid="{00000000-0005-0000-0000-00005E3B0000}"/>
    <cellStyle name="Normal 2 2 2 4 3 2 39" xfId="15199" xr:uid="{00000000-0005-0000-0000-00005F3B0000}"/>
    <cellStyle name="Normal 2 2 2 4 3 2 4" xfId="15200" xr:uid="{00000000-0005-0000-0000-0000603B0000}"/>
    <cellStyle name="Normal 2 2 2 4 3 2 40" xfId="15201" xr:uid="{00000000-0005-0000-0000-0000613B0000}"/>
    <cellStyle name="Normal 2 2 2 4 3 2 41" xfId="15202" xr:uid="{00000000-0005-0000-0000-0000623B0000}"/>
    <cellStyle name="Normal 2 2 2 4 3 2 42" xfId="15203" xr:uid="{00000000-0005-0000-0000-0000633B0000}"/>
    <cellStyle name="Normal 2 2 2 4 3 2 43" xfId="15204" xr:uid="{00000000-0005-0000-0000-0000643B0000}"/>
    <cellStyle name="Normal 2 2 2 4 3 2 44" xfId="15205" xr:uid="{00000000-0005-0000-0000-0000653B0000}"/>
    <cellStyle name="Normal 2 2 2 4 3 2 45" xfId="15206" xr:uid="{00000000-0005-0000-0000-0000663B0000}"/>
    <cellStyle name="Normal 2 2 2 4 3 2 46" xfId="15207" xr:uid="{00000000-0005-0000-0000-0000673B0000}"/>
    <cellStyle name="Normal 2 2 2 4 3 2 47" xfId="15208" xr:uid="{00000000-0005-0000-0000-0000683B0000}"/>
    <cellStyle name="Normal 2 2 2 4 3 2 48" xfId="15209" xr:uid="{00000000-0005-0000-0000-0000693B0000}"/>
    <cellStyle name="Normal 2 2 2 4 3 2 49" xfId="15210" xr:uid="{00000000-0005-0000-0000-00006A3B0000}"/>
    <cellStyle name="Normal 2 2 2 4 3 2 5" xfId="15211" xr:uid="{00000000-0005-0000-0000-00006B3B0000}"/>
    <cellStyle name="Normal 2 2 2 4 3 2 50" xfId="15212" xr:uid="{00000000-0005-0000-0000-00006C3B0000}"/>
    <cellStyle name="Normal 2 2 2 4 3 2 51" xfId="15213" xr:uid="{00000000-0005-0000-0000-00006D3B0000}"/>
    <cellStyle name="Normal 2 2 2 4 3 2 52" xfId="15214" xr:uid="{00000000-0005-0000-0000-00006E3B0000}"/>
    <cellStyle name="Normal 2 2 2 4 3 2 53" xfId="15215" xr:uid="{00000000-0005-0000-0000-00006F3B0000}"/>
    <cellStyle name="Normal 2 2 2 4 3 2 54" xfId="15216" xr:uid="{00000000-0005-0000-0000-0000703B0000}"/>
    <cellStyle name="Normal 2 2 2 4 3 2 55" xfId="15217" xr:uid="{00000000-0005-0000-0000-0000713B0000}"/>
    <cellStyle name="Normal 2 2 2 4 3 2 56" xfId="15218" xr:uid="{00000000-0005-0000-0000-0000723B0000}"/>
    <cellStyle name="Normal 2 2 2 4 3 2 57" xfId="15219" xr:uid="{00000000-0005-0000-0000-0000733B0000}"/>
    <cellStyle name="Normal 2 2 2 4 3 2 58" xfId="15220" xr:uid="{00000000-0005-0000-0000-0000743B0000}"/>
    <cellStyle name="Normal 2 2 2 4 3 2 59" xfId="15221" xr:uid="{00000000-0005-0000-0000-0000753B0000}"/>
    <cellStyle name="Normal 2 2 2 4 3 2 6" xfId="15222" xr:uid="{00000000-0005-0000-0000-0000763B0000}"/>
    <cellStyle name="Normal 2 2 2 4 3 2 60" xfId="15223" xr:uid="{00000000-0005-0000-0000-0000773B0000}"/>
    <cellStyle name="Normal 2 2 2 4 3 2 61" xfId="15224" xr:uid="{00000000-0005-0000-0000-0000783B0000}"/>
    <cellStyle name="Normal 2 2 2 4 3 2 62" xfId="15225" xr:uid="{00000000-0005-0000-0000-0000793B0000}"/>
    <cellStyle name="Normal 2 2 2 4 3 2 63" xfId="15226" xr:uid="{00000000-0005-0000-0000-00007A3B0000}"/>
    <cellStyle name="Normal 2 2 2 4 3 2 64" xfId="15227" xr:uid="{00000000-0005-0000-0000-00007B3B0000}"/>
    <cellStyle name="Normal 2 2 2 4 3 2 65" xfId="15228" xr:uid="{00000000-0005-0000-0000-00007C3B0000}"/>
    <cellStyle name="Normal 2 2 2 4 3 2 66" xfId="15229" xr:uid="{00000000-0005-0000-0000-00007D3B0000}"/>
    <cellStyle name="Normal 2 2 2 4 3 2 67" xfId="15230" xr:uid="{00000000-0005-0000-0000-00007E3B0000}"/>
    <cellStyle name="Normal 2 2 2 4 3 2 68" xfId="15231" xr:uid="{00000000-0005-0000-0000-00007F3B0000}"/>
    <cellStyle name="Normal 2 2 2 4 3 2 69" xfId="15232" xr:uid="{00000000-0005-0000-0000-0000803B0000}"/>
    <cellStyle name="Normal 2 2 2 4 3 2 7" xfId="15233" xr:uid="{00000000-0005-0000-0000-0000813B0000}"/>
    <cellStyle name="Normal 2 2 2 4 3 2 70" xfId="15234" xr:uid="{00000000-0005-0000-0000-0000823B0000}"/>
    <cellStyle name="Normal 2 2 2 4 3 2 71" xfId="15235" xr:uid="{00000000-0005-0000-0000-0000833B0000}"/>
    <cellStyle name="Normal 2 2 2 4 3 2 72" xfId="15236" xr:uid="{00000000-0005-0000-0000-0000843B0000}"/>
    <cellStyle name="Normal 2 2 2 4 3 2 73" xfId="15237" xr:uid="{00000000-0005-0000-0000-0000853B0000}"/>
    <cellStyle name="Normal 2 2 2 4 3 2 74" xfId="15238" xr:uid="{00000000-0005-0000-0000-0000863B0000}"/>
    <cellStyle name="Normal 2 2 2 4 3 2 75" xfId="15239" xr:uid="{00000000-0005-0000-0000-0000873B0000}"/>
    <cellStyle name="Normal 2 2 2 4 3 2 76" xfId="15240" xr:uid="{00000000-0005-0000-0000-0000883B0000}"/>
    <cellStyle name="Normal 2 2 2 4 3 2 77" xfId="15241" xr:uid="{00000000-0005-0000-0000-0000893B0000}"/>
    <cellStyle name="Normal 2 2 2 4 3 2 78" xfId="15242" xr:uid="{00000000-0005-0000-0000-00008A3B0000}"/>
    <cellStyle name="Normal 2 2 2 4 3 2 79" xfId="15243" xr:uid="{00000000-0005-0000-0000-00008B3B0000}"/>
    <cellStyle name="Normal 2 2 2 4 3 2 8" xfId="15244" xr:uid="{00000000-0005-0000-0000-00008C3B0000}"/>
    <cellStyle name="Normal 2 2 2 4 3 2 80" xfId="15245" xr:uid="{00000000-0005-0000-0000-00008D3B0000}"/>
    <cellStyle name="Normal 2 2 2 4 3 2 81" xfId="15246" xr:uid="{00000000-0005-0000-0000-00008E3B0000}"/>
    <cellStyle name="Normal 2 2 2 4 3 2 82" xfId="15247" xr:uid="{00000000-0005-0000-0000-00008F3B0000}"/>
    <cellStyle name="Normal 2 2 2 4 3 2 83" xfId="15248" xr:uid="{00000000-0005-0000-0000-0000903B0000}"/>
    <cellStyle name="Normal 2 2 2 4 3 2 84" xfId="15249" xr:uid="{00000000-0005-0000-0000-0000913B0000}"/>
    <cellStyle name="Normal 2 2 2 4 3 2 85" xfId="15250" xr:uid="{00000000-0005-0000-0000-0000923B0000}"/>
    <cellStyle name="Normal 2 2 2 4 3 2 86" xfId="15251" xr:uid="{00000000-0005-0000-0000-0000933B0000}"/>
    <cellStyle name="Normal 2 2 2 4 3 2 87" xfId="15252" xr:uid="{00000000-0005-0000-0000-0000943B0000}"/>
    <cellStyle name="Normal 2 2 2 4 3 2 88" xfId="15253" xr:uid="{00000000-0005-0000-0000-0000953B0000}"/>
    <cellStyle name="Normal 2 2 2 4 3 2 89" xfId="15254" xr:uid="{00000000-0005-0000-0000-0000963B0000}"/>
    <cellStyle name="Normal 2 2 2 4 3 2 9" xfId="15255" xr:uid="{00000000-0005-0000-0000-0000973B0000}"/>
    <cellStyle name="Normal 2 2 2 4 3 2 90" xfId="15256" xr:uid="{00000000-0005-0000-0000-0000983B0000}"/>
    <cellStyle name="Normal 2 2 2 4 3 2 91" xfId="15257" xr:uid="{00000000-0005-0000-0000-0000993B0000}"/>
    <cellStyle name="Normal 2 2 2 4 3 2 92" xfId="15258" xr:uid="{00000000-0005-0000-0000-00009A3B0000}"/>
    <cellStyle name="Normal 2 2 2 4 3 2 93" xfId="15259" xr:uid="{00000000-0005-0000-0000-00009B3B0000}"/>
    <cellStyle name="Normal 2 2 2 4 3 2 94" xfId="15260" xr:uid="{00000000-0005-0000-0000-00009C3B0000}"/>
    <cellStyle name="Normal 2 2 2 4 3 2 95" xfId="15261" xr:uid="{00000000-0005-0000-0000-00009D3B0000}"/>
    <cellStyle name="Normal 2 2 2 4 3 2 96" xfId="15262" xr:uid="{00000000-0005-0000-0000-00009E3B0000}"/>
    <cellStyle name="Normal 2 2 2 4 3 2 97" xfId="15263" xr:uid="{00000000-0005-0000-0000-00009F3B0000}"/>
    <cellStyle name="Normal 2 2 2 4 3 2 98" xfId="15264" xr:uid="{00000000-0005-0000-0000-0000A03B0000}"/>
    <cellStyle name="Normal 2 2 2 4 3 2 99" xfId="15265" xr:uid="{00000000-0005-0000-0000-0000A13B0000}"/>
    <cellStyle name="Normal 2 2 2 4 3 20" xfId="15266" xr:uid="{00000000-0005-0000-0000-0000A23B0000}"/>
    <cellStyle name="Normal 2 2 2 4 3 21" xfId="15267" xr:uid="{00000000-0005-0000-0000-0000A33B0000}"/>
    <cellStyle name="Normal 2 2 2 4 3 22" xfId="15268" xr:uid="{00000000-0005-0000-0000-0000A43B0000}"/>
    <cellStyle name="Normal 2 2 2 4 3 23" xfId="15269" xr:uid="{00000000-0005-0000-0000-0000A53B0000}"/>
    <cellStyle name="Normal 2 2 2 4 3 24" xfId="15270" xr:uid="{00000000-0005-0000-0000-0000A63B0000}"/>
    <cellStyle name="Normal 2 2 2 4 3 25" xfId="15271" xr:uid="{00000000-0005-0000-0000-0000A73B0000}"/>
    <cellStyle name="Normal 2 2 2 4 3 26" xfId="15272" xr:uid="{00000000-0005-0000-0000-0000A83B0000}"/>
    <cellStyle name="Normal 2 2 2 4 3 27" xfId="15273" xr:uid="{00000000-0005-0000-0000-0000A93B0000}"/>
    <cellStyle name="Normal 2 2 2 4 3 28" xfId="15274" xr:uid="{00000000-0005-0000-0000-0000AA3B0000}"/>
    <cellStyle name="Normal 2 2 2 4 3 29" xfId="15275" xr:uid="{00000000-0005-0000-0000-0000AB3B0000}"/>
    <cellStyle name="Normal 2 2 2 4 3 3" xfId="15276" xr:uid="{00000000-0005-0000-0000-0000AC3B0000}"/>
    <cellStyle name="Normal 2 2 2 4 3 3 10" xfId="15277" xr:uid="{00000000-0005-0000-0000-0000AD3B0000}"/>
    <cellStyle name="Normal 2 2 2 4 3 3 100" xfId="15278" xr:uid="{00000000-0005-0000-0000-0000AE3B0000}"/>
    <cellStyle name="Normal 2 2 2 4 3 3 101" xfId="15279" xr:uid="{00000000-0005-0000-0000-0000AF3B0000}"/>
    <cellStyle name="Normal 2 2 2 4 3 3 102" xfId="15280" xr:uid="{00000000-0005-0000-0000-0000B03B0000}"/>
    <cellStyle name="Normal 2 2 2 4 3 3 103" xfId="15281" xr:uid="{00000000-0005-0000-0000-0000B13B0000}"/>
    <cellStyle name="Normal 2 2 2 4 3 3 104" xfId="15282" xr:uid="{00000000-0005-0000-0000-0000B23B0000}"/>
    <cellStyle name="Normal 2 2 2 4 3 3 105" xfId="15283" xr:uid="{00000000-0005-0000-0000-0000B33B0000}"/>
    <cellStyle name="Normal 2 2 2 4 3 3 106" xfId="15284" xr:uid="{00000000-0005-0000-0000-0000B43B0000}"/>
    <cellStyle name="Normal 2 2 2 4 3 3 107" xfId="15285" xr:uid="{00000000-0005-0000-0000-0000B53B0000}"/>
    <cellStyle name="Normal 2 2 2 4 3 3 108" xfId="15286" xr:uid="{00000000-0005-0000-0000-0000B63B0000}"/>
    <cellStyle name="Normal 2 2 2 4 3 3 109" xfId="15287" xr:uid="{00000000-0005-0000-0000-0000B73B0000}"/>
    <cellStyle name="Normal 2 2 2 4 3 3 11" xfId="15288" xr:uid="{00000000-0005-0000-0000-0000B83B0000}"/>
    <cellStyle name="Normal 2 2 2 4 3 3 110" xfId="15289" xr:uid="{00000000-0005-0000-0000-0000B93B0000}"/>
    <cellStyle name="Normal 2 2 2 4 3 3 111" xfId="15290" xr:uid="{00000000-0005-0000-0000-0000BA3B0000}"/>
    <cellStyle name="Normal 2 2 2 4 3 3 112" xfId="15291" xr:uid="{00000000-0005-0000-0000-0000BB3B0000}"/>
    <cellStyle name="Normal 2 2 2 4 3 3 113" xfId="15292" xr:uid="{00000000-0005-0000-0000-0000BC3B0000}"/>
    <cellStyle name="Normal 2 2 2 4 3 3 114" xfId="15293" xr:uid="{00000000-0005-0000-0000-0000BD3B0000}"/>
    <cellStyle name="Normal 2 2 2 4 3 3 115" xfId="15294" xr:uid="{00000000-0005-0000-0000-0000BE3B0000}"/>
    <cellStyle name="Normal 2 2 2 4 3 3 116" xfId="15295" xr:uid="{00000000-0005-0000-0000-0000BF3B0000}"/>
    <cellStyle name="Normal 2 2 2 4 3 3 117" xfId="15296" xr:uid="{00000000-0005-0000-0000-0000C03B0000}"/>
    <cellStyle name="Normal 2 2 2 4 3 3 118" xfId="15297" xr:uid="{00000000-0005-0000-0000-0000C13B0000}"/>
    <cellStyle name="Normal 2 2 2 4 3 3 119" xfId="15298" xr:uid="{00000000-0005-0000-0000-0000C23B0000}"/>
    <cellStyle name="Normal 2 2 2 4 3 3 12" xfId="15299" xr:uid="{00000000-0005-0000-0000-0000C33B0000}"/>
    <cellStyle name="Normal 2 2 2 4 3 3 120" xfId="15300" xr:uid="{00000000-0005-0000-0000-0000C43B0000}"/>
    <cellStyle name="Normal 2 2 2 4 3 3 121" xfId="15301" xr:uid="{00000000-0005-0000-0000-0000C53B0000}"/>
    <cellStyle name="Normal 2 2 2 4 3 3 122" xfId="15302" xr:uid="{00000000-0005-0000-0000-0000C63B0000}"/>
    <cellStyle name="Normal 2 2 2 4 3 3 123" xfId="15303" xr:uid="{00000000-0005-0000-0000-0000C73B0000}"/>
    <cellStyle name="Normal 2 2 2 4 3 3 124" xfId="15304" xr:uid="{00000000-0005-0000-0000-0000C83B0000}"/>
    <cellStyle name="Normal 2 2 2 4 3 3 125" xfId="15305" xr:uid="{00000000-0005-0000-0000-0000C93B0000}"/>
    <cellStyle name="Normal 2 2 2 4 3 3 126" xfId="15306" xr:uid="{00000000-0005-0000-0000-0000CA3B0000}"/>
    <cellStyle name="Normal 2 2 2 4 3 3 127" xfId="15307" xr:uid="{00000000-0005-0000-0000-0000CB3B0000}"/>
    <cellStyle name="Normal 2 2 2 4 3 3 128" xfId="15308" xr:uid="{00000000-0005-0000-0000-0000CC3B0000}"/>
    <cellStyle name="Normal 2 2 2 4 3 3 129" xfId="15309" xr:uid="{00000000-0005-0000-0000-0000CD3B0000}"/>
    <cellStyle name="Normal 2 2 2 4 3 3 13" xfId="15310" xr:uid="{00000000-0005-0000-0000-0000CE3B0000}"/>
    <cellStyle name="Normal 2 2 2 4 3 3 130" xfId="15311" xr:uid="{00000000-0005-0000-0000-0000CF3B0000}"/>
    <cellStyle name="Normal 2 2 2 4 3 3 131" xfId="15312" xr:uid="{00000000-0005-0000-0000-0000D03B0000}"/>
    <cellStyle name="Normal 2 2 2 4 3 3 132" xfId="15313" xr:uid="{00000000-0005-0000-0000-0000D13B0000}"/>
    <cellStyle name="Normal 2 2 2 4 3 3 133" xfId="15314" xr:uid="{00000000-0005-0000-0000-0000D23B0000}"/>
    <cellStyle name="Normal 2 2 2 4 3 3 134" xfId="15315" xr:uid="{00000000-0005-0000-0000-0000D33B0000}"/>
    <cellStyle name="Normal 2 2 2 4 3 3 135" xfId="15316" xr:uid="{00000000-0005-0000-0000-0000D43B0000}"/>
    <cellStyle name="Normal 2 2 2 4 3 3 136" xfId="15317" xr:uid="{00000000-0005-0000-0000-0000D53B0000}"/>
    <cellStyle name="Normal 2 2 2 4 3 3 137" xfId="15318" xr:uid="{00000000-0005-0000-0000-0000D63B0000}"/>
    <cellStyle name="Normal 2 2 2 4 3 3 138" xfId="15319" xr:uid="{00000000-0005-0000-0000-0000D73B0000}"/>
    <cellStyle name="Normal 2 2 2 4 3 3 139" xfId="15320" xr:uid="{00000000-0005-0000-0000-0000D83B0000}"/>
    <cellStyle name="Normal 2 2 2 4 3 3 14" xfId="15321" xr:uid="{00000000-0005-0000-0000-0000D93B0000}"/>
    <cellStyle name="Normal 2 2 2 4 3 3 140" xfId="15322" xr:uid="{00000000-0005-0000-0000-0000DA3B0000}"/>
    <cellStyle name="Normal 2 2 2 4 3 3 141" xfId="15323" xr:uid="{00000000-0005-0000-0000-0000DB3B0000}"/>
    <cellStyle name="Normal 2 2 2 4 3 3 142" xfId="15324" xr:uid="{00000000-0005-0000-0000-0000DC3B0000}"/>
    <cellStyle name="Normal 2 2 2 4 3 3 143" xfId="15325" xr:uid="{00000000-0005-0000-0000-0000DD3B0000}"/>
    <cellStyle name="Normal 2 2 2 4 3 3 144" xfId="15326" xr:uid="{00000000-0005-0000-0000-0000DE3B0000}"/>
    <cellStyle name="Normal 2 2 2 4 3 3 145" xfId="15327" xr:uid="{00000000-0005-0000-0000-0000DF3B0000}"/>
    <cellStyle name="Normal 2 2 2 4 3 3 146" xfId="15328" xr:uid="{00000000-0005-0000-0000-0000E03B0000}"/>
    <cellStyle name="Normal 2 2 2 4 3 3 147" xfId="15329" xr:uid="{00000000-0005-0000-0000-0000E13B0000}"/>
    <cellStyle name="Normal 2 2 2 4 3 3 148" xfId="15330" xr:uid="{00000000-0005-0000-0000-0000E23B0000}"/>
    <cellStyle name="Normal 2 2 2 4 3 3 149" xfId="15331" xr:uid="{00000000-0005-0000-0000-0000E33B0000}"/>
    <cellStyle name="Normal 2 2 2 4 3 3 15" xfId="15332" xr:uid="{00000000-0005-0000-0000-0000E43B0000}"/>
    <cellStyle name="Normal 2 2 2 4 3 3 150" xfId="15333" xr:uid="{00000000-0005-0000-0000-0000E53B0000}"/>
    <cellStyle name="Normal 2 2 2 4 3 3 151" xfId="15334" xr:uid="{00000000-0005-0000-0000-0000E63B0000}"/>
    <cellStyle name="Normal 2 2 2 4 3 3 152" xfId="15335" xr:uid="{00000000-0005-0000-0000-0000E73B0000}"/>
    <cellStyle name="Normal 2 2 2 4 3 3 153" xfId="15336" xr:uid="{00000000-0005-0000-0000-0000E83B0000}"/>
    <cellStyle name="Normal 2 2 2 4 3 3 154" xfId="15337" xr:uid="{00000000-0005-0000-0000-0000E93B0000}"/>
    <cellStyle name="Normal 2 2 2 4 3 3 155" xfId="15338" xr:uid="{00000000-0005-0000-0000-0000EA3B0000}"/>
    <cellStyle name="Normal 2 2 2 4 3 3 156" xfId="15339" xr:uid="{00000000-0005-0000-0000-0000EB3B0000}"/>
    <cellStyle name="Normal 2 2 2 4 3 3 157" xfId="15340" xr:uid="{00000000-0005-0000-0000-0000EC3B0000}"/>
    <cellStyle name="Normal 2 2 2 4 3 3 158" xfId="15341" xr:uid="{00000000-0005-0000-0000-0000ED3B0000}"/>
    <cellStyle name="Normal 2 2 2 4 3 3 159" xfId="15342" xr:uid="{00000000-0005-0000-0000-0000EE3B0000}"/>
    <cellStyle name="Normal 2 2 2 4 3 3 16" xfId="15343" xr:uid="{00000000-0005-0000-0000-0000EF3B0000}"/>
    <cellStyle name="Normal 2 2 2 4 3 3 160" xfId="15344" xr:uid="{00000000-0005-0000-0000-0000F03B0000}"/>
    <cellStyle name="Normal 2 2 2 4 3 3 161" xfId="15345" xr:uid="{00000000-0005-0000-0000-0000F13B0000}"/>
    <cellStyle name="Normal 2 2 2 4 3 3 162" xfId="15346" xr:uid="{00000000-0005-0000-0000-0000F23B0000}"/>
    <cellStyle name="Normal 2 2 2 4 3 3 163" xfId="15347" xr:uid="{00000000-0005-0000-0000-0000F33B0000}"/>
    <cellStyle name="Normal 2 2 2 4 3 3 164" xfId="15348" xr:uid="{00000000-0005-0000-0000-0000F43B0000}"/>
    <cellStyle name="Normal 2 2 2 4 3 3 165" xfId="15349" xr:uid="{00000000-0005-0000-0000-0000F53B0000}"/>
    <cellStyle name="Normal 2 2 2 4 3 3 166" xfId="15350" xr:uid="{00000000-0005-0000-0000-0000F63B0000}"/>
    <cellStyle name="Normal 2 2 2 4 3 3 167" xfId="15351" xr:uid="{00000000-0005-0000-0000-0000F73B0000}"/>
    <cellStyle name="Normal 2 2 2 4 3 3 168" xfId="15352" xr:uid="{00000000-0005-0000-0000-0000F83B0000}"/>
    <cellStyle name="Normal 2 2 2 4 3 3 169" xfId="15353" xr:uid="{00000000-0005-0000-0000-0000F93B0000}"/>
    <cellStyle name="Normal 2 2 2 4 3 3 17" xfId="15354" xr:uid="{00000000-0005-0000-0000-0000FA3B0000}"/>
    <cellStyle name="Normal 2 2 2 4 3 3 170" xfId="15355" xr:uid="{00000000-0005-0000-0000-0000FB3B0000}"/>
    <cellStyle name="Normal 2 2 2 4 3 3 171" xfId="15356" xr:uid="{00000000-0005-0000-0000-0000FC3B0000}"/>
    <cellStyle name="Normal 2 2 2 4 3 3 172" xfId="15357" xr:uid="{00000000-0005-0000-0000-0000FD3B0000}"/>
    <cellStyle name="Normal 2 2 2 4 3 3 173" xfId="15358" xr:uid="{00000000-0005-0000-0000-0000FE3B0000}"/>
    <cellStyle name="Normal 2 2 2 4 3 3 174" xfId="15359" xr:uid="{00000000-0005-0000-0000-0000FF3B0000}"/>
    <cellStyle name="Normal 2 2 2 4 3 3 175" xfId="15360" xr:uid="{00000000-0005-0000-0000-0000003C0000}"/>
    <cellStyle name="Normal 2 2 2 4 3 3 176" xfId="15361" xr:uid="{00000000-0005-0000-0000-0000013C0000}"/>
    <cellStyle name="Normal 2 2 2 4 3 3 177" xfId="15362" xr:uid="{00000000-0005-0000-0000-0000023C0000}"/>
    <cellStyle name="Normal 2 2 2 4 3 3 178" xfId="15363" xr:uid="{00000000-0005-0000-0000-0000033C0000}"/>
    <cellStyle name="Normal 2 2 2 4 3 3 179" xfId="15364" xr:uid="{00000000-0005-0000-0000-0000043C0000}"/>
    <cellStyle name="Normal 2 2 2 4 3 3 18" xfId="15365" xr:uid="{00000000-0005-0000-0000-0000053C0000}"/>
    <cellStyle name="Normal 2 2 2 4 3 3 180" xfId="15366" xr:uid="{00000000-0005-0000-0000-0000063C0000}"/>
    <cellStyle name="Normal 2 2 2 4 3 3 19" xfId="15367" xr:uid="{00000000-0005-0000-0000-0000073C0000}"/>
    <cellStyle name="Normal 2 2 2 4 3 3 2" xfId="15368" xr:uid="{00000000-0005-0000-0000-0000083C0000}"/>
    <cellStyle name="Normal 2 2 2 4 3 3 20" xfId="15369" xr:uid="{00000000-0005-0000-0000-0000093C0000}"/>
    <cellStyle name="Normal 2 2 2 4 3 3 21" xfId="15370" xr:uid="{00000000-0005-0000-0000-00000A3C0000}"/>
    <cellStyle name="Normal 2 2 2 4 3 3 22" xfId="15371" xr:uid="{00000000-0005-0000-0000-00000B3C0000}"/>
    <cellStyle name="Normal 2 2 2 4 3 3 23" xfId="15372" xr:uid="{00000000-0005-0000-0000-00000C3C0000}"/>
    <cellStyle name="Normal 2 2 2 4 3 3 24" xfId="15373" xr:uid="{00000000-0005-0000-0000-00000D3C0000}"/>
    <cellStyle name="Normal 2 2 2 4 3 3 25" xfId="15374" xr:uid="{00000000-0005-0000-0000-00000E3C0000}"/>
    <cellStyle name="Normal 2 2 2 4 3 3 26" xfId="15375" xr:uid="{00000000-0005-0000-0000-00000F3C0000}"/>
    <cellStyle name="Normal 2 2 2 4 3 3 27" xfId="15376" xr:uid="{00000000-0005-0000-0000-0000103C0000}"/>
    <cellStyle name="Normal 2 2 2 4 3 3 28" xfId="15377" xr:uid="{00000000-0005-0000-0000-0000113C0000}"/>
    <cellStyle name="Normal 2 2 2 4 3 3 29" xfId="15378" xr:uid="{00000000-0005-0000-0000-0000123C0000}"/>
    <cellStyle name="Normal 2 2 2 4 3 3 3" xfId="15379" xr:uid="{00000000-0005-0000-0000-0000133C0000}"/>
    <cellStyle name="Normal 2 2 2 4 3 3 30" xfId="15380" xr:uid="{00000000-0005-0000-0000-0000143C0000}"/>
    <cellStyle name="Normal 2 2 2 4 3 3 31" xfId="15381" xr:uid="{00000000-0005-0000-0000-0000153C0000}"/>
    <cellStyle name="Normal 2 2 2 4 3 3 32" xfId="15382" xr:uid="{00000000-0005-0000-0000-0000163C0000}"/>
    <cellStyle name="Normal 2 2 2 4 3 3 33" xfId="15383" xr:uid="{00000000-0005-0000-0000-0000173C0000}"/>
    <cellStyle name="Normal 2 2 2 4 3 3 34" xfId="15384" xr:uid="{00000000-0005-0000-0000-0000183C0000}"/>
    <cellStyle name="Normal 2 2 2 4 3 3 35" xfId="15385" xr:uid="{00000000-0005-0000-0000-0000193C0000}"/>
    <cellStyle name="Normal 2 2 2 4 3 3 36" xfId="15386" xr:uid="{00000000-0005-0000-0000-00001A3C0000}"/>
    <cellStyle name="Normal 2 2 2 4 3 3 37" xfId="15387" xr:uid="{00000000-0005-0000-0000-00001B3C0000}"/>
    <cellStyle name="Normal 2 2 2 4 3 3 38" xfId="15388" xr:uid="{00000000-0005-0000-0000-00001C3C0000}"/>
    <cellStyle name="Normal 2 2 2 4 3 3 39" xfId="15389" xr:uid="{00000000-0005-0000-0000-00001D3C0000}"/>
    <cellStyle name="Normal 2 2 2 4 3 3 4" xfId="15390" xr:uid="{00000000-0005-0000-0000-00001E3C0000}"/>
    <cellStyle name="Normal 2 2 2 4 3 3 40" xfId="15391" xr:uid="{00000000-0005-0000-0000-00001F3C0000}"/>
    <cellStyle name="Normal 2 2 2 4 3 3 41" xfId="15392" xr:uid="{00000000-0005-0000-0000-0000203C0000}"/>
    <cellStyle name="Normal 2 2 2 4 3 3 42" xfId="15393" xr:uid="{00000000-0005-0000-0000-0000213C0000}"/>
    <cellStyle name="Normal 2 2 2 4 3 3 43" xfId="15394" xr:uid="{00000000-0005-0000-0000-0000223C0000}"/>
    <cellStyle name="Normal 2 2 2 4 3 3 44" xfId="15395" xr:uid="{00000000-0005-0000-0000-0000233C0000}"/>
    <cellStyle name="Normal 2 2 2 4 3 3 45" xfId="15396" xr:uid="{00000000-0005-0000-0000-0000243C0000}"/>
    <cellStyle name="Normal 2 2 2 4 3 3 46" xfId="15397" xr:uid="{00000000-0005-0000-0000-0000253C0000}"/>
    <cellStyle name="Normal 2 2 2 4 3 3 47" xfId="15398" xr:uid="{00000000-0005-0000-0000-0000263C0000}"/>
    <cellStyle name="Normal 2 2 2 4 3 3 48" xfId="15399" xr:uid="{00000000-0005-0000-0000-0000273C0000}"/>
    <cellStyle name="Normal 2 2 2 4 3 3 49" xfId="15400" xr:uid="{00000000-0005-0000-0000-0000283C0000}"/>
    <cellStyle name="Normal 2 2 2 4 3 3 5" xfId="15401" xr:uid="{00000000-0005-0000-0000-0000293C0000}"/>
    <cellStyle name="Normal 2 2 2 4 3 3 50" xfId="15402" xr:uid="{00000000-0005-0000-0000-00002A3C0000}"/>
    <cellStyle name="Normal 2 2 2 4 3 3 51" xfId="15403" xr:uid="{00000000-0005-0000-0000-00002B3C0000}"/>
    <cellStyle name="Normal 2 2 2 4 3 3 52" xfId="15404" xr:uid="{00000000-0005-0000-0000-00002C3C0000}"/>
    <cellStyle name="Normal 2 2 2 4 3 3 53" xfId="15405" xr:uid="{00000000-0005-0000-0000-00002D3C0000}"/>
    <cellStyle name="Normal 2 2 2 4 3 3 54" xfId="15406" xr:uid="{00000000-0005-0000-0000-00002E3C0000}"/>
    <cellStyle name="Normal 2 2 2 4 3 3 55" xfId="15407" xr:uid="{00000000-0005-0000-0000-00002F3C0000}"/>
    <cellStyle name="Normal 2 2 2 4 3 3 56" xfId="15408" xr:uid="{00000000-0005-0000-0000-0000303C0000}"/>
    <cellStyle name="Normal 2 2 2 4 3 3 57" xfId="15409" xr:uid="{00000000-0005-0000-0000-0000313C0000}"/>
    <cellStyle name="Normal 2 2 2 4 3 3 58" xfId="15410" xr:uid="{00000000-0005-0000-0000-0000323C0000}"/>
    <cellStyle name="Normal 2 2 2 4 3 3 59" xfId="15411" xr:uid="{00000000-0005-0000-0000-0000333C0000}"/>
    <cellStyle name="Normal 2 2 2 4 3 3 6" xfId="15412" xr:uid="{00000000-0005-0000-0000-0000343C0000}"/>
    <cellStyle name="Normal 2 2 2 4 3 3 60" xfId="15413" xr:uid="{00000000-0005-0000-0000-0000353C0000}"/>
    <cellStyle name="Normal 2 2 2 4 3 3 61" xfId="15414" xr:uid="{00000000-0005-0000-0000-0000363C0000}"/>
    <cellStyle name="Normal 2 2 2 4 3 3 62" xfId="15415" xr:uid="{00000000-0005-0000-0000-0000373C0000}"/>
    <cellStyle name="Normal 2 2 2 4 3 3 63" xfId="15416" xr:uid="{00000000-0005-0000-0000-0000383C0000}"/>
    <cellStyle name="Normal 2 2 2 4 3 3 64" xfId="15417" xr:uid="{00000000-0005-0000-0000-0000393C0000}"/>
    <cellStyle name="Normal 2 2 2 4 3 3 65" xfId="15418" xr:uid="{00000000-0005-0000-0000-00003A3C0000}"/>
    <cellStyle name="Normal 2 2 2 4 3 3 66" xfId="15419" xr:uid="{00000000-0005-0000-0000-00003B3C0000}"/>
    <cellStyle name="Normal 2 2 2 4 3 3 67" xfId="15420" xr:uid="{00000000-0005-0000-0000-00003C3C0000}"/>
    <cellStyle name="Normal 2 2 2 4 3 3 68" xfId="15421" xr:uid="{00000000-0005-0000-0000-00003D3C0000}"/>
    <cellStyle name="Normal 2 2 2 4 3 3 69" xfId="15422" xr:uid="{00000000-0005-0000-0000-00003E3C0000}"/>
    <cellStyle name="Normal 2 2 2 4 3 3 7" xfId="15423" xr:uid="{00000000-0005-0000-0000-00003F3C0000}"/>
    <cellStyle name="Normal 2 2 2 4 3 3 70" xfId="15424" xr:uid="{00000000-0005-0000-0000-0000403C0000}"/>
    <cellStyle name="Normal 2 2 2 4 3 3 71" xfId="15425" xr:uid="{00000000-0005-0000-0000-0000413C0000}"/>
    <cellStyle name="Normal 2 2 2 4 3 3 72" xfId="15426" xr:uid="{00000000-0005-0000-0000-0000423C0000}"/>
    <cellStyle name="Normal 2 2 2 4 3 3 73" xfId="15427" xr:uid="{00000000-0005-0000-0000-0000433C0000}"/>
    <cellStyle name="Normal 2 2 2 4 3 3 74" xfId="15428" xr:uid="{00000000-0005-0000-0000-0000443C0000}"/>
    <cellStyle name="Normal 2 2 2 4 3 3 75" xfId="15429" xr:uid="{00000000-0005-0000-0000-0000453C0000}"/>
    <cellStyle name="Normal 2 2 2 4 3 3 76" xfId="15430" xr:uid="{00000000-0005-0000-0000-0000463C0000}"/>
    <cellStyle name="Normal 2 2 2 4 3 3 77" xfId="15431" xr:uid="{00000000-0005-0000-0000-0000473C0000}"/>
    <cellStyle name="Normal 2 2 2 4 3 3 78" xfId="15432" xr:uid="{00000000-0005-0000-0000-0000483C0000}"/>
    <cellStyle name="Normal 2 2 2 4 3 3 79" xfId="15433" xr:uid="{00000000-0005-0000-0000-0000493C0000}"/>
    <cellStyle name="Normal 2 2 2 4 3 3 8" xfId="15434" xr:uid="{00000000-0005-0000-0000-00004A3C0000}"/>
    <cellStyle name="Normal 2 2 2 4 3 3 80" xfId="15435" xr:uid="{00000000-0005-0000-0000-00004B3C0000}"/>
    <cellStyle name="Normal 2 2 2 4 3 3 81" xfId="15436" xr:uid="{00000000-0005-0000-0000-00004C3C0000}"/>
    <cellStyle name="Normal 2 2 2 4 3 3 82" xfId="15437" xr:uid="{00000000-0005-0000-0000-00004D3C0000}"/>
    <cellStyle name="Normal 2 2 2 4 3 3 83" xfId="15438" xr:uid="{00000000-0005-0000-0000-00004E3C0000}"/>
    <cellStyle name="Normal 2 2 2 4 3 3 84" xfId="15439" xr:uid="{00000000-0005-0000-0000-00004F3C0000}"/>
    <cellStyle name="Normal 2 2 2 4 3 3 85" xfId="15440" xr:uid="{00000000-0005-0000-0000-0000503C0000}"/>
    <cellStyle name="Normal 2 2 2 4 3 3 86" xfId="15441" xr:uid="{00000000-0005-0000-0000-0000513C0000}"/>
    <cellStyle name="Normal 2 2 2 4 3 3 87" xfId="15442" xr:uid="{00000000-0005-0000-0000-0000523C0000}"/>
    <cellStyle name="Normal 2 2 2 4 3 3 88" xfId="15443" xr:uid="{00000000-0005-0000-0000-0000533C0000}"/>
    <cellStyle name="Normal 2 2 2 4 3 3 89" xfId="15444" xr:uid="{00000000-0005-0000-0000-0000543C0000}"/>
    <cellStyle name="Normal 2 2 2 4 3 3 9" xfId="15445" xr:uid="{00000000-0005-0000-0000-0000553C0000}"/>
    <cellStyle name="Normal 2 2 2 4 3 3 90" xfId="15446" xr:uid="{00000000-0005-0000-0000-0000563C0000}"/>
    <cellStyle name="Normal 2 2 2 4 3 3 91" xfId="15447" xr:uid="{00000000-0005-0000-0000-0000573C0000}"/>
    <cellStyle name="Normal 2 2 2 4 3 3 92" xfId="15448" xr:uid="{00000000-0005-0000-0000-0000583C0000}"/>
    <cellStyle name="Normal 2 2 2 4 3 3 93" xfId="15449" xr:uid="{00000000-0005-0000-0000-0000593C0000}"/>
    <cellStyle name="Normal 2 2 2 4 3 3 94" xfId="15450" xr:uid="{00000000-0005-0000-0000-00005A3C0000}"/>
    <cellStyle name="Normal 2 2 2 4 3 3 95" xfId="15451" xr:uid="{00000000-0005-0000-0000-00005B3C0000}"/>
    <cellStyle name="Normal 2 2 2 4 3 3 96" xfId="15452" xr:uid="{00000000-0005-0000-0000-00005C3C0000}"/>
    <cellStyle name="Normal 2 2 2 4 3 3 97" xfId="15453" xr:uid="{00000000-0005-0000-0000-00005D3C0000}"/>
    <cellStyle name="Normal 2 2 2 4 3 3 98" xfId="15454" xr:uid="{00000000-0005-0000-0000-00005E3C0000}"/>
    <cellStyle name="Normal 2 2 2 4 3 3 99" xfId="15455" xr:uid="{00000000-0005-0000-0000-00005F3C0000}"/>
    <cellStyle name="Normal 2 2 2 4 3 30" xfId="15456" xr:uid="{00000000-0005-0000-0000-0000603C0000}"/>
    <cellStyle name="Normal 2 2 2 4 3 31" xfId="15457" xr:uid="{00000000-0005-0000-0000-0000613C0000}"/>
    <cellStyle name="Normal 2 2 2 4 3 32" xfId="15458" xr:uid="{00000000-0005-0000-0000-0000623C0000}"/>
    <cellStyle name="Normal 2 2 2 4 3 33" xfId="15459" xr:uid="{00000000-0005-0000-0000-0000633C0000}"/>
    <cellStyle name="Normal 2 2 2 4 3 34" xfId="15460" xr:uid="{00000000-0005-0000-0000-0000643C0000}"/>
    <cellStyle name="Normal 2 2 2 4 3 35" xfId="15461" xr:uid="{00000000-0005-0000-0000-0000653C0000}"/>
    <cellStyle name="Normal 2 2 2 4 3 36" xfId="15462" xr:uid="{00000000-0005-0000-0000-0000663C0000}"/>
    <cellStyle name="Normal 2 2 2 4 3 37" xfId="15463" xr:uid="{00000000-0005-0000-0000-0000673C0000}"/>
    <cellStyle name="Normal 2 2 2 4 3 38" xfId="15464" xr:uid="{00000000-0005-0000-0000-0000683C0000}"/>
    <cellStyle name="Normal 2 2 2 4 3 39" xfId="15465" xr:uid="{00000000-0005-0000-0000-0000693C0000}"/>
    <cellStyle name="Normal 2 2 2 4 3 4" xfId="15466" xr:uid="{00000000-0005-0000-0000-00006A3C0000}"/>
    <cellStyle name="Normal 2 2 2 4 3 40" xfId="15467" xr:uid="{00000000-0005-0000-0000-00006B3C0000}"/>
    <cellStyle name="Normal 2 2 2 4 3 41" xfId="15468" xr:uid="{00000000-0005-0000-0000-00006C3C0000}"/>
    <cellStyle name="Normal 2 2 2 4 3 42" xfId="15469" xr:uid="{00000000-0005-0000-0000-00006D3C0000}"/>
    <cellStyle name="Normal 2 2 2 4 3 43" xfId="15470" xr:uid="{00000000-0005-0000-0000-00006E3C0000}"/>
    <cellStyle name="Normal 2 2 2 4 3 44" xfId="15471" xr:uid="{00000000-0005-0000-0000-00006F3C0000}"/>
    <cellStyle name="Normal 2 2 2 4 3 45" xfId="15472" xr:uid="{00000000-0005-0000-0000-0000703C0000}"/>
    <cellStyle name="Normal 2 2 2 4 3 46" xfId="15473" xr:uid="{00000000-0005-0000-0000-0000713C0000}"/>
    <cellStyle name="Normal 2 2 2 4 3 47" xfId="15474" xr:uid="{00000000-0005-0000-0000-0000723C0000}"/>
    <cellStyle name="Normal 2 2 2 4 3 48" xfId="15475" xr:uid="{00000000-0005-0000-0000-0000733C0000}"/>
    <cellStyle name="Normal 2 2 2 4 3 49" xfId="15476" xr:uid="{00000000-0005-0000-0000-0000743C0000}"/>
    <cellStyle name="Normal 2 2 2 4 3 5" xfId="15477" xr:uid="{00000000-0005-0000-0000-0000753C0000}"/>
    <cellStyle name="Normal 2 2 2 4 3 50" xfId="15478" xr:uid="{00000000-0005-0000-0000-0000763C0000}"/>
    <cellStyle name="Normal 2 2 2 4 3 51" xfId="15479" xr:uid="{00000000-0005-0000-0000-0000773C0000}"/>
    <cellStyle name="Normal 2 2 2 4 3 52" xfId="15480" xr:uid="{00000000-0005-0000-0000-0000783C0000}"/>
    <cellStyle name="Normal 2 2 2 4 3 53" xfId="15481" xr:uid="{00000000-0005-0000-0000-0000793C0000}"/>
    <cellStyle name="Normal 2 2 2 4 3 54" xfId="15482" xr:uid="{00000000-0005-0000-0000-00007A3C0000}"/>
    <cellStyle name="Normal 2 2 2 4 3 55" xfId="15483" xr:uid="{00000000-0005-0000-0000-00007B3C0000}"/>
    <cellStyle name="Normal 2 2 2 4 3 56" xfId="15484" xr:uid="{00000000-0005-0000-0000-00007C3C0000}"/>
    <cellStyle name="Normal 2 2 2 4 3 57" xfId="15485" xr:uid="{00000000-0005-0000-0000-00007D3C0000}"/>
    <cellStyle name="Normal 2 2 2 4 3 58" xfId="15486" xr:uid="{00000000-0005-0000-0000-00007E3C0000}"/>
    <cellStyle name="Normal 2 2 2 4 3 59" xfId="15487" xr:uid="{00000000-0005-0000-0000-00007F3C0000}"/>
    <cellStyle name="Normal 2 2 2 4 3 6" xfId="15488" xr:uid="{00000000-0005-0000-0000-0000803C0000}"/>
    <cellStyle name="Normal 2 2 2 4 3 60" xfId="15489" xr:uid="{00000000-0005-0000-0000-0000813C0000}"/>
    <cellStyle name="Normal 2 2 2 4 3 61" xfId="15490" xr:uid="{00000000-0005-0000-0000-0000823C0000}"/>
    <cellStyle name="Normal 2 2 2 4 3 62" xfId="15491" xr:uid="{00000000-0005-0000-0000-0000833C0000}"/>
    <cellStyle name="Normal 2 2 2 4 3 63" xfId="15492" xr:uid="{00000000-0005-0000-0000-0000843C0000}"/>
    <cellStyle name="Normal 2 2 2 4 3 64" xfId="15493" xr:uid="{00000000-0005-0000-0000-0000853C0000}"/>
    <cellStyle name="Normal 2 2 2 4 3 65" xfId="15494" xr:uid="{00000000-0005-0000-0000-0000863C0000}"/>
    <cellStyle name="Normal 2 2 2 4 3 66" xfId="15495" xr:uid="{00000000-0005-0000-0000-0000873C0000}"/>
    <cellStyle name="Normal 2 2 2 4 3 67" xfId="15496" xr:uid="{00000000-0005-0000-0000-0000883C0000}"/>
    <cellStyle name="Normal 2 2 2 4 3 68" xfId="15497" xr:uid="{00000000-0005-0000-0000-0000893C0000}"/>
    <cellStyle name="Normal 2 2 2 4 3 69" xfId="15498" xr:uid="{00000000-0005-0000-0000-00008A3C0000}"/>
    <cellStyle name="Normal 2 2 2 4 3 7" xfId="15499" xr:uid="{00000000-0005-0000-0000-00008B3C0000}"/>
    <cellStyle name="Normal 2 2 2 4 3 70" xfId="15500" xr:uid="{00000000-0005-0000-0000-00008C3C0000}"/>
    <cellStyle name="Normal 2 2 2 4 3 71" xfId="15501" xr:uid="{00000000-0005-0000-0000-00008D3C0000}"/>
    <cellStyle name="Normal 2 2 2 4 3 72" xfId="15502" xr:uid="{00000000-0005-0000-0000-00008E3C0000}"/>
    <cellStyle name="Normal 2 2 2 4 3 73" xfId="15503" xr:uid="{00000000-0005-0000-0000-00008F3C0000}"/>
    <cellStyle name="Normal 2 2 2 4 3 74" xfId="15504" xr:uid="{00000000-0005-0000-0000-0000903C0000}"/>
    <cellStyle name="Normal 2 2 2 4 3 75" xfId="15505" xr:uid="{00000000-0005-0000-0000-0000913C0000}"/>
    <cellStyle name="Normal 2 2 2 4 3 76" xfId="15506" xr:uid="{00000000-0005-0000-0000-0000923C0000}"/>
    <cellStyle name="Normal 2 2 2 4 3 77" xfId="15507" xr:uid="{00000000-0005-0000-0000-0000933C0000}"/>
    <cellStyle name="Normal 2 2 2 4 3 78" xfId="15508" xr:uid="{00000000-0005-0000-0000-0000943C0000}"/>
    <cellStyle name="Normal 2 2 2 4 3 79" xfId="15509" xr:uid="{00000000-0005-0000-0000-0000953C0000}"/>
    <cellStyle name="Normal 2 2 2 4 3 8" xfId="15510" xr:uid="{00000000-0005-0000-0000-0000963C0000}"/>
    <cellStyle name="Normal 2 2 2 4 3 80" xfId="15511" xr:uid="{00000000-0005-0000-0000-0000973C0000}"/>
    <cellStyle name="Normal 2 2 2 4 3 81" xfId="15512" xr:uid="{00000000-0005-0000-0000-0000983C0000}"/>
    <cellStyle name="Normal 2 2 2 4 3 82" xfId="15513" xr:uid="{00000000-0005-0000-0000-0000993C0000}"/>
    <cellStyle name="Normal 2 2 2 4 3 83" xfId="15514" xr:uid="{00000000-0005-0000-0000-00009A3C0000}"/>
    <cellStyle name="Normal 2 2 2 4 3 84" xfId="15515" xr:uid="{00000000-0005-0000-0000-00009B3C0000}"/>
    <cellStyle name="Normal 2 2 2 4 3 85" xfId="15516" xr:uid="{00000000-0005-0000-0000-00009C3C0000}"/>
    <cellStyle name="Normal 2 2 2 4 3 86" xfId="15517" xr:uid="{00000000-0005-0000-0000-00009D3C0000}"/>
    <cellStyle name="Normal 2 2 2 4 3 87" xfId="15518" xr:uid="{00000000-0005-0000-0000-00009E3C0000}"/>
    <cellStyle name="Normal 2 2 2 4 3 88" xfId="15519" xr:uid="{00000000-0005-0000-0000-00009F3C0000}"/>
    <cellStyle name="Normal 2 2 2 4 3 89" xfId="15520" xr:uid="{00000000-0005-0000-0000-0000A03C0000}"/>
    <cellStyle name="Normal 2 2 2 4 3 9" xfId="15521" xr:uid="{00000000-0005-0000-0000-0000A13C0000}"/>
    <cellStyle name="Normal 2 2 2 4 3 90" xfId="15522" xr:uid="{00000000-0005-0000-0000-0000A23C0000}"/>
    <cellStyle name="Normal 2 2 2 4 3 91" xfId="15523" xr:uid="{00000000-0005-0000-0000-0000A33C0000}"/>
    <cellStyle name="Normal 2 2 2 4 3 92" xfId="15524" xr:uid="{00000000-0005-0000-0000-0000A43C0000}"/>
    <cellStyle name="Normal 2 2 2 4 3 93" xfId="15525" xr:uid="{00000000-0005-0000-0000-0000A53C0000}"/>
    <cellStyle name="Normal 2 2 2 4 3 94" xfId="15526" xr:uid="{00000000-0005-0000-0000-0000A63C0000}"/>
    <cellStyle name="Normal 2 2 2 4 3 95" xfId="15527" xr:uid="{00000000-0005-0000-0000-0000A73C0000}"/>
    <cellStyle name="Normal 2 2 2 4 3 96" xfId="15528" xr:uid="{00000000-0005-0000-0000-0000A83C0000}"/>
    <cellStyle name="Normal 2 2 2 4 3 97" xfId="15529" xr:uid="{00000000-0005-0000-0000-0000A93C0000}"/>
    <cellStyle name="Normal 2 2 2 4 3 98" xfId="15530" xr:uid="{00000000-0005-0000-0000-0000AA3C0000}"/>
    <cellStyle name="Normal 2 2 2 4 3 99" xfId="15531" xr:uid="{00000000-0005-0000-0000-0000AB3C0000}"/>
    <cellStyle name="Normal 2 2 2 4 4" xfId="15532" xr:uid="{00000000-0005-0000-0000-0000AC3C0000}"/>
    <cellStyle name="Normal 2 2 2 4 4 10" xfId="15533" xr:uid="{00000000-0005-0000-0000-0000AD3C0000}"/>
    <cellStyle name="Normal 2 2 2 4 4 100" xfId="15534" xr:uid="{00000000-0005-0000-0000-0000AE3C0000}"/>
    <cellStyle name="Normal 2 2 2 4 4 101" xfId="15535" xr:uid="{00000000-0005-0000-0000-0000AF3C0000}"/>
    <cellStyle name="Normal 2 2 2 4 4 102" xfId="15536" xr:uid="{00000000-0005-0000-0000-0000B03C0000}"/>
    <cellStyle name="Normal 2 2 2 4 4 103" xfId="15537" xr:uid="{00000000-0005-0000-0000-0000B13C0000}"/>
    <cellStyle name="Normal 2 2 2 4 4 104" xfId="15538" xr:uid="{00000000-0005-0000-0000-0000B23C0000}"/>
    <cellStyle name="Normal 2 2 2 4 4 105" xfId="15539" xr:uid="{00000000-0005-0000-0000-0000B33C0000}"/>
    <cellStyle name="Normal 2 2 2 4 4 106" xfId="15540" xr:uid="{00000000-0005-0000-0000-0000B43C0000}"/>
    <cellStyle name="Normal 2 2 2 4 4 107" xfId="15541" xr:uid="{00000000-0005-0000-0000-0000B53C0000}"/>
    <cellStyle name="Normal 2 2 2 4 4 108" xfId="15542" xr:uid="{00000000-0005-0000-0000-0000B63C0000}"/>
    <cellStyle name="Normal 2 2 2 4 4 109" xfId="15543" xr:uid="{00000000-0005-0000-0000-0000B73C0000}"/>
    <cellStyle name="Normal 2 2 2 4 4 11" xfId="15544" xr:uid="{00000000-0005-0000-0000-0000B83C0000}"/>
    <cellStyle name="Normal 2 2 2 4 4 110" xfId="15545" xr:uid="{00000000-0005-0000-0000-0000B93C0000}"/>
    <cellStyle name="Normal 2 2 2 4 4 111" xfId="15546" xr:uid="{00000000-0005-0000-0000-0000BA3C0000}"/>
    <cellStyle name="Normal 2 2 2 4 4 112" xfId="15547" xr:uid="{00000000-0005-0000-0000-0000BB3C0000}"/>
    <cellStyle name="Normal 2 2 2 4 4 113" xfId="15548" xr:uid="{00000000-0005-0000-0000-0000BC3C0000}"/>
    <cellStyle name="Normal 2 2 2 4 4 114" xfId="15549" xr:uid="{00000000-0005-0000-0000-0000BD3C0000}"/>
    <cellStyle name="Normal 2 2 2 4 4 115" xfId="15550" xr:uid="{00000000-0005-0000-0000-0000BE3C0000}"/>
    <cellStyle name="Normal 2 2 2 4 4 116" xfId="15551" xr:uid="{00000000-0005-0000-0000-0000BF3C0000}"/>
    <cellStyle name="Normal 2 2 2 4 4 117" xfId="15552" xr:uid="{00000000-0005-0000-0000-0000C03C0000}"/>
    <cellStyle name="Normal 2 2 2 4 4 118" xfId="15553" xr:uid="{00000000-0005-0000-0000-0000C13C0000}"/>
    <cellStyle name="Normal 2 2 2 4 4 119" xfId="15554" xr:uid="{00000000-0005-0000-0000-0000C23C0000}"/>
    <cellStyle name="Normal 2 2 2 4 4 12" xfId="15555" xr:uid="{00000000-0005-0000-0000-0000C33C0000}"/>
    <cellStyle name="Normal 2 2 2 4 4 120" xfId="15556" xr:uid="{00000000-0005-0000-0000-0000C43C0000}"/>
    <cellStyle name="Normal 2 2 2 4 4 121" xfId="15557" xr:uid="{00000000-0005-0000-0000-0000C53C0000}"/>
    <cellStyle name="Normal 2 2 2 4 4 122" xfId="15558" xr:uid="{00000000-0005-0000-0000-0000C63C0000}"/>
    <cellStyle name="Normal 2 2 2 4 4 123" xfId="15559" xr:uid="{00000000-0005-0000-0000-0000C73C0000}"/>
    <cellStyle name="Normal 2 2 2 4 4 124" xfId="15560" xr:uid="{00000000-0005-0000-0000-0000C83C0000}"/>
    <cellStyle name="Normal 2 2 2 4 4 125" xfId="15561" xr:uid="{00000000-0005-0000-0000-0000C93C0000}"/>
    <cellStyle name="Normal 2 2 2 4 4 126" xfId="15562" xr:uid="{00000000-0005-0000-0000-0000CA3C0000}"/>
    <cellStyle name="Normal 2 2 2 4 4 127" xfId="15563" xr:uid="{00000000-0005-0000-0000-0000CB3C0000}"/>
    <cellStyle name="Normal 2 2 2 4 4 128" xfId="15564" xr:uid="{00000000-0005-0000-0000-0000CC3C0000}"/>
    <cellStyle name="Normal 2 2 2 4 4 129" xfId="15565" xr:uid="{00000000-0005-0000-0000-0000CD3C0000}"/>
    <cellStyle name="Normal 2 2 2 4 4 13" xfId="15566" xr:uid="{00000000-0005-0000-0000-0000CE3C0000}"/>
    <cellStyle name="Normal 2 2 2 4 4 130" xfId="15567" xr:uid="{00000000-0005-0000-0000-0000CF3C0000}"/>
    <cellStyle name="Normal 2 2 2 4 4 131" xfId="15568" xr:uid="{00000000-0005-0000-0000-0000D03C0000}"/>
    <cellStyle name="Normal 2 2 2 4 4 132" xfId="15569" xr:uid="{00000000-0005-0000-0000-0000D13C0000}"/>
    <cellStyle name="Normal 2 2 2 4 4 133" xfId="15570" xr:uid="{00000000-0005-0000-0000-0000D23C0000}"/>
    <cellStyle name="Normal 2 2 2 4 4 134" xfId="15571" xr:uid="{00000000-0005-0000-0000-0000D33C0000}"/>
    <cellStyle name="Normal 2 2 2 4 4 135" xfId="15572" xr:uid="{00000000-0005-0000-0000-0000D43C0000}"/>
    <cellStyle name="Normal 2 2 2 4 4 136" xfId="15573" xr:uid="{00000000-0005-0000-0000-0000D53C0000}"/>
    <cellStyle name="Normal 2 2 2 4 4 137" xfId="15574" xr:uid="{00000000-0005-0000-0000-0000D63C0000}"/>
    <cellStyle name="Normal 2 2 2 4 4 138" xfId="15575" xr:uid="{00000000-0005-0000-0000-0000D73C0000}"/>
    <cellStyle name="Normal 2 2 2 4 4 139" xfId="15576" xr:uid="{00000000-0005-0000-0000-0000D83C0000}"/>
    <cellStyle name="Normal 2 2 2 4 4 14" xfId="15577" xr:uid="{00000000-0005-0000-0000-0000D93C0000}"/>
    <cellStyle name="Normal 2 2 2 4 4 140" xfId="15578" xr:uid="{00000000-0005-0000-0000-0000DA3C0000}"/>
    <cellStyle name="Normal 2 2 2 4 4 141" xfId="15579" xr:uid="{00000000-0005-0000-0000-0000DB3C0000}"/>
    <cellStyle name="Normal 2 2 2 4 4 142" xfId="15580" xr:uid="{00000000-0005-0000-0000-0000DC3C0000}"/>
    <cellStyle name="Normal 2 2 2 4 4 143" xfId="15581" xr:uid="{00000000-0005-0000-0000-0000DD3C0000}"/>
    <cellStyle name="Normal 2 2 2 4 4 144" xfId="15582" xr:uid="{00000000-0005-0000-0000-0000DE3C0000}"/>
    <cellStyle name="Normal 2 2 2 4 4 145" xfId="15583" xr:uid="{00000000-0005-0000-0000-0000DF3C0000}"/>
    <cellStyle name="Normal 2 2 2 4 4 146" xfId="15584" xr:uid="{00000000-0005-0000-0000-0000E03C0000}"/>
    <cellStyle name="Normal 2 2 2 4 4 147" xfId="15585" xr:uid="{00000000-0005-0000-0000-0000E13C0000}"/>
    <cellStyle name="Normal 2 2 2 4 4 148" xfId="15586" xr:uid="{00000000-0005-0000-0000-0000E23C0000}"/>
    <cellStyle name="Normal 2 2 2 4 4 149" xfId="15587" xr:uid="{00000000-0005-0000-0000-0000E33C0000}"/>
    <cellStyle name="Normal 2 2 2 4 4 15" xfId="15588" xr:uid="{00000000-0005-0000-0000-0000E43C0000}"/>
    <cellStyle name="Normal 2 2 2 4 4 150" xfId="15589" xr:uid="{00000000-0005-0000-0000-0000E53C0000}"/>
    <cellStyle name="Normal 2 2 2 4 4 151" xfId="15590" xr:uid="{00000000-0005-0000-0000-0000E63C0000}"/>
    <cellStyle name="Normal 2 2 2 4 4 152" xfId="15591" xr:uid="{00000000-0005-0000-0000-0000E73C0000}"/>
    <cellStyle name="Normal 2 2 2 4 4 153" xfId="15592" xr:uid="{00000000-0005-0000-0000-0000E83C0000}"/>
    <cellStyle name="Normal 2 2 2 4 4 154" xfId="15593" xr:uid="{00000000-0005-0000-0000-0000E93C0000}"/>
    <cellStyle name="Normal 2 2 2 4 4 155" xfId="15594" xr:uid="{00000000-0005-0000-0000-0000EA3C0000}"/>
    <cellStyle name="Normal 2 2 2 4 4 156" xfId="15595" xr:uid="{00000000-0005-0000-0000-0000EB3C0000}"/>
    <cellStyle name="Normal 2 2 2 4 4 157" xfId="15596" xr:uid="{00000000-0005-0000-0000-0000EC3C0000}"/>
    <cellStyle name="Normal 2 2 2 4 4 158" xfId="15597" xr:uid="{00000000-0005-0000-0000-0000ED3C0000}"/>
    <cellStyle name="Normal 2 2 2 4 4 159" xfId="15598" xr:uid="{00000000-0005-0000-0000-0000EE3C0000}"/>
    <cellStyle name="Normal 2 2 2 4 4 16" xfId="15599" xr:uid="{00000000-0005-0000-0000-0000EF3C0000}"/>
    <cellStyle name="Normal 2 2 2 4 4 160" xfId="15600" xr:uid="{00000000-0005-0000-0000-0000F03C0000}"/>
    <cellStyle name="Normal 2 2 2 4 4 161" xfId="15601" xr:uid="{00000000-0005-0000-0000-0000F13C0000}"/>
    <cellStyle name="Normal 2 2 2 4 4 162" xfId="15602" xr:uid="{00000000-0005-0000-0000-0000F23C0000}"/>
    <cellStyle name="Normal 2 2 2 4 4 163" xfId="15603" xr:uid="{00000000-0005-0000-0000-0000F33C0000}"/>
    <cellStyle name="Normal 2 2 2 4 4 164" xfId="15604" xr:uid="{00000000-0005-0000-0000-0000F43C0000}"/>
    <cellStyle name="Normal 2 2 2 4 4 165" xfId="15605" xr:uid="{00000000-0005-0000-0000-0000F53C0000}"/>
    <cellStyle name="Normal 2 2 2 4 4 166" xfId="15606" xr:uid="{00000000-0005-0000-0000-0000F63C0000}"/>
    <cellStyle name="Normal 2 2 2 4 4 167" xfId="15607" xr:uid="{00000000-0005-0000-0000-0000F73C0000}"/>
    <cellStyle name="Normal 2 2 2 4 4 168" xfId="15608" xr:uid="{00000000-0005-0000-0000-0000F83C0000}"/>
    <cellStyle name="Normal 2 2 2 4 4 169" xfId="15609" xr:uid="{00000000-0005-0000-0000-0000F93C0000}"/>
    <cellStyle name="Normal 2 2 2 4 4 17" xfId="15610" xr:uid="{00000000-0005-0000-0000-0000FA3C0000}"/>
    <cellStyle name="Normal 2 2 2 4 4 170" xfId="15611" xr:uid="{00000000-0005-0000-0000-0000FB3C0000}"/>
    <cellStyle name="Normal 2 2 2 4 4 171" xfId="15612" xr:uid="{00000000-0005-0000-0000-0000FC3C0000}"/>
    <cellStyle name="Normal 2 2 2 4 4 172" xfId="15613" xr:uid="{00000000-0005-0000-0000-0000FD3C0000}"/>
    <cellStyle name="Normal 2 2 2 4 4 173" xfId="15614" xr:uid="{00000000-0005-0000-0000-0000FE3C0000}"/>
    <cellStyle name="Normal 2 2 2 4 4 174" xfId="15615" xr:uid="{00000000-0005-0000-0000-0000FF3C0000}"/>
    <cellStyle name="Normal 2 2 2 4 4 175" xfId="15616" xr:uid="{00000000-0005-0000-0000-0000003D0000}"/>
    <cellStyle name="Normal 2 2 2 4 4 176" xfId="15617" xr:uid="{00000000-0005-0000-0000-0000013D0000}"/>
    <cellStyle name="Normal 2 2 2 4 4 177" xfId="15618" xr:uid="{00000000-0005-0000-0000-0000023D0000}"/>
    <cellStyle name="Normal 2 2 2 4 4 178" xfId="15619" xr:uid="{00000000-0005-0000-0000-0000033D0000}"/>
    <cellStyle name="Normal 2 2 2 4 4 179" xfId="15620" xr:uid="{00000000-0005-0000-0000-0000043D0000}"/>
    <cellStyle name="Normal 2 2 2 4 4 18" xfId="15621" xr:uid="{00000000-0005-0000-0000-0000053D0000}"/>
    <cellStyle name="Normal 2 2 2 4 4 180" xfId="15622" xr:uid="{00000000-0005-0000-0000-0000063D0000}"/>
    <cellStyle name="Normal 2 2 2 4 4 19" xfId="15623" xr:uid="{00000000-0005-0000-0000-0000073D0000}"/>
    <cellStyle name="Normal 2 2 2 4 4 2" xfId="15624" xr:uid="{00000000-0005-0000-0000-0000083D0000}"/>
    <cellStyle name="Normal 2 2 2 4 4 20" xfId="15625" xr:uid="{00000000-0005-0000-0000-0000093D0000}"/>
    <cellStyle name="Normal 2 2 2 4 4 21" xfId="15626" xr:uid="{00000000-0005-0000-0000-00000A3D0000}"/>
    <cellStyle name="Normal 2 2 2 4 4 22" xfId="15627" xr:uid="{00000000-0005-0000-0000-00000B3D0000}"/>
    <cellStyle name="Normal 2 2 2 4 4 23" xfId="15628" xr:uid="{00000000-0005-0000-0000-00000C3D0000}"/>
    <cellStyle name="Normal 2 2 2 4 4 24" xfId="15629" xr:uid="{00000000-0005-0000-0000-00000D3D0000}"/>
    <cellStyle name="Normal 2 2 2 4 4 25" xfId="15630" xr:uid="{00000000-0005-0000-0000-00000E3D0000}"/>
    <cellStyle name="Normal 2 2 2 4 4 26" xfId="15631" xr:uid="{00000000-0005-0000-0000-00000F3D0000}"/>
    <cellStyle name="Normal 2 2 2 4 4 27" xfId="15632" xr:uid="{00000000-0005-0000-0000-0000103D0000}"/>
    <cellStyle name="Normal 2 2 2 4 4 28" xfId="15633" xr:uid="{00000000-0005-0000-0000-0000113D0000}"/>
    <cellStyle name="Normal 2 2 2 4 4 29" xfId="15634" xr:uid="{00000000-0005-0000-0000-0000123D0000}"/>
    <cellStyle name="Normal 2 2 2 4 4 3" xfId="15635" xr:uid="{00000000-0005-0000-0000-0000133D0000}"/>
    <cellStyle name="Normal 2 2 2 4 4 30" xfId="15636" xr:uid="{00000000-0005-0000-0000-0000143D0000}"/>
    <cellStyle name="Normal 2 2 2 4 4 31" xfId="15637" xr:uid="{00000000-0005-0000-0000-0000153D0000}"/>
    <cellStyle name="Normal 2 2 2 4 4 32" xfId="15638" xr:uid="{00000000-0005-0000-0000-0000163D0000}"/>
    <cellStyle name="Normal 2 2 2 4 4 33" xfId="15639" xr:uid="{00000000-0005-0000-0000-0000173D0000}"/>
    <cellStyle name="Normal 2 2 2 4 4 34" xfId="15640" xr:uid="{00000000-0005-0000-0000-0000183D0000}"/>
    <cellStyle name="Normal 2 2 2 4 4 35" xfId="15641" xr:uid="{00000000-0005-0000-0000-0000193D0000}"/>
    <cellStyle name="Normal 2 2 2 4 4 36" xfId="15642" xr:uid="{00000000-0005-0000-0000-00001A3D0000}"/>
    <cellStyle name="Normal 2 2 2 4 4 37" xfId="15643" xr:uid="{00000000-0005-0000-0000-00001B3D0000}"/>
    <cellStyle name="Normal 2 2 2 4 4 38" xfId="15644" xr:uid="{00000000-0005-0000-0000-00001C3D0000}"/>
    <cellStyle name="Normal 2 2 2 4 4 39" xfId="15645" xr:uid="{00000000-0005-0000-0000-00001D3D0000}"/>
    <cellStyle name="Normal 2 2 2 4 4 4" xfId="15646" xr:uid="{00000000-0005-0000-0000-00001E3D0000}"/>
    <cellStyle name="Normal 2 2 2 4 4 40" xfId="15647" xr:uid="{00000000-0005-0000-0000-00001F3D0000}"/>
    <cellStyle name="Normal 2 2 2 4 4 41" xfId="15648" xr:uid="{00000000-0005-0000-0000-0000203D0000}"/>
    <cellStyle name="Normal 2 2 2 4 4 42" xfId="15649" xr:uid="{00000000-0005-0000-0000-0000213D0000}"/>
    <cellStyle name="Normal 2 2 2 4 4 43" xfId="15650" xr:uid="{00000000-0005-0000-0000-0000223D0000}"/>
    <cellStyle name="Normal 2 2 2 4 4 44" xfId="15651" xr:uid="{00000000-0005-0000-0000-0000233D0000}"/>
    <cellStyle name="Normal 2 2 2 4 4 45" xfId="15652" xr:uid="{00000000-0005-0000-0000-0000243D0000}"/>
    <cellStyle name="Normal 2 2 2 4 4 46" xfId="15653" xr:uid="{00000000-0005-0000-0000-0000253D0000}"/>
    <cellStyle name="Normal 2 2 2 4 4 47" xfId="15654" xr:uid="{00000000-0005-0000-0000-0000263D0000}"/>
    <cellStyle name="Normal 2 2 2 4 4 48" xfId="15655" xr:uid="{00000000-0005-0000-0000-0000273D0000}"/>
    <cellStyle name="Normal 2 2 2 4 4 49" xfId="15656" xr:uid="{00000000-0005-0000-0000-0000283D0000}"/>
    <cellStyle name="Normal 2 2 2 4 4 5" xfId="15657" xr:uid="{00000000-0005-0000-0000-0000293D0000}"/>
    <cellStyle name="Normal 2 2 2 4 4 50" xfId="15658" xr:uid="{00000000-0005-0000-0000-00002A3D0000}"/>
    <cellStyle name="Normal 2 2 2 4 4 51" xfId="15659" xr:uid="{00000000-0005-0000-0000-00002B3D0000}"/>
    <cellStyle name="Normal 2 2 2 4 4 52" xfId="15660" xr:uid="{00000000-0005-0000-0000-00002C3D0000}"/>
    <cellStyle name="Normal 2 2 2 4 4 53" xfId="15661" xr:uid="{00000000-0005-0000-0000-00002D3D0000}"/>
    <cellStyle name="Normal 2 2 2 4 4 54" xfId="15662" xr:uid="{00000000-0005-0000-0000-00002E3D0000}"/>
    <cellStyle name="Normal 2 2 2 4 4 55" xfId="15663" xr:uid="{00000000-0005-0000-0000-00002F3D0000}"/>
    <cellStyle name="Normal 2 2 2 4 4 56" xfId="15664" xr:uid="{00000000-0005-0000-0000-0000303D0000}"/>
    <cellStyle name="Normal 2 2 2 4 4 57" xfId="15665" xr:uid="{00000000-0005-0000-0000-0000313D0000}"/>
    <cellStyle name="Normal 2 2 2 4 4 58" xfId="15666" xr:uid="{00000000-0005-0000-0000-0000323D0000}"/>
    <cellStyle name="Normal 2 2 2 4 4 59" xfId="15667" xr:uid="{00000000-0005-0000-0000-0000333D0000}"/>
    <cellStyle name="Normal 2 2 2 4 4 6" xfId="15668" xr:uid="{00000000-0005-0000-0000-0000343D0000}"/>
    <cellStyle name="Normal 2 2 2 4 4 60" xfId="15669" xr:uid="{00000000-0005-0000-0000-0000353D0000}"/>
    <cellStyle name="Normal 2 2 2 4 4 61" xfId="15670" xr:uid="{00000000-0005-0000-0000-0000363D0000}"/>
    <cellStyle name="Normal 2 2 2 4 4 62" xfId="15671" xr:uid="{00000000-0005-0000-0000-0000373D0000}"/>
    <cellStyle name="Normal 2 2 2 4 4 63" xfId="15672" xr:uid="{00000000-0005-0000-0000-0000383D0000}"/>
    <cellStyle name="Normal 2 2 2 4 4 64" xfId="15673" xr:uid="{00000000-0005-0000-0000-0000393D0000}"/>
    <cellStyle name="Normal 2 2 2 4 4 65" xfId="15674" xr:uid="{00000000-0005-0000-0000-00003A3D0000}"/>
    <cellStyle name="Normal 2 2 2 4 4 66" xfId="15675" xr:uid="{00000000-0005-0000-0000-00003B3D0000}"/>
    <cellStyle name="Normal 2 2 2 4 4 67" xfId="15676" xr:uid="{00000000-0005-0000-0000-00003C3D0000}"/>
    <cellStyle name="Normal 2 2 2 4 4 68" xfId="15677" xr:uid="{00000000-0005-0000-0000-00003D3D0000}"/>
    <cellStyle name="Normal 2 2 2 4 4 69" xfId="15678" xr:uid="{00000000-0005-0000-0000-00003E3D0000}"/>
    <cellStyle name="Normal 2 2 2 4 4 7" xfId="15679" xr:uid="{00000000-0005-0000-0000-00003F3D0000}"/>
    <cellStyle name="Normal 2 2 2 4 4 70" xfId="15680" xr:uid="{00000000-0005-0000-0000-0000403D0000}"/>
    <cellStyle name="Normal 2 2 2 4 4 71" xfId="15681" xr:uid="{00000000-0005-0000-0000-0000413D0000}"/>
    <cellStyle name="Normal 2 2 2 4 4 72" xfId="15682" xr:uid="{00000000-0005-0000-0000-0000423D0000}"/>
    <cellStyle name="Normal 2 2 2 4 4 73" xfId="15683" xr:uid="{00000000-0005-0000-0000-0000433D0000}"/>
    <cellStyle name="Normal 2 2 2 4 4 74" xfId="15684" xr:uid="{00000000-0005-0000-0000-0000443D0000}"/>
    <cellStyle name="Normal 2 2 2 4 4 75" xfId="15685" xr:uid="{00000000-0005-0000-0000-0000453D0000}"/>
    <cellStyle name="Normal 2 2 2 4 4 76" xfId="15686" xr:uid="{00000000-0005-0000-0000-0000463D0000}"/>
    <cellStyle name="Normal 2 2 2 4 4 77" xfId="15687" xr:uid="{00000000-0005-0000-0000-0000473D0000}"/>
    <cellStyle name="Normal 2 2 2 4 4 78" xfId="15688" xr:uid="{00000000-0005-0000-0000-0000483D0000}"/>
    <cellStyle name="Normal 2 2 2 4 4 79" xfId="15689" xr:uid="{00000000-0005-0000-0000-0000493D0000}"/>
    <cellStyle name="Normal 2 2 2 4 4 8" xfId="15690" xr:uid="{00000000-0005-0000-0000-00004A3D0000}"/>
    <cellStyle name="Normal 2 2 2 4 4 80" xfId="15691" xr:uid="{00000000-0005-0000-0000-00004B3D0000}"/>
    <cellStyle name="Normal 2 2 2 4 4 81" xfId="15692" xr:uid="{00000000-0005-0000-0000-00004C3D0000}"/>
    <cellStyle name="Normal 2 2 2 4 4 82" xfId="15693" xr:uid="{00000000-0005-0000-0000-00004D3D0000}"/>
    <cellStyle name="Normal 2 2 2 4 4 83" xfId="15694" xr:uid="{00000000-0005-0000-0000-00004E3D0000}"/>
    <cellStyle name="Normal 2 2 2 4 4 84" xfId="15695" xr:uid="{00000000-0005-0000-0000-00004F3D0000}"/>
    <cellStyle name="Normal 2 2 2 4 4 85" xfId="15696" xr:uid="{00000000-0005-0000-0000-0000503D0000}"/>
    <cellStyle name="Normal 2 2 2 4 4 86" xfId="15697" xr:uid="{00000000-0005-0000-0000-0000513D0000}"/>
    <cellStyle name="Normal 2 2 2 4 4 87" xfId="15698" xr:uid="{00000000-0005-0000-0000-0000523D0000}"/>
    <cellStyle name="Normal 2 2 2 4 4 88" xfId="15699" xr:uid="{00000000-0005-0000-0000-0000533D0000}"/>
    <cellStyle name="Normal 2 2 2 4 4 89" xfId="15700" xr:uid="{00000000-0005-0000-0000-0000543D0000}"/>
    <cellStyle name="Normal 2 2 2 4 4 9" xfId="15701" xr:uid="{00000000-0005-0000-0000-0000553D0000}"/>
    <cellStyle name="Normal 2 2 2 4 4 90" xfId="15702" xr:uid="{00000000-0005-0000-0000-0000563D0000}"/>
    <cellStyle name="Normal 2 2 2 4 4 91" xfId="15703" xr:uid="{00000000-0005-0000-0000-0000573D0000}"/>
    <cellStyle name="Normal 2 2 2 4 4 92" xfId="15704" xr:uid="{00000000-0005-0000-0000-0000583D0000}"/>
    <cellStyle name="Normal 2 2 2 4 4 93" xfId="15705" xr:uid="{00000000-0005-0000-0000-0000593D0000}"/>
    <cellStyle name="Normal 2 2 2 4 4 94" xfId="15706" xr:uid="{00000000-0005-0000-0000-00005A3D0000}"/>
    <cellStyle name="Normal 2 2 2 4 4 95" xfId="15707" xr:uid="{00000000-0005-0000-0000-00005B3D0000}"/>
    <cellStyle name="Normal 2 2 2 4 4 96" xfId="15708" xr:uid="{00000000-0005-0000-0000-00005C3D0000}"/>
    <cellStyle name="Normal 2 2 2 4 4 97" xfId="15709" xr:uid="{00000000-0005-0000-0000-00005D3D0000}"/>
    <cellStyle name="Normal 2 2 2 4 4 98" xfId="15710" xr:uid="{00000000-0005-0000-0000-00005E3D0000}"/>
    <cellStyle name="Normal 2 2 2 4 4 99" xfId="15711" xr:uid="{00000000-0005-0000-0000-00005F3D0000}"/>
    <cellStyle name="Normal 2 2 2 4 5" xfId="15712" xr:uid="{00000000-0005-0000-0000-0000603D0000}"/>
    <cellStyle name="Normal 2 2 2 4 6" xfId="15713" xr:uid="{00000000-0005-0000-0000-0000613D0000}"/>
    <cellStyle name="Normal 2 2 2 4 7" xfId="15714" xr:uid="{00000000-0005-0000-0000-0000623D0000}"/>
    <cellStyle name="Normal 2 2 2 4 8" xfId="15715" xr:uid="{00000000-0005-0000-0000-0000633D0000}"/>
    <cellStyle name="Normal 2 2 2 4 9" xfId="15716" xr:uid="{00000000-0005-0000-0000-0000643D0000}"/>
    <cellStyle name="Normal 2 2 2 40" xfId="15717" xr:uid="{00000000-0005-0000-0000-0000653D0000}"/>
    <cellStyle name="Normal 2 2 2 41" xfId="15718" xr:uid="{00000000-0005-0000-0000-0000663D0000}"/>
    <cellStyle name="Normal 2 2 2 42" xfId="15719" xr:uid="{00000000-0005-0000-0000-0000673D0000}"/>
    <cellStyle name="Normal 2 2 2 43" xfId="15720" xr:uid="{00000000-0005-0000-0000-0000683D0000}"/>
    <cellStyle name="Normal 2 2 2 44" xfId="15721" xr:uid="{00000000-0005-0000-0000-0000693D0000}"/>
    <cellStyle name="Normal 2 2 2 45" xfId="15722" xr:uid="{00000000-0005-0000-0000-00006A3D0000}"/>
    <cellStyle name="Normal 2 2 2 46" xfId="15723" xr:uid="{00000000-0005-0000-0000-00006B3D0000}"/>
    <cellStyle name="Normal 2 2 2 47" xfId="15724" xr:uid="{00000000-0005-0000-0000-00006C3D0000}"/>
    <cellStyle name="Normal 2 2 2 48" xfId="15725" xr:uid="{00000000-0005-0000-0000-00006D3D0000}"/>
    <cellStyle name="Normal 2 2 2 49" xfId="15726" xr:uid="{00000000-0005-0000-0000-00006E3D0000}"/>
    <cellStyle name="Normal 2 2 2 5" xfId="15727" xr:uid="{00000000-0005-0000-0000-00006F3D0000}"/>
    <cellStyle name="Normal 2 2 2 50" xfId="15728" xr:uid="{00000000-0005-0000-0000-0000703D0000}"/>
    <cellStyle name="Normal 2 2 2 51" xfId="15729" xr:uid="{00000000-0005-0000-0000-0000713D0000}"/>
    <cellStyle name="Normal 2 2 2 52" xfId="15730" xr:uid="{00000000-0005-0000-0000-0000723D0000}"/>
    <cellStyle name="Normal 2 2 2 53" xfId="15731" xr:uid="{00000000-0005-0000-0000-0000733D0000}"/>
    <cellStyle name="Normal 2 2 2 54" xfId="15732" xr:uid="{00000000-0005-0000-0000-0000743D0000}"/>
    <cellStyle name="Normal 2 2 2 55" xfId="15733" xr:uid="{00000000-0005-0000-0000-0000753D0000}"/>
    <cellStyle name="Normal 2 2 2 56" xfId="15734" xr:uid="{00000000-0005-0000-0000-0000763D0000}"/>
    <cellStyle name="Normal 2 2 2 57" xfId="15735" xr:uid="{00000000-0005-0000-0000-0000773D0000}"/>
    <cellStyle name="Normal 2 2 2 58" xfId="15736" xr:uid="{00000000-0005-0000-0000-0000783D0000}"/>
    <cellStyle name="Normal 2 2 2 59" xfId="15737" xr:uid="{00000000-0005-0000-0000-0000793D0000}"/>
    <cellStyle name="Normal 2 2 2 6" xfId="15738" xr:uid="{00000000-0005-0000-0000-00007A3D0000}"/>
    <cellStyle name="Normal 2 2 2 6 10" xfId="15739" xr:uid="{00000000-0005-0000-0000-00007B3D0000}"/>
    <cellStyle name="Normal 2 2 2 6 11" xfId="15740" xr:uid="{00000000-0005-0000-0000-00007C3D0000}"/>
    <cellStyle name="Normal 2 2 2 6 12" xfId="15741" xr:uid="{00000000-0005-0000-0000-00007D3D0000}"/>
    <cellStyle name="Normal 2 2 2 6 13" xfId="15742" xr:uid="{00000000-0005-0000-0000-00007E3D0000}"/>
    <cellStyle name="Normal 2 2 2 6 14" xfId="15743" xr:uid="{00000000-0005-0000-0000-00007F3D0000}"/>
    <cellStyle name="Normal 2 2 2 6 2" xfId="15744" xr:uid="{00000000-0005-0000-0000-0000803D0000}"/>
    <cellStyle name="Normal 2 2 2 6 2 10" xfId="15745" xr:uid="{00000000-0005-0000-0000-0000813D0000}"/>
    <cellStyle name="Normal 2 2 2 6 2 11" xfId="15746" xr:uid="{00000000-0005-0000-0000-0000823D0000}"/>
    <cellStyle name="Normal 2 2 2 6 2 12" xfId="15747" xr:uid="{00000000-0005-0000-0000-0000833D0000}"/>
    <cellStyle name="Normal 2 2 2 6 2 13" xfId="15748" xr:uid="{00000000-0005-0000-0000-0000843D0000}"/>
    <cellStyle name="Normal 2 2 2 6 2 14" xfId="15749" xr:uid="{00000000-0005-0000-0000-0000853D0000}"/>
    <cellStyle name="Normal 2 2 2 6 2 2" xfId="15750" xr:uid="{00000000-0005-0000-0000-0000863D0000}"/>
    <cellStyle name="Normal 2 2 2 6 2 2 10" xfId="15751" xr:uid="{00000000-0005-0000-0000-0000873D0000}"/>
    <cellStyle name="Normal 2 2 2 6 2 2 11" xfId="15752" xr:uid="{00000000-0005-0000-0000-0000883D0000}"/>
    <cellStyle name="Normal 2 2 2 6 2 2 12" xfId="15753" xr:uid="{00000000-0005-0000-0000-0000893D0000}"/>
    <cellStyle name="Normal 2 2 2 6 2 2 13" xfId="15754" xr:uid="{00000000-0005-0000-0000-00008A3D0000}"/>
    <cellStyle name="Normal 2 2 2 6 2 2 2" xfId="15755" xr:uid="{00000000-0005-0000-0000-00008B3D0000}"/>
    <cellStyle name="Normal 2 2 2 6 2 2 2 10" xfId="15756" xr:uid="{00000000-0005-0000-0000-00008C3D0000}"/>
    <cellStyle name="Normal 2 2 2 6 2 2 2 11" xfId="15757" xr:uid="{00000000-0005-0000-0000-00008D3D0000}"/>
    <cellStyle name="Normal 2 2 2 6 2 2 2 12" xfId="15758" xr:uid="{00000000-0005-0000-0000-00008E3D0000}"/>
    <cellStyle name="Normal 2 2 2 6 2 2 2 13" xfId="15759" xr:uid="{00000000-0005-0000-0000-00008F3D0000}"/>
    <cellStyle name="Normal 2 2 2 6 2 2 2 2" xfId="15760" xr:uid="{00000000-0005-0000-0000-0000903D0000}"/>
    <cellStyle name="Normal 2 2 2 6 2 2 2 3" xfId="15761" xr:uid="{00000000-0005-0000-0000-0000913D0000}"/>
    <cellStyle name="Normal 2 2 2 6 2 2 2 4" xfId="15762" xr:uid="{00000000-0005-0000-0000-0000923D0000}"/>
    <cellStyle name="Normal 2 2 2 6 2 2 2 5" xfId="15763" xr:uid="{00000000-0005-0000-0000-0000933D0000}"/>
    <cellStyle name="Normal 2 2 2 6 2 2 2 6" xfId="15764" xr:uid="{00000000-0005-0000-0000-0000943D0000}"/>
    <cellStyle name="Normal 2 2 2 6 2 2 2 7" xfId="15765" xr:uid="{00000000-0005-0000-0000-0000953D0000}"/>
    <cellStyle name="Normal 2 2 2 6 2 2 2 8" xfId="15766" xr:uid="{00000000-0005-0000-0000-0000963D0000}"/>
    <cellStyle name="Normal 2 2 2 6 2 2 2 9" xfId="15767" xr:uid="{00000000-0005-0000-0000-0000973D0000}"/>
    <cellStyle name="Normal 2 2 2 6 2 2 3" xfId="15768" xr:uid="{00000000-0005-0000-0000-0000983D0000}"/>
    <cellStyle name="Normal 2 2 2 6 2 2 4" xfId="15769" xr:uid="{00000000-0005-0000-0000-0000993D0000}"/>
    <cellStyle name="Normal 2 2 2 6 2 2 5" xfId="15770" xr:uid="{00000000-0005-0000-0000-00009A3D0000}"/>
    <cellStyle name="Normal 2 2 2 6 2 2 6" xfId="15771" xr:uid="{00000000-0005-0000-0000-00009B3D0000}"/>
    <cellStyle name="Normal 2 2 2 6 2 2 7" xfId="15772" xr:uid="{00000000-0005-0000-0000-00009C3D0000}"/>
    <cellStyle name="Normal 2 2 2 6 2 2 8" xfId="15773" xr:uid="{00000000-0005-0000-0000-00009D3D0000}"/>
    <cellStyle name="Normal 2 2 2 6 2 2 9" xfId="15774" xr:uid="{00000000-0005-0000-0000-00009E3D0000}"/>
    <cellStyle name="Normal 2 2 2 6 2 3" xfId="15775" xr:uid="{00000000-0005-0000-0000-00009F3D0000}"/>
    <cellStyle name="Normal 2 2 2 6 2 4" xfId="15776" xr:uid="{00000000-0005-0000-0000-0000A03D0000}"/>
    <cellStyle name="Normal 2 2 2 6 2 5" xfId="15777" xr:uid="{00000000-0005-0000-0000-0000A13D0000}"/>
    <cellStyle name="Normal 2 2 2 6 2 6" xfId="15778" xr:uid="{00000000-0005-0000-0000-0000A23D0000}"/>
    <cellStyle name="Normal 2 2 2 6 2 7" xfId="15779" xr:uid="{00000000-0005-0000-0000-0000A33D0000}"/>
    <cellStyle name="Normal 2 2 2 6 2 8" xfId="15780" xr:uid="{00000000-0005-0000-0000-0000A43D0000}"/>
    <cellStyle name="Normal 2 2 2 6 2 9" xfId="15781" xr:uid="{00000000-0005-0000-0000-0000A53D0000}"/>
    <cellStyle name="Normal 2 2 2 6 3" xfId="15782" xr:uid="{00000000-0005-0000-0000-0000A63D0000}"/>
    <cellStyle name="Normal 2 2 2 6 3 10" xfId="15783" xr:uid="{00000000-0005-0000-0000-0000A73D0000}"/>
    <cellStyle name="Normal 2 2 2 6 3 100" xfId="15784" xr:uid="{00000000-0005-0000-0000-0000A83D0000}"/>
    <cellStyle name="Normal 2 2 2 6 3 101" xfId="15785" xr:uid="{00000000-0005-0000-0000-0000A93D0000}"/>
    <cellStyle name="Normal 2 2 2 6 3 102" xfId="15786" xr:uid="{00000000-0005-0000-0000-0000AA3D0000}"/>
    <cellStyle name="Normal 2 2 2 6 3 103" xfId="15787" xr:uid="{00000000-0005-0000-0000-0000AB3D0000}"/>
    <cellStyle name="Normal 2 2 2 6 3 104" xfId="15788" xr:uid="{00000000-0005-0000-0000-0000AC3D0000}"/>
    <cellStyle name="Normal 2 2 2 6 3 105" xfId="15789" xr:uid="{00000000-0005-0000-0000-0000AD3D0000}"/>
    <cellStyle name="Normal 2 2 2 6 3 106" xfId="15790" xr:uid="{00000000-0005-0000-0000-0000AE3D0000}"/>
    <cellStyle name="Normal 2 2 2 6 3 107" xfId="15791" xr:uid="{00000000-0005-0000-0000-0000AF3D0000}"/>
    <cellStyle name="Normal 2 2 2 6 3 108" xfId="15792" xr:uid="{00000000-0005-0000-0000-0000B03D0000}"/>
    <cellStyle name="Normal 2 2 2 6 3 109" xfId="15793" xr:uid="{00000000-0005-0000-0000-0000B13D0000}"/>
    <cellStyle name="Normal 2 2 2 6 3 11" xfId="15794" xr:uid="{00000000-0005-0000-0000-0000B23D0000}"/>
    <cellStyle name="Normal 2 2 2 6 3 110" xfId="15795" xr:uid="{00000000-0005-0000-0000-0000B33D0000}"/>
    <cellStyle name="Normal 2 2 2 6 3 111" xfId="15796" xr:uid="{00000000-0005-0000-0000-0000B43D0000}"/>
    <cellStyle name="Normal 2 2 2 6 3 112" xfId="15797" xr:uid="{00000000-0005-0000-0000-0000B53D0000}"/>
    <cellStyle name="Normal 2 2 2 6 3 113" xfId="15798" xr:uid="{00000000-0005-0000-0000-0000B63D0000}"/>
    <cellStyle name="Normal 2 2 2 6 3 114" xfId="15799" xr:uid="{00000000-0005-0000-0000-0000B73D0000}"/>
    <cellStyle name="Normal 2 2 2 6 3 115" xfId="15800" xr:uid="{00000000-0005-0000-0000-0000B83D0000}"/>
    <cellStyle name="Normal 2 2 2 6 3 116" xfId="15801" xr:uid="{00000000-0005-0000-0000-0000B93D0000}"/>
    <cellStyle name="Normal 2 2 2 6 3 117" xfId="15802" xr:uid="{00000000-0005-0000-0000-0000BA3D0000}"/>
    <cellStyle name="Normal 2 2 2 6 3 118" xfId="15803" xr:uid="{00000000-0005-0000-0000-0000BB3D0000}"/>
    <cellStyle name="Normal 2 2 2 6 3 119" xfId="15804" xr:uid="{00000000-0005-0000-0000-0000BC3D0000}"/>
    <cellStyle name="Normal 2 2 2 6 3 12" xfId="15805" xr:uid="{00000000-0005-0000-0000-0000BD3D0000}"/>
    <cellStyle name="Normal 2 2 2 6 3 120" xfId="15806" xr:uid="{00000000-0005-0000-0000-0000BE3D0000}"/>
    <cellStyle name="Normal 2 2 2 6 3 121" xfId="15807" xr:uid="{00000000-0005-0000-0000-0000BF3D0000}"/>
    <cellStyle name="Normal 2 2 2 6 3 122" xfId="15808" xr:uid="{00000000-0005-0000-0000-0000C03D0000}"/>
    <cellStyle name="Normal 2 2 2 6 3 123" xfId="15809" xr:uid="{00000000-0005-0000-0000-0000C13D0000}"/>
    <cellStyle name="Normal 2 2 2 6 3 124" xfId="15810" xr:uid="{00000000-0005-0000-0000-0000C23D0000}"/>
    <cellStyle name="Normal 2 2 2 6 3 125" xfId="15811" xr:uid="{00000000-0005-0000-0000-0000C33D0000}"/>
    <cellStyle name="Normal 2 2 2 6 3 126" xfId="15812" xr:uid="{00000000-0005-0000-0000-0000C43D0000}"/>
    <cellStyle name="Normal 2 2 2 6 3 127" xfId="15813" xr:uid="{00000000-0005-0000-0000-0000C53D0000}"/>
    <cellStyle name="Normal 2 2 2 6 3 128" xfId="15814" xr:uid="{00000000-0005-0000-0000-0000C63D0000}"/>
    <cellStyle name="Normal 2 2 2 6 3 129" xfId="15815" xr:uid="{00000000-0005-0000-0000-0000C73D0000}"/>
    <cellStyle name="Normal 2 2 2 6 3 13" xfId="15816" xr:uid="{00000000-0005-0000-0000-0000C83D0000}"/>
    <cellStyle name="Normal 2 2 2 6 3 130" xfId="15817" xr:uid="{00000000-0005-0000-0000-0000C93D0000}"/>
    <cellStyle name="Normal 2 2 2 6 3 131" xfId="15818" xr:uid="{00000000-0005-0000-0000-0000CA3D0000}"/>
    <cellStyle name="Normal 2 2 2 6 3 132" xfId="15819" xr:uid="{00000000-0005-0000-0000-0000CB3D0000}"/>
    <cellStyle name="Normal 2 2 2 6 3 133" xfId="15820" xr:uid="{00000000-0005-0000-0000-0000CC3D0000}"/>
    <cellStyle name="Normal 2 2 2 6 3 134" xfId="15821" xr:uid="{00000000-0005-0000-0000-0000CD3D0000}"/>
    <cellStyle name="Normal 2 2 2 6 3 135" xfId="15822" xr:uid="{00000000-0005-0000-0000-0000CE3D0000}"/>
    <cellStyle name="Normal 2 2 2 6 3 136" xfId="15823" xr:uid="{00000000-0005-0000-0000-0000CF3D0000}"/>
    <cellStyle name="Normal 2 2 2 6 3 137" xfId="15824" xr:uid="{00000000-0005-0000-0000-0000D03D0000}"/>
    <cellStyle name="Normal 2 2 2 6 3 138" xfId="15825" xr:uid="{00000000-0005-0000-0000-0000D13D0000}"/>
    <cellStyle name="Normal 2 2 2 6 3 139" xfId="15826" xr:uid="{00000000-0005-0000-0000-0000D23D0000}"/>
    <cellStyle name="Normal 2 2 2 6 3 14" xfId="15827" xr:uid="{00000000-0005-0000-0000-0000D33D0000}"/>
    <cellStyle name="Normal 2 2 2 6 3 140" xfId="15828" xr:uid="{00000000-0005-0000-0000-0000D43D0000}"/>
    <cellStyle name="Normal 2 2 2 6 3 141" xfId="15829" xr:uid="{00000000-0005-0000-0000-0000D53D0000}"/>
    <cellStyle name="Normal 2 2 2 6 3 142" xfId="15830" xr:uid="{00000000-0005-0000-0000-0000D63D0000}"/>
    <cellStyle name="Normal 2 2 2 6 3 143" xfId="15831" xr:uid="{00000000-0005-0000-0000-0000D73D0000}"/>
    <cellStyle name="Normal 2 2 2 6 3 144" xfId="15832" xr:uid="{00000000-0005-0000-0000-0000D83D0000}"/>
    <cellStyle name="Normal 2 2 2 6 3 145" xfId="15833" xr:uid="{00000000-0005-0000-0000-0000D93D0000}"/>
    <cellStyle name="Normal 2 2 2 6 3 146" xfId="15834" xr:uid="{00000000-0005-0000-0000-0000DA3D0000}"/>
    <cellStyle name="Normal 2 2 2 6 3 147" xfId="15835" xr:uid="{00000000-0005-0000-0000-0000DB3D0000}"/>
    <cellStyle name="Normal 2 2 2 6 3 148" xfId="15836" xr:uid="{00000000-0005-0000-0000-0000DC3D0000}"/>
    <cellStyle name="Normal 2 2 2 6 3 149" xfId="15837" xr:uid="{00000000-0005-0000-0000-0000DD3D0000}"/>
    <cellStyle name="Normal 2 2 2 6 3 15" xfId="15838" xr:uid="{00000000-0005-0000-0000-0000DE3D0000}"/>
    <cellStyle name="Normal 2 2 2 6 3 150" xfId="15839" xr:uid="{00000000-0005-0000-0000-0000DF3D0000}"/>
    <cellStyle name="Normal 2 2 2 6 3 151" xfId="15840" xr:uid="{00000000-0005-0000-0000-0000E03D0000}"/>
    <cellStyle name="Normal 2 2 2 6 3 152" xfId="15841" xr:uid="{00000000-0005-0000-0000-0000E13D0000}"/>
    <cellStyle name="Normal 2 2 2 6 3 153" xfId="15842" xr:uid="{00000000-0005-0000-0000-0000E23D0000}"/>
    <cellStyle name="Normal 2 2 2 6 3 154" xfId="15843" xr:uid="{00000000-0005-0000-0000-0000E33D0000}"/>
    <cellStyle name="Normal 2 2 2 6 3 155" xfId="15844" xr:uid="{00000000-0005-0000-0000-0000E43D0000}"/>
    <cellStyle name="Normal 2 2 2 6 3 156" xfId="15845" xr:uid="{00000000-0005-0000-0000-0000E53D0000}"/>
    <cellStyle name="Normal 2 2 2 6 3 157" xfId="15846" xr:uid="{00000000-0005-0000-0000-0000E63D0000}"/>
    <cellStyle name="Normal 2 2 2 6 3 158" xfId="15847" xr:uid="{00000000-0005-0000-0000-0000E73D0000}"/>
    <cellStyle name="Normal 2 2 2 6 3 159" xfId="15848" xr:uid="{00000000-0005-0000-0000-0000E83D0000}"/>
    <cellStyle name="Normal 2 2 2 6 3 16" xfId="15849" xr:uid="{00000000-0005-0000-0000-0000E93D0000}"/>
    <cellStyle name="Normal 2 2 2 6 3 160" xfId="15850" xr:uid="{00000000-0005-0000-0000-0000EA3D0000}"/>
    <cellStyle name="Normal 2 2 2 6 3 161" xfId="15851" xr:uid="{00000000-0005-0000-0000-0000EB3D0000}"/>
    <cellStyle name="Normal 2 2 2 6 3 162" xfId="15852" xr:uid="{00000000-0005-0000-0000-0000EC3D0000}"/>
    <cellStyle name="Normal 2 2 2 6 3 163" xfId="15853" xr:uid="{00000000-0005-0000-0000-0000ED3D0000}"/>
    <cellStyle name="Normal 2 2 2 6 3 164" xfId="15854" xr:uid="{00000000-0005-0000-0000-0000EE3D0000}"/>
    <cellStyle name="Normal 2 2 2 6 3 165" xfId="15855" xr:uid="{00000000-0005-0000-0000-0000EF3D0000}"/>
    <cellStyle name="Normal 2 2 2 6 3 166" xfId="15856" xr:uid="{00000000-0005-0000-0000-0000F03D0000}"/>
    <cellStyle name="Normal 2 2 2 6 3 167" xfId="15857" xr:uid="{00000000-0005-0000-0000-0000F13D0000}"/>
    <cellStyle name="Normal 2 2 2 6 3 168" xfId="15858" xr:uid="{00000000-0005-0000-0000-0000F23D0000}"/>
    <cellStyle name="Normal 2 2 2 6 3 169" xfId="15859" xr:uid="{00000000-0005-0000-0000-0000F33D0000}"/>
    <cellStyle name="Normal 2 2 2 6 3 17" xfId="15860" xr:uid="{00000000-0005-0000-0000-0000F43D0000}"/>
    <cellStyle name="Normal 2 2 2 6 3 170" xfId="15861" xr:uid="{00000000-0005-0000-0000-0000F53D0000}"/>
    <cellStyle name="Normal 2 2 2 6 3 171" xfId="15862" xr:uid="{00000000-0005-0000-0000-0000F63D0000}"/>
    <cellStyle name="Normal 2 2 2 6 3 172" xfId="15863" xr:uid="{00000000-0005-0000-0000-0000F73D0000}"/>
    <cellStyle name="Normal 2 2 2 6 3 173" xfId="15864" xr:uid="{00000000-0005-0000-0000-0000F83D0000}"/>
    <cellStyle name="Normal 2 2 2 6 3 174" xfId="15865" xr:uid="{00000000-0005-0000-0000-0000F93D0000}"/>
    <cellStyle name="Normal 2 2 2 6 3 175" xfId="15866" xr:uid="{00000000-0005-0000-0000-0000FA3D0000}"/>
    <cellStyle name="Normal 2 2 2 6 3 176" xfId="15867" xr:uid="{00000000-0005-0000-0000-0000FB3D0000}"/>
    <cellStyle name="Normal 2 2 2 6 3 177" xfId="15868" xr:uid="{00000000-0005-0000-0000-0000FC3D0000}"/>
    <cellStyle name="Normal 2 2 2 6 3 178" xfId="15869" xr:uid="{00000000-0005-0000-0000-0000FD3D0000}"/>
    <cellStyle name="Normal 2 2 2 6 3 179" xfId="15870" xr:uid="{00000000-0005-0000-0000-0000FE3D0000}"/>
    <cellStyle name="Normal 2 2 2 6 3 18" xfId="15871" xr:uid="{00000000-0005-0000-0000-0000FF3D0000}"/>
    <cellStyle name="Normal 2 2 2 6 3 180" xfId="15872" xr:uid="{00000000-0005-0000-0000-0000003E0000}"/>
    <cellStyle name="Normal 2 2 2 6 3 19" xfId="15873" xr:uid="{00000000-0005-0000-0000-0000013E0000}"/>
    <cellStyle name="Normal 2 2 2 6 3 2" xfId="15874" xr:uid="{00000000-0005-0000-0000-0000023E0000}"/>
    <cellStyle name="Normal 2 2 2 6 3 20" xfId="15875" xr:uid="{00000000-0005-0000-0000-0000033E0000}"/>
    <cellStyle name="Normal 2 2 2 6 3 21" xfId="15876" xr:uid="{00000000-0005-0000-0000-0000043E0000}"/>
    <cellStyle name="Normal 2 2 2 6 3 22" xfId="15877" xr:uid="{00000000-0005-0000-0000-0000053E0000}"/>
    <cellStyle name="Normal 2 2 2 6 3 23" xfId="15878" xr:uid="{00000000-0005-0000-0000-0000063E0000}"/>
    <cellStyle name="Normal 2 2 2 6 3 24" xfId="15879" xr:uid="{00000000-0005-0000-0000-0000073E0000}"/>
    <cellStyle name="Normal 2 2 2 6 3 25" xfId="15880" xr:uid="{00000000-0005-0000-0000-0000083E0000}"/>
    <cellStyle name="Normal 2 2 2 6 3 26" xfId="15881" xr:uid="{00000000-0005-0000-0000-0000093E0000}"/>
    <cellStyle name="Normal 2 2 2 6 3 27" xfId="15882" xr:uid="{00000000-0005-0000-0000-00000A3E0000}"/>
    <cellStyle name="Normal 2 2 2 6 3 28" xfId="15883" xr:uid="{00000000-0005-0000-0000-00000B3E0000}"/>
    <cellStyle name="Normal 2 2 2 6 3 29" xfId="15884" xr:uid="{00000000-0005-0000-0000-00000C3E0000}"/>
    <cellStyle name="Normal 2 2 2 6 3 3" xfId="15885" xr:uid="{00000000-0005-0000-0000-00000D3E0000}"/>
    <cellStyle name="Normal 2 2 2 6 3 30" xfId="15886" xr:uid="{00000000-0005-0000-0000-00000E3E0000}"/>
    <cellStyle name="Normal 2 2 2 6 3 31" xfId="15887" xr:uid="{00000000-0005-0000-0000-00000F3E0000}"/>
    <cellStyle name="Normal 2 2 2 6 3 32" xfId="15888" xr:uid="{00000000-0005-0000-0000-0000103E0000}"/>
    <cellStyle name="Normal 2 2 2 6 3 33" xfId="15889" xr:uid="{00000000-0005-0000-0000-0000113E0000}"/>
    <cellStyle name="Normal 2 2 2 6 3 34" xfId="15890" xr:uid="{00000000-0005-0000-0000-0000123E0000}"/>
    <cellStyle name="Normal 2 2 2 6 3 35" xfId="15891" xr:uid="{00000000-0005-0000-0000-0000133E0000}"/>
    <cellStyle name="Normal 2 2 2 6 3 36" xfId="15892" xr:uid="{00000000-0005-0000-0000-0000143E0000}"/>
    <cellStyle name="Normal 2 2 2 6 3 37" xfId="15893" xr:uid="{00000000-0005-0000-0000-0000153E0000}"/>
    <cellStyle name="Normal 2 2 2 6 3 38" xfId="15894" xr:uid="{00000000-0005-0000-0000-0000163E0000}"/>
    <cellStyle name="Normal 2 2 2 6 3 39" xfId="15895" xr:uid="{00000000-0005-0000-0000-0000173E0000}"/>
    <cellStyle name="Normal 2 2 2 6 3 4" xfId="15896" xr:uid="{00000000-0005-0000-0000-0000183E0000}"/>
    <cellStyle name="Normal 2 2 2 6 3 40" xfId="15897" xr:uid="{00000000-0005-0000-0000-0000193E0000}"/>
    <cellStyle name="Normal 2 2 2 6 3 41" xfId="15898" xr:uid="{00000000-0005-0000-0000-00001A3E0000}"/>
    <cellStyle name="Normal 2 2 2 6 3 42" xfId="15899" xr:uid="{00000000-0005-0000-0000-00001B3E0000}"/>
    <cellStyle name="Normal 2 2 2 6 3 43" xfId="15900" xr:uid="{00000000-0005-0000-0000-00001C3E0000}"/>
    <cellStyle name="Normal 2 2 2 6 3 44" xfId="15901" xr:uid="{00000000-0005-0000-0000-00001D3E0000}"/>
    <cellStyle name="Normal 2 2 2 6 3 45" xfId="15902" xr:uid="{00000000-0005-0000-0000-00001E3E0000}"/>
    <cellStyle name="Normal 2 2 2 6 3 46" xfId="15903" xr:uid="{00000000-0005-0000-0000-00001F3E0000}"/>
    <cellStyle name="Normal 2 2 2 6 3 47" xfId="15904" xr:uid="{00000000-0005-0000-0000-0000203E0000}"/>
    <cellStyle name="Normal 2 2 2 6 3 48" xfId="15905" xr:uid="{00000000-0005-0000-0000-0000213E0000}"/>
    <cellStyle name="Normal 2 2 2 6 3 49" xfId="15906" xr:uid="{00000000-0005-0000-0000-0000223E0000}"/>
    <cellStyle name="Normal 2 2 2 6 3 5" xfId="15907" xr:uid="{00000000-0005-0000-0000-0000233E0000}"/>
    <cellStyle name="Normal 2 2 2 6 3 50" xfId="15908" xr:uid="{00000000-0005-0000-0000-0000243E0000}"/>
    <cellStyle name="Normal 2 2 2 6 3 51" xfId="15909" xr:uid="{00000000-0005-0000-0000-0000253E0000}"/>
    <cellStyle name="Normal 2 2 2 6 3 52" xfId="15910" xr:uid="{00000000-0005-0000-0000-0000263E0000}"/>
    <cellStyle name="Normal 2 2 2 6 3 53" xfId="15911" xr:uid="{00000000-0005-0000-0000-0000273E0000}"/>
    <cellStyle name="Normal 2 2 2 6 3 54" xfId="15912" xr:uid="{00000000-0005-0000-0000-0000283E0000}"/>
    <cellStyle name="Normal 2 2 2 6 3 55" xfId="15913" xr:uid="{00000000-0005-0000-0000-0000293E0000}"/>
    <cellStyle name="Normal 2 2 2 6 3 56" xfId="15914" xr:uid="{00000000-0005-0000-0000-00002A3E0000}"/>
    <cellStyle name="Normal 2 2 2 6 3 57" xfId="15915" xr:uid="{00000000-0005-0000-0000-00002B3E0000}"/>
    <cellStyle name="Normal 2 2 2 6 3 58" xfId="15916" xr:uid="{00000000-0005-0000-0000-00002C3E0000}"/>
    <cellStyle name="Normal 2 2 2 6 3 59" xfId="15917" xr:uid="{00000000-0005-0000-0000-00002D3E0000}"/>
    <cellStyle name="Normal 2 2 2 6 3 6" xfId="15918" xr:uid="{00000000-0005-0000-0000-00002E3E0000}"/>
    <cellStyle name="Normal 2 2 2 6 3 60" xfId="15919" xr:uid="{00000000-0005-0000-0000-00002F3E0000}"/>
    <cellStyle name="Normal 2 2 2 6 3 61" xfId="15920" xr:uid="{00000000-0005-0000-0000-0000303E0000}"/>
    <cellStyle name="Normal 2 2 2 6 3 62" xfId="15921" xr:uid="{00000000-0005-0000-0000-0000313E0000}"/>
    <cellStyle name="Normal 2 2 2 6 3 63" xfId="15922" xr:uid="{00000000-0005-0000-0000-0000323E0000}"/>
    <cellStyle name="Normal 2 2 2 6 3 64" xfId="15923" xr:uid="{00000000-0005-0000-0000-0000333E0000}"/>
    <cellStyle name="Normal 2 2 2 6 3 65" xfId="15924" xr:uid="{00000000-0005-0000-0000-0000343E0000}"/>
    <cellStyle name="Normal 2 2 2 6 3 66" xfId="15925" xr:uid="{00000000-0005-0000-0000-0000353E0000}"/>
    <cellStyle name="Normal 2 2 2 6 3 67" xfId="15926" xr:uid="{00000000-0005-0000-0000-0000363E0000}"/>
    <cellStyle name="Normal 2 2 2 6 3 68" xfId="15927" xr:uid="{00000000-0005-0000-0000-0000373E0000}"/>
    <cellStyle name="Normal 2 2 2 6 3 69" xfId="15928" xr:uid="{00000000-0005-0000-0000-0000383E0000}"/>
    <cellStyle name="Normal 2 2 2 6 3 7" xfId="15929" xr:uid="{00000000-0005-0000-0000-0000393E0000}"/>
    <cellStyle name="Normal 2 2 2 6 3 70" xfId="15930" xr:uid="{00000000-0005-0000-0000-00003A3E0000}"/>
    <cellStyle name="Normal 2 2 2 6 3 71" xfId="15931" xr:uid="{00000000-0005-0000-0000-00003B3E0000}"/>
    <cellStyle name="Normal 2 2 2 6 3 72" xfId="15932" xr:uid="{00000000-0005-0000-0000-00003C3E0000}"/>
    <cellStyle name="Normal 2 2 2 6 3 73" xfId="15933" xr:uid="{00000000-0005-0000-0000-00003D3E0000}"/>
    <cellStyle name="Normal 2 2 2 6 3 74" xfId="15934" xr:uid="{00000000-0005-0000-0000-00003E3E0000}"/>
    <cellStyle name="Normal 2 2 2 6 3 75" xfId="15935" xr:uid="{00000000-0005-0000-0000-00003F3E0000}"/>
    <cellStyle name="Normal 2 2 2 6 3 76" xfId="15936" xr:uid="{00000000-0005-0000-0000-0000403E0000}"/>
    <cellStyle name="Normal 2 2 2 6 3 77" xfId="15937" xr:uid="{00000000-0005-0000-0000-0000413E0000}"/>
    <cellStyle name="Normal 2 2 2 6 3 78" xfId="15938" xr:uid="{00000000-0005-0000-0000-0000423E0000}"/>
    <cellStyle name="Normal 2 2 2 6 3 79" xfId="15939" xr:uid="{00000000-0005-0000-0000-0000433E0000}"/>
    <cellStyle name="Normal 2 2 2 6 3 8" xfId="15940" xr:uid="{00000000-0005-0000-0000-0000443E0000}"/>
    <cellStyle name="Normal 2 2 2 6 3 80" xfId="15941" xr:uid="{00000000-0005-0000-0000-0000453E0000}"/>
    <cellStyle name="Normal 2 2 2 6 3 81" xfId="15942" xr:uid="{00000000-0005-0000-0000-0000463E0000}"/>
    <cellStyle name="Normal 2 2 2 6 3 82" xfId="15943" xr:uid="{00000000-0005-0000-0000-0000473E0000}"/>
    <cellStyle name="Normal 2 2 2 6 3 83" xfId="15944" xr:uid="{00000000-0005-0000-0000-0000483E0000}"/>
    <cellStyle name="Normal 2 2 2 6 3 84" xfId="15945" xr:uid="{00000000-0005-0000-0000-0000493E0000}"/>
    <cellStyle name="Normal 2 2 2 6 3 85" xfId="15946" xr:uid="{00000000-0005-0000-0000-00004A3E0000}"/>
    <cellStyle name="Normal 2 2 2 6 3 86" xfId="15947" xr:uid="{00000000-0005-0000-0000-00004B3E0000}"/>
    <cellStyle name="Normal 2 2 2 6 3 87" xfId="15948" xr:uid="{00000000-0005-0000-0000-00004C3E0000}"/>
    <cellStyle name="Normal 2 2 2 6 3 88" xfId="15949" xr:uid="{00000000-0005-0000-0000-00004D3E0000}"/>
    <cellStyle name="Normal 2 2 2 6 3 89" xfId="15950" xr:uid="{00000000-0005-0000-0000-00004E3E0000}"/>
    <cellStyle name="Normal 2 2 2 6 3 9" xfId="15951" xr:uid="{00000000-0005-0000-0000-00004F3E0000}"/>
    <cellStyle name="Normal 2 2 2 6 3 90" xfId="15952" xr:uid="{00000000-0005-0000-0000-0000503E0000}"/>
    <cellStyle name="Normal 2 2 2 6 3 91" xfId="15953" xr:uid="{00000000-0005-0000-0000-0000513E0000}"/>
    <cellStyle name="Normal 2 2 2 6 3 92" xfId="15954" xr:uid="{00000000-0005-0000-0000-0000523E0000}"/>
    <cellStyle name="Normal 2 2 2 6 3 93" xfId="15955" xr:uid="{00000000-0005-0000-0000-0000533E0000}"/>
    <cellStyle name="Normal 2 2 2 6 3 94" xfId="15956" xr:uid="{00000000-0005-0000-0000-0000543E0000}"/>
    <cellStyle name="Normal 2 2 2 6 3 95" xfId="15957" xr:uid="{00000000-0005-0000-0000-0000553E0000}"/>
    <cellStyle name="Normal 2 2 2 6 3 96" xfId="15958" xr:uid="{00000000-0005-0000-0000-0000563E0000}"/>
    <cellStyle name="Normal 2 2 2 6 3 97" xfId="15959" xr:uid="{00000000-0005-0000-0000-0000573E0000}"/>
    <cellStyle name="Normal 2 2 2 6 3 98" xfId="15960" xr:uid="{00000000-0005-0000-0000-0000583E0000}"/>
    <cellStyle name="Normal 2 2 2 6 3 99" xfId="15961" xr:uid="{00000000-0005-0000-0000-0000593E0000}"/>
    <cellStyle name="Normal 2 2 2 6 4" xfId="15962" xr:uid="{00000000-0005-0000-0000-00005A3E0000}"/>
    <cellStyle name="Normal 2 2 2 6 5" xfId="15963" xr:uid="{00000000-0005-0000-0000-00005B3E0000}"/>
    <cellStyle name="Normal 2 2 2 6 6" xfId="15964" xr:uid="{00000000-0005-0000-0000-00005C3E0000}"/>
    <cellStyle name="Normal 2 2 2 6 7" xfId="15965" xr:uid="{00000000-0005-0000-0000-00005D3E0000}"/>
    <cellStyle name="Normal 2 2 2 6 8" xfId="15966" xr:uid="{00000000-0005-0000-0000-00005E3E0000}"/>
    <cellStyle name="Normal 2 2 2 6 9" xfId="15967" xr:uid="{00000000-0005-0000-0000-00005F3E0000}"/>
    <cellStyle name="Normal 2 2 2 60" xfId="15968" xr:uid="{00000000-0005-0000-0000-0000603E0000}"/>
    <cellStyle name="Normal 2 2 2 61" xfId="15969" xr:uid="{00000000-0005-0000-0000-0000613E0000}"/>
    <cellStyle name="Normal 2 2 2 62" xfId="15970" xr:uid="{00000000-0005-0000-0000-0000623E0000}"/>
    <cellStyle name="Normal 2 2 2 63" xfId="15971" xr:uid="{00000000-0005-0000-0000-0000633E0000}"/>
    <cellStyle name="Normal 2 2 2 64" xfId="15972" xr:uid="{00000000-0005-0000-0000-0000643E0000}"/>
    <cellStyle name="Normal 2 2 2 65" xfId="15973" xr:uid="{00000000-0005-0000-0000-0000653E0000}"/>
    <cellStyle name="Normal 2 2 2 66" xfId="15974" xr:uid="{00000000-0005-0000-0000-0000663E0000}"/>
    <cellStyle name="Normal 2 2 2 67" xfId="15975" xr:uid="{00000000-0005-0000-0000-0000673E0000}"/>
    <cellStyle name="Normal 2 2 2 68" xfId="15976" xr:uid="{00000000-0005-0000-0000-0000683E0000}"/>
    <cellStyle name="Normal 2 2 2 69" xfId="15977" xr:uid="{00000000-0005-0000-0000-0000693E0000}"/>
    <cellStyle name="Normal 2 2 2 7" xfId="15978" xr:uid="{00000000-0005-0000-0000-00006A3E0000}"/>
    <cellStyle name="Normal 2 2 2 70" xfId="15979" xr:uid="{00000000-0005-0000-0000-00006B3E0000}"/>
    <cellStyle name="Normal 2 2 2 71" xfId="15980" xr:uid="{00000000-0005-0000-0000-00006C3E0000}"/>
    <cellStyle name="Normal 2 2 2 72" xfId="15981" xr:uid="{00000000-0005-0000-0000-00006D3E0000}"/>
    <cellStyle name="Normal 2 2 2 73" xfId="15982" xr:uid="{00000000-0005-0000-0000-00006E3E0000}"/>
    <cellStyle name="Normal 2 2 2 74" xfId="15983" xr:uid="{00000000-0005-0000-0000-00006F3E0000}"/>
    <cellStyle name="Normal 2 2 2 75" xfId="15984" xr:uid="{00000000-0005-0000-0000-0000703E0000}"/>
    <cellStyle name="Normal 2 2 2 76" xfId="15985" xr:uid="{00000000-0005-0000-0000-0000713E0000}"/>
    <cellStyle name="Normal 2 2 2 77" xfId="15986" xr:uid="{00000000-0005-0000-0000-0000723E0000}"/>
    <cellStyle name="Normal 2 2 2 78" xfId="15987" xr:uid="{00000000-0005-0000-0000-0000733E0000}"/>
    <cellStyle name="Normal 2 2 2 79" xfId="15988" xr:uid="{00000000-0005-0000-0000-0000743E0000}"/>
    <cellStyle name="Normal 2 2 2 8" xfId="15989" xr:uid="{00000000-0005-0000-0000-0000753E0000}"/>
    <cellStyle name="Normal 2 2 2 8 10" xfId="15990" xr:uid="{00000000-0005-0000-0000-0000763E0000}"/>
    <cellStyle name="Normal 2 2 2 8 100" xfId="15991" xr:uid="{00000000-0005-0000-0000-0000773E0000}"/>
    <cellStyle name="Normal 2 2 2 8 101" xfId="15992" xr:uid="{00000000-0005-0000-0000-0000783E0000}"/>
    <cellStyle name="Normal 2 2 2 8 102" xfId="15993" xr:uid="{00000000-0005-0000-0000-0000793E0000}"/>
    <cellStyle name="Normal 2 2 2 8 103" xfId="15994" xr:uid="{00000000-0005-0000-0000-00007A3E0000}"/>
    <cellStyle name="Normal 2 2 2 8 104" xfId="15995" xr:uid="{00000000-0005-0000-0000-00007B3E0000}"/>
    <cellStyle name="Normal 2 2 2 8 105" xfId="15996" xr:uid="{00000000-0005-0000-0000-00007C3E0000}"/>
    <cellStyle name="Normal 2 2 2 8 106" xfId="15997" xr:uid="{00000000-0005-0000-0000-00007D3E0000}"/>
    <cellStyle name="Normal 2 2 2 8 107" xfId="15998" xr:uid="{00000000-0005-0000-0000-00007E3E0000}"/>
    <cellStyle name="Normal 2 2 2 8 108" xfId="15999" xr:uid="{00000000-0005-0000-0000-00007F3E0000}"/>
    <cellStyle name="Normal 2 2 2 8 109" xfId="16000" xr:uid="{00000000-0005-0000-0000-0000803E0000}"/>
    <cellStyle name="Normal 2 2 2 8 11" xfId="16001" xr:uid="{00000000-0005-0000-0000-0000813E0000}"/>
    <cellStyle name="Normal 2 2 2 8 110" xfId="16002" xr:uid="{00000000-0005-0000-0000-0000823E0000}"/>
    <cellStyle name="Normal 2 2 2 8 111" xfId="16003" xr:uid="{00000000-0005-0000-0000-0000833E0000}"/>
    <cellStyle name="Normal 2 2 2 8 112" xfId="16004" xr:uid="{00000000-0005-0000-0000-0000843E0000}"/>
    <cellStyle name="Normal 2 2 2 8 113" xfId="16005" xr:uid="{00000000-0005-0000-0000-0000853E0000}"/>
    <cellStyle name="Normal 2 2 2 8 114" xfId="16006" xr:uid="{00000000-0005-0000-0000-0000863E0000}"/>
    <cellStyle name="Normal 2 2 2 8 115" xfId="16007" xr:uid="{00000000-0005-0000-0000-0000873E0000}"/>
    <cellStyle name="Normal 2 2 2 8 116" xfId="16008" xr:uid="{00000000-0005-0000-0000-0000883E0000}"/>
    <cellStyle name="Normal 2 2 2 8 117" xfId="16009" xr:uid="{00000000-0005-0000-0000-0000893E0000}"/>
    <cellStyle name="Normal 2 2 2 8 118" xfId="16010" xr:uid="{00000000-0005-0000-0000-00008A3E0000}"/>
    <cellStyle name="Normal 2 2 2 8 119" xfId="16011" xr:uid="{00000000-0005-0000-0000-00008B3E0000}"/>
    <cellStyle name="Normal 2 2 2 8 12" xfId="16012" xr:uid="{00000000-0005-0000-0000-00008C3E0000}"/>
    <cellStyle name="Normal 2 2 2 8 120" xfId="16013" xr:uid="{00000000-0005-0000-0000-00008D3E0000}"/>
    <cellStyle name="Normal 2 2 2 8 121" xfId="16014" xr:uid="{00000000-0005-0000-0000-00008E3E0000}"/>
    <cellStyle name="Normal 2 2 2 8 122" xfId="16015" xr:uid="{00000000-0005-0000-0000-00008F3E0000}"/>
    <cellStyle name="Normal 2 2 2 8 123" xfId="16016" xr:uid="{00000000-0005-0000-0000-0000903E0000}"/>
    <cellStyle name="Normal 2 2 2 8 124" xfId="16017" xr:uid="{00000000-0005-0000-0000-0000913E0000}"/>
    <cellStyle name="Normal 2 2 2 8 125" xfId="16018" xr:uid="{00000000-0005-0000-0000-0000923E0000}"/>
    <cellStyle name="Normal 2 2 2 8 126" xfId="16019" xr:uid="{00000000-0005-0000-0000-0000933E0000}"/>
    <cellStyle name="Normal 2 2 2 8 127" xfId="16020" xr:uid="{00000000-0005-0000-0000-0000943E0000}"/>
    <cellStyle name="Normal 2 2 2 8 128" xfId="16021" xr:uid="{00000000-0005-0000-0000-0000953E0000}"/>
    <cellStyle name="Normal 2 2 2 8 129" xfId="16022" xr:uid="{00000000-0005-0000-0000-0000963E0000}"/>
    <cellStyle name="Normal 2 2 2 8 13" xfId="16023" xr:uid="{00000000-0005-0000-0000-0000973E0000}"/>
    <cellStyle name="Normal 2 2 2 8 130" xfId="16024" xr:uid="{00000000-0005-0000-0000-0000983E0000}"/>
    <cellStyle name="Normal 2 2 2 8 131" xfId="16025" xr:uid="{00000000-0005-0000-0000-0000993E0000}"/>
    <cellStyle name="Normal 2 2 2 8 132" xfId="16026" xr:uid="{00000000-0005-0000-0000-00009A3E0000}"/>
    <cellStyle name="Normal 2 2 2 8 133" xfId="16027" xr:uid="{00000000-0005-0000-0000-00009B3E0000}"/>
    <cellStyle name="Normal 2 2 2 8 134" xfId="16028" xr:uid="{00000000-0005-0000-0000-00009C3E0000}"/>
    <cellStyle name="Normal 2 2 2 8 135" xfId="16029" xr:uid="{00000000-0005-0000-0000-00009D3E0000}"/>
    <cellStyle name="Normal 2 2 2 8 136" xfId="16030" xr:uid="{00000000-0005-0000-0000-00009E3E0000}"/>
    <cellStyle name="Normal 2 2 2 8 137" xfId="16031" xr:uid="{00000000-0005-0000-0000-00009F3E0000}"/>
    <cellStyle name="Normal 2 2 2 8 138" xfId="16032" xr:uid="{00000000-0005-0000-0000-0000A03E0000}"/>
    <cellStyle name="Normal 2 2 2 8 139" xfId="16033" xr:uid="{00000000-0005-0000-0000-0000A13E0000}"/>
    <cellStyle name="Normal 2 2 2 8 14" xfId="16034" xr:uid="{00000000-0005-0000-0000-0000A23E0000}"/>
    <cellStyle name="Normal 2 2 2 8 140" xfId="16035" xr:uid="{00000000-0005-0000-0000-0000A33E0000}"/>
    <cellStyle name="Normal 2 2 2 8 141" xfId="16036" xr:uid="{00000000-0005-0000-0000-0000A43E0000}"/>
    <cellStyle name="Normal 2 2 2 8 142" xfId="16037" xr:uid="{00000000-0005-0000-0000-0000A53E0000}"/>
    <cellStyle name="Normal 2 2 2 8 143" xfId="16038" xr:uid="{00000000-0005-0000-0000-0000A63E0000}"/>
    <cellStyle name="Normal 2 2 2 8 144" xfId="16039" xr:uid="{00000000-0005-0000-0000-0000A73E0000}"/>
    <cellStyle name="Normal 2 2 2 8 145" xfId="16040" xr:uid="{00000000-0005-0000-0000-0000A83E0000}"/>
    <cellStyle name="Normal 2 2 2 8 146" xfId="16041" xr:uid="{00000000-0005-0000-0000-0000A93E0000}"/>
    <cellStyle name="Normal 2 2 2 8 147" xfId="16042" xr:uid="{00000000-0005-0000-0000-0000AA3E0000}"/>
    <cellStyle name="Normal 2 2 2 8 148" xfId="16043" xr:uid="{00000000-0005-0000-0000-0000AB3E0000}"/>
    <cellStyle name="Normal 2 2 2 8 149" xfId="16044" xr:uid="{00000000-0005-0000-0000-0000AC3E0000}"/>
    <cellStyle name="Normal 2 2 2 8 15" xfId="16045" xr:uid="{00000000-0005-0000-0000-0000AD3E0000}"/>
    <cellStyle name="Normal 2 2 2 8 150" xfId="16046" xr:uid="{00000000-0005-0000-0000-0000AE3E0000}"/>
    <cellStyle name="Normal 2 2 2 8 151" xfId="16047" xr:uid="{00000000-0005-0000-0000-0000AF3E0000}"/>
    <cellStyle name="Normal 2 2 2 8 152" xfId="16048" xr:uid="{00000000-0005-0000-0000-0000B03E0000}"/>
    <cellStyle name="Normal 2 2 2 8 153" xfId="16049" xr:uid="{00000000-0005-0000-0000-0000B13E0000}"/>
    <cellStyle name="Normal 2 2 2 8 154" xfId="16050" xr:uid="{00000000-0005-0000-0000-0000B23E0000}"/>
    <cellStyle name="Normal 2 2 2 8 155" xfId="16051" xr:uid="{00000000-0005-0000-0000-0000B33E0000}"/>
    <cellStyle name="Normal 2 2 2 8 156" xfId="16052" xr:uid="{00000000-0005-0000-0000-0000B43E0000}"/>
    <cellStyle name="Normal 2 2 2 8 157" xfId="16053" xr:uid="{00000000-0005-0000-0000-0000B53E0000}"/>
    <cellStyle name="Normal 2 2 2 8 158" xfId="16054" xr:uid="{00000000-0005-0000-0000-0000B63E0000}"/>
    <cellStyle name="Normal 2 2 2 8 159" xfId="16055" xr:uid="{00000000-0005-0000-0000-0000B73E0000}"/>
    <cellStyle name="Normal 2 2 2 8 16" xfId="16056" xr:uid="{00000000-0005-0000-0000-0000B83E0000}"/>
    <cellStyle name="Normal 2 2 2 8 160" xfId="16057" xr:uid="{00000000-0005-0000-0000-0000B93E0000}"/>
    <cellStyle name="Normal 2 2 2 8 161" xfId="16058" xr:uid="{00000000-0005-0000-0000-0000BA3E0000}"/>
    <cellStyle name="Normal 2 2 2 8 162" xfId="16059" xr:uid="{00000000-0005-0000-0000-0000BB3E0000}"/>
    <cellStyle name="Normal 2 2 2 8 163" xfId="16060" xr:uid="{00000000-0005-0000-0000-0000BC3E0000}"/>
    <cellStyle name="Normal 2 2 2 8 164" xfId="16061" xr:uid="{00000000-0005-0000-0000-0000BD3E0000}"/>
    <cellStyle name="Normal 2 2 2 8 165" xfId="16062" xr:uid="{00000000-0005-0000-0000-0000BE3E0000}"/>
    <cellStyle name="Normal 2 2 2 8 166" xfId="16063" xr:uid="{00000000-0005-0000-0000-0000BF3E0000}"/>
    <cellStyle name="Normal 2 2 2 8 167" xfId="16064" xr:uid="{00000000-0005-0000-0000-0000C03E0000}"/>
    <cellStyle name="Normal 2 2 2 8 168" xfId="16065" xr:uid="{00000000-0005-0000-0000-0000C13E0000}"/>
    <cellStyle name="Normal 2 2 2 8 169" xfId="16066" xr:uid="{00000000-0005-0000-0000-0000C23E0000}"/>
    <cellStyle name="Normal 2 2 2 8 17" xfId="16067" xr:uid="{00000000-0005-0000-0000-0000C33E0000}"/>
    <cellStyle name="Normal 2 2 2 8 170" xfId="16068" xr:uid="{00000000-0005-0000-0000-0000C43E0000}"/>
    <cellStyle name="Normal 2 2 2 8 171" xfId="16069" xr:uid="{00000000-0005-0000-0000-0000C53E0000}"/>
    <cellStyle name="Normal 2 2 2 8 172" xfId="16070" xr:uid="{00000000-0005-0000-0000-0000C63E0000}"/>
    <cellStyle name="Normal 2 2 2 8 173" xfId="16071" xr:uid="{00000000-0005-0000-0000-0000C73E0000}"/>
    <cellStyle name="Normal 2 2 2 8 174" xfId="16072" xr:uid="{00000000-0005-0000-0000-0000C83E0000}"/>
    <cellStyle name="Normal 2 2 2 8 175" xfId="16073" xr:uid="{00000000-0005-0000-0000-0000C93E0000}"/>
    <cellStyle name="Normal 2 2 2 8 176" xfId="16074" xr:uid="{00000000-0005-0000-0000-0000CA3E0000}"/>
    <cellStyle name="Normal 2 2 2 8 177" xfId="16075" xr:uid="{00000000-0005-0000-0000-0000CB3E0000}"/>
    <cellStyle name="Normal 2 2 2 8 178" xfId="16076" xr:uid="{00000000-0005-0000-0000-0000CC3E0000}"/>
    <cellStyle name="Normal 2 2 2 8 179" xfId="16077" xr:uid="{00000000-0005-0000-0000-0000CD3E0000}"/>
    <cellStyle name="Normal 2 2 2 8 18" xfId="16078" xr:uid="{00000000-0005-0000-0000-0000CE3E0000}"/>
    <cellStyle name="Normal 2 2 2 8 180" xfId="16079" xr:uid="{00000000-0005-0000-0000-0000CF3E0000}"/>
    <cellStyle name="Normal 2 2 2 8 19" xfId="16080" xr:uid="{00000000-0005-0000-0000-0000D03E0000}"/>
    <cellStyle name="Normal 2 2 2 8 2" xfId="16081" xr:uid="{00000000-0005-0000-0000-0000D13E0000}"/>
    <cellStyle name="Normal 2 2 2 8 20" xfId="16082" xr:uid="{00000000-0005-0000-0000-0000D23E0000}"/>
    <cellStyle name="Normal 2 2 2 8 21" xfId="16083" xr:uid="{00000000-0005-0000-0000-0000D33E0000}"/>
    <cellStyle name="Normal 2 2 2 8 22" xfId="16084" xr:uid="{00000000-0005-0000-0000-0000D43E0000}"/>
    <cellStyle name="Normal 2 2 2 8 23" xfId="16085" xr:uid="{00000000-0005-0000-0000-0000D53E0000}"/>
    <cellStyle name="Normal 2 2 2 8 24" xfId="16086" xr:uid="{00000000-0005-0000-0000-0000D63E0000}"/>
    <cellStyle name="Normal 2 2 2 8 25" xfId="16087" xr:uid="{00000000-0005-0000-0000-0000D73E0000}"/>
    <cellStyle name="Normal 2 2 2 8 26" xfId="16088" xr:uid="{00000000-0005-0000-0000-0000D83E0000}"/>
    <cellStyle name="Normal 2 2 2 8 27" xfId="16089" xr:uid="{00000000-0005-0000-0000-0000D93E0000}"/>
    <cellStyle name="Normal 2 2 2 8 28" xfId="16090" xr:uid="{00000000-0005-0000-0000-0000DA3E0000}"/>
    <cellStyle name="Normal 2 2 2 8 29" xfId="16091" xr:uid="{00000000-0005-0000-0000-0000DB3E0000}"/>
    <cellStyle name="Normal 2 2 2 8 3" xfId="16092" xr:uid="{00000000-0005-0000-0000-0000DC3E0000}"/>
    <cellStyle name="Normal 2 2 2 8 30" xfId="16093" xr:uid="{00000000-0005-0000-0000-0000DD3E0000}"/>
    <cellStyle name="Normal 2 2 2 8 31" xfId="16094" xr:uid="{00000000-0005-0000-0000-0000DE3E0000}"/>
    <cellStyle name="Normal 2 2 2 8 32" xfId="16095" xr:uid="{00000000-0005-0000-0000-0000DF3E0000}"/>
    <cellStyle name="Normal 2 2 2 8 33" xfId="16096" xr:uid="{00000000-0005-0000-0000-0000E03E0000}"/>
    <cellStyle name="Normal 2 2 2 8 34" xfId="16097" xr:uid="{00000000-0005-0000-0000-0000E13E0000}"/>
    <cellStyle name="Normal 2 2 2 8 35" xfId="16098" xr:uid="{00000000-0005-0000-0000-0000E23E0000}"/>
    <cellStyle name="Normal 2 2 2 8 36" xfId="16099" xr:uid="{00000000-0005-0000-0000-0000E33E0000}"/>
    <cellStyle name="Normal 2 2 2 8 37" xfId="16100" xr:uid="{00000000-0005-0000-0000-0000E43E0000}"/>
    <cellStyle name="Normal 2 2 2 8 38" xfId="16101" xr:uid="{00000000-0005-0000-0000-0000E53E0000}"/>
    <cellStyle name="Normal 2 2 2 8 39" xfId="16102" xr:uid="{00000000-0005-0000-0000-0000E63E0000}"/>
    <cellStyle name="Normal 2 2 2 8 4" xfId="16103" xr:uid="{00000000-0005-0000-0000-0000E73E0000}"/>
    <cellStyle name="Normal 2 2 2 8 40" xfId="16104" xr:uid="{00000000-0005-0000-0000-0000E83E0000}"/>
    <cellStyle name="Normal 2 2 2 8 41" xfId="16105" xr:uid="{00000000-0005-0000-0000-0000E93E0000}"/>
    <cellStyle name="Normal 2 2 2 8 42" xfId="16106" xr:uid="{00000000-0005-0000-0000-0000EA3E0000}"/>
    <cellStyle name="Normal 2 2 2 8 43" xfId="16107" xr:uid="{00000000-0005-0000-0000-0000EB3E0000}"/>
    <cellStyle name="Normal 2 2 2 8 44" xfId="16108" xr:uid="{00000000-0005-0000-0000-0000EC3E0000}"/>
    <cellStyle name="Normal 2 2 2 8 45" xfId="16109" xr:uid="{00000000-0005-0000-0000-0000ED3E0000}"/>
    <cellStyle name="Normal 2 2 2 8 46" xfId="16110" xr:uid="{00000000-0005-0000-0000-0000EE3E0000}"/>
    <cellStyle name="Normal 2 2 2 8 47" xfId="16111" xr:uid="{00000000-0005-0000-0000-0000EF3E0000}"/>
    <cellStyle name="Normal 2 2 2 8 48" xfId="16112" xr:uid="{00000000-0005-0000-0000-0000F03E0000}"/>
    <cellStyle name="Normal 2 2 2 8 49" xfId="16113" xr:uid="{00000000-0005-0000-0000-0000F13E0000}"/>
    <cellStyle name="Normal 2 2 2 8 5" xfId="16114" xr:uid="{00000000-0005-0000-0000-0000F23E0000}"/>
    <cellStyle name="Normal 2 2 2 8 50" xfId="16115" xr:uid="{00000000-0005-0000-0000-0000F33E0000}"/>
    <cellStyle name="Normal 2 2 2 8 51" xfId="16116" xr:uid="{00000000-0005-0000-0000-0000F43E0000}"/>
    <cellStyle name="Normal 2 2 2 8 52" xfId="16117" xr:uid="{00000000-0005-0000-0000-0000F53E0000}"/>
    <cellStyle name="Normal 2 2 2 8 53" xfId="16118" xr:uid="{00000000-0005-0000-0000-0000F63E0000}"/>
    <cellStyle name="Normal 2 2 2 8 54" xfId="16119" xr:uid="{00000000-0005-0000-0000-0000F73E0000}"/>
    <cellStyle name="Normal 2 2 2 8 55" xfId="16120" xr:uid="{00000000-0005-0000-0000-0000F83E0000}"/>
    <cellStyle name="Normal 2 2 2 8 56" xfId="16121" xr:uid="{00000000-0005-0000-0000-0000F93E0000}"/>
    <cellStyle name="Normal 2 2 2 8 57" xfId="16122" xr:uid="{00000000-0005-0000-0000-0000FA3E0000}"/>
    <cellStyle name="Normal 2 2 2 8 58" xfId="16123" xr:uid="{00000000-0005-0000-0000-0000FB3E0000}"/>
    <cellStyle name="Normal 2 2 2 8 59" xfId="16124" xr:uid="{00000000-0005-0000-0000-0000FC3E0000}"/>
    <cellStyle name="Normal 2 2 2 8 6" xfId="16125" xr:uid="{00000000-0005-0000-0000-0000FD3E0000}"/>
    <cellStyle name="Normal 2 2 2 8 60" xfId="16126" xr:uid="{00000000-0005-0000-0000-0000FE3E0000}"/>
    <cellStyle name="Normal 2 2 2 8 61" xfId="16127" xr:uid="{00000000-0005-0000-0000-0000FF3E0000}"/>
    <cellStyle name="Normal 2 2 2 8 62" xfId="16128" xr:uid="{00000000-0005-0000-0000-0000003F0000}"/>
    <cellStyle name="Normal 2 2 2 8 63" xfId="16129" xr:uid="{00000000-0005-0000-0000-0000013F0000}"/>
    <cellStyle name="Normal 2 2 2 8 64" xfId="16130" xr:uid="{00000000-0005-0000-0000-0000023F0000}"/>
    <cellStyle name="Normal 2 2 2 8 65" xfId="16131" xr:uid="{00000000-0005-0000-0000-0000033F0000}"/>
    <cellStyle name="Normal 2 2 2 8 66" xfId="16132" xr:uid="{00000000-0005-0000-0000-0000043F0000}"/>
    <cellStyle name="Normal 2 2 2 8 67" xfId="16133" xr:uid="{00000000-0005-0000-0000-0000053F0000}"/>
    <cellStyle name="Normal 2 2 2 8 68" xfId="16134" xr:uid="{00000000-0005-0000-0000-0000063F0000}"/>
    <cellStyle name="Normal 2 2 2 8 69" xfId="16135" xr:uid="{00000000-0005-0000-0000-0000073F0000}"/>
    <cellStyle name="Normal 2 2 2 8 7" xfId="16136" xr:uid="{00000000-0005-0000-0000-0000083F0000}"/>
    <cellStyle name="Normal 2 2 2 8 70" xfId="16137" xr:uid="{00000000-0005-0000-0000-0000093F0000}"/>
    <cellStyle name="Normal 2 2 2 8 71" xfId="16138" xr:uid="{00000000-0005-0000-0000-00000A3F0000}"/>
    <cellStyle name="Normal 2 2 2 8 72" xfId="16139" xr:uid="{00000000-0005-0000-0000-00000B3F0000}"/>
    <cellStyle name="Normal 2 2 2 8 73" xfId="16140" xr:uid="{00000000-0005-0000-0000-00000C3F0000}"/>
    <cellStyle name="Normal 2 2 2 8 74" xfId="16141" xr:uid="{00000000-0005-0000-0000-00000D3F0000}"/>
    <cellStyle name="Normal 2 2 2 8 75" xfId="16142" xr:uid="{00000000-0005-0000-0000-00000E3F0000}"/>
    <cellStyle name="Normal 2 2 2 8 76" xfId="16143" xr:uid="{00000000-0005-0000-0000-00000F3F0000}"/>
    <cellStyle name="Normal 2 2 2 8 77" xfId="16144" xr:uid="{00000000-0005-0000-0000-0000103F0000}"/>
    <cellStyle name="Normal 2 2 2 8 78" xfId="16145" xr:uid="{00000000-0005-0000-0000-0000113F0000}"/>
    <cellStyle name="Normal 2 2 2 8 79" xfId="16146" xr:uid="{00000000-0005-0000-0000-0000123F0000}"/>
    <cellStyle name="Normal 2 2 2 8 8" xfId="16147" xr:uid="{00000000-0005-0000-0000-0000133F0000}"/>
    <cellStyle name="Normal 2 2 2 8 80" xfId="16148" xr:uid="{00000000-0005-0000-0000-0000143F0000}"/>
    <cellStyle name="Normal 2 2 2 8 81" xfId="16149" xr:uid="{00000000-0005-0000-0000-0000153F0000}"/>
    <cellStyle name="Normal 2 2 2 8 82" xfId="16150" xr:uid="{00000000-0005-0000-0000-0000163F0000}"/>
    <cellStyle name="Normal 2 2 2 8 83" xfId="16151" xr:uid="{00000000-0005-0000-0000-0000173F0000}"/>
    <cellStyle name="Normal 2 2 2 8 84" xfId="16152" xr:uid="{00000000-0005-0000-0000-0000183F0000}"/>
    <cellStyle name="Normal 2 2 2 8 85" xfId="16153" xr:uid="{00000000-0005-0000-0000-0000193F0000}"/>
    <cellStyle name="Normal 2 2 2 8 86" xfId="16154" xr:uid="{00000000-0005-0000-0000-00001A3F0000}"/>
    <cellStyle name="Normal 2 2 2 8 87" xfId="16155" xr:uid="{00000000-0005-0000-0000-00001B3F0000}"/>
    <cellStyle name="Normal 2 2 2 8 88" xfId="16156" xr:uid="{00000000-0005-0000-0000-00001C3F0000}"/>
    <cellStyle name="Normal 2 2 2 8 89" xfId="16157" xr:uid="{00000000-0005-0000-0000-00001D3F0000}"/>
    <cellStyle name="Normal 2 2 2 8 9" xfId="16158" xr:uid="{00000000-0005-0000-0000-00001E3F0000}"/>
    <cellStyle name="Normal 2 2 2 8 90" xfId="16159" xr:uid="{00000000-0005-0000-0000-00001F3F0000}"/>
    <cellStyle name="Normal 2 2 2 8 91" xfId="16160" xr:uid="{00000000-0005-0000-0000-0000203F0000}"/>
    <cellStyle name="Normal 2 2 2 8 92" xfId="16161" xr:uid="{00000000-0005-0000-0000-0000213F0000}"/>
    <cellStyle name="Normal 2 2 2 8 93" xfId="16162" xr:uid="{00000000-0005-0000-0000-0000223F0000}"/>
    <cellStyle name="Normal 2 2 2 8 94" xfId="16163" xr:uid="{00000000-0005-0000-0000-0000233F0000}"/>
    <cellStyle name="Normal 2 2 2 8 95" xfId="16164" xr:uid="{00000000-0005-0000-0000-0000243F0000}"/>
    <cellStyle name="Normal 2 2 2 8 96" xfId="16165" xr:uid="{00000000-0005-0000-0000-0000253F0000}"/>
    <cellStyle name="Normal 2 2 2 8 97" xfId="16166" xr:uid="{00000000-0005-0000-0000-0000263F0000}"/>
    <cellStyle name="Normal 2 2 2 8 98" xfId="16167" xr:uid="{00000000-0005-0000-0000-0000273F0000}"/>
    <cellStyle name="Normal 2 2 2 8 99" xfId="16168" xr:uid="{00000000-0005-0000-0000-0000283F0000}"/>
    <cellStyle name="Normal 2 2 2 80" xfId="16169" xr:uid="{00000000-0005-0000-0000-0000293F0000}"/>
    <cellStyle name="Normal 2 2 2 81" xfId="16170" xr:uid="{00000000-0005-0000-0000-00002A3F0000}"/>
    <cellStyle name="Normal 2 2 2 82" xfId="16171" xr:uid="{00000000-0005-0000-0000-00002B3F0000}"/>
    <cellStyle name="Normal 2 2 2 83" xfId="16172" xr:uid="{00000000-0005-0000-0000-00002C3F0000}"/>
    <cellStyle name="Normal 2 2 2 84" xfId="16173" xr:uid="{00000000-0005-0000-0000-00002D3F0000}"/>
    <cellStyle name="Normal 2 2 2 85" xfId="16174" xr:uid="{00000000-0005-0000-0000-00002E3F0000}"/>
    <cellStyle name="Normal 2 2 2 86" xfId="16175" xr:uid="{00000000-0005-0000-0000-00002F3F0000}"/>
    <cellStyle name="Normal 2 2 2 87" xfId="16176" xr:uid="{00000000-0005-0000-0000-0000303F0000}"/>
    <cellStyle name="Normal 2 2 2 88" xfId="16177" xr:uid="{00000000-0005-0000-0000-0000313F0000}"/>
    <cellStyle name="Normal 2 2 2 89" xfId="16178" xr:uid="{00000000-0005-0000-0000-0000323F0000}"/>
    <cellStyle name="Normal 2 2 2 9" xfId="16179" xr:uid="{00000000-0005-0000-0000-0000333F0000}"/>
    <cellStyle name="Normal 2 2 2 9 10" xfId="16180" xr:uid="{00000000-0005-0000-0000-0000343F0000}"/>
    <cellStyle name="Normal 2 2 2 9 100" xfId="16181" xr:uid="{00000000-0005-0000-0000-0000353F0000}"/>
    <cellStyle name="Normal 2 2 2 9 101" xfId="16182" xr:uid="{00000000-0005-0000-0000-0000363F0000}"/>
    <cellStyle name="Normal 2 2 2 9 102" xfId="16183" xr:uid="{00000000-0005-0000-0000-0000373F0000}"/>
    <cellStyle name="Normal 2 2 2 9 103" xfId="16184" xr:uid="{00000000-0005-0000-0000-0000383F0000}"/>
    <cellStyle name="Normal 2 2 2 9 104" xfId="16185" xr:uid="{00000000-0005-0000-0000-0000393F0000}"/>
    <cellStyle name="Normal 2 2 2 9 105" xfId="16186" xr:uid="{00000000-0005-0000-0000-00003A3F0000}"/>
    <cellStyle name="Normal 2 2 2 9 106" xfId="16187" xr:uid="{00000000-0005-0000-0000-00003B3F0000}"/>
    <cellStyle name="Normal 2 2 2 9 107" xfId="16188" xr:uid="{00000000-0005-0000-0000-00003C3F0000}"/>
    <cellStyle name="Normal 2 2 2 9 108" xfId="16189" xr:uid="{00000000-0005-0000-0000-00003D3F0000}"/>
    <cellStyle name="Normal 2 2 2 9 109" xfId="16190" xr:uid="{00000000-0005-0000-0000-00003E3F0000}"/>
    <cellStyle name="Normal 2 2 2 9 11" xfId="16191" xr:uid="{00000000-0005-0000-0000-00003F3F0000}"/>
    <cellStyle name="Normal 2 2 2 9 110" xfId="16192" xr:uid="{00000000-0005-0000-0000-0000403F0000}"/>
    <cellStyle name="Normal 2 2 2 9 111" xfId="16193" xr:uid="{00000000-0005-0000-0000-0000413F0000}"/>
    <cellStyle name="Normal 2 2 2 9 112" xfId="16194" xr:uid="{00000000-0005-0000-0000-0000423F0000}"/>
    <cellStyle name="Normal 2 2 2 9 113" xfId="16195" xr:uid="{00000000-0005-0000-0000-0000433F0000}"/>
    <cellStyle name="Normal 2 2 2 9 114" xfId="16196" xr:uid="{00000000-0005-0000-0000-0000443F0000}"/>
    <cellStyle name="Normal 2 2 2 9 115" xfId="16197" xr:uid="{00000000-0005-0000-0000-0000453F0000}"/>
    <cellStyle name="Normal 2 2 2 9 116" xfId="16198" xr:uid="{00000000-0005-0000-0000-0000463F0000}"/>
    <cellStyle name="Normal 2 2 2 9 117" xfId="16199" xr:uid="{00000000-0005-0000-0000-0000473F0000}"/>
    <cellStyle name="Normal 2 2 2 9 118" xfId="16200" xr:uid="{00000000-0005-0000-0000-0000483F0000}"/>
    <cellStyle name="Normal 2 2 2 9 119" xfId="16201" xr:uid="{00000000-0005-0000-0000-0000493F0000}"/>
    <cellStyle name="Normal 2 2 2 9 12" xfId="16202" xr:uid="{00000000-0005-0000-0000-00004A3F0000}"/>
    <cellStyle name="Normal 2 2 2 9 120" xfId="16203" xr:uid="{00000000-0005-0000-0000-00004B3F0000}"/>
    <cellStyle name="Normal 2 2 2 9 121" xfId="16204" xr:uid="{00000000-0005-0000-0000-00004C3F0000}"/>
    <cellStyle name="Normal 2 2 2 9 122" xfId="16205" xr:uid="{00000000-0005-0000-0000-00004D3F0000}"/>
    <cellStyle name="Normal 2 2 2 9 123" xfId="16206" xr:uid="{00000000-0005-0000-0000-00004E3F0000}"/>
    <cellStyle name="Normal 2 2 2 9 124" xfId="16207" xr:uid="{00000000-0005-0000-0000-00004F3F0000}"/>
    <cellStyle name="Normal 2 2 2 9 125" xfId="16208" xr:uid="{00000000-0005-0000-0000-0000503F0000}"/>
    <cellStyle name="Normal 2 2 2 9 126" xfId="16209" xr:uid="{00000000-0005-0000-0000-0000513F0000}"/>
    <cellStyle name="Normal 2 2 2 9 127" xfId="16210" xr:uid="{00000000-0005-0000-0000-0000523F0000}"/>
    <cellStyle name="Normal 2 2 2 9 128" xfId="16211" xr:uid="{00000000-0005-0000-0000-0000533F0000}"/>
    <cellStyle name="Normal 2 2 2 9 129" xfId="16212" xr:uid="{00000000-0005-0000-0000-0000543F0000}"/>
    <cellStyle name="Normal 2 2 2 9 13" xfId="16213" xr:uid="{00000000-0005-0000-0000-0000553F0000}"/>
    <cellStyle name="Normal 2 2 2 9 130" xfId="16214" xr:uid="{00000000-0005-0000-0000-0000563F0000}"/>
    <cellStyle name="Normal 2 2 2 9 131" xfId="16215" xr:uid="{00000000-0005-0000-0000-0000573F0000}"/>
    <cellStyle name="Normal 2 2 2 9 132" xfId="16216" xr:uid="{00000000-0005-0000-0000-0000583F0000}"/>
    <cellStyle name="Normal 2 2 2 9 133" xfId="16217" xr:uid="{00000000-0005-0000-0000-0000593F0000}"/>
    <cellStyle name="Normal 2 2 2 9 134" xfId="16218" xr:uid="{00000000-0005-0000-0000-00005A3F0000}"/>
    <cellStyle name="Normal 2 2 2 9 135" xfId="16219" xr:uid="{00000000-0005-0000-0000-00005B3F0000}"/>
    <cellStyle name="Normal 2 2 2 9 136" xfId="16220" xr:uid="{00000000-0005-0000-0000-00005C3F0000}"/>
    <cellStyle name="Normal 2 2 2 9 137" xfId="16221" xr:uid="{00000000-0005-0000-0000-00005D3F0000}"/>
    <cellStyle name="Normal 2 2 2 9 138" xfId="16222" xr:uid="{00000000-0005-0000-0000-00005E3F0000}"/>
    <cellStyle name="Normal 2 2 2 9 139" xfId="16223" xr:uid="{00000000-0005-0000-0000-00005F3F0000}"/>
    <cellStyle name="Normal 2 2 2 9 14" xfId="16224" xr:uid="{00000000-0005-0000-0000-0000603F0000}"/>
    <cellStyle name="Normal 2 2 2 9 140" xfId="16225" xr:uid="{00000000-0005-0000-0000-0000613F0000}"/>
    <cellStyle name="Normal 2 2 2 9 141" xfId="16226" xr:uid="{00000000-0005-0000-0000-0000623F0000}"/>
    <cellStyle name="Normal 2 2 2 9 142" xfId="16227" xr:uid="{00000000-0005-0000-0000-0000633F0000}"/>
    <cellStyle name="Normal 2 2 2 9 143" xfId="16228" xr:uid="{00000000-0005-0000-0000-0000643F0000}"/>
    <cellStyle name="Normal 2 2 2 9 144" xfId="16229" xr:uid="{00000000-0005-0000-0000-0000653F0000}"/>
    <cellStyle name="Normal 2 2 2 9 145" xfId="16230" xr:uid="{00000000-0005-0000-0000-0000663F0000}"/>
    <cellStyle name="Normal 2 2 2 9 146" xfId="16231" xr:uid="{00000000-0005-0000-0000-0000673F0000}"/>
    <cellStyle name="Normal 2 2 2 9 147" xfId="16232" xr:uid="{00000000-0005-0000-0000-0000683F0000}"/>
    <cellStyle name="Normal 2 2 2 9 148" xfId="16233" xr:uid="{00000000-0005-0000-0000-0000693F0000}"/>
    <cellStyle name="Normal 2 2 2 9 149" xfId="16234" xr:uid="{00000000-0005-0000-0000-00006A3F0000}"/>
    <cellStyle name="Normal 2 2 2 9 15" xfId="16235" xr:uid="{00000000-0005-0000-0000-00006B3F0000}"/>
    <cellStyle name="Normal 2 2 2 9 150" xfId="16236" xr:uid="{00000000-0005-0000-0000-00006C3F0000}"/>
    <cellStyle name="Normal 2 2 2 9 151" xfId="16237" xr:uid="{00000000-0005-0000-0000-00006D3F0000}"/>
    <cellStyle name="Normal 2 2 2 9 152" xfId="16238" xr:uid="{00000000-0005-0000-0000-00006E3F0000}"/>
    <cellStyle name="Normal 2 2 2 9 153" xfId="16239" xr:uid="{00000000-0005-0000-0000-00006F3F0000}"/>
    <cellStyle name="Normal 2 2 2 9 154" xfId="16240" xr:uid="{00000000-0005-0000-0000-0000703F0000}"/>
    <cellStyle name="Normal 2 2 2 9 155" xfId="16241" xr:uid="{00000000-0005-0000-0000-0000713F0000}"/>
    <cellStyle name="Normal 2 2 2 9 156" xfId="16242" xr:uid="{00000000-0005-0000-0000-0000723F0000}"/>
    <cellStyle name="Normal 2 2 2 9 157" xfId="16243" xr:uid="{00000000-0005-0000-0000-0000733F0000}"/>
    <cellStyle name="Normal 2 2 2 9 158" xfId="16244" xr:uid="{00000000-0005-0000-0000-0000743F0000}"/>
    <cellStyle name="Normal 2 2 2 9 159" xfId="16245" xr:uid="{00000000-0005-0000-0000-0000753F0000}"/>
    <cellStyle name="Normal 2 2 2 9 16" xfId="16246" xr:uid="{00000000-0005-0000-0000-0000763F0000}"/>
    <cellStyle name="Normal 2 2 2 9 160" xfId="16247" xr:uid="{00000000-0005-0000-0000-0000773F0000}"/>
    <cellStyle name="Normal 2 2 2 9 161" xfId="16248" xr:uid="{00000000-0005-0000-0000-0000783F0000}"/>
    <cellStyle name="Normal 2 2 2 9 162" xfId="16249" xr:uid="{00000000-0005-0000-0000-0000793F0000}"/>
    <cellStyle name="Normal 2 2 2 9 163" xfId="16250" xr:uid="{00000000-0005-0000-0000-00007A3F0000}"/>
    <cellStyle name="Normal 2 2 2 9 164" xfId="16251" xr:uid="{00000000-0005-0000-0000-00007B3F0000}"/>
    <cellStyle name="Normal 2 2 2 9 165" xfId="16252" xr:uid="{00000000-0005-0000-0000-00007C3F0000}"/>
    <cellStyle name="Normal 2 2 2 9 166" xfId="16253" xr:uid="{00000000-0005-0000-0000-00007D3F0000}"/>
    <cellStyle name="Normal 2 2 2 9 167" xfId="16254" xr:uid="{00000000-0005-0000-0000-00007E3F0000}"/>
    <cellStyle name="Normal 2 2 2 9 168" xfId="16255" xr:uid="{00000000-0005-0000-0000-00007F3F0000}"/>
    <cellStyle name="Normal 2 2 2 9 169" xfId="16256" xr:uid="{00000000-0005-0000-0000-0000803F0000}"/>
    <cellStyle name="Normal 2 2 2 9 17" xfId="16257" xr:uid="{00000000-0005-0000-0000-0000813F0000}"/>
    <cellStyle name="Normal 2 2 2 9 170" xfId="16258" xr:uid="{00000000-0005-0000-0000-0000823F0000}"/>
    <cellStyle name="Normal 2 2 2 9 171" xfId="16259" xr:uid="{00000000-0005-0000-0000-0000833F0000}"/>
    <cellStyle name="Normal 2 2 2 9 172" xfId="16260" xr:uid="{00000000-0005-0000-0000-0000843F0000}"/>
    <cellStyle name="Normal 2 2 2 9 173" xfId="16261" xr:uid="{00000000-0005-0000-0000-0000853F0000}"/>
    <cellStyle name="Normal 2 2 2 9 174" xfId="16262" xr:uid="{00000000-0005-0000-0000-0000863F0000}"/>
    <cellStyle name="Normal 2 2 2 9 175" xfId="16263" xr:uid="{00000000-0005-0000-0000-0000873F0000}"/>
    <cellStyle name="Normal 2 2 2 9 176" xfId="16264" xr:uid="{00000000-0005-0000-0000-0000883F0000}"/>
    <cellStyle name="Normal 2 2 2 9 177" xfId="16265" xr:uid="{00000000-0005-0000-0000-0000893F0000}"/>
    <cellStyle name="Normal 2 2 2 9 178" xfId="16266" xr:uid="{00000000-0005-0000-0000-00008A3F0000}"/>
    <cellStyle name="Normal 2 2 2 9 179" xfId="16267" xr:uid="{00000000-0005-0000-0000-00008B3F0000}"/>
    <cellStyle name="Normal 2 2 2 9 18" xfId="16268" xr:uid="{00000000-0005-0000-0000-00008C3F0000}"/>
    <cellStyle name="Normal 2 2 2 9 180" xfId="16269" xr:uid="{00000000-0005-0000-0000-00008D3F0000}"/>
    <cellStyle name="Normal 2 2 2 9 181" xfId="16270" xr:uid="{00000000-0005-0000-0000-00008E3F0000}"/>
    <cellStyle name="Normal 2 2 2 9 182" xfId="16271" xr:uid="{00000000-0005-0000-0000-00008F3F0000}"/>
    <cellStyle name="Normal 2 2 2 9 183" xfId="16272" xr:uid="{00000000-0005-0000-0000-0000903F0000}"/>
    <cellStyle name="Normal 2 2 2 9 184" xfId="16273" xr:uid="{00000000-0005-0000-0000-0000913F0000}"/>
    <cellStyle name="Normal 2 2 2 9 185" xfId="16274" xr:uid="{00000000-0005-0000-0000-0000923F0000}"/>
    <cellStyle name="Normal 2 2 2 9 186" xfId="16275" xr:uid="{00000000-0005-0000-0000-0000933F0000}"/>
    <cellStyle name="Normal 2 2 2 9 187" xfId="16276" xr:uid="{00000000-0005-0000-0000-0000943F0000}"/>
    <cellStyle name="Normal 2 2 2 9 188" xfId="16277" xr:uid="{00000000-0005-0000-0000-0000953F0000}"/>
    <cellStyle name="Normal 2 2 2 9 189" xfId="16278" xr:uid="{00000000-0005-0000-0000-0000963F0000}"/>
    <cellStyle name="Normal 2 2 2 9 19" xfId="16279" xr:uid="{00000000-0005-0000-0000-0000973F0000}"/>
    <cellStyle name="Normal 2 2 2 9 190" xfId="16280" xr:uid="{00000000-0005-0000-0000-0000983F0000}"/>
    <cellStyle name="Normal 2 2 2 9 191" xfId="16281" xr:uid="{00000000-0005-0000-0000-0000993F0000}"/>
    <cellStyle name="Normal 2 2 2 9 2" xfId="16282" xr:uid="{00000000-0005-0000-0000-00009A3F0000}"/>
    <cellStyle name="Normal 2 2 2 9 20" xfId="16283" xr:uid="{00000000-0005-0000-0000-00009B3F0000}"/>
    <cellStyle name="Normal 2 2 2 9 21" xfId="16284" xr:uid="{00000000-0005-0000-0000-00009C3F0000}"/>
    <cellStyle name="Normal 2 2 2 9 22" xfId="16285" xr:uid="{00000000-0005-0000-0000-00009D3F0000}"/>
    <cellStyle name="Normal 2 2 2 9 23" xfId="16286" xr:uid="{00000000-0005-0000-0000-00009E3F0000}"/>
    <cellStyle name="Normal 2 2 2 9 24" xfId="16287" xr:uid="{00000000-0005-0000-0000-00009F3F0000}"/>
    <cellStyle name="Normal 2 2 2 9 25" xfId="16288" xr:uid="{00000000-0005-0000-0000-0000A03F0000}"/>
    <cellStyle name="Normal 2 2 2 9 26" xfId="16289" xr:uid="{00000000-0005-0000-0000-0000A13F0000}"/>
    <cellStyle name="Normal 2 2 2 9 27" xfId="16290" xr:uid="{00000000-0005-0000-0000-0000A23F0000}"/>
    <cellStyle name="Normal 2 2 2 9 28" xfId="16291" xr:uid="{00000000-0005-0000-0000-0000A33F0000}"/>
    <cellStyle name="Normal 2 2 2 9 29" xfId="16292" xr:uid="{00000000-0005-0000-0000-0000A43F0000}"/>
    <cellStyle name="Normal 2 2 2 9 3" xfId="16293" xr:uid="{00000000-0005-0000-0000-0000A53F0000}"/>
    <cellStyle name="Normal 2 2 2 9 30" xfId="16294" xr:uid="{00000000-0005-0000-0000-0000A63F0000}"/>
    <cellStyle name="Normal 2 2 2 9 31" xfId="16295" xr:uid="{00000000-0005-0000-0000-0000A73F0000}"/>
    <cellStyle name="Normal 2 2 2 9 32" xfId="16296" xr:uid="{00000000-0005-0000-0000-0000A83F0000}"/>
    <cellStyle name="Normal 2 2 2 9 33" xfId="16297" xr:uid="{00000000-0005-0000-0000-0000A93F0000}"/>
    <cellStyle name="Normal 2 2 2 9 34" xfId="16298" xr:uid="{00000000-0005-0000-0000-0000AA3F0000}"/>
    <cellStyle name="Normal 2 2 2 9 35" xfId="16299" xr:uid="{00000000-0005-0000-0000-0000AB3F0000}"/>
    <cellStyle name="Normal 2 2 2 9 36" xfId="16300" xr:uid="{00000000-0005-0000-0000-0000AC3F0000}"/>
    <cellStyle name="Normal 2 2 2 9 37" xfId="16301" xr:uid="{00000000-0005-0000-0000-0000AD3F0000}"/>
    <cellStyle name="Normal 2 2 2 9 38" xfId="16302" xr:uid="{00000000-0005-0000-0000-0000AE3F0000}"/>
    <cellStyle name="Normal 2 2 2 9 39" xfId="16303" xr:uid="{00000000-0005-0000-0000-0000AF3F0000}"/>
    <cellStyle name="Normal 2 2 2 9 4" xfId="16304" xr:uid="{00000000-0005-0000-0000-0000B03F0000}"/>
    <cellStyle name="Normal 2 2 2 9 40" xfId="16305" xr:uid="{00000000-0005-0000-0000-0000B13F0000}"/>
    <cellStyle name="Normal 2 2 2 9 41" xfId="16306" xr:uid="{00000000-0005-0000-0000-0000B23F0000}"/>
    <cellStyle name="Normal 2 2 2 9 42" xfId="16307" xr:uid="{00000000-0005-0000-0000-0000B33F0000}"/>
    <cellStyle name="Normal 2 2 2 9 43" xfId="16308" xr:uid="{00000000-0005-0000-0000-0000B43F0000}"/>
    <cellStyle name="Normal 2 2 2 9 44" xfId="16309" xr:uid="{00000000-0005-0000-0000-0000B53F0000}"/>
    <cellStyle name="Normal 2 2 2 9 45" xfId="16310" xr:uid="{00000000-0005-0000-0000-0000B63F0000}"/>
    <cellStyle name="Normal 2 2 2 9 46" xfId="16311" xr:uid="{00000000-0005-0000-0000-0000B73F0000}"/>
    <cellStyle name="Normal 2 2 2 9 47" xfId="16312" xr:uid="{00000000-0005-0000-0000-0000B83F0000}"/>
    <cellStyle name="Normal 2 2 2 9 48" xfId="16313" xr:uid="{00000000-0005-0000-0000-0000B93F0000}"/>
    <cellStyle name="Normal 2 2 2 9 49" xfId="16314" xr:uid="{00000000-0005-0000-0000-0000BA3F0000}"/>
    <cellStyle name="Normal 2 2 2 9 5" xfId="16315" xr:uid="{00000000-0005-0000-0000-0000BB3F0000}"/>
    <cellStyle name="Normal 2 2 2 9 50" xfId="16316" xr:uid="{00000000-0005-0000-0000-0000BC3F0000}"/>
    <cellStyle name="Normal 2 2 2 9 51" xfId="16317" xr:uid="{00000000-0005-0000-0000-0000BD3F0000}"/>
    <cellStyle name="Normal 2 2 2 9 52" xfId="16318" xr:uid="{00000000-0005-0000-0000-0000BE3F0000}"/>
    <cellStyle name="Normal 2 2 2 9 53" xfId="16319" xr:uid="{00000000-0005-0000-0000-0000BF3F0000}"/>
    <cellStyle name="Normal 2 2 2 9 54" xfId="16320" xr:uid="{00000000-0005-0000-0000-0000C03F0000}"/>
    <cellStyle name="Normal 2 2 2 9 55" xfId="16321" xr:uid="{00000000-0005-0000-0000-0000C13F0000}"/>
    <cellStyle name="Normal 2 2 2 9 56" xfId="16322" xr:uid="{00000000-0005-0000-0000-0000C23F0000}"/>
    <cellStyle name="Normal 2 2 2 9 57" xfId="16323" xr:uid="{00000000-0005-0000-0000-0000C33F0000}"/>
    <cellStyle name="Normal 2 2 2 9 58" xfId="16324" xr:uid="{00000000-0005-0000-0000-0000C43F0000}"/>
    <cellStyle name="Normal 2 2 2 9 59" xfId="16325" xr:uid="{00000000-0005-0000-0000-0000C53F0000}"/>
    <cellStyle name="Normal 2 2 2 9 6" xfId="16326" xr:uid="{00000000-0005-0000-0000-0000C63F0000}"/>
    <cellStyle name="Normal 2 2 2 9 60" xfId="16327" xr:uid="{00000000-0005-0000-0000-0000C73F0000}"/>
    <cellStyle name="Normal 2 2 2 9 61" xfId="16328" xr:uid="{00000000-0005-0000-0000-0000C83F0000}"/>
    <cellStyle name="Normal 2 2 2 9 62" xfId="16329" xr:uid="{00000000-0005-0000-0000-0000C93F0000}"/>
    <cellStyle name="Normal 2 2 2 9 63" xfId="16330" xr:uid="{00000000-0005-0000-0000-0000CA3F0000}"/>
    <cellStyle name="Normal 2 2 2 9 64" xfId="16331" xr:uid="{00000000-0005-0000-0000-0000CB3F0000}"/>
    <cellStyle name="Normal 2 2 2 9 65" xfId="16332" xr:uid="{00000000-0005-0000-0000-0000CC3F0000}"/>
    <cellStyle name="Normal 2 2 2 9 66" xfId="16333" xr:uid="{00000000-0005-0000-0000-0000CD3F0000}"/>
    <cellStyle name="Normal 2 2 2 9 67" xfId="16334" xr:uid="{00000000-0005-0000-0000-0000CE3F0000}"/>
    <cellStyle name="Normal 2 2 2 9 68" xfId="16335" xr:uid="{00000000-0005-0000-0000-0000CF3F0000}"/>
    <cellStyle name="Normal 2 2 2 9 69" xfId="16336" xr:uid="{00000000-0005-0000-0000-0000D03F0000}"/>
    <cellStyle name="Normal 2 2 2 9 7" xfId="16337" xr:uid="{00000000-0005-0000-0000-0000D13F0000}"/>
    <cellStyle name="Normal 2 2 2 9 70" xfId="16338" xr:uid="{00000000-0005-0000-0000-0000D23F0000}"/>
    <cellStyle name="Normal 2 2 2 9 71" xfId="16339" xr:uid="{00000000-0005-0000-0000-0000D33F0000}"/>
    <cellStyle name="Normal 2 2 2 9 72" xfId="16340" xr:uid="{00000000-0005-0000-0000-0000D43F0000}"/>
    <cellStyle name="Normal 2 2 2 9 73" xfId="16341" xr:uid="{00000000-0005-0000-0000-0000D53F0000}"/>
    <cellStyle name="Normal 2 2 2 9 74" xfId="16342" xr:uid="{00000000-0005-0000-0000-0000D63F0000}"/>
    <cellStyle name="Normal 2 2 2 9 75" xfId="16343" xr:uid="{00000000-0005-0000-0000-0000D73F0000}"/>
    <cellStyle name="Normal 2 2 2 9 76" xfId="16344" xr:uid="{00000000-0005-0000-0000-0000D83F0000}"/>
    <cellStyle name="Normal 2 2 2 9 77" xfId="16345" xr:uid="{00000000-0005-0000-0000-0000D93F0000}"/>
    <cellStyle name="Normal 2 2 2 9 78" xfId="16346" xr:uid="{00000000-0005-0000-0000-0000DA3F0000}"/>
    <cellStyle name="Normal 2 2 2 9 79" xfId="16347" xr:uid="{00000000-0005-0000-0000-0000DB3F0000}"/>
    <cellStyle name="Normal 2 2 2 9 8" xfId="16348" xr:uid="{00000000-0005-0000-0000-0000DC3F0000}"/>
    <cellStyle name="Normal 2 2 2 9 80" xfId="16349" xr:uid="{00000000-0005-0000-0000-0000DD3F0000}"/>
    <cellStyle name="Normal 2 2 2 9 81" xfId="16350" xr:uid="{00000000-0005-0000-0000-0000DE3F0000}"/>
    <cellStyle name="Normal 2 2 2 9 82" xfId="16351" xr:uid="{00000000-0005-0000-0000-0000DF3F0000}"/>
    <cellStyle name="Normal 2 2 2 9 83" xfId="16352" xr:uid="{00000000-0005-0000-0000-0000E03F0000}"/>
    <cellStyle name="Normal 2 2 2 9 84" xfId="16353" xr:uid="{00000000-0005-0000-0000-0000E13F0000}"/>
    <cellStyle name="Normal 2 2 2 9 85" xfId="16354" xr:uid="{00000000-0005-0000-0000-0000E23F0000}"/>
    <cellStyle name="Normal 2 2 2 9 86" xfId="16355" xr:uid="{00000000-0005-0000-0000-0000E33F0000}"/>
    <cellStyle name="Normal 2 2 2 9 87" xfId="16356" xr:uid="{00000000-0005-0000-0000-0000E43F0000}"/>
    <cellStyle name="Normal 2 2 2 9 88" xfId="16357" xr:uid="{00000000-0005-0000-0000-0000E53F0000}"/>
    <cellStyle name="Normal 2 2 2 9 89" xfId="16358" xr:uid="{00000000-0005-0000-0000-0000E63F0000}"/>
    <cellStyle name="Normal 2 2 2 9 9" xfId="16359" xr:uid="{00000000-0005-0000-0000-0000E73F0000}"/>
    <cellStyle name="Normal 2 2 2 9 90" xfId="16360" xr:uid="{00000000-0005-0000-0000-0000E83F0000}"/>
    <cellStyle name="Normal 2 2 2 9 91" xfId="16361" xr:uid="{00000000-0005-0000-0000-0000E93F0000}"/>
    <cellStyle name="Normal 2 2 2 9 92" xfId="16362" xr:uid="{00000000-0005-0000-0000-0000EA3F0000}"/>
    <cellStyle name="Normal 2 2 2 9 93" xfId="16363" xr:uid="{00000000-0005-0000-0000-0000EB3F0000}"/>
    <cellStyle name="Normal 2 2 2 9 94" xfId="16364" xr:uid="{00000000-0005-0000-0000-0000EC3F0000}"/>
    <cellStyle name="Normal 2 2 2 9 95" xfId="16365" xr:uid="{00000000-0005-0000-0000-0000ED3F0000}"/>
    <cellStyle name="Normal 2 2 2 9 96" xfId="16366" xr:uid="{00000000-0005-0000-0000-0000EE3F0000}"/>
    <cellStyle name="Normal 2 2 2 9 97" xfId="16367" xr:uid="{00000000-0005-0000-0000-0000EF3F0000}"/>
    <cellStyle name="Normal 2 2 2 9 98" xfId="16368" xr:uid="{00000000-0005-0000-0000-0000F03F0000}"/>
    <cellStyle name="Normal 2 2 2 9 99" xfId="16369" xr:uid="{00000000-0005-0000-0000-0000F13F0000}"/>
    <cellStyle name="Normal 2 2 2 90" xfId="16370" xr:uid="{00000000-0005-0000-0000-0000F23F0000}"/>
    <cellStyle name="Normal 2 2 2 91" xfId="16371" xr:uid="{00000000-0005-0000-0000-0000F33F0000}"/>
    <cellStyle name="Normal 2 2 2 92" xfId="16372" xr:uid="{00000000-0005-0000-0000-0000F43F0000}"/>
    <cellStyle name="Normal 2 2 2 93" xfId="16373" xr:uid="{00000000-0005-0000-0000-0000F53F0000}"/>
    <cellStyle name="Normal 2 2 2 94" xfId="16374" xr:uid="{00000000-0005-0000-0000-0000F63F0000}"/>
    <cellStyle name="Normal 2 2 2 95" xfId="16375" xr:uid="{00000000-0005-0000-0000-0000F73F0000}"/>
    <cellStyle name="Normal 2 2 2 96" xfId="16376" xr:uid="{00000000-0005-0000-0000-0000F83F0000}"/>
    <cellStyle name="Normal 2 2 2 97" xfId="16377" xr:uid="{00000000-0005-0000-0000-0000F93F0000}"/>
    <cellStyle name="Normal 2 2 2 98" xfId="16378" xr:uid="{00000000-0005-0000-0000-0000FA3F0000}"/>
    <cellStyle name="Normal 2 2 2 99" xfId="16379" xr:uid="{00000000-0005-0000-0000-0000FB3F0000}"/>
    <cellStyle name="Normal 2 2 20" xfId="16380" xr:uid="{00000000-0005-0000-0000-0000FC3F0000}"/>
    <cellStyle name="Normal 2 2 200" xfId="16381" xr:uid="{00000000-0005-0000-0000-0000FD3F0000}"/>
    <cellStyle name="Normal 2 2 201" xfId="16382" xr:uid="{00000000-0005-0000-0000-0000FE3F0000}"/>
    <cellStyle name="Normal 2 2 21" xfId="16383" xr:uid="{00000000-0005-0000-0000-0000FF3F0000}"/>
    <cellStyle name="Normal 2 2 22" xfId="16384" xr:uid="{00000000-0005-0000-0000-000000400000}"/>
    <cellStyle name="Normal 2 2 23" xfId="16385" xr:uid="{00000000-0005-0000-0000-000001400000}"/>
    <cellStyle name="Normal 2 2 24" xfId="16386" xr:uid="{00000000-0005-0000-0000-000002400000}"/>
    <cellStyle name="Normal 2 2 25" xfId="16387" xr:uid="{00000000-0005-0000-0000-000003400000}"/>
    <cellStyle name="Normal 2 2 26" xfId="16388" xr:uid="{00000000-0005-0000-0000-000004400000}"/>
    <cellStyle name="Normal 2 2 27" xfId="16389" xr:uid="{00000000-0005-0000-0000-000005400000}"/>
    <cellStyle name="Normal 2 2 28" xfId="16390" xr:uid="{00000000-0005-0000-0000-000006400000}"/>
    <cellStyle name="Normal 2 2 29" xfId="16391" xr:uid="{00000000-0005-0000-0000-000007400000}"/>
    <cellStyle name="Normal 2 2 3" xfId="16392" xr:uid="{00000000-0005-0000-0000-000008400000}"/>
    <cellStyle name="Normal 2 2 3 10" xfId="16393" xr:uid="{00000000-0005-0000-0000-000009400000}"/>
    <cellStyle name="Normal 2 2 3 11" xfId="16394" xr:uid="{00000000-0005-0000-0000-00000A400000}"/>
    <cellStyle name="Normal 2 2 3 12" xfId="16395" xr:uid="{00000000-0005-0000-0000-00000B400000}"/>
    <cellStyle name="Normal 2 2 3 13" xfId="16396" xr:uid="{00000000-0005-0000-0000-00000C400000}"/>
    <cellStyle name="Normal 2 2 3 14" xfId="16397" xr:uid="{00000000-0005-0000-0000-00000D400000}"/>
    <cellStyle name="Normal 2 2 3 15" xfId="16398" xr:uid="{00000000-0005-0000-0000-00000E400000}"/>
    <cellStyle name="Normal 2 2 3 16" xfId="16399" xr:uid="{00000000-0005-0000-0000-00000F400000}"/>
    <cellStyle name="Normal 2 2 3 17" xfId="16400" xr:uid="{00000000-0005-0000-0000-000010400000}"/>
    <cellStyle name="Normal 2 2 3 18" xfId="16401" xr:uid="{00000000-0005-0000-0000-000011400000}"/>
    <cellStyle name="Normal 2 2 3 19" xfId="16402" xr:uid="{00000000-0005-0000-0000-000012400000}"/>
    <cellStyle name="Normal 2 2 3 2" xfId="16403" xr:uid="{00000000-0005-0000-0000-000013400000}"/>
    <cellStyle name="Normal 2 2 3 2 10" xfId="16404" xr:uid="{00000000-0005-0000-0000-000014400000}"/>
    <cellStyle name="Normal 2 2 3 2 11" xfId="16405" xr:uid="{00000000-0005-0000-0000-000015400000}"/>
    <cellStyle name="Normal 2 2 3 2 12" xfId="16406" xr:uid="{00000000-0005-0000-0000-000016400000}"/>
    <cellStyle name="Normal 2 2 3 2 13" xfId="16407" xr:uid="{00000000-0005-0000-0000-000017400000}"/>
    <cellStyle name="Normal 2 2 3 2 14" xfId="16408" xr:uid="{00000000-0005-0000-0000-000018400000}"/>
    <cellStyle name="Normal 2 2 3 2 15" xfId="16409" xr:uid="{00000000-0005-0000-0000-000019400000}"/>
    <cellStyle name="Normal 2 2 3 2 16" xfId="16410" xr:uid="{00000000-0005-0000-0000-00001A400000}"/>
    <cellStyle name="Normal 2 2 3 2 17" xfId="16411" xr:uid="{00000000-0005-0000-0000-00001B400000}"/>
    <cellStyle name="Normal 2 2 3 2 18" xfId="16412" xr:uid="{00000000-0005-0000-0000-00001C400000}"/>
    <cellStyle name="Normal 2 2 3 2 2" xfId="16413" xr:uid="{00000000-0005-0000-0000-00001D400000}"/>
    <cellStyle name="Normal 2 2 3 2 2 10" xfId="16414" xr:uid="{00000000-0005-0000-0000-00001E400000}"/>
    <cellStyle name="Normal 2 2 3 2 2 11" xfId="16415" xr:uid="{00000000-0005-0000-0000-00001F400000}"/>
    <cellStyle name="Normal 2 2 3 2 2 12" xfId="16416" xr:uid="{00000000-0005-0000-0000-000020400000}"/>
    <cellStyle name="Normal 2 2 3 2 2 13" xfId="16417" xr:uid="{00000000-0005-0000-0000-000021400000}"/>
    <cellStyle name="Normal 2 2 3 2 2 14" xfId="16418" xr:uid="{00000000-0005-0000-0000-000022400000}"/>
    <cellStyle name="Normal 2 2 3 2 2 15" xfId="16419" xr:uid="{00000000-0005-0000-0000-000023400000}"/>
    <cellStyle name="Normal 2 2 3 2 2 16" xfId="16420" xr:uid="{00000000-0005-0000-0000-000024400000}"/>
    <cellStyle name="Normal 2 2 3 2 2 2" xfId="16421" xr:uid="{00000000-0005-0000-0000-000025400000}"/>
    <cellStyle name="Normal 2 2 3 2 2 2 10" xfId="16422" xr:uid="{00000000-0005-0000-0000-000026400000}"/>
    <cellStyle name="Normal 2 2 3 2 2 2 11" xfId="16423" xr:uid="{00000000-0005-0000-0000-000027400000}"/>
    <cellStyle name="Normal 2 2 3 2 2 2 12" xfId="16424" xr:uid="{00000000-0005-0000-0000-000028400000}"/>
    <cellStyle name="Normal 2 2 3 2 2 2 13" xfId="16425" xr:uid="{00000000-0005-0000-0000-000029400000}"/>
    <cellStyle name="Normal 2 2 3 2 2 2 14" xfId="16426" xr:uid="{00000000-0005-0000-0000-00002A400000}"/>
    <cellStyle name="Normal 2 2 3 2 2 2 15" xfId="16427" xr:uid="{00000000-0005-0000-0000-00002B400000}"/>
    <cellStyle name="Normal 2 2 3 2 2 2 16" xfId="16428" xr:uid="{00000000-0005-0000-0000-00002C400000}"/>
    <cellStyle name="Normal 2 2 3 2 2 2 2" xfId="16429" xr:uid="{00000000-0005-0000-0000-00002D400000}"/>
    <cellStyle name="Normal 2 2 3 2 2 2 2 10" xfId="16430" xr:uid="{00000000-0005-0000-0000-00002E400000}"/>
    <cellStyle name="Normal 2 2 3 2 2 2 2 11" xfId="16431" xr:uid="{00000000-0005-0000-0000-00002F400000}"/>
    <cellStyle name="Normal 2 2 3 2 2 2 2 12" xfId="16432" xr:uid="{00000000-0005-0000-0000-000030400000}"/>
    <cellStyle name="Normal 2 2 3 2 2 2 2 13" xfId="16433" xr:uid="{00000000-0005-0000-0000-000031400000}"/>
    <cellStyle name="Normal 2 2 3 2 2 2 2 14" xfId="16434" xr:uid="{00000000-0005-0000-0000-000032400000}"/>
    <cellStyle name="Normal 2 2 3 2 2 2 2 2" xfId="16435" xr:uid="{00000000-0005-0000-0000-000033400000}"/>
    <cellStyle name="Normal 2 2 3 2 2 2 2 2 10" xfId="16436" xr:uid="{00000000-0005-0000-0000-000034400000}"/>
    <cellStyle name="Normal 2 2 3 2 2 2 2 2 11" xfId="16437" xr:uid="{00000000-0005-0000-0000-000035400000}"/>
    <cellStyle name="Normal 2 2 3 2 2 2 2 2 12" xfId="16438" xr:uid="{00000000-0005-0000-0000-000036400000}"/>
    <cellStyle name="Normal 2 2 3 2 2 2 2 2 13" xfId="16439" xr:uid="{00000000-0005-0000-0000-000037400000}"/>
    <cellStyle name="Normal 2 2 3 2 2 2 2 2 14" xfId="16440" xr:uid="{00000000-0005-0000-0000-000038400000}"/>
    <cellStyle name="Normal 2 2 3 2 2 2 2 2 2" xfId="16441" xr:uid="{00000000-0005-0000-0000-000039400000}"/>
    <cellStyle name="Normal 2 2 3 2 2 2 2 2 2 10" xfId="16442" xr:uid="{00000000-0005-0000-0000-00003A400000}"/>
    <cellStyle name="Normal 2 2 3 2 2 2 2 2 2 11" xfId="16443" xr:uid="{00000000-0005-0000-0000-00003B400000}"/>
    <cellStyle name="Normal 2 2 3 2 2 2 2 2 2 12" xfId="16444" xr:uid="{00000000-0005-0000-0000-00003C400000}"/>
    <cellStyle name="Normal 2 2 3 2 2 2 2 2 2 13" xfId="16445" xr:uid="{00000000-0005-0000-0000-00003D400000}"/>
    <cellStyle name="Normal 2 2 3 2 2 2 2 2 2 2" xfId="16446" xr:uid="{00000000-0005-0000-0000-00003E400000}"/>
    <cellStyle name="Normal 2 2 3 2 2 2 2 2 2 2 10" xfId="16447" xr:uid="{00000000-0005-0000-0000-00003F400000}"/>
    <cellStyle name="Normal 2 2 3 2 2 2 2 2 2 2 11" xfId="16448" xr:uid="{00000000-0005-0000-0000-000040400000}"/>
    <cellStyle name="Normal 2 2 3 2 2 2 2 2 2 2 12" xfId="16449" xr:uid="{00000000-0005-0000-0000-000041400000}"/>
    <cellStyle name="Normal 2 2 3 2 2 2 2 2 2 2 13" xfId="16450" xr:uid="{00000000-0005-0000-0000-000042400000}"/>
    <cellStyle name="Normal 2 2 3 2 2 2 2 2 2 2 2" xfId="16451" xr:uid="{00000000-0005-0000-0000-000043400000}"/>
    <cellStyle name="Normal 2 2 3 2 2 2 2 2 2 2 3" xfId="16452" xr:uid="{00000000-0005-0000-0000-000044400000}"/>
    <cellStyle name="Normal 2 2 3 2 2 2 2 2 2 2 4" xfId="16453" xr:uid="{00000000-0005-0000-0000-000045400000}"/>
    <cellStyle name="Normal 2 2 3 2 2 2 2 2 2 2 5" xfId="16454" xr:uid="{00000000-0005-0000-0000-000046400000}"/>
    <cellStyle name="Normal 2 2 3 2 2 2 2 2 2 2 6" xfId="16455" xr:uid="{00000000-0005-0000-0000-000047400000}"/>
    <cellStyle name="Normal 2 2 3 2 2 2 2 2 2 2 7" xfId="16456" xr:uid="{00000000-0005-0000-0000-000048400000}"/>
    <cellStyle name="Normal 2 2 3 2 2 2 2 2 2 2 8" xfId="16457" xr:uid="{00000000-0005-0000-0000-000049400000}"/>
    <cellStyle name="Normal 2 2 3 2 2 2 2 2 2 2 9" xfId="16458" xr:uid="{00000000-0005-0000-0000-00004A400000}"/>
    <cellStyle name="Normal 2 2 3 2 2 2 2 2 2 3" xfId="16459" xr:uid="{00000000-0005-0000-0000-00004B400000}"/>
    <cellStyle name="Normal 2 2 3 2 2 2 2 2 2 4" xfId="16460" xr:uid="{00000000-0005-0000-0000-00004C400000}"/>
    <cellStyle name="Normal 2 2 3 2 2 2 2 2 2 5" xfId="16461" xr:uid="{00000000-0005-0000-0000-00004D400000}"/>
    <cellStyle name="Normal 2 2 3 2 2 2 2 2 2 6" xfId="16462" xr:uid="{00000000-0005-0000-0000-00004E400000}"/>
    <cellStyle name="Normal 2 2 3 2 2 2 2 2 2 7" xfId="16463" xr:uid="{00000000-0005-0000-0000-00004F400000}"/>
    <cellStyle name="Normal 2 2 3 2 2 2 2 2 2 8" xfId="16464" xr:uid="{00000000-0005-0000-0000-000050400000}"/>
    <cellStyle name="Normal 2 2 3 2 2 2 2 2 2 9" xfId="16465" xr:uid="{00000000-0005-0000-0000-000051400000}"/>
    <cellStyle name="Normal 2 2 3 2 2 2 2 2 3" xfId="16466" xr:uid="{00000000-0005-0000-0000-000052400000}"/>
    <cellStyle name="Normal 2 2 3 2 2 2 2 2 4" xfId="16467" xr:uid="{00000000-0005-0000-0000-000053400000}"/>
    <cellStyle name="Normal 2 2 3 2 2 2 2 2 5" xfId="16468" xr:uid="{00000000-0005-0000-0000-000054400000}"/>
    <cellStyle name="Normal 2 2 3 2 2 2 2 2 6" xfId="16469" xr:uid="{00000000-0005-0000-0000-000055400000}"/>
    <cellStyle name="Normal 2 2 3 2 2 2 2 2 7" xfId="16470" xr:uid="{00000000-0005-0000-0000-000056400000}"/>
    <cellStyle name="Normal 2 2 3 2 2 2 2 2 8" xfId="16471" xr:uid="{00000000-0005-0000-0000-000057400000}"/>
    <cellStyle name="Normal 2 2 3 2 2 2 2 2 9" xfId="16472" xr:uid="{00000000-0005-0000-0000-000058400000}"/>
    <cellStyle name="Normal 2 2 3 2 2 2 2 3" xfId="16473" xr:uid="{00000000-0005-0000-0000-000059400000}"/>
    <cellStyle name="Normal 2 2 3 2 2 2 2 3 10" xfId="16474" xr:uid="{00000000-0005-0000-0000-00005A400000}"/>
    <cellStyle name="Normal 2 2 3 2 2 2 2 3 100" xfId="16475" xr:uid="{00000000-0005-0000-0000-00005B400000}"/>
    <cellStyle name="Normal 2 2 3 2 2 2 2 3 101" xfId="16476" xr:uid="{00000000-0005-0000-0000-00005C400000}"/>
    <cellStyle name="Normal 2 2 3 2 2 2 2 3 102" xfId="16477" xr:uid="{00000000-0005-0000-0000-00005D400000}"/>
    <cellStyle name="Normal 2 2 3 2 2 2 2 3 103" xfId="16478" xr:uid="{00000000-0005-0000-0000-00005E400000}"/>
    <cellStyle name="Normal 2 2 3 2 2 2 2 3 104" xfId="16479" xr:uid="{00000000-0005-0000-0000-00005F400000}"/>
    <cellStyle name="Normal 2 2 3 2 2 2 2 3 105" xfId="16480" xr:uid="{00000000-0005-0000-0000-000060400000}"/>
    <cellStyle name="Normal 2 2 3 2 2 2 2 3 106" xfId="16481" xr:uid="{00000000-0005-0000-0000-000061400000}"/>
    <cellStyle name="Normal 2 2 3 2 2 2 2 3 107" xfId="16482" xr:uid="{00000000-0005-0000-0000-000062400000}"/>
    <cellStyle name="Normal 2 2 3 2 2 2 2 3 108" xfId="16483" xr:uid="{00000000-0005-0000-0000-000063400000}"/>
    <cellStyle name="Normal 2 2 3 2 2 2 2 3 109" xfId="16484" xr:uid="{00000000-0005-0000-0000-000064400000}"/>
    <cellStyle name="Normal 2 2 3 2 2 2 2 3 11" xfId="16485" xr:uid="{00000000-0005-0000-0000-000065400000}"/>
    <cellStyle name="Normal 2 2 3 2 2 2 2 3 110" xfId="16486" xr:uid="{00000000-0005-0000-0000-000066400000}"/>
    <cellStyle name="Normal 2 2 3 2 2 2 2 3 111" xfId="16487" xr:uid="{00000000-0005-0000-0000-000067400000}"/>
    <cellStyle name="Normal 2 2 3 2 2 2 2 3 112" xfId="16488" xr:uid="{00000000-0005-0000-0000-000068400000}"/>
    <cellStyle name="Normal 2 2 3 2 2 2 2 3 113" xfId="16489" xr:uid="{00000000-0005-0000-0000-000069400000}"/>
    <cellStyle name="Normal 2 2 3 2 2 2 2 3 114" xfId="16490" xr:uid="{00000000-0005-0000-0000-00006A400000}"/>
    <cellStyle name="Normal 2 2 3 2 2 2 2 3 115" xfId="16491" xr:uid="{00000000-0005-0000-0000-00006B400000}"/>
    <cellStyle name="Normal 2 2 3 2 2 2 2 3 116" xfId="16492" xr:uid="{00000000-0005-0000-0000-00006C400000}"/>
    <cellStyle name="Normal 2 2 3 2 2 2 2 3 117" xfId="16493" xr:uid="{00000000-0005-0000-0000-00006D400000}"/>
    <cellStyle name="Normal 2 2 3 2 2 2 2 3 118" xfId="16494" xr:uid="{00000000-0005-0000-0000-00006E400000}"/>
    <cellStyle name="Normal 2 2 3 2 2 2 2 3 119" xfId="16495" xr:uid="{00000000-0005-0000-0000-00006F400000}"/>
    <cellStyle name="Normal 2 2 3 2 2 2 2 3 12" xfId="16496" xr:uid="{00000000-0005-0000-0000-000070400000}"/>
    <cellStyle name="Normal 2 2 3 2 2 2 2 3 120" xfId="16497" xr:uid="{00000000-0005-0000-0000-000071400000}"/>
    <cellStyle name="Normal 2 2 3 2 2 2 2 3 121" xfId="16498" xr:uid="{00000000-0005-0000-0000-000072400000}"/>
    <cellStyle name="Normal 2 2 3 2 2 2 2 3 122" xfId="16499" xr:uid="{00000000-0005-0000-0000-000073400000}"/>
    <cellStyle name="Normal 2 2 3 2 2 2 2 3 123" xfId="16500" xr:uid="{00000000-0005-0000-0000-000074400000}"/>
    <cellStyle name="Normal 2 2 3 2 2 2 2 3 124" xfId="16501" xr:uid="{00000000-0005-0000-0000-000075400000}"/>
    <cellStyle name="Normal 2 2 3 2 2 2 2 3 125" xfId="16502" xr:uid="{00000000-0005-0000-0000-000076400000}"/>
    <cellStyle name="Normal 2 2 3 2 2 2 2 3 126" xfId="16503" xr:uid="{00000000-0005-0000-0000-000077400000}"/>
    <cellStyle name="Normal 2 2 3 2 2 2 2 3 127" xfId="16504" xr:uid="{00000000-0005-0000-0000-000078400000}"/>
    <cellStyle name="Normal 2 2 3 2 2 2 2 3 128" xfId="16505" xr:uid="{00000000-0005-0000-0000-000079400000}"/>
    <cellStyle name="Normal 2 2 3 2 2 2 2 3 129" xfId="16506" xr:uid="{00000000-0005-0000-0000-00007A400000}"/>
    <cellStyle name="Normal 2 2 3 2 2 2 2 3 13" xfId="16507" xr:uid="{00000000-0005-0000-0000-00007B400000}"/>
    <cellStyle name="Normal 2 2 3 2 2 2 2 3 130" xfId="16508" xr:uid="{00000000-0005-0000-0000-00007C400000}"/>
    <cellStyle name="Normal 2 2 3 2 2 2 2 3 131" xfId="16509" xr:uid="{00000000-0005-0000-0000-00007D400000}"/>
    <cellStyle name="Normal 2 2 3 2 2 2 2 3 132" xfId="16510" xr:uid="{00000000-0005-0000-0000-00007E400000}"/>
    <cellStyle name="Normal 2 2 3 2 2 2 2 3 133" xfId="16511" xr:uid="{00000000-0005-0000-0000-00007F400000}"/>
    <cellStyle name="Normal 2 2 3 2 2 2 2 3 134" xfId="16512" xr:uid="{00000000-0005-0000-0000-000080400000}"/>
    <cellStyle name="Normal 2 2 3 2 2 2 2 3 135" xfId="16513" xr:uid="{00000000-0005-0000-0000-000081400000}"/>
    <cellStyle name="Normal 2 2 3 2 2 2 2 3 136" xfId="16514" xr:uid="{00000000-0005-0000-0000-000082400000}"/>
    <cellStyle name="Normal 2 2 3 2 2 2 2 3 137" xfId="16515" xr:uid="{00000000-0005-0000-0000-000083400000}"/>
    <cellStyle name="Normal 2 2 3 2 2 2 2 3 138" xfId="16516" xr:uid="{00000000-0005-0000-0000-000084400000}"/>
    <cellStyle name="Normal 2 2 3 2 2 2 2 3 139" xfId="16517" xr:uid="{00000000-0005-0000-0000-000085400000}"/>
    <cellStyle name="Normal 2 2 3 2 2 2 2 3 14" xfId="16518" xr:uid="{00000000-0005-0000-0000-000086400000}"/>
    <cellStyle name="Normal 2 2 3 2 2 2 2 3 140" xfId="16519" xr:uid="{00000000-0005-0000-0000-000087400000}"/>
    <cellStyle name="Normal 2 2 3 2 2 2 2 3 141" xfId="16520" xr:uid="{00000000-0005-0000-0000-000088400000}"/>
    <cellStyle name="Normal 2 2 3 2 2 2 2 3 142" xfId="16521" xr:uid="{00000000-0005-0000-0000-000089400000}"/>
    <cellStyle name="Normal 2 2 3 2 2 2 2 3 143" xfId="16522" xr:uid="{00000000-0005-0000-0000-00008A400000}"/>
    <cellStyle name="Normal 2 2 3 2 2 2 2 3 144" xfId="16523" xr:uid="{00000000-0005-0000-0000-00008B400000}"/>
    <cellStyle name="Normal 2 2 3 2 2 2 2 3 145" xfId="16524" xr:uid="{00000000-0005-0000-0000-00008C400000}"/>
    <cellStyle name="Normal 2 2 3 2 2 2 2 3 146" xfId="16525" xr:uid="{00000000-0005-0000-0000-00008D400000}"/>
    <cellStyle name="Normal 2 2 3 2 2 2 2 3 147" xfId="16526" xr:uid="{00000000-0005-0000-0000-00008E400000}"/>
    <cellStyle name="Normal 2 2 3 2 2 2 2 3 148" xfId="16527" xr:uid="{00000000-0005-0000-0000-00008F400000}"/>
    <cellStyle name="Normal 2 2 3 2 2 2 2 3 149" xfId="16528" xr:uid="{00000000-0005-0000-0000-000090400000}"/>
    <cellStyle name="Normal 2 2 3 2 2 2 2 3 15" xfId="16529" xr:uid="{00000000-0005-0000-0000-000091400000}"/>
    <cellStyle name="Normal 2 2 3 2 2 2 2 3 150" xfId="16530" xr:uid="{00000000-0005-0000-0000-000092400000}"/>
    <cellStyle name="Normal 2 2 3 2 2 2 2 3 151" xfId="16531" xr:uid="{00000000-0005-0000-0000-000093400000}"/>
    <cellStyle name="Normal 2 2 3 2 2 2 2 3 152" xfId="16532" xr:uid="{00000000-0005-0000-0000-000094400000}"/>
    <cellStyle name="Normal 2 2 3 2 2 2 2 3 153" xfId="16533" xr:uid="{00000000-0005-0000-0000-000095400000}"/>
    <cellStyle name="Normal 2 2 3 2 2 2 2 3 154" xfId="16534" xr:uid="{00000000-0005-0000-0000-000096400000}"/>
    <cellStyle name="Normal 2 2 3 2 2 2 2 3 155" xfId="16535" xr:uid="{00000000-0005-0000-0000-000097400000}"/>
    <cellStyle name="Normal 2 2 3 2 2 2 2 3 156" xfId="16536" xr:uid="{00000000-0005-0000-0000-000098400000}"/>
    <cellStyle name="Normal 2 2 3 2 2 2 2 3 157" xfId="16537" xr:uid="{00000000-0005-0000-0000-000099400000}"/>
    <cellStyle name="Normal 2 2 3 2 2 2 2 3 158" xfId="16538" xr:uid="{00000000-0005-0000-0000-00009A400000}"/>
    <cellStyle name="Normal 2 2 3 2 2 2 2 3 159" xfId="16539" xr:uid="{00000000-0005-0000-0000-00009B400000}"/>
    <cellStyle name="Normal 2 2 3 2 2 2 2 3 16" xfId="16540" xr:uid="{00000000-0005-0000-0000-00009C400000}"/>
    <cellStyle name="Normal 2 2 3 2 2 2 2 3 160" xfId="16541" xr:uid="{00000000-0005-0000-0000-00009D400000}"/>
    <cellStyle name="Normal 2 2 3 2 2 2 2 3 161" xfId="16542" xr:uid="{00000000-0005-0000-0000-00009E400000}"/>
    <cellStyle name="Normal 2 2 3 2 2 2 2 3 162" xfId="16543" xr:uid="{00000000-0005-0000-0000-00009F400000}"/>
    <cellStyle name="Normal 2 2 3 2 2 2 2 3 163" xfId="16544" xr:uid="{00000000-0005-0000-0000-0000A0400000}"/>
    <cellStyle name="Normal 2 2 3 2 2 2 2 3 164" xfId="16545" xr:uid="{00000000-0005-0000-0000-0000A1400000}"/>
    <cellStyle name="Normal 2 2 3 2 2 2 2 3 165" xfId="16546" xr:uid="{00000000-0005-0000-0000-0000A2400000}"/>
    <cellStyle name="Normal 2 2 3 2 2 2 2 3 166" xfId="16547" xr:uid="{00000000-0005-0000-0000-0000A3400000}"/>
    <cellStyle name="Normal 2 2 3 2 2 2 2 3 167" xfId="16548" xr:uid="{00000000-0005-0000-0000-0000A4400000}"/>
    <cellStyle name="Normal 2 2 3 2 2 2 2 3 168" xfId="16549" xr:uid="{00000000-0005-0000-0000-0000A5400000}"/>
    <cellStyle name="Normal 2 2 3 2 2 2 2 3 169" xfId="16550" xr:uid="{00000000-0005-0000-0000-0000A6400000}"/>
    <cellStyle name="Normal 2 2 3 2 2 2 2 3 17" xfId="16551" xr:uid="{00000000-0005-0000-0000-0000A7400000}"/>
    <cellStyle name="Normal 2 2 3 2 2 2 2 3 170" xfId="16552" xr:uid="{00000000-0005-0000-0000-0000A8400000}"/>
    <cellStyle name="Normal 2 2 3 2 2 2 2 3 171" xfId="16553" xr:uid="{00000000-0005-0000-0000-0000A9400000}"/>
    <cellStyle name="Normal 2 2 3 2 2 2 2 3 172" xfId="16554" xr:uid="{00000000-0005-0000-0000-0000AA400000}"/>
    <cellStyle name="Normal 2 2 3 2 2 2 2 3 173" xfId="16555" xr:uid="{00000000-0005-0000-0000-0000AB400000}"/>
    <cellStyle name="Normal 2 2 3 2 2 2 2 3 174" xfId="16556" xr:uid="{00000000-0005-0000-0000-0000AC400000}"/>
    <cellStyle name="Normal 2 2 3 2 2 2 2 3 175" xfId="16557" xr:uid="{00000000-0005-0000-0000-0000AD400000}"/>
    <cellStyle name="Normal 2 2 3 2 2 2 2 3 176" xfId="16558" xr:uid="{00000000-0005-0000-0000-0000AE400000}"/>
    <cellStyle name="Normal 2 2 3 2 2 2 2 3 177" xfId="16559" xr:uid="{00000000-0005-0000-0000-0000AF400000}"/>
    <cellStyle name="Normal 2 2 3 2 2 2 2 3 178" xfId="16560" xr:uid="{00000000-0005-0000-0000-0000B0400000}"/>
    <cellStyle name="Normal 2 2 3 2 2 2 2 3 179" xfId="16561" xr:uid="{00000000-0005-0000-0000-0000B1400000}"/>
    <cellStyle name="Normal 2 2 3 2 2 2 2 3 18" xfId="16562" xr:uid="{00000000-0005-0000-0000-0000B2400000}"/>
    <cellStyle name="Normal 2 2 3 2 2 2 2 3 180" xfId="16563" xr:uid="{00000000-0005-0000-0000-0000B3400000}"/>
    <cellStyle name="Normal 2 2 3 2 2 2 2 3 19" xfId="16564" xr:uid="{00000000-0005-0000-0000-0000B4400000}"/>
    <cellStyle name="Normal 2 2 3 2 2 2 2 3 2" xfId="16565" xr:uid="{00000000-0005-0000-0000-0000B5400000}"/>
    <cellStyle name="Normal 2 2 3 2 2 2 2 3 20" xfId="16566" xr:uid="{00000000-0005-0000-0000-0000B6400000}"/>
    <cellStyle name="Normal 2 2 3 2 2 2 2 3 21" xfId="16567" xr:uid="{00000000-0005-0000-0000-0000B7400000}"/>
    <cellStyle name="Normal 2 2 3 2 2 2 2 3 22" xfId="16568" xr:uid="{00000000-0005-0000-0000-0000B8400000}"/>
    <cellStyle name="Normal 2 2 3 2 2 2 2 3 23" xfId="16569" xr:uid="{00000000-0005-0000-0000-0000B9400000}"/>
    <cellStyle name="Normal 2 2 3 2 2 2 2 3 24" xfId="16570" xr:uid="{00000000-0005-0000-0000-0000BA400000}"/>
    <cellStyle name="Normal 2 2 3 2 2 2 2 3 25" xfId="16571" xr:uid="{00000000-0005-0000-0000-0000BB400000}"/>
    <cellStyle name="Normal 2 2 3 2 2 2 2 3 26" xfId="16572" xr:uid="{00000000-0005-0000-0000-0000BC400000}"/>
    <cellStyle name="Normal 2 2 3 2 2 2 2 3 27" xfId="16573" xr:uid="{00000000-0005-0000-0000-0000BD400000}"/>
    <cellStyle name="Normal 2 2 3 2 2 2 2 3 28" xfId="16574" xr:uid="{00000000-0005-0000-0000-0000BE400000}"/>
    <cellStyle name="Normal 2 2 3 2 2 2 2 3 29" xfId="16575" xr:uid="{00000000-0005-0000-0000-0000BF400000}"/>
    <cellStyle name="Normal 2 2 3 2 2 2 2 3 3" xfId="16576" xr:uid="{00000000-0005-0000-0000-0000C0400000}"/>
    <cellStyle name="Normal 2 2 3 2 2 2 2 3 30" xfId="16577" xr:uid="{00000000-0005-0000-0000-0000C1400000}"/>
    <cellStyle name="Normal 2 2 3 2 2 2 2 3 31" xfId="16578" xr:uid="{00000000-0005-0000-0000-0000C2400000}"/>
    <cellStyle name="Normal 2 2 3 2 2 2 2 3 32" xfId="16579" xr:uid="{00000000-0005-0000-0000-0000C3400000}"/>
    <cellStyle name="Normal 2 2 3 2 2 2 2 3 33" xfId="16580" xr:uid="{00000000-0005-0000-0000-0000C4400000}"/>
    <cellStyle name="Normal 2 2 3 2 2 2 2 3 34" xfId="16581" xr:uid="{00000000-0005-0000-0000-0000C5400000}"/>
    <cellStyle name="Normal 2 2 3 2 2 2 2 3 35" xfId="16582" xr:uid="{00000000-0005-0000-0000-0000C6400000}"/>
    <cellStyle name="Normal 2 2 3 2 2 2 2 3 36" xfId="16583" xr:uid="{00000000-0005-0000-0000-0000C7400000}"/>
    <cellStyle name="Normal 2 2 3 2 2 2 2 3 37" xfId="16584" xr:uid="{00000000-0005-0000-0000-0000C8400000}"/>
    <cellStyle name="Normal 2 2 3 2 2 2 2 3 38" xfId="16585" xr:uid="{00000000-0005-0000-0000-0000C9400000}"/>
    <cellStyle name="Normal 2 2 3 2 2 2 2 3 39" xfId="16586" xr:uid="{00000000-0005-0000-0000-0000CA400000}"/>
    <cellStyle name="Normal 2 2 3 2 2 2 2 3 4" xfId="16587" xr:uid="{00000000-0005-0000-0000-0000CB400000}"/>
    <cellStyle name="Normal 2 2 3 2 2 2 2 3 40" xfId="16588" xr:uid="{00000000-0005-0000-0000-0000CC400000}"/>
    <cellStyle name="Normal 2 2 3 2 2 2 2 3 41" xfId="16589" xr:uid="{00000000-0005-0000-0000-0000CD400000}"/>
    <cellStyle name="Normal 2 2 3 2 2 2 2 3 42" xfId="16590" xr:uid="{00000000-0005-0000-0000-0000CE400000}"/>
    <cellStyle name="Normal 2 2 3 2 2 2 2 3 43" xfId="16591" xr:uid="{00000000-0005-0000-0000-0000CF400000}"/>
    <cellStyle name="Normal 2 2 3 2 2 2 2 3 44" xfId="16592" xr:uid="{00000000-0005-0000-0000-0000D0400000}"/>
    <cellStyle name="Normal 2 2 3 2 2 2 2 3 45" xfId="16593" xr:uid="{00000000-0005-0000-0000-0000D1400000}"/>
    <cellStyle name="Normal 2 2 3 2 2 2 2 3 46" xfId="16594" xr:uid="{00000000-0005-0000-0000-0000D2400000}"/>
    <cellStyle name="Normal 2 2 3 2 2 2 2 3 47" xfId="16595" xr:uid="{00000000-0005-0000-0000-0000D3400000}"/>
    <cellStyle name="Normal 2 2 3 2 2 2 2 3 48" xfId="16596" xr:uid="{00000000-0005-0000-0000-0000D4400000}"/>
    <cellStyle name="Normal 2 2 3 2 2 2 2 3 49" xfId="16597" xr:uid="{00000000-0005-0000-0000-0000D5400000}"/>
    <cellStyle name="Normal 2 2 3 2 2 2 2 3 5" xfId="16598" xr:uid="{00000000-0005-0000-0000-0000D6400000}"/>
    <cellStyle name="Normal 2 2 3 2 2 2 2 3 50" xfId="16599" xr:uid="{00000000-0005-0000-0000-0000D7400000}"/>
    <cellStyle name="Normal 2 2 3 2 2 2 2 3 51" xfId="16600" xr:uid="{00000000-0005-0000-0000-0000D8400000}"/>
    <cellStyle name="Normal 2 2 3 2 2 2 2 3 52" xfId="16601" xr:uid="{00000000-0005-0000-0000-0000D9400000}"/>
    <cellStyle name="Normal 2 2 3 2 2 2 2 3 53" xfId="16602" xr:uid="{00000000-0005-0000-0000-0000DA400000}"/>
    <cellStyle name="Normal 2 2 3 2 2 2 2 3 54" xfId="16603" xr:uid="{00000000-0005-0000-0000-0000DB400000}"/>
    <cellStyle name="Normal 2 2 3 2 2 2 2 3 55" xfId="16604" xr:uid="{00000000-0005-0000-0000-0000DC400000}"/>
    <cellStyle name="Normal 2 2 3 2 2 2 2 3 56" xfId="16605" xr:uid="{00000000-0005-0000-0000-0000DD400000}"/>
    <cellStyle name="Normal 2 2 3 2 2 2 2 3 57" xfId="16606" xr:uid="{00000000-0005-0000-0000-0000DE400000}"/>
    <cellStyle name="Normal 2 2 3 2 2 2 2 3 58" xfId="16607" xr:uid="{00000000-0005-0000-0000-0000DF400000}"/>
    <cellStyle name="Normal 2 2 3 2 2 2 2 3 59" xfId="16608" xr:uid="{00000000-0005-0000-0000-0000E0400000}"/>
    <cellStyle name="Normal 2 2 3 2 2 2 2 3 6" xfId="16609" xr:uid="{00000000-0005-0000-0000-0000E1400000}"/>
    <cellStyle name="Normal 2 2 3 2 2 2 2 3 60" xfId="16610" xr:uid="{00000000-0005-0000-0000-0000E2400000}"/>
    <cellStyle name="Normal 2 2 3 2 2 2 2 3 61" xfId="16611" xr:uid="{00000000-0005-0000-0000-0000E3400000}"/>
    <cellStyle name="Normal 2 2 3 2 2 2 2 3 62" xfId="16612" xr:uid="{00000000-0005-0000-0000-0000E4400000}"/>
    <cellStyle name="Normal 2 2 3 2 2 2 2 3 63" xfId="16613" xr:uid="{00000000-0005-0000-0000-0000E5400000}"/>
    <cellStyle name="Normal 2 2 3 2 2 2 2 3 64" xfId="16614" xr:uid="{00000000-0005-0000-0000-0000E6400000}"/>
    <cellStyle name="Normal 2 2 3 2 2 2 2 3 65" xfId="16615" xr:uid="{00000000-0005-0000-0000-0000E7400000}"/>
    <cellStyle name="Normal 2 2 3 2 2 2 2 3 66" xfId="16616" xr:uid="{00000000-0005-0000-0000-0000E8400000}"/>
    <cellStyle name="Normal 2 2 3 2 2 2 2 3 67" xfId="16617" xr:uid="{00000000-0005-0000-0000-0000E9400000}"/>
    <cellStyle name="Normal 2 2 3 2 2 2 2 3 68" xfId="16618" xr:uid="{00000000-0005-0000-0000-0000EA400000}"/>
    <cellStyle name="Normal 2 2 3 2 2 2 2 3 69" xfId="16619" xr:uid="{00000000-0005-0000-0000-0000EB400000}"/>
    <cellStyle name="Normal 2 2 3 2 2 2 2 3 7" xfId="16620" xr:uid="{00000000-0005-0000-0000-0000EC400000}"/>
    <cellStyle name="Normal 2 2 3 2 2 2 2 3 70" xfId="16621" xr:uid="{00000000-0005-0000-0000-0000ED400000}"/>
    <cellStyle name="Normal 2 2 3 2 2 2 2 3 71" xfId="16622" xr:uid="{00000000-0005-0000-0000-0000EE400000}"/>
    <cellStyle name="Normal 2 2 3 2 2 2 2 3 72" xfId="16623" xr:uid="{00000000-0005-0000-0000-0000EF400000}"/>
    <cellStyle name="Normal 2 2 3 2 2 2 2 3 73" xfId="16624" xr:uid="{00000000-0005-0000-0000-0000F0400000}"/>
    <cellStyle name="Normal 2 2 3 2 2 2 2 3 74" xfId="16625" xr:uid="{00000000-0005-0000-0000-0000F1400000}"/>
    <cellStyle name="Normal 2 2 3 2 2 2 2 3 75" xfId="16626" xr:uid="{00000000-0005-0000-0000-0000F2400000}"/>
    <cellStyle name="Normal 2 2 3 2 2 2 2 3 76" xfId="16627" xr:uid="{00000000-0005-0000-0000-0000F3400000}"/>
    <cellStyle name="Normal 2 2 3 2 2 2 2 3 77" xfId="16628" xr:uid="{00000000-0005-0000-0000-0000F4400000}"/>
    <cellStyle name="Normal 2 2 3 2 2 2 2 3 78" xfId="16629" xr:uid="{00000000-0005-0000-0000-0000F5400000}"/>
    <cellStyle name="Normal 2 2 3 2 2 2 2 3 79" xfId="16630" xr:uid="{00000000-0005-0000-0000-0000F6400000}"/>
    <cellStyle name="Normal 2 2 3 2 2 2 2 3 8" xfId="16631" xr:uid="{00000000-0005-0000-0000-0000F7400000}"/>
    <cellStyle name="Normal 2 2 3 2 2 2 2 3 80" xfId="16632" xr:uid="{00000000-0005-0000-0000-0000F8400000}"/>
    <cellStyle name="Normal 2 2 3 2 2 2 2 3 81" xfId="16633" xr:uid="{00000000-0005-0000-0000-0000F9400000}"/>
    <cellStyle name="Normal 2 2 3 2 2 2 2 3 82" xfId="16634" xr:uid="{00000000-0005-0000-0000-0000FA400000}"/>
    <cellStyle name="Normal 2 2 3 2 2 2 2 3 83" xfId="16635" xr:uid="{00000000-0005-0000-0000-0000FB400000}"/>
    <cellStyle name="Normal 2 2 3 2 2 2 2 3 84" xfId="16636" xr:uid="{00000000-0005-0000-0000-0000FC400000}"/>
    <cellStyle name="Normal 2 2 3 2 2 2 2 3 85" xfId="16637" xr:uid="{00000000-0005-0000-0000-0000FD400000}"/>
    <cellStyle name="Normal 2 2 3 2 2 2 2 3 86" xfId="16638" xr:uid="{00000000-0005-0000-0000-0000FE400000}"/>
    <cellStyle name="Normal 2 2 3 2 2 2 2 3 87" xfId="16639" xr:uid="{00000000-0005-0000-0000-0000FF400000}"/>
    <cellStyle name="Normal 2 2 3 2 2 2 2 3 88" xfId="16640" xr:uid="{00000000-0005-0000-0000-000000410000}"/>
    <cellStyle name="Normal 2 2 3 2 2 2 2 3 89" xfId="16641" xr:uid="{00000000-0005-0000-0000-000001410000}"/>
    <cellStyle name="Normal 2 2 3 2 2 2 2 3 9" xfId="16642" xr:uid="{00000000-0005-0000-0000-000002410000}"/>
    <cellStyle name="Normal 2 2 3 2 2 2 2 3 90" xfId="16643" xr:uid="{00000000-0005-0000-0000-000003410000}"/>
    <cellStyle name="Normal 2 2 3 2 2 2 2 3 91" xfId="16644" xr:uid="{00000000-0005-0000-0000-000004410000}"/>
    <cellStyle name="Normal 2 2 3 2 2 2 2 3 92" xfId="16645" xr:uid="{00000000-0005-0000-0000-000005410000}"/>
    <cellStyle name="Normal 2 2 3 2 2 2 2 3 93" xfId="16646" xr:uid="{00000000-0005-0000-0000-000006410000}"/>
    <cellStyle name="Normal 2 2 3 2 2 2 2 3 94" xfId="16647" xr:uid="{00000000-0005-0000-0000-000007410000}"/>
    <cellStyle name="Normal 2 2 3 2 2 2 2 3 95" xfId="16648" xr:uid="{00000000-0005-0000-0000-000008410000}"/>
    <cellStyle name="Normal 2 2 3 2 2 2 2 3 96" xfId="16649" xr:uid="{00000000-0005-0000-0000-000009410000}"/>
    <cellStyle name="Normal 2 2 3 2 2 2 2 3 97" xfId="16650" xr:uid="{00000000-0005-0000-0000-00000A410000}"/>
    <cellStyle name="Normal 2 2 3 2 2 2 2 3 98" xfId="16651" xr:uid="{00000000-0005-0000-0000-00000B410000}"/>
    <cellStyle name="Normal 2 2 3 2 2 2 2 3 99" xfId="16652" xr:uid="{00000000-0005-0000-0000-00000C410000}"/>
    <cellStyle name="Normal 2 2 3 2 2 2 2 4" xfId="16653" xr:uid="{00000000-0005-0000-0000-00000D410000}"/>
    <cellStyle name="Normal 2 2 3 2 2 2 2 5" xfId="16654" xr:uid="{00000000-0005-0000-0000-00000E410000}"/>
    <cellStyle name="Normal 2 2 3 2 2 2 2 6" xfId="16655" xr:uid="{00000000-0005-0000-0000-00000F410000}"/>
    <cellStyle name="Normal 2 2 3 2 2 2 2 7" xfId="16656" xr:uid="{00000000-0005-0000-0000-000010410000}"/>
    <cellStyle name="Normal 2 2 3 2 2 2 2 8" xfId="16657" xr:uid="{00000000-0005-0000-0000-000011410000}"/>
    <cellStyle name="Normal 2 2 3 2 2 2 2 9" xfId="16658" xr:uid="{00000000-0005-0000-0000-000012410000}"/>
    <cellStyle name="Normal 2 2 3 2 2 2 3" xfId="16659" xr:uid="{00000000-0005-0000-0000-000013410000}"/>
    <cellStyle name="Normal 2 2 3 2 2 2 4" xfId="16660" xr:uid="{00000000-0005-0000-0000-000014410000}"/>
    <cellStyle name="Normal 2 2 3 2 2 2 4 10" xfId="16661" xr:uid="{00000000-0005-0000-0000-000015410000}"/>
    <cellStyle name="Normal 2 2 3 2 2 2 4 100" xfId="16662" xr:uid="{00000000-0005-0000-0000-000016410000}"/>
    <cellStyle name="Normal 2 2 3 2 2 2 4 101" xfId="16663" xr:uid="{00000000-0005-0000-0000-000017410000}"/>
    <cellStyle name="Normal 2 2 3 2 2 2 4 102" xfId="16664" xr:uid="{00000000-0005-0000-0000-000018410000}"/>
    <cellStyle name="Normal 2 2 3 2 2 2 4 103" xfId="16665" xr:uid="{00000000-0005-0000-0000-000019410000}"/>
    <cellStyle name="Normal 2 2 3 2 2 2 4 104" xfId="16666" xr:uid="{00000000-0005-0000-0000-00001A410000}"/>
    <cellStyle name="Normal 2 2 3 2 2 2 4 105" xfId="16667" xr:uid="{00000000-0005-0000-0000-00001B410000}"/>
    <cellStyle name="Normal 2 2 3 2 2 2 4 106" xfId="16668" xr:uid="{00000000-0005-0000-0000-00001C410000}"/>
    <cellStyle name="Normal 2 2 3 2 2 2 4 107" xfId="16669" xr:uid="{00000000-0005-0000-0000-00001D410000}"/>
    <cellStyle name="Normal 2 2 3 2 2 2 4 108" xfId="16670" xr:uid="{00000000-0005-0000-0000-00001E410000}"/>
    <cellStyle name="Normal 2 2 3 2 2 2 4 109" xfId="16671" xr:uid="{00000000-0005-0000-0000-00001F410000}"/>
    <cellStyle name="Normal 2 2 3 2 2 2 4 11" xfId="16672" xr:uid="{00000000-0005-0000-0000-000020410000}"/>
    <cellStyle name="Normal 2 2 3 2 2 2 4 110" xfId="16673" xr:uid="{00000000-0005-0000-0000-000021410000}"/>
    <cellStyle name="Normal 2 2 3 2 2 2 4 111" xfId="16674" xr:uid="{00000000-0005-0000-0000-000022410000}"/>
    <cellStyle name="Normal 2 2 3 2 2 2 4 112" xfId="16675" xr:uid="{00000000-0005-0000-0000-000023410000}"/>
    <cellStyle name="Normal 2 2 3 2 2 2 4 113" xfId="16676" xr:uid="{00000000-0005-0000-0000-000024410000}"/>
    <cellStyle name="Normal 2 2 3 2 2 2 4 114" xfId="16677" xr:uid="{00000000-0005-0000-0000-000025410000}"/>
    <cellStyle name="Normal 2 2 3 2 2 2 4 115" xfId="16678" xr:uid="{00000000-0005-0000-0000-000026410000}"/>
    <cellStyle name="Normal 2 2 3 2 2 2 4 116" xfId="16679" xr:uid="{00000000-0005-0000-0000-000027410000}"/>
    <cellStyle name="Normal 2 2 3 2 2 2 4 117" xfId="16680" xr:uid="{00000000-0005-0000-0000-000028410000}"/>
    <cellStyle name="Normal 2 2 3 2 2 2 4 118" xfId="16681" xr:uid="{00000000-0005-0000-0000-000029410000}"/>
    <cellStyle name="Normal 2 2 3 2 2 2 4 119" xfId="16682" xr:uid="{00000000-0005-0000-0000-00002A410000}"/>
    <cellStyle name="Normal 2 2 3 2 2 2 4 12" xfId="16683" xr:uid="{00000000-0005-0000-0000-00002B410000}"/>
    <cellStyle name="Normal 2 2 3 2 2 2 4 120" xfId="16684" xr:uid="{00000000-0005-0000-0000-00002C410000}"/>
    <cellStyle name="Normal 2 2 3 2 2 2 4 121" xfId="16685" xr:uid="{00000000-0005-0000-0000-00002D410000}"/>
    <cellStyle name="Normal 2 2 3 2 2 2 4 122" xfId="16686" xr:uid="{00000000-0005-0000-0000-00002E410000}"/>
    <cellStyle name="Normal 2 2 3 2 2 2 4 123" xfId="16687" xr:uid="{00000000-0005-0000-0000-00002F410000}"/>
    <cellStyle name="Normal 2 2 3 2 2 2 4 124" xfId="16688" xr:uid="{00000000-0005-0000-0000-000030410000}"/>
    <cellStyle name="Normal 2 2 3 2 2 2 4 125" xfId="16689" xr:uid="{00000000-0005-0000-0000-000031410000}"/>
    <cellStyle name="Normal 2 2 3 2 2 2 4 126" xfId="16690" xr:uid="{00000000-0005-0000-0000-000032410000}"/>
    <cellStyle name="Normal 2 2 3 2 2 2 4 127" xfId="16691" xr:uid="{00000000-0005-0000-0000-000033410000}"/>
    <cellStyle name="Normal 2 2 3 2 2 2 4 128" xfId="16692" xr:uid="{00000000-0005-0000-0000-000034410000}"/>
    <cellStyle name="Normal 2 2 3 2 2 2 4 129" xfId="16693" xr:uid="{00000000-0005-0000-0000-000035410000}"/>
    <cellStyle name="Normal 2 2 3 2 2 2 4 13" xfId="16694" xr:uid="{00000000-0005-0000-0000-000036410000}"/>
    <cellStyle name="Normal 2 2 3 2 2 2 4 130" xfId="16695" xr:uid="{00000000-0005-0000-0000-000037410000}"/>
    <cellStyle name="Normal 2 2 3 2 2 2 4 131" xfId="16696" xr:uid="{00000000-0005-0000-0000-000038410000}"/>
    <cellStyle name="Normal 2 2 3 2 2 2 4 132" xfId="16697" xr:uid="{00000000-0005-0000-0000-000039410000}"/>
    <cellStyle name="Normal 2 2 3 2 2 2 4 133" xfId="16698" xr:uid="{00000000-0005-0000-0000-00003A410000}"/>
    <cellStyle name="Normal 2 2 3 2 2 2 4 134" xfId="16699" xr:uid="{00000000-0005-0000-0000-00003B410000}"/>
    <cellStyle name="Normal 2 2 3 2 2 2 4 135" xfId="16700" xr:uid="{00000000-0005-0000-0000-00003C410000}"/>
    <cellStyle name="Normal 2 2 3 2 2 2 4 136" xfId="16701" xr:uid="{00000000-0005-0000-0000-00003D410000}"/>
    <cellStyle name="Normal 2 2 3 2 2 2 4 137" xfId="16702" xr:uid="{00000000-0005-0000-0000-00003E410000}"/>
    <cellStyle name="Normal 2 2 3 2 2 2 4 138" xfId="16703" xr:uid="{00000000-0005-0000-0000-00003F410000}"/>
    <cellStyle name="Normal 2 2 3 2 2 2 4 139" xfId="16704" xr:uid="{00000000-0005-0000-0000-000040410000}"/>
    <cellStyle name="Normal 2 2 3 2 2 2 4 14" xfId="16705" xr:uid="{00000000-0005-0000-0000-000041410000}"/>
    <cellStyle name="Normal 2 2 3 2 2 2 4 140" xfId="16706" xr:uid="{00000000-0005-0000-0000-000042410000}"/>
    <cellStyle name="Normal 2 2 3 2 2 2 4 141" xfId="16707" xr:uid="{00000000-0005-0000-0000-000043410000}"/>
    <cellStyle name="Normal 2 2 3 2 2 2 4 142" xfId="16708" xr:uid="{00000000-0005-0000-0000-000044410000}"/>
    <cellStyle name="Normal 2 2 3 2 2 2 4 143" xfId="16709" xr:uid="{00000000-0005-0000-0000-000045410000}"/>
    <cellStyle name="Normal 2 2 3 2 2 2 4 144" xfId="16710" xr:uid="{00000000-0005-0000-0000-000046410000}"/>
    <cellStyle name="Normal 2 2 3 2 2 2 4 145" xfId="16711" xr:uid="{00000000-0005-0000-0000-000047410000}"/>
    <cellStyle name="Normal 2 2 3 2 2 2 4 146" xfId="16712" xr:uid="{00000000-0005-0000-0000-000048410000}"/>
    <cellStyle name="Normal 2 2 3 2 2 2 4 147" xfId="16713" xr:uid="{00000000-0005-0000-0000-000049410000}"/>
    <cellStyle name="Normal 2 2 3 2 2 2 4 148" xfId="16714" xr:uid="{00000000-0005-0000-0000-00004A410000}"/>
    <cellStyle name="Normal 2 2 3 2 2 2 4 149" xfId="16715" xr:uid="{00000000-0005-0000-0000-00004B410000}"/>
    <cellStyle name="Normal 2 2 3 2 2 2 4 15" xfId="16716" xr:uid="{00000000-0005-0000-0000-00004C410000}"/>
    <cellStyle name="Normal 2 2 3 2 2 2 4 150" xfId="16717" xr:uid="{00000000-0005-0000-0000-00004D410000}"/>
    <cellStyle name="Normal 2 2 3 2 2 2 4 151" xfId="16718" xr:uid="{00000000-0005-0000-0000-00004E410000}"/>
    <cellStyle name="Normal 2 2 3 2 2 2 4 152" xfId="16719" xr:uid="{00000000-0005-0000-0000-00004F410000}"/>
    <cellStyle name="Normal 2 2 3 2 2 2 4 153" xfId="16720" xr:uid="{00000000-0005-0000-0000-000050410000}"/>
    <cellStyle name="Normal 2 2 3 2 2 2 4 154" xfId="16721" xr:uid="{00000000-0005-0000-0000-000051410000}"/>
    <cellStyle name="Normal 2 2 3 2 2 2 4 155" xfId="16722" xr:uid="{00000000-0005-0000-0000-000052410000}"/>
    <cellStyle name="Normal 2 2 3 2 2 2 4 156" xfId="16723" xr:uid="{00000000-0005-0000-0000-000053410000}"/>
    <cellStyle name="Normal 2 2 3 2 2 2 4 157" xfId="16724" xr:uid="{00000000-0005-0000-0000-000054410000}"/>
    <cellStyle name="Normal 2 2 3 2 2 2 4 158" xfId="16725" xr:uid="{00000000-0005-0000-0000-000055410000}"/>
    <cellStyle name="Normal 2 2 3 2 2 2 4 159" xfId="16726" xr:uid="{00000000-0005-0000-0000-000056410000}"/>
    <cellStyle name="Normal 2 2 3 2 2 2 4 16" xfId="16727" xr:uid="{00000000-0005-0000-0000-000057410000}"/>
    <cellStyle name="Normal 2 2 3 2 2 2 4 160" xfId="16728" xr:uid="{00000000-0005-0000-0000-000058410000}"/>
    <cellStyle name="Normal 2 2 3 2 2 2 4 161" xfId="16729" xr:uid="{00000000-0005-0000-0000-000059410000}"/>
    <cellStyle name="Normal 2 2 3 2 2 2 4 162" xfId="16730" xr:uid="{00000000-0005-0000-0000-00005A410000}"/>
    <cellStyle name="Normal 2 2 3 2 2 2 4 163" xfId="16731" xr:uid="{00000000-0005-0000-0000-00005B410000}"/>
    <cellStyle name="Normal 2 2 3 2 2 2 4 164" xfId="16732" xr:uid="{00000000-0005-0000-0000-00005C410000}"/>
    <cellStyle name="Normal 2 2 3 2 2 2 4 165" xfId="16733" xr:uid="{00000000-0005-0000-0000-00005D410000}"/>
    <cellStyle name="Normal 2 2 3 2 2 2 4 166" xfId="16734" xr:uid="{00000000-0005-0000-0000-00005E410000}"/>
    <cellStyle name="Normal 2 2 3 2 2 2 4 167" xfId="16735" xr:uid="{00000000-0005-0000-0000-00005F410000}"/>
    <cellStyle name="Normal 2 2 3 2 2 2 4 168" xfId="16736" xr:uid="{00000000-0005-0000-0000-000060410000}"/>
    <cellStyle name="Normal 2 2 3 2 2 2 4 169" xfId="16737" xr:uid="{00000000-0005-0000-0000-000061410000}"/>
    <cellStyle name="Normal 2 2 3 2 2 2 4 17" xfId="16738" xr:uid="{00000000-0005-0000-0000-000062410000}"/>
    <cellStyle name="Normal 2 2 3 2 2 2 4 170" xfId="16739" xr:uid="{00000000-0005-0000-0000-000063410000}"/>
    <cellStyle name="Normal 2 2 3 2 2 2 4 171" xfId="16740" xr:uid="{00000000-0005-0000-0000-000064410000}"/>
    <cellStyle name="Normal 2 2 3 2 2 2 4 172" xfId="16741" xr:uid="{00000000-0005-0000-0000-000065410000}"/>
    <cellStyle name="Normal 2 2 3 2 2 2 4 173" xfId="16742" xr:uid="{00000000-0005-0000-0000-000066410000}"/>
    <cellStyle name="Normal 2 2 3 2 2 2 4 174" xfId="16743" xr:uid="{00000000-0005-0000-0000-000067410000}"/>
    <cellStyle name="Normal 2 2 3 2 2 2 4 175" xfId="16744" xr:uid="{00000000-0005-0000-0000-000068410000}"/>
    <cellStyle name="Normal 2 2 3 2 2 2 4 176" xfId="16745" xr:uid="{00000000-0005-0000-0000-000069410000}"/>
    <cellStyle name="Normal 2 2 3 2 2 2 4 177" xfId="16746" xr:uid="{00000000-0005-0000-0000-00006A410000}"/>
    <cellStyle name="Normal 2 2 3 2 2 2 4 178" xfId="16747" xr:uid="{00000000-0005-0000-0000-00006B410000}"/>
    <cellStyle name="Normal 2 2 3 2 2 2 4 179" xfId="16748" xr:uid="{00000000-0005-0000-0000-00006C410000}"/>
    <cellStyle name="Normal 2 2 3 2 2 2 4 18" xfId="16749" xr:uid="{00000000-0005-0000-0000-00006D410000}"/>
    <cellStyle name="Normal 2 2 3 2 2 2 4 180" xfId="16750" xr:uid="{00000000-0005-0000-0000-00006E410000}"/>
    <cellStyle name="Normal 2 2 3 2 2 2 4 19" xfId="16751" xr:uid="{00000000-0005-0000-0000-00006F410000}"/>
    <cellStyle name="Normal 2 2 3 2 2 2 4 2" xfId="16752" xr:uid="{00000000-0005-0000-0000-000070410000}"/>
    <cellStyle name="Normal 2 2 3 2 2 2 4 20" xfId="16753" xr:uid="{00000000-0005-0000-0000-000071410000}"/>
    <cellStyle name="Normal 2 2 3 2 2 2 4 21" xfId="16754" xr:uid="{00000000-0005-0000-0000-000072410000}"/>
    <cellStyle name="Normal 2 2 3 2 2 2 4 22" xfId="16755" xr:uid="{00000000-0005-0000-0000-000073410000}"/>
    <cellStyle name="Normal 2 2 3 2 2 2 4 23" xfId="16756" xr:uid="{00000000-0005-0000-0000-000074410000}"/>
    <cellStyle name="Normal 2 2 3 2 2 2 4 24" xfId="16757" xr:uid="{00000000-0005-0000-0000-000075410000}"/>
    <cellStyle name="Normal 2 2 3 2 2 2 4 25" xfId="16758" xr:uid="{00000000-0005-0000-0000-000076410000}"/>
    <cellStyle name="Normal 2 2 3 2 2 2 4 26" xfId="16759" xr:uid="{00000000-0005-0000-0000-000077410000}"/>
    <cellStyle name="Normal 2 2 3 2 2 2 4 27" xfId="16760" xr:uid="{00000000-0005-0000-0000-000078410000}"/>
    <cellStyle name="Normal 2 2 3 2 2 2 4 28" xfId="16761" xr:uid="{00000000-0005-0000-0000-000079410000}"/>
    <cellStyle name="Normal 2 2 3 2 2 2 4 29" xfId="16762" xr:uid="{00000000-0005-0000-0000-00007A410000}"/>
    <cellStyle name="Normal 2 2 3 2 2 2 4 3" xfId="16763" xr:uid="{00000000-0005-0000-0000-00007B410000}"/>
    <cellStyle name="Normal 2 2 3 2 2 2 4 30" xfId="16764" xr:uid="{00000000-0005-0000-0000-00007C410000}"/>
    <cellStyle name="Normal 2 2 3 2 2 2 4 31" xfId="16765" xr:uid="{00000000-0005-0000-0000-00007D410000}"/>
    <cellStyle name="Normal 2 2 3 2 2 2 4 32" xfId="16766" xr:uid="{00000000-0005-0000-0000-00007E410000}"/>
    <cellStyle name="Normal 2 2 3 2 2 2 4 33" xfId="16767" xr:uid="{00000000-0005-0000-0000-00007F410000}"/>
    <cellStyle name="Normal 2 2 3 2 2 2 4 34" xfId="16768" xr:uid="{00000000-0005-0000-0000-000080410000}"/>
    <cellStyle name="Normal 2 2 3 2 2 2 4 35" xfId="16769" xr:uid="{00000000-0005-0000-0000-000081410000}"/>
    <cellStyle name="Normal 2 2 3 2 2 2 4 36" xfId="16770" xr:uid="{00000000-0005-0000-0000-000082410000}"/>
    <cellStyle name="Normal 2 2 3 2 2 2 4 37" xfId="16771" xr:uid="{00000000-0005-0000-0000-000083410000}"/>
    <cellStyle name="Normal 2 2 3 2 2 2 4 38" xfId="16772" xr:uid="{00000000-0005-0000-0000-000084410000}"/>
    <cellStyle name="Normal 2 2 3 2 2 2 4 39" xfId="16773" xr:uid="{00000000-0005-0000-0000-000085410000}"/>
    <cellStyle name="Normal 2 2 3 2 2 2 4 4" xfId="16774" xr:uid="{00000000-0005-0000-0000-000086410000}"/>
    <cellStyle name="Normal 2 2 3 2 2 2 4 40" xfId="16775" xr:uid="{00000000-0005-0000-0000-000087410000}"/>
    <cellStyle name="Normal 2 2 3 2 2 2 4 41" xfId="16776" xr:uid="{00000000-0005-0000-0000-000088410000}"/>
    <cellStyle name="Normal 2 2 3 2 2 2 4 42" xfId="16777" xr:uid="{00000000-0005-0000-0000-000089410000}"/>
    <cellStyle name="Normal 2 2 3 2 2 2 4 43" xfId="16778" xr:uid="{00000000-0005-0000-0000-00008A410000}"/>
    <cellStyle name="Normal 2 2 3 2 2 2 4 44" xfId="16779" xr:uid="{00000000-0005-0000-0000-00008B410000}"/>
    <cellStyle name="Normal 2 2 3 2 2 2 4 45" xfId="16780" xr:uid="{00000000-0005-0000-0000-00008C410000}"/>
    <cellStyle name="Normal 2 2 3 2 2 2 4 46" xfId="16781" xr:uid="{00000000-0005-0000-0000-00008D410000}"/>
    <cellStyle name="Normal 2 2 3 2 2 2 4 47" xfId="16782" xr:uid="{00000000-0005-0000-0000-00008E410000}"/>
    <cellStyle name="Normal 2 2 3 2 2 2 4 48" xfId="16783" xr:uid="{00000000-0005-0000-0000-00008F410000}"/>
    <cellStyle name="Normal 2 2 3 2 2 2 4 49" xfId="16784" xr:uid="{00000000-0005-0000-0000-000090410000}"/>
    <cellStyle name="Normal 2 2 3 2 2 2 4 5" xfId="16785" xr:uid="{00000000-0005-0000-0000-000091410000}"/>
    <cellStyle name="Normal 2 2 3 2 2 2 4 50" xfId="16786" xr:uid="{00000000-0005-0000-0000-000092410000}"/>
    <cellStyle name="Normal 2 2 3 2 2 2 4 51" xfId="16787" xr:uid="{00000000-0005-0000-0000-000093410000}"/>
    <cellStyle name="Normal 2 2 3 2 2 2 4 52" xfId="16788" xr:uid="{00000000-0005-0000-0000-000094410000}"/>
    <cellStyle name="Normal 2 2 3 2 2 2 4 53" xfId="16789" xr:uid="{00000000-0005-0000-0000-000095410000}"/>
    <cellStyle name="Normal 2 2 3 2 2 2 4 54" xfId="16790" xr:uid="{00000000-0005-0000-0000-000096410000}"/>
    <cellStyle name="Normal 2 2 3 2 2 2 4 55" xfId="16791" xr:uid="{00000000-0005-0000-0000-000097410000}"/>
    <cellStyle name="Normal 2 2 3 2 2 2 4 56" xfId="16792" xr:uid="{00000000-0005-0000-0000-000098410000}"/>
    <cellStyle name="Normal 2 2 3 2 2 2 4 57" xfId="16793" xr:uid="{00000000-0005-0000-0000-000099410000}"/>
    <cellStyle name="Normal 2 2 3 2 2 2 4 58" xfId="16794" xr:uid="{00000000-0005-0000-0000-00009A410000}"/>
    <cellStyle name="Normal 2 2 3 2 2 2 4 59" xfId="16795" xr:uid="{00000000-0005-0000-0000-00009B410000}"/>
    <cellStyle name="Normal 2 2 3 2 2 2 4 6" xfId="16796" xr:uid="{00000000-0005-0000-0000-00009C410000}"/>
    <cellStyle name="Normal 2 2 3 2 2 2 4 60" xfId="16797" xr:uid="{00000000-0005-0000-0000-00009D410000}"/>
    <cellStyle name="Normal 2 2 3 2 2 2 4 61" xfId="16798" xr:uid="{00000000-0005-0000-0000-00009E410000}"/>
    <cellStyle name="Normal 2 2 3 2 2 2 4 62" xfId="16799" xr:uid="{00000000-0005-0000-0000-00009F410000}"/>
    <cellStyle name="Normal 2 2 3 2 2 2 4 63" xfId="16800" xr:uid="{00000000-0005-0000-0000-0000A0410000}"/>
    <cellStyle name="Normal 2 2 3 2 2 2 4 64" xfId="16801" xr:uid="{00000000-0005-0000-0000-0000A1410000}"/>
    <cellStyle name="Normal 2 2 3 2 2 2 4 65" xfId="16802" xr:uid="{00000000-0005-0000-0000-0000A2410000}"/>
    <cellStyle name="Normal 2 2 3 2 2 2 4 66" xfId="16803" xr:uid="{00000000-0005-0000-0000-0000A3410000}"/>
    <cellStyle name="Normal 2 2 3 2 2 2 4 67" xfId="16804" xr:uid="{00000000-0005-0000-0000-0000A4410000}"/>
    <cellStyle name="Normal 2 2 3 2 2 2 4 68" xfId="16805" xr:uid="{00000000-0005-0000-0000-0000A5410000}"/>
    <cellStyle name="Normal 2 2 3 2 2 2 4 69" xfId="16806" xr:uid="{00000000-0005-0000-0000-0000A6410000}"/>
    <cellStyle name="Normal 2 2 3 2 2 2 4 7" xfId="16807" xr:uid="{00000000-0005-0000-0000-0000A7410000}"/>
    <cellStyle name="Normal 2 2 3 2 2 2 4 70" xfId="16808" xr:uid="{00000000-0005-0000-0000-0000A8410000}"/>
    <cellStyle name="Normal 2 2 3 2 2 2 4 71" xfId="16809" xr:uid="{00000000-0005-0000-0000-0000A9410000}"/>
    <cellStyle name="Normal 2 2 3 2 2 2 4 72" xfId="16810" xr:uid="{00000000-0005-0000-0000-0000AA410000}"/>
    <cellStyle name="Normal 2 2 3 2 2 2 4 73" xfId="16811" xr:uid="{00000000-0005-0000-0000-0000AB410000}"/>
    <cellStyle name="Normal 2 2 3 2 2 2 4 74" xfId="16812" xr:uid="{00000000-0005-0000-0000-0000AC410000}"/>
    <cellStyle name="Normal 2 2 3 2 2 2 4 75" xfId="16813" xr:uid="{00000000-0005-0000-0000-0000AD410000}"/>
    <cellStyle name="Normal 2 2 3 2 2 2 4 76" xfId="16814" xr:uid="{00000000-0005-0000-0000-0000AE410000}"/>
    <cellStyle name="Normal 2 2 3 2 2 2 4 77" xfId="16815" xr:uid="{00000000-0005-0000-0000-0000AF410000}"/>
    <cellStyle name="Normal 2 2 3 2 2 2 4 78" xfId="16816" xr:uid="{00000000-0005-0000-0000-0000B0410000}"/>
    <cellStyle name="Normal 2 2 3 2 2 2 4 79" xfId="16817" xr:uid="{00000000-0005-0000-0000-0000B1410000}"/>
    <cellStyle name="Normal 2 2 3 2 2 2 4 8" xfId="16818" xr:uid="{00000000-0005-0000-0000-0000B2410000}"/>
    <cellStyle name="Normal 2 2 3 2 2 2 4 80" xfId="16819" xr:uid="{00000000-0005-0000-0000-0000B3410000}"/>
    <cellStyle name="Normal 2 2 3 2 2 2 4 81" xfId="16820" xr:uid="{00000000-0005-0000-0000-0000B4410000}"/>
    <cellStyle name="Normal 2 2 3 2 2 2 4 82" xfId="16821" xr:uid="{00000000-0005-0000-0000-0000B5410000}"/>
    <cellStyle name="Normal 2 2 3 2 2 2 4 83" xfId="16822" xr:uid="{00000000-0005-0000-0000-0000B6410000}"/>
    <cellStyle name="Normal 2 2 3 2 2 2 4 84" xfId="16823" xr:uid="{00000000-0005-0000-0000-0000B7410000}"/>
    <cellStyle name="Normal 2 2 3 2 2 2 4 85" xfId="16824" xr:uid="{00000000-0005-0000-0000-0000B8410000}"/>
    <cellStyle name="Normal 2 2 3 2 2 2 4 86" xfId="16825" xr:uid="{00000000-0005-0000-0000-0000B9410000}"/>
    <cellStyle name="Normal 2 2 3 2 2 2 4 87" xfId="16826" xr:uid="{00000000-0005-0000-0000-0000BA410000}"/>
    <cellStyle name="Normal 2 2 3 2 2 2 4 88" xfId="16827" xr:uid="{00000000-0005-0000-0000-0000BB410000}"/>
    <cellStyle name="Normal 2 2 3 2 2 2 4 89" xfId="16828" xr:uid="{00000000-0005-0000-0000-0000BC410000}"/>
    <cellStyle name="Normal 2 2 3 2 2 2 4 9" xfId="16829" xr:uid="{00000000-0005-0000-0000-0000BD410000}"/>
    <cellStyle name="Normal 2 2 3 2 2 2 4 90" xfId="16830" xr:uid="{00000000-0005-0000-0000-0000BE410000}"/>
    <cellStyle name="Normal 2 2 3 2 2 2 4 91" xfId="16831" xr:uid="{00000000-0005-0000-0000-0000BF410000}"/>
    <cellStyle name="Normal 2 2 3 2 2 2 4 92" xfId="16832" xr:uid="{00000000-0005-0000-0000-0000C0410000}"/>
    <cellStyle name="Normal 2 2 3 2 2 2 4 93" xfId="16833" xr:uid="{00000000-0005-0000-0000-0000C1410000}"/>
    <cellStyle name="Normal 2 2 3 2 2 2 4 94" xfId="16834" xr:uid="{00000000-0005-0000-0000-0000C2410000}"/>
    <cellStyle name="Normal 2 2 3 2 2 2 4 95" xfId="16835" xr:uid="{00000000-0005-0000-0000-0000C3410000}"/>
    <cellStyle name="Normal 2 2 3 2 2 2 4 96" xfId="16836" xr:uid="{00000000-0005-0000-0000-0000C4410000}"/>
    <cellStyle name="Normal 2 2 3 2 2 2 4 97" xfId="16837" xr:uid="{00000000-0005-0000-0000-0000C5410000}"/>
    <cellStyle name="Normal 2 2 3 2 2 2 4 98" xfId="16838" xr:uid="{00000000-0005-0000-0000-0000C6410000}"/>
    <cellStyle name="Normal 2 2 3 2 2 2 4 99" xfId="16839" xr:uid="{00000000-0005-0000-0000-0000C7410000}"/>
    <cellStyle name="Normal 2 2 3 2 2 2 5" xfId="16840" xr:uid="{00000000-0005-0000-0000-0000C8410000}"/>
    <cellStyle name="Normal 2 2 3 2 2 2 6" xfId="16841" xr:uid="{00000000-0005-0000-0000-0000C9410000}"/>
    <cellStyle name="Normal 2 2 3 2 2 2 7" xfId="16842" xr:uid="{00000000-0005-0000-0000-0000CA410000}"/>
    <cellStyle name="Normal 2 2 3 2 2 2 8" xfId="16843" xr:uid="{00000000-0005-0000-0000-0000CB410000}"/>
    <cellStyle name="Normal 2 2 3 2 2 2 9" xfId="16844" xr:uid="{00000000-0005-0000-0000-0000CC410000}"/>
    <cellStyle name="Normal 2 2 3 2 2 3" xfId="16845" xr:uid="{00000000-0005-0000-0000-0000CD410000}"/>
    <cellStyle name="Normal 2 2 3 2 2 3 10" xfId="16846" xr:uid="{00000000-0005-0000-0000-0000CE410000}"/>
    <cellStyle name="Normal 2 2 3 2 2 3 100" xfId="16847" xr:uid="{00000000-0005-0000-0000-0000CF410000}"/>
    <cellStyle name="Normal 2 2 3 2 2 3 101" xfId="16848" xr:uid="{00000000-0005-0000-0000-0000D0410000}"/>
    <cellStyle name="Normal 2 2 3 2 2 3 102" xfId="16849" xr:uid="{00000000-0005-0000-0000-0000D1410000}"/>
    <cellStyle name="Normal 2 2 3 2 2 3 103" xfId="16850" xr:uid="{00000000-0005-0000-0000-0000D2410000}"/>
    <cellStyle name="Normal 2 2 3 2 2 3 104" xfId="16851" xr:uid="{00000000-0005-0000-0000-0000D3410000}"/>
    <cellStyle name="Normal 2 2 3 2 2 3 105" xfId="16852" xr:uid="{00000000-0005-0000-0000-0000D4410000}"/>
    <cellStyle name="Normal 2 2 3 2 2 3 106" xfId="16853" xr:uid="{00000000-0005-0000-0000-0000D5410000}"/>
    <cellStyle name="Normal 2 2 3 2 2 3 107" xfId="16854" xr:uid="{00000000-0005-0000-0000-0000D6410000}"/>
    <cellStyle name="Normal 2 2 3 2 2 3 108" xfId="16855" xr:uid="{00000000-0005-0000-0000-0000D7410000}"/>
    <cellStyle name="Normal 2 2 3 2 2 3 109" xfId="16856" xr:uid="{00000000-0005-0000-0000-0000D8410000}"/>
    <cellStyle name="Normal 2 2 3 2 2 3 11" xfId="16857" xr:uid="{00000000-0005-0000-0000-0000D9410000}"/>
    <cellStyle name="Normal 2 2 3 2 2 3 110" xfId="16858" xr:uid="{00000000-0005-0000-0000-0000DA410000}"/>
    <cellStyle name="Normal 2 2 3 2 2 3 111" xfId="16859" xr:uid="{00000000-0005-0000-0000-0000DB410000}"/>
    <cellStyle name="Normal 2 2 3 2 2 3 112" xfId="16860" xr:uid="{00000000-0005-0000-0000-0000DC410000}"/>
    <cellStyle name="Normal 2 2 3 2 2 3 113" xfId="16861" xr:uid="{00000000-0005-0000-0000-0000DD410000}"/>
    <cellStyle name="Normal 2 2 3 2 2 3 114" xfId="16862" xr:uid="{00000000-0005-0000-0000-0000DE410000}"/>
    <cellStyle name="Normal 2 2 3 2 2 3 115" xfId="16863" xr:uid="{00000000-0005-0000-0000-0000DF410000}"/>
    <cellStyle name="Normal 2 2 3 2 2 3 116" xfId="16864" xr:uid="{00000000-0005-0000-0000-0000E0410000}"/>
    <cellStyle name="Normal 2 2 3 2 2 3 117" xfId="16865" xr:uid="{00000000-0005-0000-0000-0000E1410000}"/>
    <cellStyle name="Normal 2 2 3 2 2 3 118" xfId="16866" xr:uid="{00000000-0005-0000-0000-0000E2410000}"/>
    <cellStyle name="Normal 2 2 3 2 2 3 119" xfId="16867" xr:uid="{00000000-0005-0000-0000-0000E3410000}"/>
    <cellStyle name="Normal 2 2 3 2 2 3 12" xfId="16868" xr:uid="{00000000-0005-0000-0000-0000E4410000}"/>
    <cellStyle name="Normal 2 2 3 2 2 3 120" xfId="16869" xr:uid="{00000000-0005-0000-0000-0000E5410000}"/>
    <cellStyle name="Normal 2 2 3 2 2 3 121" xfId="16870" xr:uid="{00000000-0005-0000-0000-0000E6410000}"/>
    <cellStyle name="Normal 2 2 3 2 2 3 122" xfId="16871" xr:uid="{00000000-0005-0000-0000-0000E7410000}"/>
    <cellStyle name="Normal 2 2 3 2 2 3 123" xfId="16872" xr:uid="{00000000-0005-0000-0000-0000E8410000}"/>
    <cellStyle name="Normal 2 2 3 2 2 3 124" xfId="16873" xr:uid="{00000000-0005-0000-0000-0000E9410000}"/>
    <cellStyle name="Normal 2 2 3 2 2 3 125" xfId="16874" xr:uid="{00000000-0005-0000-0000-0000EA410000}"/>
    <cellStyle name="Normal 2 2 3 2 2 3 126" xfId="16875" xr:uid="{00000000-0005-0000-0000-0000EB410000}"/>
    <cellStyle name="Normal 2 2 3 2 2 3 127" xfId="16876" xr:uid="{00000000-0005-0000-0000-0000EC410000}"/>
    <cellStyle name="Normal 2 2 3 2 2 3 128" xfId="16877" xr:uid="{00000000-0005-0000-0000-0000ED410000}"/>
    <cellStyle name="Normal 2 2 3 2 2 3 129" xfId="16878" xr:uid="{00000000-0005-0000-0000-0000EE410000}"/>
    <cellStyle name="Normal 2 2 3 2 2 3 13" xfId="16879" xr:uid="{00000000-0005-0000-0000-0000EF410000}"/>
    <cellStyle name="Normal 2 2 3 2 2 3 130" xfId="16880" xr:uid="{00000000-0005-0000-0000-0000F0410000}"/>
    <cellStyle name="Normal 2 2 3 2 2 3 131" xfId="16881" xr:uid="{00000000-0005-0000-0000-0000F1410000}"/>
    <cellStyle name="Normal 2 2 3 2 2 3 132" xfId="16882" xr:uid="{00000000-0005-0000-0000-0000F2410000}"/>
    <cellStyle name="Normal 2 2 3 2 2 3 133" xfId="16883" xr:uid="{00000000-0005-0000-0000-0000F3410000}"/>
    <cellStyle name="Normal 2 2 3 2 2 3 134" xfId="16884" xr:uid="{00000000-0005-0000-0000-0000F4410000}"/>
    <cellStyle name="Normal 2 2 3 2 2 3 135" xfId="16885" xr:uid="{00000000-0005-0000-0000-0000F5410000}"/>
    <cellStyle name="Normal 2 2 3 2 2 3 136" xfId="16886" xr:uid="{00000000-0005-0000-0000-0000F6410000}"/>
    <cellStyle name="Normal 2 2 3 2 2 3 137" xfId="16887" xr:uid="{00000000-0005-0000-0000-0000F7410000}"/>
    <cellStyle name="Normal 2 2 3 2 2 3 138" xfId="16888" xr:uid="{00000000-0005-0000-0000-0000F8410000}"/>
    <cellStyle name="Normal 2 2 3 2 2 3 139" xfId="16889" xr:uid="{00000000-0005-0000-0000-0000F9410000}"/>
    <cellStyle name="Normal 2 2 3 2 2 3 14" xfId="16890" xr:uid="{00000000-0005-0000-0000-0000FA410000}"/>
    <cellStyle name="Normal 2 2 3 2 2 3 140" xfId="16891" xr:uid="{00000000-0005-0000-0000-0000FB410000}"/>
    <cellStyle name="Normal 2 2 3 2 2 3 141" xfId="16892" xr:uid="{00000000-0005-0000-0000-0000FC410000}"/>
    <cellStyle name="Normal 2 2 3 2 2 3 142" xfId="16893" xr:uid="{00000000-0005-0000-0000-0000FD410000}"/>
    <cellStyle name="Normal 2 2 3 2 2 3 143" xfId="16894" xr:uid="{00000000-0005-0000-0000-0000FE410000}"/>
    <cellStyle name="Normal 2 2 3 2 2 3 144" xfId="16895" xr:uid="{00000000-0005-0000-0000-0000FF410000}"/>
    <cellStyle name="Normal 2 2 3 2 2 3 145" xfId="16896" xr:uid="{00000000-0005-0000-0000-000000420000}"/>
    <cellStyle name="Normal 2 2 3 2 2 3 146" xfId="16897" xr:uid="{00000000-0005-0000-0000-000001420000}"/>
    <cellStyle name="Normal 2 2 3 2 2 3 147" xfId="16898" xr:uid="{00000000-0005-0000-0000-000002420000}"/>
    <cellStyle name="Normal 2 2 3 2 2 3 148" xfId="16899" xr:uid="{00000000-0005-0000-0000-000003420000}"/>
    <cellStyle name="Normal 2 2 3 2 2 3 149" xfId="16900" xr:uid="{00000000-0005-0000-0000-000004420000}"/>
    <cellStyle name="Normal 2 2 3 2 2 3 15" xfId="16901" xr:uid="{00000000-0005-0000-0000-000005420000}"/>
    <cellStyle name="Normal 2 2 3 2 2 3 150" xfId="16902" xr:uid="{00000000-0005-0000-0000-000006420000}"/>
    <cellStyle name="Normal 2 2 3 2 2 3 151" xfId="16903" xr:uid="{00000000-0005-0000-0000-000007420000}"/>
    <cellStyle name="Normal 2 2 3 2 2 3 152" xfId="16904" xr:uid="{00000000-0005-0000-0000-000008420000}"/>
    <cellStyle name="Normal 2 2 3 2 2 3 153" xfId="16905" xr:uid="{00000000-0005-0000-0000-000009420000}"/>
    <cellStyle name="Normal 2 2 3 2 2 3 154" xfId="16906" xr:uid="{00000000-0005-0000-0000-00000A420000}"/>
    <cellStyle name="Normal 2 2 3 2 2 3 155" xfId="16907" xr:uid="{00000000-0005-0000-0000-00000B420000}"/>
    <cellStyle name="Normal 2 2 3 2 2 3 156" xfId="16908" xr:uid="{00000000-0005-0000-0000-00000C420000}"/>
    <cellStyle name="Normal 2 2 3 2 2 3 157" xfId="16909" xr:uid="{00000000-0005-0000-0000-00000D420000}"/>
    <cellStyle name="Normal 2 2 3 2 2 3 158" xfId="16910" xr:uid="{00000000-0005-0000-0000-00000E420000}"/>
    <cellStyle name="Normal 2 2 3 2 2 3 159" xfId="16911" xr:uid="{00000000-0005-0000-0000-00000F420000}"/>
    <cellStyle name="Normal 2 2 3 2 2 3 16" xfId="16912" xr:uid="{00000000-0005-0000-0000-000010420000}"/>
    <cellStyle name="Normal 2 2 3 2 2 3 160" xfId="16913" xr:uid="{00000000-0005-0000-0000-000011420000}"/>
    <cellStyle name="Normal 2 2 3 2 2 3 161" xfId="16914" xr:uid="{00000000-0005-0000-0000-000012420000}"/>
    <cellStyle name="Normal 2 2 3 2 2 3 162" xfId="16915" xr:uid="{00000000-0005-0000-0000-000013420000}"/>
    <cellStyle name="Normal 2 2 3 2 2 3 163" xfId="16916" xr:uid="{00000000-0005-0000-0000-000014420000}"/>
    <cellStyle name="Normal 2 2 3 2 2 3 164" xfId="16917" xr:uid="{00000000-0005-0000-0000-000015420000}"/>
    <cellStyle name="Normal 2 2 3 2 2 3 165" xfId="16918" xr:uid="{00000000-0005-0000-0000-000016420000}"/>
    <cellStyle name="Normal 2 2 3 2 2 3 166" xfId="16919" xr:uid="{00000000-0005-0000-0000-000017420000}"/>
    <cellStyle name="Normal 2 2 3 2 2 3 167" xfId="16920" xr:uid="{00000000-0005-0000-0000-000018420000}"/>
    <cellStyle name="Normal 2 2 3 2 2 3 168" xfId="16921" xr:uid="{00000000-0005-0000-0000-000019420000}"/>
    <cellStyle name="Normal 2 2 3 2 2 3 169" xfId="16922" xr:uid="{00000000-0005-0000-0000-00001A420000}"/>
    <cellStyle name="Normal 2 2 3 2 2 3 17" xfId="16923" xr:uid="{00000000-0005-0000-0000-00001B420000}"/>
    <cellStyle name="Normal 2 2 3 2 2 3 170" xfId="16924" xr:uid="{00000000-0005-0000-0000-00001C420000}"/>
    <cellStyle name="Normal 2 2 3 2 2 3 171" xfId="16925" xr:uid="{00000000-0005-0000-0000-00001D420000}"/>
    <cellStyle name="Normal 2 2 3 2 2 3 172" xfId="16926" xr:uid="{00000000-0005-0000-0000-00001E420000}"/>
    <cellStyle name="Normal 2 2 3 2 2 3 173" xfId="16927" xr:uid="{00000000-0005-0000-0000-00001F420000}"/>
    <cellStyle name="Normal 2 2 3 2 2 3 174" xfId="16928" xr:uid="{00000000-0005-0000-0000-000020420000}"/>
    <cellStyle name="Normal 2 2 3 2 2 3 175" xfId="16929" xr:uid="{00000000-0005-0000-0000-000021420000}"/>
    <cellStyle name="Normal 2 2 3 2 2 3 176" xfId="16930" xr:uid="{00000000-0005-0000-0000-000022420000}"/>
    <cellStyle name="Normal 2 2 3 2 2 3 177" xfId="16931" xr:uid="{00000000-0005-0000-0000-000023420000}"/>
    <cellStyle name="Normal 2 2 3 2 2 3 178" xfId="16932" xr:uid="{00000000-0005-0000-0000-000024420000}"/>
    <cellStyle name="Normal 2 2 3 2 2 3 179" xfId="16933" xr:uid="{00000000-0005-0000-0000-000025420000}"/>
    <cellStyle name="Normal 2 2 3 2 2 3 18" xfId="16934" xr:uid="{00000000-0005-0000-0000-000026420000}"/>
    <cellStyle name="Normal 2 2 3 2 2 3 180" xfId="16935" xr:uid="{00000000-0005-0000-0000-000027420000}"/>
    <cellStyle name="Normal 2 2 3 2 2 3 181" xfId="16936" xr:uid="{00000000-0005-0000-0000-000028420000}"/>
    <cellStyle name="Normal 2 2 3 2 2 3 19" xfId="16937" xr:uid="{00000000-0005-0000-0000-000029420000}"/>
    <cellStyle name="Normal 2 2 3 2 2 3 2" xfId="16938" xr:uid="{00000000-0005-0000-0000-00002A420000}"/>
    <cellStyle name="Normal 2 2 3 2 2 3 2 10" xfId="16939" xr:uid="{00000000-0005-0000-0000-00002B420000}"/>
    <cellStyle name="Normal 2 2 3 2 2 3 2 100" xfId="16940" xr:uid="{00000000-0005-0000-0000-00002C420000}"/>
    <cellStyle name="Normal 2 2 3 2 2 3 2 101" xfId="16941" xr:uid="{00000000-0005-0000-0000-00002D420000}"/>
    <cellStyle name="Normal 2 2 3 2 2 3 2 102" xfId="16942" xr:uid="{00000000-0005-0000-0000-00002E420000}"/>
    <cellStyle name="Normal 2 2 3 2 2 3 2 103" xfId="16943" xr:uid="{00000000-0005-0000-0000-00002F420000}"/>
    <cellStyle name="Normal 2 2 3 2 2 3 2 104" xfId="16944" xr:uid="{00000000-0005-0000-0000-000030420000}"/>
    <cellStyle name="Normal 2 2 3 2 2 3 2 105" xfId="16945" xr:uid="{00000000-0005-0000-0000-000031420000}"/>
    <cellStyle name="Normal 2 2 3 2 2 3 2 106" xfId="16946" xr:uid="{00000000-0005-0000-0000-000032420000}"/>
    <cellStyle name="Normal 2 2 3 2 2 3 2 107" xfId="16947" xr:uid="{00000000-0005-0000-0000-000033420000}"/>
    <cellStyle name="Normal 2 2 3 2 2 3 2 108" xfId="16948" xr:uid="{00000000-0005-0000-0000-000034420000}"/>
    <cellStyle name="Normal 2 2 3 2 2 3 2 109" xfId="16949" xr:uid="{00000000-0005-0000-0000-000035420000}"/>
    <cellStyle name="Normal 2 2 3 2 2 3 2 11" xfId="16950" xr:uid="{00000000-0005-0000-0000-000036420000}"/>
    <cellStyle name="Normal 2 2 3 2 2 3 2 110" xfId="16951" xr:uid="{00000000-0005-0000-0000-000037420000}"/>
    <cellStyle name="Normal 2 2 3 2 2 3 2 111" xfId="16952" xr:uid="{00000000-0005-0000-0000-000038420000}"/>
    <cellStyle name="Normal 2 2 3 2 2 3 2 112" xfId="16953" xr:uid="{00000000-0005-0000-0000-000039420000}"/>
    <cellStyle name="Normal 2 2 3 2 2 3 2 113" xfId="16954" xr:uid="{00000000-0005-0000-0000-00003A420000}"/>
    <cellStyle name="Normal 2 2 3 2 2 3 2 114" xfId="16955" xr:uid="{00000000-0005-0000-0000-00003B420000}"/>
    <cellStyle name="Normal 2 2 3 2 2 3 2 115" xfId="16956" xr:uid="{00000000-0005-0000-0000-00003C420000}"/>
    <cellStyle name="Normal 2 2 3 2 2 3 2 116" xfId="16957" xr:uid="{00000000-0005-0000-0000-00003D420000}"/>
    <cellStyle name="Normal 2 2 3 2 2 3 2 117" xfId="16958" xr:uid="{00000000-0005-0000-0000-00003E420000}"/>
    <cellStyle name="Normal 2 2 3 2 2 3 2 118" xfId="16959" xr:uid="{00000000-0005-0000-0000-00003F420000}"/>
    <cellStyle name="Normal 2 2 3 2 2 3 2 119" xfId="16960" xr:uid="{00000000-0005-0000-0000-000040420000}"/>
    <cellStyle name="Normal 2 2 3 2 2 3 2 12" xfId="16961" xr:uid="{00000000-0005-0000-0000-000041420000}"/>
    <cellStyle name="Normal 2 2 3 2 2 3 2 120" xfId="16962" xr:uid="{00000000-0005-0000-0000-000042420000}"/>
    <cellStyle name="Normal 2 2 3 2 2 3 2 121" xfId="16963" xr:uid="{00000000-0005-0000-0000-000043420000}"/>
    <cellStyle name="Normal 2 2 3 2 2 3 2 122" xfId="16964" xr:uid="{00000000-0005-0000-0000-000044420000}"/>
    <cellStyle name="Normal 2 2 3 2 2 3 2 123" xfId="16965" xr:uid="{00000000-0005-0000-0000-000045420000}"/>
    <cellStyle name="Normal 2 2 3 2 2 3 2 124" xfId="16966" xr:uid="{00000000-0005-0000-0000-000046420000}"/>
    <cellStyle name="Normal 2 2 3 2 2 3 2 125" xfId="16967" xr:uid="{00000000-0005-0000-0000-000047420000}"/>
    <cellStyle name="Normal 2 2 3 2 2 3 2 126" xfId="16968" xr:uid="{00000000-0005-0000-0000-000048420000}"/>
    <cellStyle name="Normal 2 2 3 2 2 3 2 127" xfId="16969" xr:uid="{00000000-0005-0000-0000-000049420000}"/>
    <cellStyle name="Normal 2 2 3 2 2 3 2 128" xfId="16970" xr:uid="{00000000-0005-0000-0000-00004A420000}"/>
    <cellStyle name="Normal 2 2 3 2 2 3 2 129" xfId="16971" xr:uid="{00000000-0005-0000-0000-00004B420000}"/>
    <cellStyle name="Normal 2 2 3 2 2 3 2 13" xfId="16972" xr:uid="{00000000-0005-0000-0000-00004C420000}"/>
    <cellStyle name="Normal 2 2 3 2 2 3 2 130" xfId="16973" xr:uid="{00000000-0005-0000-0000-00004D420000}"/>
    <cellStyle name="Normal 2 2 3 2 2 3 2 131" xfId="16974" xr:uid="{00000000-0005-0000-0000-00004E420000}"/>
    <cellStyle name="Normal 2 2 3 2 2 3 2 132" xfId="16975" xr:uid="{00000000-0005-0000-0000-00004F420000}"/>
    <cellStyle name="Normal 2 2 3 2 2 3 2 133" xfId="16976" xr:uid="{00000000-0005-0000-0000-000050420000}"/>
    <cellStyle name="Normal 2 2 3 2 2 3 2 134" xfId="16977" xr:uid="{00000000-0005-0000-0000-000051420000}"/>
    <cellStyle name="Normal 2 2 3 2 2 3 2 135" xfId="16978" xr:uid="{00000000-0005-0000-0000-000052420000}"/>
    <cellStyle name="Normal 2 2 3 2 2 3 2 136" xfId="16979" xr:uid="{00000000-0005-0000-0000-000053420000}"/>
    <cellStyle name="Normal 2 2 3 2 2 3 2 137" xfId="16980" xr:uid="{00000000-0005-0000-0000-000054420000}"/>
    <cellStyle name="Normal 2 2 3 2 2 3 2 138" xfId="16981" xr:uid="{00000000-0005-0000-0000-000055420000}"/>
    <cellStyle name="Normal 2 2 3 2 2 3 2 139" xfId="16982" xr:uid="{00000000-0005-0000-0000-000056420000}"/>
    <cellStyle name="Normal 2 2 3 2 2 3 2 14" xfId="16983" xr:uid="{00000000-0005-0000-0000-000057420000}"/>
    <cellStyle name="Normal 2 2 3 2 2 3 2 140" xfId="16984" xr:uid="{00000000-0005-0000-0000-000058420000}"/>
    <cellStyle name="Normal 2 2 3 2 2 3 2 141" xfId="16985" xr:uid="{00000000-0005-0000-0000-000059420000}"/>
    <cellStyle name="Normal 2 2 3 2 2 3 2 142" xfId="16986" xr:uid="{00000000-0005-0000-0000-00005A420000}"/>
    <cellStyle name="Normal 2 2 3 2 2 3 2 143" xfId="16987" xr:uid="{00000000-0005-0000-0000-00005B420000}"/>
    <cellStyle name="Normal 2 2 3 2 2 3 2 144" xfId="16988" xr:uid="{00000000-0005-0000-0000-00005C420000}"/>
    <cellStyle name="Normal 2 2 3 2 2 3 2 145" xfId="16989" xr:uid="{00000000-0005-0000-0000-00005D420000}"/>
    <cellStyle name="Normal 2 2 3 2 2 3 2 146" xfId="16990" xr:uid="{00000000-0005-0000-0000-00005E420000}"/>
    <cellStyle name="Normal 2 2 3 2 2 3 2 147" xfId="16991" xr:uid="{00000000-0005-0000-0000-00005F420000}"/>
    <cellStyle name="Normal 2 2 3 2 2 3 2 148" xfId="16992" xr:uid="{00000000-0005-0000-0000-000060420000}"/>
    <cellStyle name="Normal 2 2 3 2 2 3 2 149" xfId="16993" xr:uid="{00000000-0005-0000-0000-000061420000}"/>
    <cellStyle name="Normal 2 2 3 2 2 3 2 15" xfId="16994" xr:uid="{00000000-0005-0000-0000-000062420000}"/>
    <cellStyle name="Normal 2 2 3 2 2 3 2 150" xfId="16995" xr:uid="{00000000-0005-0000-0000-000063420000}"/>
    <cellStyle name="Normal 2 2 3 2 2 3 2 151" xfId="16996" xr:uid="{00000000-0005-0000-0000-000064420000}"/>
    <cellStyle name="Normal 2 2 3 2 2 3 2 152" xfId="16997" xr:uid="{00000000-0005-0000-0000-000065420000}"/>
    <cellStyle name="Normal 2 2 3 2 2 3 2 153" xfId="16998" xr:uid="{00000000-0005-0000-0000-000066420000}"/>
    <cellStyle name="Normal 2 2 3 2 2 3 2 154" xfId="16999" xr:uid="{00000000-0005-0000-0000-000067420000}"/>
    <cellStyle name="Normal 2 2 3 2 2 3 2 155" xfId="17000" xr:uid="{00000000-0005-0000-0000-000068420000}"/>
    <cellStyle name="Normal 2 2 3 2 2 3 2 156" xfId="17001" xr:uid="{00000000-0005-0000-0000-000069420000}"/>
    <cellStyle name="Normal 2 2 3 2 2 3 2 157" xfId="17002" xr:uid="{00000000-0005-0000-0000-00006A420000}"/>
    <cellStyle name="Normal 2 2 3 2 2 3 2 158" xfId="17003" xr:uid="{00000000-0005-0000-0000-00006B420000}"/>
    <cellStyle name="Normal 2 2 3 2 2 3 2 159" xfId="17004" xr:uid="{00000000-0005-0000-0000-00006C420000}"/>
    <cellStyle name="Normal 2 2 3 2 2 3 2 16" xfId="17005" xr:uid="{00000000-0005-0000-0000-00006D420000}"/>
    <cellStyle name="Normal 2 2 3 2 2 3 2 160" xfId="17006" xr:uid="{00000000-0005-0000-0000-00006E420000}"/>
    <cellStyle name="Normal 2 2 3 2 2 3 2 161" xfId="17007" xr:uid="{00000000-0005-0000-0000-00006F420000}"/>
    <cellStyle name="Normal 2 2 3 2 2 3 2 162" xfId="17008" xr:uid="{00000000-0005-0000-0000-000070420000}"/>
    <cellStyle name="Normal 2 2 3 2 2 3 2 163" xfId="17009" xr:uid="{00000000-0005-0000-0000-000071420000}"/>
    <cellStyle name="Normal 2 2 3 2 2 3 2 164" xfId="17010" xr:uid="{00000000-0005-0000-0000-000072420000}"/>
    <cellStyle name="Normal 2 2 3 2 2 3 2 165" xfId="17011" xr:uid="{00000000-0005-0000-0000-000073420000}"/>
    <cellStyle name="Normal 2 2 3 2 2 3 2 166" xfId="17012" xr:uid="{00000000-0005-0000-0000-000074420000}"/>
    <cellStyle name="Normal 2 2 3 2 2 3 2 167" xfId="17013" xr:uid="{00000000-0005-0000-0000-000075420000}"/>
    <cellStyle name="Normal 2 2 3 2 2 3 2 168" xfId="17014" xr:uid="{00000000-0005-0000-0000-000076420000}"/>
    <cellStyle name="Normal 2 2 3 2 2 3 2 169" xfId="17015" xr:uid="{00000000-0005-0000-0000-000077420000}"/>
    <cellStyle name="Normal 2 2 3 2 2 3 2 17" xfId="17016" xr:uid="{00000000-0005-0000-0000-000078420000}"/>
    <cellStyle name="Normal 2 2 3 2 2 3 2 170" xfId="17017" xr:uid="{00000000-0005-0000-0000-000079420000}"/>
    <cellStyle name="Normal 2 2 3 2 2 3 2 171" xfId="17018" xr:uid="{00000000-0005-0000-0000-00007A420000}"/>
    <cellStyle name="Normal 2 2 3 2 2 3 2 172" xfId="17019" xr:uid="{00000000-0005-0000-0000-00007B420000}"/>
    <cellStyle name="Normal 2 2 3 2 2 3 2 173" xfId="17020" xr:uid="{00000000-0005-0000-0000-00007C420000}"/>
    <cellStyle name="Normal 2 2 3 2 2 3 2 174" xfId="17021" xr:uid="{00000000-0005-0000-0000-00007D420000}"/>
    <cellStyle name="Normal 2 2 3 2 2 3 2 175" xfId="17022" xr:uid="{00000000-0005-0000-0000-00007E420000}"/>
    <cellStyle name="Normal 2 2 3 2 2 3 2 176" xfId="17023" xr:uid="{00000000-0005-0000-0000-00007F420000}"/>
    <cellStyle name="Normal 2 2 3 2 2 3 2 177" xfId="17024" xr:uid="{00000000-0005-0000-0000-000080420000}"/>
    <cellStyle name="Normal 2 2 3 2 2 3 2 178" xfId="17025" xr:uid="{00000000-0005-0000-0000-000081420000}"/>
    <cellStyle name="Normal 2 2 3 2 2 3 2 179" xfId="17026" xr:uid="{00000000-0005-0000-0000-000082420000}"/>
    <cellStyle name="Normal 2 2 3 2 2 3 2 18" xfId="17027" xr:uid="{00000000-0005-0000-0000-000083420000}"/>
    <cellStyle name="Normal 2 2 3 2 2 3 2 180" xfId="17028" xr:uid="{00000000-0005-0000-0000-000084420000}"/>
    <cellStyle name="Normal 2 2 3 2 2 3 2 181" xfId="17029" xr:uid="{00000000-0005-0000-0000-000085420000}"/>
    <cellStyle name="Normal 2 2 3 2 2 3 2 19" xfId="17030" xr:uid="{00000000-0005-0000-0000-000086420000}"/>
    <cellStyle name="Normal 2 2 3 2 2 3 2 2" xfId="17031" xr:uid="{00000000-0005-0000-0000-000087420000}"/>
    <cellStyle name="Normal 2 2 3 2 2 3 2 2 10" xfId="17032" xr:uid="{00000000-0005-0000-0000-000088420000}"/>
    <cellStyle name="Normal 2 2 3 2 2 3 2 2 100" xfId="17033" xr:uid="{00000000-0005-0000-0000-000089420000}"/>
    <cellStyle name="Normal 2 2 3 2 2 3 2 2 101" xfId="17034" xr:uid="{00000000-0005-0000-0000-00008A420000}"/>
    <cellStyle name="Normal 2 2 3 2 2 3 2 2 102" xfId="17035" xr:uid="{00000000-0005-0000-0000-00008B420000}"/>
    <cellStyle name="Normal 2 2 3 2 2 3 2 2 103" xfId="17036" xr:uid="{00000000-0005-0000-0000-00008C420000}"/>
    <cellStyle name="Normal 2 2 3 2 2 3 2 2 104" xfId="17037" xr:uid="{00000000-0005-0000-0000-00008D420000}"/>
    <cellStyle name="Normal 2 2 3 2 2 3 2 2 105" xfId="17038" xr:uid="{00000000-0005-0000-0000-00008E420000}"/>
    <cellStyle name="Normal 2 2 3 2 2 3 2 2 106" xfId="17039" xr:uid="{00000000-0005-0000-0000-00008F420000}"/>
    <cellStyle name="Normal 2 2 3 2 2 3 2 2 107" xfId="17040" xr:uid="{00000000-0005-0000-0000-000090420000}"/>
    <cellStyle name="Normal 2 2 3 2 2 3 2 2 108" xfId="17041" xr:uid="{00000000-0005-0000-0000-000091420000}"/>
    <cellStyle name="Normal 2 2 3 2 2 3 2 2 109" xfId="17042" xr:uid="{00000000-0005-0000-0000-000092420000}"/>
    <cellStyle name="Normal 2 2 3 2 2 3 2 2 11" xfId="17043" xr:uid="{00000000-0005-0000-0000-000093420000}"/>
    <cellStyle name="Normal 2 2 3 2 2 3 2 2 110" xfId="17044" xr:uid="{00000000-0005-0000-0000-000094420000}"/>
    <cellStyle name="Normal 2 2 3 2 2 3 2 2 111" xfId="17045" xr:uid="{00000000-0005-0000-0000-000095420000}"/>
    <cellStyle name="Normal 2 2 3 2 2 3 2 2 112" xfId="17046" xr:uid="{00000000-0005-0000-0000-000096420000}"/>
    <cellStyle name="Normal 2 2 3 2 2 3 2 2 113" xfId="17047" xr:uid="{00000000-0005-0000-0000-000097420000}"/>
    <cellStyle name="Normal 2 2 3 2 2 3 2 2 114" xfId="17048" xr:uid="{00000000-0005-0000-0000-000098420000}"/>
    <cellStyle name="Normal 2 2 3 2 2 3 2 2 115" xfId="17049" xr:uid="{00000000-0005-0000-0000-000099420000}"/>
    <cellStyle name="Normal 2 2 3 2 2 3 2 2 116" xfId="17050" xr:uid="{00000000-0005-0000-0000-00009A420000}"/>
    <cellStyle name="Normal 2 2 3 2 2 3 2 2 117" xfId="17051" xr:uid="{00000000-0005-0000-0000-00009B420000}"/>
    <cellStyle name="Normal 2 2 3 2 2 3 2 2 118" xfId="17052" xr:uid="{00000000-0005-0000-0000-00009C420000}"/>
    <cellStyle name="Normal 2 2 3 2 2 3 2 2 119" xfId="17053" xr:uid="{00000000-0005-0000-0000-00009D420000}"/>
    <cellStyle name="Normal 2 2 3 2 2 3 2 2 12" xfId="17054" xr:uid="{00000000-0005-0000-0000-00009E420000}"/>
    <cellStyle name="Normal 2 2 3 2 2 3 2 2 120" xfId="17055" xr:uid="{00000000-0005-0000-0000-00009F420000}"/>
    <cellStyle name="Normal 2 2 3 2 2 3 2 2 121" xfId="17056" xr:uid="{00000000-0005-0000-0000-0000A0420000}"/>
    <cellStyle name="Normal 2 2 3 2 2 3 2 2 122" xfId="17057" xr:uid="{00000000-0005-0000-0000-0000A1420000}"/>
    <cellStyle name="Normal 2 2 3 2 2 3 2 2 123" xfId="17058" xr:uid="{00000000-0005-0000-0000-0000A2420000}"/>
    <cellStyle name="Normal 2 2 3 2 2 3 2 2 124" xfId="17059" xr:uid="{00000000-0005-0000-0000-0000A3420000}"/>
    <cellStyle name="Normal 2 2 3 2 2 3 2 2 125" xfId="17060" xr:uid="{00000000-0005-0000-0000-0000A4420000}"/>
    <cellStyle name="Normal 2 2 3 2 2 3 2 2 126" xfId="17061" xr:uid="{00000000-0005-0000-0000-0000A5420000}"/>
    <cellStyle name="Normal 2 2 3 2 2 3 2 2 127" xfId="17062" xr:uid="{00000000-0005-0000-0000-0000A6420000}"/>
    <cellStyle name="Normal 2 2 3 2 2 3 2 2 128" xfId="17063" xr:uid="{00000000-0005-0000-0000-0000A7420000}"/>
    <cellStyle name="Normal 2 2 3 2 2 3 2 2 129" xfId="17064" xr:uid="{00000000-0005-0000-0000-0000A8420000}"/>
    <cellStyle name="Normal 2 2 3 2 2 3 2 2 13" xfId="17065" xr:uid="{00000000-0005-0000-0000-0000A9420000}"/>
    <cellStyle name="Normal 2 2 3 2 2 3 2 2 130" xfId="17066" xr:uid="{00000000-0005-0000-0000-0000AA420000}"/>
    <cellStyle name="Normal 2 2 3 2 2 3 2 2 131" xfId="17067" xr:uid="{00000000-0005-0000-0000-0000AB420000}"/>
    <cellStyle name="Normal 2 2 3 2 2 3 2 2 132" xfId="17068" xr:uid="{00000000-0005-0000-0000-0000AC420000}"/>
    <cellStyle name="Normal 2 2 3 2 2 3 2 2 133" xfId="17069" xr:uid="{00000000-0005-0000-0000-0000AD420000}"/>
    <cellStyle name="Normal 2 2 3 2 2 3 2 2 134" xfId="17070" xr:uid="{00000000-0005-0000-0000-0000AE420000}"/>
    <cellStyle name="Normal 2 2 3 2 2 3 2 2 135" xfId="17071" xr:uid="{00000000-0005-0000-0000-0000AF420000}"/>
    <cellStyle name="Normal 2 2 3 2 2 3 2 2 136" xfId="17072" xr:uid="{00000000-0005-0000-0000-0000B0420000}"/>
    <cellStyle name="Normal 2 2 3 2 2 3 2 2 137" xfId="17073" xr:uid="{00000000-0005-0000-0000-0000B1420000}"/>
    <cellStyle name="Normal 2 2 3 2 2 3 2 2 138" xfId="17074" xr:uid="{00000000-0005-0000-0000-0000B2420000}"/>
    <cellStyle name="Normal 2 2 3 2 2 3 2 2 139" xfId="17075" xr:uid="{00000000-0005-0000-0000-0000B3420000}"/>
    <cellStyle name="Normal 2 2 3 2 2 3 2 2 14" xfId="17076" xr:uid="{00000000-0005-0000-0000-0000B4420000}"/>
    <cellStyle name="Normal 2 2 3 2 2 3 2 2 140" xfId="17077" xr:uid="{00000000-0005-0000-0000-0000B5420000}"/>
    <cellStyle name="Normal 2 2 3 2 2 3 2 2 141" xfId="17078" xr:uid="{00000000-0005-0000-0000-0000B6420000}"/>
    <cellStyle name="Normal 2 2 3 2 2 3 2 2 142" xfId="17079" xr:uid="{00000000-0005-0000-0000-0000B7420000}"/>
    <cellStyle name="Normal 2 2 3 2 2 3 2 2 143" xfId="17080" xr:uid="{00000000-0005-0000-0000-0000B8420000}"/>
    <cellStyle name="Normal 2 2 3 2 2 3 2 2 144" xfId="17081" xr:uid="{00000000-0005-0000-0000-0000B9420000}"/>
    <cellStyle name="Normal 2 2 3 2 2 3 2 2 145" xfId="17082" xr:uid="{00000000-0005-0000-0000-0000BA420000}"/>
    <cellStyle name="Normal 2 2 3 2 2 3 2 2 146" xfId="17083" xr:uid="{00000000-0005-0000-0000-0000BB420000}"/>
    <cellStyle name="Normal 2 2 3 2 2 3 2 2 147" xfId="17084" xr:uid="{00000000-0005-0000-0000-0000BC420000}"/>
    <cellStyle name="Normal 2 2 3 2 2 3 2 2 148" xfId="17085" xr:uid="{00000000-0005-0000-0000-0000BD420000}"/>
    <cellStyle name="Normal 2 2 3 2 2 3 2 2 149" xfId="17086" xr:uid="{00000000-0005-0000-0000-0000BE420000}"/>
    <cellStyle name="Normal 2 2 3 2 2 3 2 2 15" xfId="17087" xr:uid="{00000000-0005-0000-0000-0000BF420000}"/>
    <cellStyle name="Normal 2 2 3 2 2 3 2 2 150" xfId="17088" xr:uid="{00000000-0005-0000-0000-0000C0420000}"/>
    <cellStyle name="Normal 2 2 3 2 2 3 2 2 151" xfId="17089" xr:uid="{00000000-0005-0000-0000-0000C1420000}"/>
    <cellStyle name="Normal 2 2 3 2 2 3 2 2 152" xfId="17090" xr:uid="{00000000-0005-0000-0000-0000C2420000}"/>
    <cellStyle name="Normal 2 2 3 2 2 3 2 2 153" xfId="17091" xr:uid="{00000000-0005-0000-0000-0000C3420000}"/>
    <cellStyle name="Normal 2 2 3 2 2 3 2 2 154" xfId="17092" xr:uid="{00000000-0005-0000-0000-0000C4420000}"/>
    <cellStyle name="Normal 2 2 3 2 2 3 2 2 155" xfId="17093" xr:uid="{00000000-0005-0000-0000-0000C5420000}"/>
    <cellStyle name="Normal 2 2 3 2 2 3 2 2 156" xfId="17094" xr:uid="{00000000-0005-0000-0000-0000C6420000}"/>
    <cellStyle name="Normal 2 2 3 2 2 3 2 2 157" xfId="17095" xr:uid="{00000000-0005-0000-0000-0000C7420000}"/>
    <cellStyle name="Normal 2 2 3 2 2 3 2 2 158" xfId="17096" xr:uid="{00000000-0005-0000-0000-0000C8420000}"/>
    <cellStyle name="Normal 2 2 3 2 2 3 2 2 159" xfId="17097" xr:uid="{00000000-0005-0000-0000-0000C9420000}"/>
    <cellStyle name="Normal 2 2 3 2 2 3 2 2 16" xfId="17098" xr:uid="{00000000-0005-0000-0000-0000CA420000}"/>
    <cellStyle name="Normal 2 2 3 2 2 3 2 2 160" xfId="17099" xr:uid="{00000000-0005-0000-0000-0000CB420000}"/>
    <cellStyle name="Normal 2 2 3 2 2 3 2 2 161" xfId="17100" xr:uid="{00000000-0005-0000-0000-0000CC420000}"/>
    <cellStyle name="Normal 2 2 3 2 2 3 2 2 162" xfId="17101" xr:uid="{00000000-0005-0000-0000-0000CD420000}"/>
    <cellStyle name="Normal 2 2 3 2 2 3 2 2 163" xfId="17102" xr:uid="{00000000-0005-0000-0000-0000CE420000}"/>
    <cellStyle name="Normal 2 2 3 2 2 3 2 2 164" xfId="17103" xr:uid="{00000000-0005-0000-0000-0000CF420000}"/>
    <cellStyle name="Normal 2 2 3 2 2 3 2 2 165" xfId="17104" xr:uid="{00000000-0005-0000-0000-0000D0420000}"/>
    <cellStyle name="Normal 2 2 3 2 2 3 2 2 166" xfId="17105" xr:uid="{00000000-0005-0000-0000-0000D1420000}"/>
    <cellStyle name="Normal 2 2 3 2 2 3 2 2 167" xfId="17106" xr:uid="{00000000-0005-0000-0000-0000D2420000}"/>
    <cellStyle name="Normal 2 2 3 2 2 3 2 2 168" xfId="17107" xr:uid="{00000000-0005-0000-0000-0000D3420000}"/>
    <cellStyle name="Normal 2 2 3 2 2 3 2 2 169" xfId="17108" xr:uid="{00000000-0005-0000-0000-0000D4420000}"/>
    <cellStyle name="Normal 2 2 3 2 2 3 2 2 17" xfId="17109" xr:uid="{00000000-0005-0000-0000-0000D5420000}"/>
    <cellStyle name="Normal 2 2 3 2 2 3 2 2 170" xfId="17110" xr:uid="{00000000-0005-0000-0000-0000D6420000}"/>
    <cellStyle name="Normal 2 2 3 2 2 3 2 2 171" xfId="17111" xr:uid="{00000000-0005-0000-0000-0000D7420000}"/>
    <cellStyle name="Normal 2 2 3 2 2 3 2 2 172" xfId="17112" xr:uid="{00000000-0005-0000-0000-0000D8420000}"/>
    <cellStyle name="Normal 2 2 3 2 2 3 2 2 173" xfId="17113" xr:uid="{00000000-0005-0000-0000-0000D9420000}"/>
    <cellStyle name="Normal 2 2 3 2 2 3 2 2 174" xfId="17114" xr:uid="{00000000-0005-0000-0000-0000DA420000}"/>
    <cellStyle name="Normal 2 2 3 2 2 3 2 2 175" xfId="17115" xr:uid="{00000000-0005-0000-0000-0000DB420000}"/>
    <cellStyle name="Normal 2 2 3 2 2 3 2 2 176" xfId="17116" xr:uid="{00000000-0005-0000-0000-0000DC420000}"/>
    <cellStyle name="Normal 2 2 3 2 2 3 2 2 177" xfId="17117" xr:uid="{00000000-0005-0000-0000-0000DD420000}"/>
    <cellStyle name="Normal 2 2 3 2 2 3 2 2 178" xfId="17118" xr:uid="{00000000-0005-0000-0000-0000DE420000}"/>
    <cellStyle name="Normal 2 2 3 2 2 3 2 2 179" xfId="17119" xr:uid="{00000000-0005-0000-0000-0000DF420000}"/>
    <cellStyle name="Normal 2 2 3 2 2 3 2 2 18" xfId="17120" xr:uid="{00000000-0005-0000-0000-0000E0420000}"/>
    <cellStyle name="Normal 2 2 3 2 2 3 2 2 180" xfId="17121" xr:uid="{00000000-0005-0000-0000-0000E1420000}"/>
    <cellStyle name="Normal 2 2 3 2 2 3 2 2 19" xfId="17122" xr:uid="{00000000-0005-0000-0000-0000E2420000}"/>
    <cellStyle name="Normal 2 2 3 2 2 3 2 2 2" xfId="17123" xr:uid="{00000000-0005-0000-0000-0000E3420000}"/>
    <cellStyle name="Normal 2 2 3 2 2 3 2 2 20" xfId="17124" xr:uid="{00000000-0005-0000-0000-0000E4420000}"/>
    <cellStyle name="Normal 2 2 3 2 2 3 2 2 21" xfId="17125" xr:uid="{00000000-0005-0000-0000-0000E5420000}"/>
    <cellStyle name="Normal 2 2 3 2 2 3 2 2 22" xfId="17126" xr:uid="{00000000-0005-0000-0000-0000E6420000}"/>
    <cellStyle name="Normal 2 2 3 2 2 3 2 2 23" xfId="17127" xr:uid="{00000000-0005-0000-0000-0000E7420000}"/>
    <cellStyle name="Normal 2 2 3 2 2 3 2 2 24" xfId="17128" xr:uid="{00000000-0005-0000-0000-0000E8420000}"/>
    <cellStyle name="Normal 2 2 3 2 2 3 2 2 25" xfId="17129" xr:uid="{00000000-0005-0000-0000-0000E9420000}"/>
    <cellStyle name="Normal 2 2 3 2 2 3 2 2 26" xfId="17130" xr:uid="{00000000-0005-0000-0000-0000EA420000}"/>
    <cellStyle name="Normal 2 2 3 2 2 3 2 2 27" xfId="17131" xr:uid="{00000000-0005-0000-0000-0000EB420000}"/>
    <cellStyle name="Normal 2 2 3 2 2 3 2 2 28" xfId="17132" xr:uid="{00000000-0005-0000-0000-0000EC420000}"/>
    <cellStyle name="Normal 2 2 3 2 2 3 2 2 29" xfId="17133" xr:uid="{00000000-0005-0000-0000-0000ED420000}"/>
    <cellStyle name="Normal 2 2 3 2 2 3 2 2 3" xfId="17134" xr:uid="{00000000-0005-0000-0000-0000EE420000}"/>
    <cellStyle name="Normal 2 2 3 2 2 3 2 2 30" xfId="17135" xr:uid="{00000000-0005-0000-0000-0000EF420000}"/>
    <cellStyle name="Normal 2 2 3 2 2 3 2 2 31" xfId="17136" xr:uid="{00000000-0005-0000-0000-0000F0420000}"/>
    <cellStyle name="Normal 2 2 3 2 2 3 2 2 32" xfId="17137" xr:uid="{00000000-0005-0000-0000-0000F1420000}"/>
    <cellStyle name="Normal 2 2 3 2 2 3 2 2 33" xfId="17138" xr:uid="{00000000-0005-0000-0000-0000F2420000}"/>
    <cellStyle name="Normal 2 2 3 2 2 3 2 2 34" xfId="17139" xr:uid="{00000000-0005-0000-0000-0000F3420000}"/>
    <cellStyle name="Normal 2 2 3 2 2 3 2 2 35" xfId="17140" xr:uid="{00000000-0005-0000-0000-0000F4420000}"/>
    <cellStyle name="Normal 2 2 3 2 2 3 2 2 36" xfId="17141" xr:uid="{00000000-0005-0000-0000-0000F5420000}"/>
    <cellStyle name="Normal 2 2 3 2 2 3 2 2 37" xfId="17142" xr:uid="{00000000-0005-0000-0000-0000F6420000}"/>
    <cellStyle name="Normal 2 2 3 2 2 3 2 2 38" xfId="17143" xr:uid="{00000000-0005-0000-0000-0000F7420000}"/>
    <cellStyle name="Normal 2 2 3 2 2 3 2 2 39" xfId="17144" xr:uid="{00000000-0005-0000-0000-0000F8420000}"/>
    <cellStyle name="Normal 2 2 3 2 2 3 2 2 4" xfId="17145" xr:uid="{00000000-0005-0000-0000-0000F9420000}"/>
    <cellStyle name="Normal 2 2 3 2 2 3 2 2 40" xfId="17146" xr:uid="{00000000-0005-0000-0000-0000FA420000}"/>
    <cellStyle name="Normal 2 2 3 2 2 3 2 2 41" xfId="17147" xr:uid="{00000000-0005-0000-0000-0000FB420000}"/>
    <cellStyle name="Normal 2 2 3 2 2 3 2 2 42" xfId="17148" xr:uid="{00000000-0005-0000-0000-0000FC420000}"/>
    <cellStyle name="Normal 2 2 3 2 2 3 2 2 43" xfId="17149" xr:uid="{00000000-0005-0000-0000-0000FD420000}"/>
    <cellStyle name="Normal 2 2 3 2 2 3 2 2 44" xfId="17150" xr:uid="{00000000-0005-0000-0000-0000FE420000}"/>
    <cellStyle name="Normal 2 2 3 2 2 3 2 2 45" xfId="17151" xr:uid="{00000000-0005-0000-0000-0000FF420000}"/>
    <cellStyle name="Normal 2 2 3 2 2 3 2 2 46" xfId="17152" xr:uid="{00000000-0005-0000-0000-000000430000}"/>
    <cellStyle name="Normal 2 2 3 2 2 3 2 2 47" xfId="17153" xr:uid="{00000000-0005-0000-0000-000001430000}"/>
    <cellStyle name="Normal 2 2 3 2 2 3 2 2 48" xfId="17154" xr:uid="{00000000-0005-0000-0000-000002430000}"/>
    <cellStyle name="Normal 2 2 3 2 2 3 2 2 49" xfId="17155" xr:uid="{00000000-0005-0000-0000-000003430000}"/>
    <cellStyle name="Normal 2 2 3 2 2 3 2 2 5" xfId="17156" xr:uid="{00000000-0005-0000-0000-000004430000}"/>
    <cellStyle name="Normal 2 2 3 2 2 3 2 2 50" xfId="17157" xr:uid="{00000000-0005-0000-0000-000005430000}"/>
    <cellStyle name="Normal 2 2 3 2 2 3 2 2 51" xfId="17158" xr:uid="{00000000-0005-0000-0000-000006430000}"/>
    <cellStyle name="Normal 2 2 3 2 2 3 2 2 52" xfId="17159" xr:uid="{00000000-0005-0000-0000-000007430000}"/>
    <cellStyle name="Normal 2 2 3 2 2 3 2 2 53" xfId="17160" xr:uid="{00000000-0005-0000-0000-000008430000}"/>
    <cellStyle name="Normal 2 2 3 2 2 3 2 2 54" xfId="17161" xr:uid="{00000000-0005-0000-0000-000009430000}"/>
    <cellStyle name="Normal 2 2 3 2 2 3 2 2 55" xfId="17162" xr:uid="{00000000-0005-0000-0000-00000A430000}"/>
    <cellStyle name="Normal 2 2 3 2 2 3 2 2 56" xfId="17163" xr:uid="{00000000-0005-0000-0000-00000B430000}"/>
    <cellStyle name="Normal 2 2 3 2 2 3 2 2 57" xfId="17164" xr:uid="{00000000-0005-0000-0000-00000C430000}"/>
    <cellStyle name="Normal 2 2 3 2 2 3 2 2 58" xfId="17165" xr:uid="{00000000-0005-0000-0000-00000D430000}"/>
    <cellStyle name="Normal 2 2 3 2 2 3 2 2 59" xfId="17166" xr:uid="{00000000-0005-0000-0000-00000E430000}"/>
    <cellStyle name="Normal 2 2 3 2 2 3 2 2 6" xfId="17167" xr:uid="{00000000-0005-0000-0000-00000F430000}"/>
    <cellStyle name="Normal 2 2 3 2 2 3 2 2 60" xfId="17168" xr:uid="{00000000-0005-0000-0000-000010430000}"/>
    <cellStyle name="Normal 2 2 3 2 2 3 2 2 61" xfId="17169" xr:uid="{00000000-0005-0000-0000-000011430000}"/>
    <cellStyle name="Normal 2 2 3 2 2 3 2 2 62" xfId="17170" xr:uid="{00000000-0005-0000-0000-000012430000}"/>
    <cellStyle name="Normal 2 2 3 2 2 3 2 2 63" xfId="17171" xr:uid="{00000000-0005-0000-0000-000013430000}"/>
    <cellStyle name="Normal 2 2 3 2 2 3 2 2 64" xfId="17172" xr:uid="{00000000-0005-0000-0000-000014430000}"/>
    <cellStyle name="Normal 2 2 3 2 2 3 2 2 65" xfId="17173" xr:uid="{00000000-0005-0000-0000-000015430000}"/>
    <cellStyle name="Normal 2 2 3 2 2 3 2 2 66" xfId="17174" xr:uid="{00000000-0005-0000-0000-000016430000}"/>
    <cellStyle name="Normal 2 2 3 2 2 3 2 2 67" xfId="17175" xr:uid="{00000000-0005-0000-0000-000017430000}"/>
    <cellStyle name="Normal 2 2 3 2 2 3 2 2 68" xfId="17176" xr:uid="{00000000-0005-0000-0000-000018430000}"/>
    <cellStyle name="Normal 2 2 3 2 2 3 2 2 69" xfId="17177" xr:uid="{00000000-0005-0000-0000-000019430000}"/>
    <cellStyle name="Normal 2 2 3 2 2 3 2 2 7" xfId="17178" xr:uid="{00000000-0005-0000-0000-00001A430000}"/>
    <cellStyle name="Normal 2 2 3 2 2 3 2 2 70" xfId="17179" xr:uid="{00000000-0005-0000-0000-00001B430000}"/>
    <cellStyle name="Normal 2 2 3 2 2 3 2 2 71" xfId="17180" xr:uid="{00000000-0005-0000-0000-00001C430000}"/>
    <cellStyle name="Normal 2 2 3 2 2 3 2 2 72" xfId="17181" xr:uid="{00000000-0005-0000-0000-00001D430000}"/>
    <cellStyle name="Normal 2 2 3 2 2 3 2 2 73" xfId="17182" xr:uid="{00000000-0005-0000-0000-00001E430000}"/>
    <cellStyle name="Normal 2 2 3 2 2 3 2 2 74" xfId="17183" xr:uid="{00000000-0005-0000-0000-00001F430000}"/>
    <cellStyle name="Normal 2 2 3 2 2 3 2 2 75" xfId="17184" xr:uid="{00000000-0005-0000-0000-000020430000}"/>
    <cellStyle name="Normal 2 2 3 2 2 3 2 2 76" xfId="17185" xr:uid="{00000000-0005-0000-0000-000021430000}"/>
    <cellStyle name="Normal 2 2 3 2 2 3 2 2 77" xfId="17186" xr:uid="{00000000-0005-0000-0000-000022430000}"/>
    <cellStyle name="Normal 2 2 3 2 2 3 2 2 78" xfId="17187" xr:uid="{00000000-0005-0000-0000-000023430000}"/>
    <cellStyle name="Normal 2 2 3 2 2 3 2 2 79" xfId="17188" xr:uid="{00000000-0005-0000-0000-000024430000}"/>
    <cellStyle name="Normal 2 2 3 2 2 3 2 2 8" xfId="17189" xr:uid="{00000000-0005-0000-0000-000025430000}"/>
    <cellStyle name="Normal 2 2 3 2 2 3 2 2 80" xfId="17190" xr:uid="{00000000-0005-0000-0000-000026430000}"/>
    <cellStyle name="Normal 2 2 3 2 2 3 2 2 81" xfId="17191" xr:uid="{00000000-0005-0000-0000-000027430000}"/>
    <cellStyle name="Normal 2 2 3 2 2 3 2 2 82" xfId="17192" xr:uid="{00000000-0005-0000-0000-000028430000}"/>
    <cellStyle name="Normal 2 2 3 2 2 3 2 2 83" xfId="17193" xr:uid="{00000000-0005-0000-0000-000029430000}"/>
    <cellStyle name="Normal 2 2 3 2 2 3 2 2 84" xfId="17194" xr:uid="{00000000-0005-0000-0000-00002A430000}"/>
    <cellStyle name="Normal 2 2 3 2 2 3 2 2 85" xfId="17195" xr:uid="{00000000-0005-0000-0000-00002B430000}"/>
    <cellStyle name="Normal 2 2 3 2 2 3 2 2 86" xfId="17196" xr:uid="{00000000-0005-0000-0000-00002C430000}"/>
    <cellStyle name="Normal 2 2 3 2 2 3 2 2 87" xfId="17197" xr:uid="{00000000-0005-0000-0000-00002D430000}"/>
    <cellStyle name="Normal 2 2 3 2 2 3 2 2 88" xfId="17198" xr:uid="{00000000-0005-0000-0000-00002E430000}"/>
    <cellStyle name="Normal 2 2 3 2 2 3 2 2 89" xfId="17199" xr:uid="{00000000-0005-0000-0000-00002F430000}"/>
    <cellStyle name="Normal 2 2 3 2 2 3 2 2 9" xfId="17200" xr:uid="{00000000-0005-0000-0000-000030430000}"/>
    <cellStyle name="Normal 2 2 3 2 2 3 2 2 90" xfId="17201" xr:uid="{00000000-0005-0000-0000-000031430000}"/>
    <cellStyle name="Normal 2 2 3 2 2 3 2 2 91" xfId="17202" xr:uid="{00000000-0005-0000-0000-000032430000}"/>
    <cellStyle name="Normal 2 2 3 2 2 3 2 2 92" xfId="17203" xr:uid="{00000000-0005-0000-0000-000033430000}"/>
    <cellStyle name="Normal 2 2 3 2 2 3 2 2 93" xfId="17204" xr:uid="{00000000-0005-0000-0000-000034430000}"/>
    <cellStyle name="Normal 2 2 3 2 2 3 2 2 94" xfId="17205" xr:uid="{00000000-0005-0000-0000-000035430000}"/>
    <cellStyle name="Normal 2 2 3 2 2 3 2 2 95" xfId="17206" xr:uid="{00000000-0005-0000-0000-000036430000}"/>
    <cellStyle name="Normal 2 2 3 2 2 3 2 2 96" xfId="17207" xr:uid="{00000000-0005-0000-0000-000037430000}"/>
    <cellStyle name="Normal 2 2 3 2 2 3 2 2 97" xfId="17208" xr:uid="{00000000-0005-0000-0000-000038430000}"/>
    <cellStyle name="Normal 2 2 3 2 2 3 2 2 98" xfId="17209" xr:uid="{00000000-0005-0000-0000-000039430000}"/>
    <cellStyle name="Normal 2 2 3 2 2 3 2 2 99" xfId="17210" xr:uid="{00000000-0005-0000-0000-00003A430000}"/>
    <cellStyle name="Normal 2 2 3 2 2 3 2 20" xfId="17211" xr:uid="{00000000-0005-0000-0000-00003B430000}"/>
    <cellStyle name="Normal 2 2 3 2 2 3 2 21" xfId="17212" xr:uid="{00000000-0005-0000-0000-00003C430000}"/>
    <cellStyle name="Normal 2 2 3 2 2 3 2 22" xfId="17213" xr:uid="{00000000-0005-0000-0000-00003D430000}"/>
    <cellStyle name="Normal 2 2 3 2 2 3 2 23" xfId="17214" xr:uid="{00000000-0005-0000-0000-00003E430000}"/>
    <cellStyle name="Normal 2 2 3 2 2 3 2 24" xfId="17215" xr:uid="{00000000-0005-0000-0000-00003F430000}"/>
    <cellStyle name="Normal 2 2 3 2 2 3 2 25" xfId="17216" xr:uid="{00000000-0005-0000-0000-000040430000}"/>
    <cellStyle name="Normal 2 2 3 2 2 3 2 26" xfId="17217" xr:uid="{00000000-0005-0000-0000-000041430000}"/>
    <cellStyle name="Normal 2 2 3 2 2 3 2 27" xfId="17218" xr:uid="{00000000-0005-0000-0000-000042430000}"/>
    <cellStyle name="Normal 2 2 3 2 2 3 2 28" xfId="17219" xr:uid="{00000000-0005-0000-0000-000043430000}"/>
    <cellStyle name="Normal 2 2 3 2 2 3 2 29" xfId="17220" xr:uid="{00000000-0005-0000-0000-000044430000}"/>
    <cellStyle name="Normal 2 2 3 2 2 3 2 3" xfId="17221" xr:uid="{00000000-0005-0000-0000-000045430000}"/>
    <cellStyle name="Normal 2 2 3 2 2 3 2 30" xfId="17222" xr:uid="{00000000-0005-0000-0000-000046430000}"/>
    <cellStyle name="Normal 2 2 3 2 2 3 2 31" xfId="17223" xr:uid="{00000000-0005-0000-0000-000047430000}"/>
    <cellStyle name="Normal 2 2 3 2 2 3 2 32" xfId="17224" xr:uid="{00000000-0005-0000-0000-000048430000}"/>
    <cellStyle name="Normal 2 2 3 2 2 3 2 33" xfId="17225" xr:uid="{00000000-0005-0000-0000-000049430000}"/>
    <cellStyle name="Normal 2 2 3 2 2 3 2 34" xfId="17226" xr:uid="{00000000-0005-0000-0000-00004A430000}"/>
    <cellStyle name="Normal 2 2 3 2 2 3 2 35" xfId="17227" xr:uid="{00000000-0005-0000-0000-00004B430000}"/>
    <cellStyle name="Normal 2 2 3 2 2 3 2 36" xfId="17228" xr:uid="{00000000-0005-0000-0000-00004C430000}"/>
    <cellStyle name="Normal 2 2 3 2 2 3 2 37" xfId="17229" xr:uid="{00000000-0005-0000-0000-00004D430000}"/>
    <cellStyle name="Normal 2 2 3 2 2 3 2 38" xfId="17230" xr:uid="{00000000-0005-0000-0000-00004E430000}"/>
    <cellStyle name="Normal 2 2 3 2 2 3 2 39" xfId="17231" xr:uid="{00000000-0005-0000-0000-00004F430000}"/>
    <cellStyle name="Normal 2 2 3 2 2 3 2 4" xfId="17232" xr:uid="{00000000-0005-0000-0000-000050430000}"/>
    <cellStyle name="Normal 2 2 3 2 2 3 2 40" xfId="17233" xr:uid="{00000000-0005-0000-0000-000051430000}"/>
    <cellStyle name="Normal 2 2 3 2 2 3 2 41" xfId="17234" xr:uid="{00000000-0005-0000-0000-000052430000}"/>
    <cellStyle name="Normal 2 2 3 2 2 3 2 42" xfId="17235" xr:uid="{00000000-0005-0000-0000-000053430000}"/>
    <cellStyle name="Normal 2 2 3 2 2 3 2 43" xfId="17236" xr:uid="{00000000-0005-0000-0000-000054430000}"/>
    <cellStyle name="Normal 2 2 3 2 2 3 2 44" xfId="17237" xr:uid="{00000000-0005-0000-0000-000055430000}"/>
    <cellStyle name="Normal 2 2 3 2 2 3 2 45" xfId="17238" xr:uid="{00000000-0005-0000-0000-000056430000}"/>
    <cellStyle name="Normal 2 2 3 2 2 3 2 46" xfId="17239" xr:uid="{00000000-0005-0000-0000-000057430000}"/>
    <cellStyle name="Normal 2 2 3 2 2 3 2 47" xfId="17240" xr:uid="{00000000-0005-0000-0000-000058430000}"/>
    <cellStyle name="Normal 2 2 3 2 2 3 2 48" xfId="17241" xr:uid="{00000000-0005-0000-0000-000059430000}"/>
    <cellStyle name="Normal 2 2 3 2 2 3 2 49" xfId="17242" xr:uid="{00000000-0005-0000-0000-00005A430000}"/>
    <cellStyle name="Normal 2 2 3 2 2 3 2 5" xfId="17243" xr:uid="{00000000-0005-0000-0000-00005B430000}"/>
    <cellStyle name="Normal 2 2 3 2 2 3 2 50" xfId="17244" xr:uid="{00000000-0005-0000-0000-00005C430000}"/>
    <cellStyle name="Normal 2 2 3 2 2 3 2 51" xfId="17245" xr:uid="{00000000-0005-0000-0000-00005D430000}"/>
    <cellStyle name="Normal 2 2 3 2 2 3 2 52" xfId="17246" xr:uid="{00000000-0005-0000-0000-00005E430000}"/>
    <cellStyle name="Normal 2 2 3 2 2 3 2 53" xfId="17247" xr:uid="{00000000-0005-0000-0000-00005F430000}"/>
    <cellStyle name="Normal 2 2 3 2 2 3 2 54" xfId="17248" xr:uid="{00000000-0005-0000-0000-000060430000}"/>
    <cellStyle name="Normal 2 2 3 2 2 3 2 55" xfId="17249" xr:uid="{00000000-0005-0000-0000-000061430000}"/>
    <cellStyle name="Normal 2 2 3 2 2 3 2 56" xfId="17250" xr:uid="{00000000-0005-0000-0000-000062430000}"/>
    <cellStyle name="Normal 2 2 3 2 2 3 2 57" xfId="17251" xr:uid="{00000000-0005-0000-0000-000063430000}"/>
    <cellStyle name="Normal 2 2 3 2 2 3 2 58" xfId="17252" xr:uid="{00000000-0005-0000-0000-000064430000}"/>
    <cellStyle name="Normal 2 2 3 2 2 3 2 59" xfId="17253" xr:uid="{00000000-0005-0000-0000-000065430000}"/>
    <cellStyle name="Normal 2 2 3 2 2 3 2 6" xfId="17254" xr:uid="{00000000-0005-0000-0000-000066430000}"/>
    <cellStyle name="Normal 2 2 3 2 2 3 2 60" xfId="17255" xr:uid="{00000000-0005-0000-0000-000067430000}"/>
    <cellStyle name="Normal 2 2 3 2 2 3 2 61" xfId="17256" xr:uid="{00000000-0005-0000-0000-000068430000}"/>
    <cellStyle name="Normal 2 2 3 2 2 3 2 62" xfId="17257" xr:uid="{00000000-0005-0000-0000-000069430000}"/>
    <cellStyle name="Normal 2 2 3 2 2 3 2 63" xfId="17258" xr:uid="{00000000-0005-0000-0000-00006A430000}"/>
    <cellStyle name="Normal 2 2 3 2 2 3 2 64" xfId="17259" xr:uid="{00000000-0005-0000-0000-00006B430000}"/>
    <cellStyle name="Normal 2 2 3 2 2 3 2 65" xfId="17260" xr:uid="{00000000-0005-0000-0000-00006C430000}"/>
    <cellStyle name="Normal 2 2 3 2 2 3 2 66" xfId="17261" xr:uid="{00000000-0005-0000-0000-00006D430000}"/>
    <cellStyle name="Normal 2 2 3 2 2 3 2 67" xfId="17262" xr:uid="{00000000-0005-0000-0000-00006E430000}"/>
    <cellStyle name="Normal 2 2 3 2 2 3 2 68" xfId="17263" xr:uid="{00000000-0005-0000-0000-00006F430000}"/>
    <cellStyle name="Normal 2 2 3 2 2 3 2 69" xfId="17264" xr:uid="{00000000-0005-0000-0000-000070430000}"/>
    <cellStyle name="Normal 2 2 3 2 2 3 2 7" xfId="17265" xr:uid="{00000000-0005-0000-0000-000071430000}"/>
    <cellStyle name="Normal 2 2 3 2 2 3 2 70" xfId="17266" xr:uid="{00000000-0005-0000-0000-000072430000}"/>
    <cellStyle name="Normal 2 2 3 2 2 3 2 71" xfId="17267" xr:uid="{00000000-0005-0000-0000-000073430000}"/>
    <cellStyle name="Normal 2 2 3 2 2 3 2 72" xfId="17268" xr:uid="{00000000-0005-0000-0000-000074430000}"/>
    <cellStyle name="Normal 2 2 3 2 2 3 2 73" xfId="17269" xr:uid="{00000000-0005-0000-0000-000075430000}"/>
    <cellStyle name="Normal 2 2 3 2 2 3 2 74" xfId="17270" xr:uid="{00000000-0005-0000-0000-000076430000}"/>
    <cellStyle name="Normal 2 2 3 2 2 3 2 75" xfId="17271" xr:uid="{00000000-0005-0000-0000-000077430000}"/>
    <cellStyle name="Normal 2 2 3 2 2 3 2 76" xfId="17272" xr:uid="{00000000-0005-0000-0000-000078430000}"/>
    <cellStyle name="Normal 2 2 3 2 2 3 2 77" xfId="17273" xr:uid="{00000000-0005-0000-0000-000079430000}"/>
    <cellStyle name="Normal 2 2 3 2 2 3 2 78" xfId="17274" xr:uid="{00000000-0005-0000-0000-00007A430000}"/>
    <cellStyle name="Normal 2 2 3 2 2 3 2 79" xfId="17275" xr:uid="{00000000-0005-0000-0000-00007B430000}"/>
    <cellStyle name="Normal 2 2 3 2 2 3 2 8" xfId="17276" xr:uid="{00000000-0005-0000-0000-00007C430000}"/>
    <cellStyle name="Normal 2 2 3 2 2 3 2 80" xfId="17277" xr:uid="{00000000-0005-0000-0000-00007D430000}"/>
    <cellStyle name="Normal 2 2 3 2 2 3 2 81" xfId="17278" xr:uid="{00000000-0005-0000-0000-00007E430000}"/>
    <cellStyle name="Normal 2 2 3 2 2 3 2 82" xfId="17279" xr:uid="{00000000-0005-0000-0000-00007F430000}"/>
    <cellStyle name="Normal 2 2 3 2 2 3 2 83" xfId="17280" xr:uid="{00000000-0005-0000-0000-000080430000}"/>
    <cellStyle name="Normal 2 2 3 2 2 3 2 84" xfId="17281" xr:uid="{00000000-0005-0000-0000-000081430000}"/>
    <cellStyle name="Normal 2 2 3 2 2 3 2 85" xfId="17282" xr:uid="{00000000-0005-0000-0000-000082430000}"/>
    <cellStyle name="Normal 2 2 3 2 2 3 2 86" xfId="17283" xr:uid="{00000000-0005-0000-0000-000083430000}"/>
    <cellStyle name="Normal 2 2 3 2 2 3 2 87" xfId="17284" xr:uid="{00000000-0005-0000-0000-000084430000}"/>
    <cellStyle name="Normal 2 2 3 2 2 3 2 88" xfId="17285" xr:uid="{00000000-0005-0000-0000-000085430000}"/>
    <cellStyle name="Normal 2 2 3 2 2 3 2 89" xfId="17286" xr:uid="{00000000-0005-0000-0000-000086430000}"/>
    <cellStyle name="Normal 2 2 3 2 2 3 2 9" xfId="17287" xr:uid="{00000000-0005-0000-0000-000087430000}"/>
    <cellStyle name="Normal 2 2 3 2 2 3 2 90" xfId="17288" xr:uid="{00000000-0005-0000-0000-000088430000}"/>
    <cellStyle name="Normal 2 2 3 2 2 3 2 91" xfId="17289" xr:uid="{00000000-0005-0000-0000-000089430000}"/>
    <cellStyle name="Normal 2 2 3 2 2 3 2 92" xfId="17290" xr:uid="{00000000-0005-0000-0000-00008A430000}"/>
    <cellStyle name="Normal 2 2 3 2 2 3 2 93" xfId="17291" xr:uid="{00000000-0005-0000-0000-00008B430000}"/>
    <cellStyle name="Normal 2 2 3 2 2 3 2 94" xfId="17292" xr:uid="{00000000-0005-0000-0000-00008C430000}"/>
    <cellStyle name="Normal 2 2 3 2 2 3 2 95" xfId="17293" xr:uid="{00000000-0005-0000-0000-00008D430000}"/>
    <cellStyle name="Normal 2 2 3 2 2 3 2 96" xfId="17294" xr:uid="{00000000-0005-0000-0000-00008E430000}"/>
    <cellStyle name="Normal 2 2 3 2 2 3 2 97" xfId="17295" xr:uid="{00000000-0005-0000-0000-00008F430000}"/>
    <cellStyle name="Normal 2 2 3 2 2 3 2 98" xfId="17296" xr:uid="{00000000-0005-0000-0000-000090430000}"/>
    <cellStyle name="Normal 2 2 3 2 2 3 2 99" xfId="17297" xr:uid="{00000000-0005-0000-0000-000091430000}"/>
    <cellStyle name="Normal 2 2 3 2 2 3 20" xfId="17298" xr:uid="{00000000-0005-0000-0000-000092430000}"/>
    <cellStyle name="Normal 2 2 3 2 2 3 21" xfId="17299" xr:uid="{00000000-0005-0000-0000-000093430000}"/>
    <cellStyle name="Normal 2 2 3 2 2 3 22" xfId="17300" xr:uid="{00000000-0005-0000-0000-000094430000}"/>
    <cellStyle name="Normal 2 2 3 2 2 3 23" xfId="17301" xr:uid="{00000000-0005-0000-0000-000095430000}"/>
    <cellStyle name="Normal 2 2 3 2 2 3 24" xfId="17302" xr:uid="{00000000-0005-0000-0000-000096430000}"/>
    <cellStyle name="Normal 2 2 3 2 2 3 25" xfId="17303" xr:uid="{00000000-0005-0000-0000-000097430000}"/>
    <cellStyle name="Normal 2 2 3 2 2 3 26" xfId="17304" xr:uid="{00000000-0005-0000-0000-000098430000}"/>
    <cellStyle name="Normal 2 2 3 2 2 3 27" xfId="17305" xr:uid="{00000000-0005-0000-0000-000099430000}"/>
    <cellStyle name="Normal 2 2 3 2 2 3 28" xfId="17306" xr:uid="{00000000-0005-0000-0000-00009A430000}"/>
    <cellStyle name="Normal 2 2 3 2 2 3 29" xfId="17307" xr:uid="{00000000-0005-0000-0000-00009B430000}"/>
    <cellStyle name="Normal 2 2 3 2 2 3 3" xfId="17308" xr:uid="{00000000-0005-0000-0000-00009C430000}"/>
    <cellStyle name="Normal 2 2 3 2 2 3 3 10" xfId="17309" xr:uid="{00000000-0005-0000-0000-00009D430000}"/>
    <cellStyle name="Normal 2 2 3 2 2 3 3 100" xfId="17310" xr:uid="{00000000-0005-0000-0000-00009E430000}"/>
    <cellStyle name="Normal 2 2 3 2 2 3 3 101" xfId="17311" xr:uid="{00000000-0005-0000-0000-00009F430000}"/>
    <cellStyle name="Normal 2 2 3 2 2 3 3 102" xfId="17312" xr:uid="{00000000-0005-0000-0000-0000A0430000}"/>
    <cellStyle name="Normal 2 2 3 2 2 3 3 103" xfId="17313" xr:uid="{00000000-0005-0000-0000-0000A1430000}"/>
    <cellStyle name="Normal 2 2 3 2 2 3 3 104" xfId="17314" xr:uid="{00000000-0005-0000-0000-0000A2430000}"/>
    <cellStyle name="Normal 2 2 3 2 2 3 3 105" xfId="17315" xr:uid="{00000000-0005-0000-0000-0000A3430000}"/>
    <cellStyle name="Normal 2 2 3 2 2 3 3 106" xfId="17316" xr:uid="{00000000-0005-0000-0000-0000A4430000}"/>
    <cellStyle name="Normal 2 2 3 2 2 3 3 107" xfId="17317" xr:uid="{00000000-0005-0000-0000-0000A5430000}"/>
    <cellStyle name="Normal 2 2 3 2 2 3 3 108" xfId="17318" xr:uid="{00000000-0005-0000-0000-0000A6430000}"/>
    <cellStyle name="Normal 2 2 3 2 2 3 3 109" xfId="17319" xr:uid="{00000000-0005-0000-0000-0000A7430000}"/>
    <cellStyle name="Normal 2 2 3 2 2 3 3 11" xfId="17320" xr:uid="{00000000-0005-0000-0000-0000A8430000}"/>
    <cellStyle name="Normal 2 2 3 2 2 3 3 110" xfId="17321" xr:uid="{00000000-0005-0000-0000-0000A9430000}"/>
    <cellStyle name="Normal 2 2 3 2 2 3 3 111" xfId="17322" xr:uid="{00000000-0005-0000-0000-0000AA430000}"/>
    <cellStyle name="Normal 2 2 3 2 2 3 3 112" xfId="17323" xr:uid="{00000000-0005-0000-0000-0000AB430000}"/>
    <cellStyle name="Normal 2 2 3 2 2 3 3 113" xfId="17324" xr:uid="{00000000-0005-0000-0000-0000AC430000}"/>
    <cellStyle name="Normal 2 2 3 2 2 3 3 114" xfId="17325" xr:uid="{00000000-0005-0000-0000-0000AD430000}"/>
    <cellStyle name="Normal 2 2 3 2 2 3 3 115" xfId="17326" xr:uid="{00000000-0005-0000-0000-0000AE430000}"/>
    <cellStyle name="Normal 2 2 3 2 2 3 3 116" xfId="17327" xr:uid="{00000000-0005-0000-0000-0000AF430000}"/>
    <cellStyle name="Normal 2 2 3 2 2 3 3 117" xfId="17328" xr:uid="{00000000-0005-0000-0000-0000B0430000}"/>
    <cellStyle name="Normal 2 2 3 2 2 3 3 118" xfId="17329" xr:uid="{00000000-0005-0000-0000-0000B1430000}"/>
    <cellStyle name="Normal 2 2 3 2 2 3 3 119" xfId="17330" xr:uid="{00000000-0005-0000-0000-0000B2430000}"/>
    <cellStyle name="Normal 2 2 3 2 2 3 3 12" xfId="17331" xr:uid="{00000000-0005-0000-0000-0000B3430000}"/>
    <cellStyle name="Normal 2 2 3 2 2 3 3 120" xfId="17332" xr:uid="{00000000-0005-0000-0000-0000B4430000}"/>
    <cellStyle name="Normal 2 2 3 2 2 3 3 121" xfId="17333" xr:uid="{00000000-0005-0000-0000-0000B5430000}"/>
    <cellStyle name="Normal 2 2 3 2 2 3 3 122" xfId="17334" xr:uid="{00000000-0005-0000-0000-0000B6430000}"/>
    <cellStyle name="Normal 2 2 3 2 2 3 3 123" xfId="17335" xr:uid="{00000000-0005-0000-0000-0000B7430000}"/>
    <cellStyle name="Normal 2 2 3 2 2 3 3 124" xfId="17336" xr:uid="{00000000-0005-0000-0000-0000B8430000}"/>
    <cellStyle name="Normal 2 2 3 2 2 3 3 125" xfId="17337" xr:uid="{00000000-0005-0000-0000-0000B9430000}"/>
    <cellStyle name="Normal 2 2 3 2 2 3 3 126" xfId="17338" xr:uid="{00000000-0005-0000-0000-0000BA430000}"/>
    <cellStyle name="Normal 2 2 3 2 2 3 3 127" xfId="17339" xr:uid="{00000000-0005-0000-0000-0000BB430000}"/>
    <cellStyle name="Normal 2 2 3 2 2 3 3 128" xfId="17340" xr:uid="{00000000-0005-0000-0000-0000BC430000}"/>
    <cellStyle name="Normal 2 2 3 2 2 3 3 129" xfId="17341" xr:uid="{00000000-0005-0000-0000-0000BD430000}"/>
    <cellStyle name="Normal 2 2 3 2 2 3 3 13" xfId="17342" xr:uid="{00000000-0005-0000-0000-0000BE430000}"/>
    <cellStyle name="Normal 2 2 3 2 2 3 3 130" xfId="17343" xr:uid="{00000000-0005-0000-0000-0000BF430000}"/>
    <cellStyle name="Normal 2 2 3 2 2 3 3 131" xfId="17344" xr:uid="{00000000-0005-0000-0000-0000C0430000}"/>
    <cellStyle name="Normal 2 2 3 2 2 3 3 132" xfId="17345" xr:uid="{00000000-0005-0000-0000-0000C1430000}"/>
    <cellStyle name="Normal 2 2 3 2 2 3 3 133" xfId="17346" xr:uid="{00000000-0005-0000-0000-0000C2430000}"/>
    <cellStyle name="Normal 2 2 3 2 2 3 3 134" xfId="17347" xr:uid="{00000000-0005-0000-0000-0000C3430000}"/>
    <cellStyle name="Normal 2 2 3 2 2 3 3 135" xfId="17348" xr:uid="{00000000-0005-0000-0000-0000C4430000}"/>
    <cellStyle name="Normal 2 2 3 2 2 3 3 136" xfId="17349" xr:uid="{00000000-0005-0000-0000-0000C5430000}"/>
    <cellStyle name="Normal 2 2 3 2 2 3 3 137" xfId="17350" xr:uid="{00000000-0005-0000-0000-0000C6430000}"/>
    <cellStyle name="Normal 2 2 3 2 2 3 3 138" xfId="17351" xr:uid="{00000000-0005-0000-0000-0000C7430000}"/>
    <cellStyle name="Normal 2 2 3 2 2 3 3 139" xfId="17352" xr:uid="{00000000-0005-0000-0000-0000C8430000}"/>
    <cellStyle name="Normal 2 2 3 2 2 3 3 14" xfId="17353" xr:uid="{00000000-0005-0000-0000-0000C9430000}"/>
    <cellStyle name="Normal 2 2 3 2 2 3 3 140" xfId="17354" xr:uid="{00000000-0005-0000-0000-0000CA430000}"/>
    <cellStyle name="Normal 2 2 3 2 2 3 3 141" xfId="17355" xr:uid="{00000000-0005-0000-0000-0000CB430000}"/>
    <cellStyle name="Normal 2 2 3 2 2 3 3 142" xfId="17356" xr:uid="{00000000-0005-0000-0000-0000CC430000}"/>
    <cellStyle name="Normal 2 2 3 2 2 3 3 143" xfId="17357" xr:uid="{00000000-0005-0000-0000-0000CD430000}"/>
    <cellStyle name="Normal 2 2 3 2 2 3 3 144" xfId="17358" xr:uid="{00000000-0005-0000-0000-0000CE430000}"/>
    <cellStyle name="Normal 2 2 3 2 2 3 3 145" xfId="17359" xr:uid="{00000000-0005-0000-0000-0000CF430000}"/>
    <cellStyle name="Normal 2 2 3 2 2 3 3 146" xfId="17360" xr:uid="{00000000-0005-0000-0000-0000D0430000}"/>
    <cellStyle name="Normal 2 2 3 2 2 3 3 147" xfId="17361" xr:uid="{00000000-0005-0000-0000-0000D1430000}"/>
    <cellStyle name="Normal 2 2 3 2 2 3 3 148" xfId="17362" xr:uid="{00000000-0005-0000-0000-0000D2430000}"/>
    <cellStyle name="Normal 2 2 3 2 2 3 3 149" xfId="17363" xr:uid="{00000000-0005-0000-0000-0000D3430000}"/>
    <cellStyle name="Normal 2 2 3 2 2 3 3 15" xfId="17364" xr:uid="{00000000-0005-0000-0000-0000D4430000}"/>
    <cellStyle name="Normal 2 2 3 2 2 3 3 150" xfId="17365" xr:uid="{00000000-0005-0000-0000-0000D5430000}"/>
    <cellStyle name="Normal 2 2 3 2 2 3 3 151" xfId="17366" xr:uid="{00000000-0005-0000-0000-0000D6430000}"/>
    <cellStyle name="Normal 2 2 3 2 2 3 3 152" xfId="17367" xr:uid="{00000000-0005-0000-0000-0000D7430000}"/>
    <cellStyle name="Normal 2 2 3 2 2 3 3 153" xfId="17368" xr:uid="{00000000-0005-0000-0000-0000D8430000}"/>
    <cellStyle name="Normal 2 2 3 2 2 3 3 154" xfId="17369" xr:uid="{00000000-0005-0000-0000-0000D9430000}"/>
    <cellStyle name="Normal 2 2 3 2 2 3 3 155" xfId="17370" xr:uid="{00000000-0005-0000-0000-0000DA430000}"/>
    <cellStyle name="Normal 2 2 3 2 2 3 3 156" xfId="17371" xr:uid="{00000000-0005-0000-0000-0000DB430000}"/>
    <cellStyle name="Normal 2 2 3 2 2 3 3 157" xfId="17372" xr:uid="{00000000-0005-0000-0000-0000DC430000}"/>
    <cellStyle name="Normal 2 2 3 2 2 3 3 158" xfId="17373" xr:uid="{00000000-0005-0000-0000-0000DD430000}"/>
    <cellStyle name="Normal 2 2 3 2 2 3 3 159" xfId="17374" xr:uid="{00000000-0005-0000-0000-0000DE430000}"/>
    <cellStyle name="Normal 2 2 3 2 2 3 3 16" xfId="17375" xr:uid="{00000000-0005-0000-0000-0000DF430000}"/>
    <cellStyle name="Normal 2 2 3 2 2 3 3 160" xfId="17376" xr:uid="{00000000-0005-0000-0000-0000E0430000}"/>
    <cellStyle name="Normal 2 2 3 2 2 3 3 161" xfId="17377" xr:uid="{00000000-0005-0000-0000-0000E1430000}"/>
    <cellStyle name="Normal 2 2 3 2 2 3 3 162" xfId="17378" xr:uid="{00000000-0005-0000-0000-0000E2430000}"/>
    <cellStyle name="Normal 2 2 3 2 2 3 3 163" xfId="17379" xr:uid="{00000000-0005-0000-0000-0000E3430000}"/>
    <cellStyle name="Normal 2 2 3 2 2 3 3 164" xfId="17380" xr:uid="{00000000-0005-0000-0000-0000E4430000}"/>
    <cellStyle name="Normal 2 2 3 2 2 3 3 165" xfId="17381" xr:uid="{00000000-0005-0000-0000-0000E5430000}"/>
    <cellStyle name="Normal 2 2 3 2 2 3 3 166" xfId="17382" xr:uid="{00000000-0005-0000-0000-0000E6430000}"/>
    <cellStyle name="Normal 2 2 3 2 2 3 3 167" xfId="17383" xr:uid="{00000000-0005-0000-0000-0000E7430000}"/>
    <cellStyle name="Normal 2 2 3 2 2 3 3 168" xfId="17384" xr:uid="{00000000-0005-0000-0000-0000E8430000}"/>
    <cellStyle name="Normal 2 2 3 2 2 3 3 169" xfId="17385" xr:uid="{00000000-0005-0000-0000-0000E9430000}"/>
    <cellStyle name="Normal 2 2 3 2 2 3 3 17" xfId="17386" xr:uid="{00000000-0005-0000-0000-0000EA430000}"/>
    <cellStyle name="Normal 2 2 3 2 2 3 3 170" xfId="17387" xr:uid="{00000000-0005-0000-0000-0000EB430000}"/>
    <cellStyle name="Normal 2 2 3 2 2 3 3 171" xfId="17388" xr:uid="{00000000-0005-0000-0000-0000EC430000}"/>
    <cellStyle name="Normal 2 2 3 2 2 3 3 172" xfId="17389" xr:uid="{00000000-0005-0000-0000-0000ED430000}"/>
    <cellStyle name="Normal 2 2 3 2 2 3 3 173" xfId="17390" xr:uid="{00000000-0005-0000-0000-0000EE430000}"/>
    <cellStyle name="Normal 2 2 3 2 2 3 3 174" xfId="17391" xr:uid="{00000000-0005-0000-0000-0000EF430000}"/>
    <cellStyle name="Normal 2 2 3 2 2 3 3 175" xfId="17392" xr:uid="{00000000-0005-0000-0000-0000F0430000}"/>
    <cellStyle name="Normal 2 2 3 2 2 3 3 176" xfId="17393" xr:uid="{00000000-0005-0000-0000-0000F1430000}"/>
    <cellStyle name="Normal 2 2 3 2 2 3 3 177" xfId="17394" xr:uid="{00000000-0005-0000-0000-0000F2430000}"/>
    <cellStyle name="Normal 2 2 3 2 2 3 3 178" xfId="17395" xr:uid="{00000000-0005-0000-0000-0000F3430000}"/>
    <cellStyle name="Normal 2 2 3 2 2 3 3 179" xfId="17396" xr:uid="{00000000-0005-0000-0000-0000F4430000}"/>
    <cellStyle name="Normal 2 2 3 2 2 3 3 18" xfId="17397" xr:uid="{00000000-0005-0000-0000-0000F5430000}"/>
    <cellStyle name="Normal 2 2 3 2 2 3 3 180" xfId="17398" xr:uid="{00000000-0005-0000-0000-0000F6430000}"/>
    <cellStyle name="Normal 2 2 3 2 2 3 3 19" xfId="17399" xr:uid="{00000000-0005-0000-0000-0000F7430000}"/>
    <cellStyle name="Normal 2 2 3 2 2 3 3 2" xfId="17400" xr:uid="{00000000-0005-0000-0000-0000F8430000}"/>
    <cellStyle name="Normal 2 2 3 2 2 3 3 20" xfId="17401" xr:uid="{00000000-0005-0000-0000-0000F9430000}"/>
    <cellStyle name="Normal 2 2 3 2 2 3 3 21" xfId="17402" xr:uid="{00000000-0005-0000-0000-0000FA430000}"/>
    <cellStyle name="Normal 2 2 3 2 2 3 3 22" xfId="17403" xr:uid="{00000000-0005-0000-0000-0000FB430000}"/>
    <cellStyle name="Normal 2 2 3 2 2 3 3 23" xfId="17404" xr:uid="{00000000-0005-0000-0000-0000FC430000}"/>
    <cellStyle name="Normal 2 2 3 2 2 3 3 24" xfId="17405" xr:uid="{00000000-0005-0000-0000-0000FD430000}"/>
    <cellStyle name="Normal 2 2 3 2 2 3 3 25" xfId="17406" xr:uid="{00000000-0005-0000-0000-0000FE430000}"/>
    <cellStyle name="Normal 2 2 3 2 2 3 3 26" xfId="17407" xr:uid="{00000000-0005-0000-0000-0000FF430000}"/>
    <cellStyle name="Normal 2 2 3 2 2 3 3 27" xfId="17408" xr:uid="{00000000-0005-0000-0000-000000440000}"/>
    <cellStyle name="Normal 2 2 3 2 2 3 3 28" xfId="17409" xr:uid="{00000000-0005-0000-0000-000001440000}"/>
    <cellStyle name="Normal 2 2 3 2 2 3 3 29" xfId="17410" xr:uid="{00000000-0005-0000-0000-000002440000}"/>
    <cellStyle name="Normal 2 2 3 2 2 3 3 3" xfId="17411" xr:uid="{00000000-0005-0000-0000-000003440000}"/>
    <cellStyle name="Normal 2 2 3 2 2 3 3 30" xfId="17412" xr:uid="{00000000-0005-0000-0000-000004440000}"/>
    <cellStyle name="Normal 2 2 3 2 2 3 3 31" xfId="17413" xr:uid="{00000000-0005-0000-0000-000005440000}"/>
    <cellStyle name="Normal 2 2 3 2 2 3 3 32" xfId="17414" xr:uid="{00000000-0005-0000-0000-000006440000}"/>
    <cellStyle name="Normal 2 2 3 2 2 3 3 33" xfId="17415" xr:uid="{00000000-0005-0000-0000-000007440000}"/>
    <cellStyle name="Normal 2 2 3 2 2 3 3 34" xfId="17416" xr:uid="{00000000-0005-0000-0000-000008440000}"/>
    <cellStyle name="Normal 2 2 3 2 2 3 3 35" xfId="17417" xr:uid="{00000000-0005-0000-0000-000009440000}"/>
    <cellStyle name="Normal 2 2 3 2 2 3 3 36" xfId="17418" xr:uid="{00000000-0005-0000-0000-00000A440000}"/>
    <cellStyle name="Normal 2 2 3 2 2 3 3 37" xfId="17419" xr:uid="{00000000-0005-0000-0000-00000B440000}"/>
    <cellStyle name="Normal 2 2 3 2 2 3 3 38" xfId="17420" xr:uid="{00000000-0005-0000-0000-00000C440000}"/>
    <cellStyle name="Normal 2 2 3 2 2 3 3 39" xfId="17421" xr:uid="{00000000-0005-0000-0000-00000D440000}"/>
    <cellStyle name="Normal 2 2 3 2 2 3 3 4" xfId="17422" xr:uid="{00000000-0005-0000-0000-00000E440000}"/>
    <cellStyle name="Normal 2 2 3 2 2 3 3 40" xfId="17423" xr:uid="{00000000-0005-0000-0000-00000F440000}"/>
    <cellStyle name="Normal 2 2 3 2 2 3 3 41" xfId="17424" xr:uid="{00000000-0005-0000-0000-000010440000}"/>
    <cellStyle name="Normal 2 2 3 2 2 3 3 42" xfId="17425" xr:uid="{00000000-0005-0000-0000-000011440000}"/>
    <cellStyle name="Normal 2 2 3 2 2 3 3 43" xfId="17426" xr:uid="{00000000-0005-0000-0000-000012440000}"/>
    <cellStyle name="Normal 2 2 3 2 2 3 3 44" xfId="17427" xr:uid="{00000000-0005-0000-0000-000013440000}"/>
    <cellStyle name="Normal 2 2 3 2 2 3 3 45" xfId="17428" xr:uid="{00000000-0005-0000-0000-000014440000}"/>
    <cellStyle name="Normal 2 2 3 2 2 3 3 46" xfId="17429" xr:uid="{00000000-0005-0000-0000-000015440000}"/>
    <cellStyle name="Normal 2 2 3 2 2 3 3 47" xfId="17430" xr:uid="{00000000-0005-0000-0000-000016440000}"/>
    <cellStyle name="Normal 2 2 3 2 2 3 3 48" xfId="17431" xr:uid="{00000000-0005-0000-0000-000017440000}"/>
    <cellStyle name="Normal 2 2 3 2 2 3 3 49" xfId="17432" xr:uid="{00000000-0005-0000-0000-000018440000}"/>
    <cellStyle name="Normal 2 2 3 2 2 3 3 5" xfId="17433" xr:uid="{00000000-0005-0000-0000-000019440000}"/>
    <cellStyle name="Normal 2 2 3 2 2 3 3 50" xfId="17434" xr:uid="{00000000-0005-0000-0000-00001A440000}"/>
    <cellStyle name="Normal 2 2 3 2 2 3 3 51" xfId="17435" xr:uid="{00000000-0005-0000-0000-00001B440000}"/>
    <cellStyle name="Normal 2 2 3 2 2 3 3 52" xfId="17436" xr:uid="{00000000-0005-0000-0000-00001C440000}"/>
    <cellStyle name="Normal 2 2 3 2 2 3 3 53" xfId="17437" xr:uid="{00000000-0005-0000-0000-00001D440000}"/>
    <cellStyle name="Normal 2 2 3 2 2 3 3 54" xfId="17438" xr:uid="{00000000-0005-0000-0000-00001E440000}"/>
    <cellStyle name="Normal 2 2 3 2 2 3 3 55" xfId="17439" xr:uid="{00000000-0005-0000-0000-00001F440000}"/>
    <cellStyle name="Normal 2 2 3 2 2 3 3 56" xfId="17440" xr:uid="{00000000-0005-0000-0000-000020440000}"/>
    <cellStyle name="Normal 2 2 3 2 2 3 3 57" xfId="17441" xr:uid="{00000000-0005-0000-0000-000021440000}"/>
    <cellStyle name="Normal 2 2 3 2 2 3 3 58" xfId="17442" xr:uid="{00000000-0005-0000-0000-000022440000}"/>
    <cellStyle name="Normal 2 2 3 2 2 3 3 59" xfId="17443" xr:uid="{00000000-0005-0000-0000-000023440000}"/>
    <cellStyle name="Normal 2 2 3 2 2 3 3 6" xfId="17444" xr:uid="{00000000-0005-0000-0000-000024440000}"/>
    <cellStyle name="Normal 2 2 3 2 2 3 3 60" xfId="17445" xr:uid="{00000000-0005-0000-0000-000025440000}"/>
    <cellStyle name="Normal 2 2 3 2 2 3 3 61" xfId="17446" xr:uid="{00000000-0005-0000-0000-000026440000}"/>
    <cellStyle name="Normal 2 2 3 2 2 3 3 62" xfId="17447" xr:uid="{00000000-0005-0000-0000-000027440000}"/>
    <cellStyle name="Normal 2 2 3 2 2 3 3 63" xfId="17448" xr:uid="{00000000-0005-0000-0000-000028440000}"/>
    <cellStyle name="Normal 2 2 3 2 2 3 3 64" xfId="17449" xr:uid="{00000000-0005-0000-0000-000029440000}"/>
    <cellStyle name="Normal 2 2 3 2 2 3 3 65" xfId="17450" xr:uid="{00000000-0005-0000-0000-00002A440000}"/>
    <cellStyle name="Normal 2 2 3 2 2 3 3 66" xfId="17451" xr:uid="{00000000-0005-0000-0000-00002B440000}"/>
    <cellStyle name="Normal 2 2 3 2 2 3 3 67" xfId="17452" xr:uid="{00000000-0005-0000-0000-00002C440000}"/>
    <cellStyle name="Normal 2 2 3 2 2 3 3 68" xfId="17453" xr:uid="{00000000-0005-0000-0000-00002D440000}"/>
    <cellStyle name="Normal 2 2 3 2 2 3 3 69" xfId="17454" xr:uid="{00000000-0005-0000-0000-00002E440000}"/>
    <cellStyle name="Normal 2 2 3 2 2 3 3 7" xfId="17455" xr:uid="{00000000-0005-0000-0000-00002F440000}"/>
    <cellStyle name="Normal 2 2 3 2 2 3 3 70" xfId="17456" xr:uid="{00000000-0005-0000-0000-000030440000}"/>
    <cellStyle name="Normal 2 2 3 2 2 3 3 71" xfId="17457" xr:uid="{00000000-0005-0000-0000-000031440000}"/>
    <cellStyle name="Normal 2 2 3 2 2 3 3 72" xfId="17458" xr:uid="{00000000-0005-0000-0000-000032440000}"/>
    <cellStyle name="Normal 2 2 3 2 2 3 3 73" xfId="17459" xr:uid="{00000000-0005-0000-0000-000033440000}"/>
    <cellStyle name="Normal 2 2 3 2 2 3 3 74" xfId="17460" xr:uid="{00000000-0005-0000-0000-000034440000}"/>
    <cellStyle name="Normal 2 2 3 2 2 3 3 75" xfId="17461" xr:uid="{00000000-0005-0000-0000-000035440000}"/>
    <cellStyle name="Normal 2 2 3 2 2 3 3 76" xfId="17462" xr:uid="{00000000-0005-0000-0000-000036440000}"/>
    <cellStyle name="Normal 2 2 3 2 2 3 3 77" xfId="17463" xr:uid="{00000000-0005-0000-0000-000037440000}"/>
    <cellStyle name="Normal 2 2 3 2 2 3 3 78" xfId="17464" xr:uid="{00000000-0005-0000-0000-000038440000}"/>
    <cellStyle name="Normal 2 2 3 2 2 3 3 79" xfId="17465" xr:uid="{00000000-0005-0000-0000-000039440000}"/>
    <cellStyle name="Normal 2 2 3 2 2 3 3 8" xfId="17466" xr:uid="{00000000-0005-0000-0000-00003A440000}"/>
    <cellStyle name="Normal 2 2 3 2 2 3 3 80" xfId="17467" xr:uid="{00000000-0005-0000-0000-00003B440000}"/>
    <cellStyle name="Normal 2 2 3 2 2 3 3 81" xfId="17468" xr:uid="{00000000-0005-0000-0000-00003C440000}"/>
    <cellStyle name="Normal 2 2 3 2 2 3 3 82" xfId="17469" xr:uid="{00000000-0005-0000-0000-00003D440000}"/>
    <cellStyle name="Normal 2 2 3 2 2 3 3 83" xfId="17470" xr:uid="{00000000-0005-0000-0000-00003E440000}"/>
    <cellStyle name="Normal 2 2 3 2 2 3 3 84" xfId="17471" xr:uid="{00000000-0005-0000-0000-00003F440000}"/>
    <cellStyle name="Normal 2 2 3 2 2 3 3 85" xfId="17472" xr:uid="{00000000-0005-0000-0000-000040440000}"/>
    <cellStyle name="Normal 2 2 3 2 2 3 3 86" xfId="17473" xr:uid="{00000000-0005-0000-0000-000041440000}"/>
    <cellStyle name="Normal 2 2 3 2 2 3 3 87" xfId="17474" xr:uid="{00000000-0005-0000-0000-000042440000}"/>
    <cellStyle name="Normal 2 2 3 2 2 3 3 88" xfId="17475" xr:uid="{00000000-0005-0000-0000-000043440000}"/>
    <cellStyle name="Normal 2 2 3 2 2 3 3 89" xfId="17476" xr:uid="{00000000-0005-0000-0000-000044440000}"/>
    <cellStyle name="Normal 2 2 3 2 2 3 3 9" xfId="17477" xr:uid="{00000000-0005-0000-0000-000045440000}"/>
    <cellStyle name="Normal 2 2 3 2 2 3 3 90" xfId="17478" xr:uid="{00000000-0005-0000-0000-000046440000}"/>
    <cellStyle name="Normal 2 2 3 2 2 3 3 91" xfId="17479" xr:uid="{00000000-0005-0000-0000-000047440000}"/>
    <cellStyle name="Normal 2 2 3 2 2 3 3 92" xfId="17480" xr:uid="{00000000-0005-0000-0000-000048440000}"/>
    <cellStyle name="Normal 2 2 3 2 2 3 3 93" xfId="17481" xr:uid="{00000000-0005-0000-0000-000049440000}"/>
    <cellStyle name="Normal 2 2 3 2 2 3 3 94" xfId="17482" xr:uid="{00000000-0005-0000-0000-00004A440000}"/>
    <cellStyle name="Normal 2 2 3 2 2 3 3 95" xfId="17483" xr:uid="{00000000-0005-0000-0000-00004B440000}"/>
    <cellStyle name="Normal 2 2 3 2 2 3 3 96" xfId="17484" xr:uid="{00000000-0005-0000-0000-00004C440000}"/>
    <cellStyle name="Normal 2 2 3 2 2 3 3 97" xfId="17485" xr:uid="{00000000-0005-0000-0000-00004D440000}"/>
    <cellStyle name="Normal 2 2 3 2 2 3 3 98" xfId="17486" xr:uid="{00000000-0005-0000-0000-00004E440000}"/>
    <cellStyle name="Normal 2 2 3 2 2 3 3 99" xfId="17487" xr:uid="{00000000-0005-0000-0000-00004F440000}"/>
    <cellStyle name="Normal 2 2 3 2 2 3 30" xfId="17488" xr:uid="{00000000-0005-0000-0000-000050440000}"/>
    <cellStyle name="Normal 2 2 3 2 2 3 31" xfId="17489" xr:uid="{00000000-0005-0000-0000-000051440000}"/>
    <cellStyle name="Normal 2 2 3 2 2 3 32" xfId="17490" xr:uid="{00000000-0005-0000-0000-000052440000}"/>
    <cellStyle name="Normal 2 2 3 2 2 3 33" xfId="17491" xr:uid="{00000000-0005-0000-0000-000053440000}"/>
    <cellStyle name="Normal 2 2 3 2 2 3 34" xfId="17492" xr:uid="{00000000-0005-0000-0000-000054440000}"/>
    <cellStyle name="Normal 2 2 3 2 2 3 35" xfId="17493" xr:uid="{00000000-0005-0000-0000-000055440000}"/>
    <cellStyle name="Normal 2 2 3 2 2 3 36" xfId="17494" xr:uid="{00000000-0005-0000-0000-000056440000}"/>
    <cellStyle name="Normal 2 2 3 2 2 3 37" xfId="17495" xr:uid="{00000000-0005-0000-0000-000057440000}"/>
    <cellStyle name="Normal 2 2 3 2 2 3 38" xfId="17496" xr:uid="{00000000-0005-0000-0000-000058440000}"/>
    <cellStyle name="Normal 2 2 3 2 2 3 39" xfId="17497" xr:uid="{00000000-0005-0000-0000-000059440000}"/>
    <cellStyle name="Normal 2 2 3 2 2 3 4" xfId="17498" xr:uid="{00000000-0005-0000-0000-00005A440000}"/>
    <cellStyle name="Normal 2 2 3 2 2 3 40" xfId="17499" xr:uid="{00000000-0005-0000-0000-00005B440000}"/>
    <cellStyle name="Normal 2 2 3 2 2 3 41" xfId="17500" xr:uid="{00000000-0005-0000-0000-00005C440000}"/>
    <cellStyle name="Normal 2 2 3 2 2 3 42" xfId="17501" xr:uid="{00000000-0005-0000-0000-00005D440000}"/>
    <cellStyle name="Normal 2 2 3 2 2 3 43" xfId="17502" xr:uid="{00000000-0005-0000-0000-00005E440000}"/>
    <cellStyle name="Normal 2 2 3 2 2 3 44" xfId="17503" xr:uid="{00000000-0005-0000-0000-00005F440000}"/>
    <cellStyle name="Normal 2 2 3 2 2 3 45" xfId="17504" xr:uid="{00000000-0005-0000-0000-000060440000}"/>
    <cellStyle name="Normal 2 2 3 2 2 3 46" xfId="17505" xr:uid="{00000000-0005-0000-0000-000061440000}"/>
    <cellStyle name="Normal 2 2 3 2 2 3 47" xfId="17506" xr:uid="{00000000-0005-0000-0000-000062440000}"/>
    <cellStyle name="Normal 2 2 3 2 2 3 48" xfId="17507" xr:uid="{00000000-0005-0000-0000-000063440000}"/>
    <cellStyle name="Normal 2 2 3 2 2 3 49" xfId="17508" xr:uid="{00000000-0005-0000-0000-000064440000}"/>
    <cellStyle name="Normal 2 2 3 2 2 3 5" xfId="17509" xr:uid="{00000000-0005-0000-0000-000065440000}"/>
    <cellStyle name="Normal 2 2 3 2 2 3 50" xfId="17510" xr:uid="{00000000-0005-0000-0000-000066440000}"/>
    <cellStyle name="Normal 2 2 3 2 2 3 51" xfId="17511" xr:uid="{00000000-0005-0000-0000-000067440000}"/>
    <cellStyle name="Normal 2 2 3 2 2 3 52" xfId="17512" xr:uid="{00000000-0005-0000-0000-000068440000}"/>
    <cellStyle name="Normal 2 2 3 2 2 3 53" xfId="17513" xr:uid="{00000000-0005-0000-0000-000069440000}"/>
    <cellStyle name="Normal 2 2 3 2 2 3 54" xfId="17514" xr:uid="{00000000-0005-0000-0000-00006A440000}"/>
    <cellStyle name="Normal 2 2 3 2 2 3 55" xfId="17515" xr:uid="{00000000-0005-0000-0000-00006B440000}"/>
    <cellStyle name="Normal 2 2 3 2 2 3 56" xfId="17516" xr:uid="{00000000-0005-0000-0000-00006C440000}"/>
    <cellStyle name="Normal 2 2 3 2 2 3 57" xfId="17517" xr:uid="{00000000-0005-0000-0000-00006D440000}"/>
    <cellStyle name="Normal 2 2 3 2 2 3 58" xfId="17518" xr:uid="{00000000-0005-0000-0000-00006E440000}"/>
    <cellStyle name="Normal 2 2 3 2 2 3 59" xfId="17519" xr:uid="{00000000-0005-0000-0000-00006F440000}"/>
    <cellStyle name="Normal 2 2 3 2 2 3 6" xfId="17520" xr:uid="{00000000-0005-0000-0000-000070440000}"/>
    <cellStyle name="Normal 2 2 3 2 2 3 60" xfId="17521" xr:uid="{00000000-0005-0000-0000-000071440000}"/>
    <cellStyle name="Normal 2 2 3 2 2 3 61" xfId="17522" xr:uid="{00000000-0005-0000-0000-000072440000}"/>
    <cellStyle name="Normal 2 2 3 2 2 3 62" xfId="17523" xr:uid="{00000000-0005-0000-0000-000073440000}"/>
    <cellStyle name="Normal 2 2 3 2 2 3 63" xfId="17524" xr:uid="{00000000-0005-0000-0000-000074440000}"/>
    <cellStyle name="Normal 2 2 3 2 2 3 64" xfId="17525" xr:uid="{00000000-0005-0000-0000-000075440000}"/>
    <cellStyle name="Normal 2 2 3 2 2 3 65" xfId="17526" xr:uid="{00000000-0005-0000-0000-000076440000}"/>
    <cellStyle name="Normal 2 2 3 2 2 3 66" xfId="17527" xr:uid="{00000000-0005-0000-0000-000077440000}"/>
    <cellStyle name="Normal 2 2 3 2 2 3 67" xfId="17528" xr:uid="{00000000-0005-0000-0000-000078440000}"/>
    <cellStyle name="Normal 2 2 3 2 2 3 68" xfId="17529" xr:uid="{00000000-0005-0000-0000-000079440000}"/>
    <cellStyle name="Normal 2 2 3 2 2 3 69" xfId="17530" xr:uid="{00000000-0005-0000-0000-00007A440000}"/>
    <cellStyle name="Normal 2 2 3 2 2 3 7" xfId="17531" xr:uid="{00000000-0005-0000-0000-00007B440000}"/>
    <cellStyle name="Normal 2 2 3 2 2 3 70" xfId="17532" xr:uid="{00000000-0005-0000-0000-00007C440000}"/>
    <cellStyle name="Normal 2 2 3 2 2 3 71" xfId="17533" xr:uid="{00000000-0005-0000-0000-00007D440000}"/>
    <cellStyle name="Normal 2 2 3 2 2 3 72" xfId="17534" xr:uid="{00000000-0005-0000-0000-00007E440000}"/>
    <cellStyle name="Normal 2 2 3 2 2 3 73" xfId="17535" xr:uid="{00000000-0005-0000-0000-00007F440000}"/>
    <cellStyle name="Normal 2 2 3 2 2 3 74" xfId="17536" xr:uid="{00000000-0005-0000-0000-000080440000}"/>
    <cellStyle name="Normal 2 2 3 2 2 3 75" xfId="17537" xr:uid="{00000000-0005-0000-0000-000081440000}"/>
    <cellStyle name="Normal 2 2 3 2 2 3 76" xfId="17538" xr:uid="{00000000-0005-0000-0000-000082440000}"/>
    <cellStyle name="Normal 2 2 3 2 2 3 77" xfId="17539" xr:uid="{00000000-0005-0000-0000-000083440000}"/>
    <cellStyle name="Normal 2 2 3 2 2 3 78" xfId="17540" xr:uid="{00000000-0005-0000-0000-000084440000}"/>
    <cellStyle name="Normal 2 2 3 2 2 3 79" xfId="17541" xr:uid="{00000000-0005-0000-0000-000085440000}"/>
    <cellStyle name="Normal 2 2 3 2 2 3 8" xfId="17542" xr:uid="{00000000-0005-0000-0000-000086440000}"/>
    <cellStyle name="Normal 2 2 3 2 2 3 80" xfId="17543" xr:uid="{00000000-0005-0000-0000-000087440000}"/>
    <cellStyle name="Normal 2 2 3 2 2 3 81" xfId="17544" xr:uid="{00000000-0005-0000-0000-000088440000}"/>
    <cellStyle name="Normal 2 2 3 2 2 3 82" xfId="17545" xr:uid="{00000000-0005-0000-0000-000089440000}"/>
    <cellStyle name="Normal 2 2 3 2 2 3 83" xfId="17546" xr:uid="{00000000-0005-0000-0000-00008A440000}"/>
    <cellStyle name="Normal 2 2 3 2 2 3 84" xfId="17547" xr:uid="{00000000-0005-0000-0000-00008B440000}"/>
    <cellStyle name="Normal 2 2 3 2 2 3 85" xfId="17548" xr:uid="{00000000-0005-0000-0000-00008C440000}"/>
    <cellStyle name="Normal 2 2 3 2 2 3 86" xfId="17549" xr:uid="{00000000-0005-0000-0000-00008D440000}"/>
    <cellStyle name="Normal 2 2 3 2 2 3 87" xfId="17550" xr:uid="{00000000-0005-0000-0000-00008E440000}"/>
    <cellStyle name="Normal 2 2 3 2 2 3 88" xfId="17551" xr:uid="{00000000-0005-0000-0000-00008F440000}"/>
    <cellStyle name="Normal 2 2 3 2 2 3 89" xfId="17552" xr:uid="{00000000-0005-0000-0000-000090440000}"/>
    <cellStyle name="Normal 2 2 3 2 2 3 9" xfId="17553" xr:uid="{00000000-0005-0000-0000-000091440000}"/>
    <cellStyle name="Normal 2 2 3 2 2 3 90" xfId="17554" xr:uid="{00000000-0005-0000-0000-000092440000}"/>
    <cellStyle name="Normal 2 2 3 2 2 3 91" xfId="17555" xr:uid="{00000000-0005-0000-0000-000093440000}"/>
    <cellStyle name="Normal 2 2 3 2 2 3 92" xfId="17556" xr:uid="{00000000-0005-0000-0000-000094440000}"/>
    <cellStyle name="Normal 2 2 3 2 2 3 93" xfId="17557" xr:uid="{00000000-0005-0000-0000-000095440000}"/>
    <cellStyle name="Normal 2 2 3 2 2 3 94" xfId="17558" xr:uid="{00000000-0005-0000-0000-000096440000}"/>
    <cellStyle name="Normal 2 2 3 2 2 3 95" xfId="17559" xr:uid="{00000000-0005-0000-0000-000097440000}"/>
    <cellStyle name="Normal 2 2 3 2 2 3 96" xfId="17560" xr:uid="{00000000-0005-0000-0000-000098440000}"/>
    <cellStyle name="Normal 2 2 3 2 2 3 97" xfId="17561" xr:uid="{00000000-0005-0000-0000-000099440000}"/>
    <cellStyle name="Normal 2 2 3 2 2 3 98" xfId="17562" xr:uid="{00000000-0005-0000-0000-00009A440000}"/>
    <cellStyle name="Normal 2 2 3 2 2 3 99" xfId="17563" xr:uid="{00000000-0005-0000-0000-00009B440000}"/>
    <cellStyle name="Normal 2 2 3 2 2 4" xfId="17564" xr:uid="{00000000-0005-0000-0000-00009C440000}"/>
    <cellStyle name="Normal 2 2 3 2 2 4 10" xfId="17565" xr:uid="{00000000-0005-0000-0000-00009D440000}"/>
    <cellStyle name="Normal 2 2 3 2 2 4 100" xfId="17566" xr:uid="{00000000-0005-0000-0000-00009E440000}"/>
    <cellStyle name="Normal 2 2 3 2 2 4 101" xfId="17567" xr:uid="{00000000-0005-0000-0000-00009F440000}"/>
    <cellStyle name="Normal 2 2 3 2 2 4 102" xfId="17568" xr:uid="{00000000-0005-0000-0000-0000A0440000}"/>
    <cellStyle name="Normal 2 2 3 2 2 4 103" xfId="17569" xr:uid="{00000000-0005-0000-0000-0000A1440000}"/>
    <cellStyle name="Normal 2 2 3 2 2 4 104" xfId="17570" xr:uid="{00000000-0005-0000-0000-0000A2440000}"/>
    <cellStyle name="Normal 2 2 3 2 2 4 105" xfId="17571" xr:uid="{00000000-0005-0000-0000-0000A3440000}"/>
    <cellStyle name="Normal 2 2 3 2 2 4 106" xfId="17572" xr:uid="{00000000-0005-0000-0000-0000A4440000}"/>
    <cellStyle name="Normal 2 2 3 2 2 4 107" xfId="17573" xr:uid="{00000000-0005-0000-0000-0000A5440000}"/>
    <cellStyle name="Normal 2 2 3 2 2 4 108" xfId="17574" xr:uid="{00000000-0005-0000-0000-0000A6440000}"/>
    <cellStyle name="Normal 2 2 3 2 2 4 109" xfId="17575" xr:uid="{00000000-0005-0000-0000-0000A7440000}"/>
    <cellStyle name="Normal 2 2 3 2 2 4 11" xfId="17576" xr:uid="{00000000-0005-0000-0000-0000A8440000}"/>
    <cellStyle name="Normal 2 2 3 2 2 4 110" xfId="17577" xr:uid="{00000000-0005-0000-0000-0000A9440000}"/>
    <cellStyle name="Normal 2 2 3 2 2 4 111" xfId="17578" xr:uid="{00000000-0005-0000-0000-0000AA440000}"/>
    <cellStyle name="Normal 2 2 3 2 2 4 112" xfId="17579" xr:uid="{00000000-0005-0000-0000-0000AB440000}"/>
    <cellStyle name="Normal 2 2 3 2 2 4 113" xfId="17580" xr:uid="{00000000-0005-0000-0000-0000AC440000}"/>
    <cellStyle name="Normal 2 2 3 2 2 4 114" xfId="17581" xr:uid="{00000000-0005-0000-0000-0000AD440000}"/>
    <cellStyle name="Normal 2 2 3 2 2 4 115" xfId="17582" xr:uid="{00000000-0005-0000-0000-0000AE440000}"/>
    <cellStyle name="Normal 2 2 3 2 2 4 116" xfId="17583" xr:uid="{00000000-0005-0000-0000-0000AF440000}"/>
    <cellStyle name="Normal 2 2 3 2 2 4 117" xfId="17584" xr:uid="{00000000-0005-0000-0000-0000B0440000}"/>
    <cellStyle name="Normal 2 2 3 2 2 4 118" xfId="17585" xr:uid="{00000000-0005-0000-0000-0000B1440000}"/>
    <cellStyle name="Normal 2 2 3 2 2 4 119" xfId="17586" xr:uid="{00000000-0005-0000-0000-0000B2440000}"/>
    <cellStyle name="Normal 2 2 3 2 2 4 12" xfId="17587" xr:uid="{00000000-0005-0000-0000-0000B3440000}"/>
    <cellStyle name="Normal 2 2 3 2 2 4 120" xfId="17588" xr:uid="{00000000-0005-0000-0000-0000B4440000}"/>
    <cellStyle name="Normal 2 2 3 2 2 4 121" xfId="17589" xr:uid="{00000000-0005-0000-0000-0000B5440000}"/>
    <cellStyle name="Normal 2 2 3 2 2 4 122" xfId="17590" xr:uid="{00000000-0005-0000-0000-0000B6440000}"/>
    <cellStyle name="Normal 2 2 3 2 2 4 123" xfId="17591" xr:uid="{00000000-0005-0000-0000-0000B7440000}"/>
    <cellStyle name="Normal 2 2 3 2 2 4 124" xfId="17592" xr:uid="{00000000-0005-0000-0000-0000B8440000}"/>
    <cellStyle name="Normal 2 2 3 2 2 4 125" xfId="17593" xr:uid="{00000000-0005-0000-0000-0000B9440000}"/>
    <cellStyle name="Normal 2 2 3 2 2 4 126" xfId="17594" xr:uid="{00000000-0005-0000-0000-0000BA440000}"/>
    <cellStyle name="Normal 2 2 3 2 2 4 127" xfId="17595" xr:uid="{00000000-0005-0000-0000-0000BB440000}"/>
    <cellStyle name="Normal 2 2 3 2 2 4 128" xfId="17596" xr:uid="{00000000-0005-0000-0000-0000BC440000}"/>
    <cellStyle name="Normal 2 2 3 2 2 4 129" xfId="17597" xr:uid="{00000000-0005-0000-0000-0000BD440000}"/>
    <cellStyle name="Normal 2 2 3 2 2 4 13" xfId="17598" xr:uid="{00000000-0005-0000-0000-0000BE440000}"/>
    <cellStyle name="Normal 2 2 3 2 2 4 130" xfId="17599" xr:uid="{00000000-0005-0000-0000-0000BF440000}"/>
    <cellStyle name="Normal 2 2 3 2 2 4 131" xfId="17600" xr:uid="{00000000-0005-0000-0000-0000C0440000}"/>
    <cellStyle name="Normal 2 2 3 2 2 4 132" xfId="17601" xr:uid="{00000000-0005-0000-0000-0000C1440000}"/>
    <cellStyle name="Normal 2 2 3 2 2 4 133" xfId="17602" xr:uid="{00000000-0005-0000-0000-0000C2440000}"/>
    <cellStyle name="Normal 2 2 3 2 2 4 134" xfId="17603" xr:uid="{00000000-0005-0000-0000-0000C3440000}"/>
    <cellStyle name="Normal 2 2 3 2 2 4 135" xfId="17604" xr:uid="{00000000-0005-0000-0000-0000C4440000}"/>
    <cellStyle name="Normal 2 2 3 2 2 4 136" xfId="17605" xr:uid="{00000000-0005-0000-0000-0000C5440000}"/>
    <cellStyle name="Normal 2 2 3 2 2 4 137" xfId="17606" xr:uid="{00000000-0005-0000-0000-0000C6440000}"/>
    <cellStyle name="Normal 2 2 3 2 2 4 138" xfId="17607" xr:uid="{00000000-0005-0000-0000-0000C7440000}"/>
    <cellStyle name="Normal 2 2 3 2 2 4 139" xfId="17608" xr:uid="{00000000-0005-0000-0000-0000C8440000}"/>
    <cellStyle name="Normal 2 2 3 2 2 4 14" xfId="17609" xr:uid="{00000000-0005-0000-0000-0000C9440000}"/>
    <cellStyle name="Normal 2 2 3 2 2 4 140" xfId="17610" xr:uid="{00000000-0005-0000-0000-0000CA440000}"/>
    <cellStyle name="Normal 2 2 3 2 2 4 141" xfId="17611" xr:uid="{00000000-0005-0000-0000-0000CB440000}"/>
    <cellStyle name="Normal 2 2 3 2 2 4 142" xfId="17612" xr:uid="{00000000-0005-0000-0000-0000CC440000}"/>
    <cellStyle name="Normal 2 2 3 2 2 4 143" xfId="17613" xr:uid="{00000000-0005-0000-0000-0000CD440000}"/>
    <cellStyle name="Normal 2 2 3 2 2 4 144" xfId="17614" xr:uid="{00000000-0005-0000-0000-0000CE440000}"/>
    <cellStyle name="Normal 2 2 3 2 2 4 145" xfId="17615" xr:uid="{00000000-0005-0000-0000-0000CF440000}"/>
    <cellStyle name="Normal 2 2 3 2 2 4 146" xfId="17616" xr:uid="{00000000-0005-0000-0000-0000D0440000}"/>
    <cellStyle name="Normal 2 2 3 2 2 4 147" xfId="17617" xr:uid="{00000000-0005-0000-0000-0000D1440000}"/>
    <cellStyle name="Normal 2 2 3 2 2 4 148" xfId="17618" xr:uid="{00000000-0005-0000-0000-0000D2440000}"/>
    <cellStyle name="Normal 2 2 3 2 2 4 149" xfId="17619" xr:uid="{00000000-0005-0000-0000-0000D3440000}"/>
    <cellStyle name="Normal 2 2 3 2 2 4 15" xfId="17620" xr:uid="{00000000-0005-0000-0000-0000D4440000}"/>
    <cellStyle name="Normal 2 2 3 2 2 4 150" xfId="17621" xr:uid="{00000000-0005-0000-0000-0000D5440000}"/>
    <cellStyle name="Normal 2 2 3 2 2 4 151" xfId="17622" xr:uid="{00000000-0005-0000-0000-0000D6440000}"/>
    <cellStyle name="Normal 2 2 3 2 2 4 152" xfId="17623" xr:uid="{00000000-0005-0000-0000-0000D7440000}"/>
    <cellStyle name="Normal 2 2 3 2 2 4 153" xfId="17624" xr:uid="{00000000-0005-0000-0000-0000D8440000}"/>
    <cellStyle name="Normal 2 2 3 2 2 4 154" xfId="17625" xr:uid="{00000000-0005-0000-0000-0000D9440000}"/>
    <cellStyle name="Normal 2 2 3 2 2 4 155" xfId="17626" xr:uid="{00000000-0005-0000-0000-0000DA440000}"/>
    <cellStyle name="Normal 2 2 3 2 2 4 156" xfId="17627" xr:uid="{00000000-0005-0000-0000-0000DB440000}"/>
    <cellStyle name="Normal 2 2 3 2 2 4 157" xfId="17628" xr:uid="{00000000-0005-0000-0000-0000DC440000}"/>
    <cellStyle name="Normal 2 2 3 2 2 4 158" xfId="17629" xr:uid="{00000000-0005-0000-0000-0000DD440000}"/>
    <cellStyle name="Normal 2 2 3 2 2 4 159" xfId="17630" xr:uid="{00000000-0005-0000-0000-0000DE440000}"/>
    <cellStyle name="Normal 2 2 3 2 2 4 16" xfId="17631" xr:uid="{00000000-0005-0000-0000-0000DF440000}"/>
    <cellStyle name="Normal 2 2 3 2 2 4 160" xfId="17632" xr:uid="{00000000-0005-0000-0000-0000E0440000}"/>
    <cellStyle name="Normal 2 2 3 2 2 4 161" xfId="17633" xr:uid="{00000000-0005-0000-0000-0000E1440000}"/>
    <cellStyle name="Normal 2 2 3 2 2 4 162" xfId="17634" xr:uid="{00000000-0005-0000-0000-0000E2440000}"/>
    <cellStyle name="Normal 2 2 3 2 2 4 163" xfId="17635" xr:uid="{00000000-0005-0000-0000-0000E3440000}"/>
    <cellStyle name="Normal 2 2 3 2 2 4 164" xfId="17636" xr:uid="{00000000-0005-0000-0000-0000E4440000}"/>
    <cellStyle name="Normal 2 2 3 2 2 4 165" xfId="17637" xr:uid="{00000000-0005-0000-0000-0000E5440000}"/>
    <cellStyle name="Normal 2 2 3 2 2 4 166" xfId="17638" xr:uid="{00000000-0005-0000-0000-0000E6440000}"/>
    <cellStyle name="Normal 2 2 3 2 2 4 167" xfId="17639" xr:uid="{00000000-0005-0000-0000-0000E7440000}"/>
    <cellStyle name="Normal 2 2 3 2 2 4 168" xfId="17640" xr:uid="{00000000-0005-0000-0000-0000E8440000}"/>
    <cellStyle name="Normal 2 2 3 2 2 4 169" xfId="17641" xr:uid="{00000000-0005-0000-0000-0000E9440000}"/>
    <cellStyle name="Normal 2 2 3 2 2 4 17" xfId="17642" xr:uid="{00000000-0005-0000-0000-0000EA440000}"/>
    <cellStyle name="Normal 2 2 3 2 2 4 170" xfId="17643" xr:uid="{00000000-0005-0000-0000-0000EB440000}"/>
    <cellStyle name="Normal 2 2 3 2 2 4 171" xfId="17644" xr:uid="{00000000-0005-0000-0000-0000EC440000}"/>
    <cellStyle name="Normal 2 2 3 2 2 4 172" xfId="17645" xr:uid="{00000000-0005-0000-0000-0000ED440000}"/>
    <cellStyle name="Normal 2 2 3 2 2 4 173" xfId="17646" xr:uid="{00000000-0005-0000-0000-0000EE440000}"/>
    <cellStyle name="Normal 2 2 3 2 2 4 174" xfId="17647" xr:uid="{00000000-0005-0000-0000-0000EF440000}"/>
    <cellStyle name="Normal 2 2 3 2 2 4 175" xfId="17648" xr:uid="{00000000-0005-0000-0000-0000F0440000}"/>
    <cellStyle name="Normal 2 2 3 2 2 4 176" xfId="17649" xr:uid="{00000000-0005-0000-0000-0000F1440000}"/>
    <cellStyle name="Normal 2 2 3 2 2 4 177" xfId="17650" xr:uid="{00000000-0005-0000-0000-0000F2440000}"/>
    <cellStyle name="Normal 2 2 3 2 2 4 178" xfId="17651" xr:uid="{00000000-0005-0000-0000-0000F3440000}"/>
    <cellStyle name="Normal 2 2 3 2 2 4 179" xfId="17652" xr:uid="{00000000-0005-0000-0000-0000F4440000}"/>
    <cellStyle name="Normal 2 2 3 2 2 4 18" xfId="17653" xr:uid="{00000000-0005-0000-0000-0000F5440000}"/>
    <cellStyle name="Normal 2 2 3 2 2 4 180" xfId="17654" xr:uid="{00000000-0005-0000-0000-0000F6440000}"/>
    <cellStyle name="Normal 2 2 3 2 2 4 19" xfId="17655" xr:uid="{00000000-0005-0000-0000-0000F7440000}"/>
    <cellStyle name="Normal 2 2 3 2 2 4 2" xfId="17656" xr:uid="{00000000-0005-0000-0000-0000F8440000}"/>
    <cellStyle name="Normal 2 2 3 2 2 4 20" xfId="17657" xr:uid="{00000000-0005-0000-0000-0000F9440000}"/>
    <cellStyle name="Normal 2 2 3 2 2 4 21" xfId="17658" xr:uid="{00000000-0005-0000-0000-0000FA440000}"/>
    <cellStyle name="Normal 2 2 3 2 2 4 22" xfId="17659" xr:uid="{00000000-0005-0000-0000-0000FB440000}"/>
    <cellStyle name="Normal 2 2 3 2 2 4 23" xfId="17660" xr:uid="{00000000-0005-0000-0000-0000FC440000}"/>
    <cellStyle name="Normal 2 2 3 2 2 4 24" xfId="17661" xr:uid="{00000000-0005-0000-0000-0000FD440000}"/>
    <cellStyle name="Normal 2 2 3 2 2 4 25" xfId="17662" xr:uid="{00000000-0005-0000-0000-0000FE440000}"/>
    <cellStyle name="Normal 2 2 3 2 2 4 26" xfId="17663" xr:uid="{00000000-0005-0000-0000-0000FF440000}"/>
    <cellStyle name="Normal 2 2 3 2 2 4 27" xfId="17664" xr:uid="{00000000-0005-0000-0000-000000450000}"/>
    <cellStyle name="Normal 2 2 3 2 2 4 28" xfId="17665" xr:uid="{00000000-0005-0000-0000-000001450000}"/>
    <cellStyle name="Normal 2 2 3 2 2 4 29" xfId="17666" xr:uid="{00000000-0005-0000-0000-000002450000}"/>
    <cellStyle name="Normal 2 2 3 2 2 4 3" xfId="17667" xr:uid="{00000000-0005-0000-0000-000003450000}"/>
    <cellStyle name="Normal 2 2 3 2 2 4 30" xfId="17668" xr:uid="{00000000-0005-0000-0000-000004450000}"/>
    <cellStyle name="Normal 2 2 3 2 2 4 31" xfId="17669" xr:uid="{00000000-0005-0000-0000-000005450000}"/>
    <cellStyle name="Normal 2 2 3 2 2 4 32" xfId="17670" xr:uid="{00000000-0005-0000-0000-000006450000}"/>
    <cellStyle name="Normal 2 2 3 2 2 4 33" xfId="17671" xr:uid="{00000000-0005-0000-0000-000007450000}"/>
    <cellStyle name="Normal 2 2 3 2 2 4 34" xfId="17672" xr:uid="{00000000-0005-0000-0000-000008450000}"/>
    <cellStyle name="Normal 2 2 3 2 2 4 35" xfId="17673" xr:uid="{00000000-0005-0000-0000-000009450000}"/>
    <cellStyle name="Normal 2 2 3 2 2 4 36" xfId="17674" xr:uid="{00000000-0005-0000-0000-00000A450000}"/>
    <cellStyle name="Normal 2 2 3 2 2 4 37" xfId="17675" xr:uid="{00000000-0005-0000-0000-00000B450000}"/>
    <cellStyle name="Normal 2 2 3 2 2 4 38" xfId="17676" xr:uid="{00000000-0005-0000-0000-00000C450000}"/>
    <cellStyle name="Normal 2 2 3 2 2 4 39" xfId="17677" xr:uid="{00000000-0005-0000-0000-00000D450000}"/>
    <cellStyle name="Normal 2 2 3 2 2 4 4" xfId="17678" xr:uid="{00000000-0005-0000-0000-00000E450000}"/>
    <cellStyle name="Normal 2 2 3 2 2 4 40" xfId="17679" xr:uid="{00000000-0005-0000-0000-00000F450000}"/>
    <cellStyle name="Normal 2 2 3 2 2 4 41" xfId="17680" xr:uid="{00000000-0005-0000-0000-000010450000}"/>
    <cellStyle name="Normal 2 2 3 2 2 4 42" xfId="17681" xr:uid="{00000000-0005-0000-0000-000011450000}"/>
    <cellStyle name="Normal 2 2 3 2 2 4 43" xfId="17682" xr:uid="{00000000-0005-0000-0000-000012450000}"/>
    <cellStyle name="Normal 2 2 3 2 2 4 44" xfId="17683" xr:uid="{00000000-0005-0000-0000-000013450000}"/>
    <cellStyle name="Normal 2 2 3 2 2 4 45" xfId="17684" xr:uid="{00000000-0005-0000-0000-000014450000}"/>
    <cellStyle name="Normal 2 2 3 2 2 4 46" xfId="17685" xr:uid="{00000000-0005-0000-0000-000015450000}"/>
    <cellStyle name="Normal 2 2 3 2 2 4 47" xfId="17686" xr:uid="{00000000-0005-0000-0000-000016450000}"/>
    <cellStyle name="Normal 2 2 3 2 2 4 48" xfId="17687" xr:uid="{00000000-0005-0000-0000-000017450000}"/>
    <cellStyle name="Normal 2 2 3 2 2 4 49" xfId="17688" xr:uid="{00000000-0005-0000-0000-000018450000}"/>
    <cellStyle name="Normal 2 2 3 2 2 4 5" xfId="17689" xr:uid="{00000000-0005-0000-0000-000019450000}"/>
    <cellStyle name="Normal 2 2 3 2 2 4 50" xfId="17690" xr:uid="{00000000-0005-0000-0000-00001A450000}"/>
    <cellStyle name="Normal 2 2 3 2 2 4 51" xfId="17691" xr:uid="{00000000-0005-0000-0000-00001B450000}"/>
    <cellStyle name="Normal 2 2 3 2 2 4 52" xfId="17692" xr:uid="{00000000-0005-0000-0000-00001C450000}"/>
    <cellStyle name="Normal 2 2 3 2 2 4 53" xfId="17693" xr:uid="{00000000-0005-0000-0000-00001D450000}"/>
    <cellStyle name="Normal 2 2 3 2 2 4 54" xfId="17694" xr:uid="{00000000-0005-0000-0000-00001E450000}"/>
    <cellStyle name="Normal 2 2 3 2 2 4 55" xfId="17695" xr:uid="{00000000-0005-0000-0000-00001F450000}"/>
    <cellStyle name="Normal 2 2 3 2 2 4 56" xfId="17696" xr:uid="{00000000-0005-0000-0000-000020450000}"/>
    <cellStyle name="Normal 2 2 3 2 2 4 57" xfId="17697" xr:uid="{00000000-0005-0000-0000-000021450000}"/>
    <cellStyle name="Normal 2 2 3 2 2 4 58" xfId="17698" xr:uid="{00000000-0005-0000-0000-000022450000}"/>
    <cellStyle name="Normal 2 2 3 2 2 4 59" xfId="17699" xr:uid="{00000000-0005-0000-0000-000023450000}"/>
    <cellStyle name="Normal 2 2 3 2 2 4 6" xfId="17700" xr:uid="{00000000-0005-0000-0000-000024450000}"/>
    <cellStyle name="Normal 2 2 3 2 2 4 60" xfId="17701" xr:uid="{00000000-0005-0000-0000-000025450000}"/>
    <cellStyle name="Normal 2 2 3 2 2 4 61" xfId="17702" xr:uid="{00000000-0005-0000-0000-000026450000}"/>
    <cellStyle name="Normal 2 2 3 2 2 4 62" xfId="17703" xr:uid="{00000000-0005-0000-0000-000027450000}"/>
    <cellStyle name="Normal 2 2 3 2 2 4 63" xfId="17704" xr:uid="{00000000-0005-0000-0000-000028450000}"/>
    <cellStyle name="Normal 2 2 3 2 2 4 64" xfId="17705" xr:uid="{00000000-0005-0000-0000-000029450000}"/>
    <cellStyle name="Normal 2 2 3 2 2 4 65" xfId="17706" xr:uid="{00000000-0005-0000-0000-00002A450000}"/>
    <cellStyle name="Normal 2 2 3 2 2 4 66" xfId="17707" xr:uid="{00000000-0005-0000-0000-00002B450000}"/>
    <cellStyle name="Normal 2 2 3 2 2 4 67" xfId="17708" xr:uid="{00000000-0005-0000-0000-00002C450000}"/>
    <cellStyle name="Normal 2 2 3 2 2 4 68" xfId="17709" xr:uid="{00000000-0005-0000-0000-00002D450000}"/>
    <cellStyle name="Normal 2 2 3 2 2 4 69" xfId="17710" xr:uid="{00000000-0005-0000-0000-00002E450000}"/>
    <cellStyle name="Normal 2 2 3 2 2 4 7" xfId="17711" xr:uid="{00000000-0005-0000-0000-00002F450000}"/>
    <cellStyle name="Normal 2 2 3 2 2 4 70" xfId="17712" xr:uid="{00000000-0005-0000-0000-000030450000}"/>
    <cellStyle name="Normal 2 2 3 2 2 4 71" xfId="17713" xr:uid="{00000000-0005-0000-0000-000031450000}"/>
    <cellStyle name="Normal 2 2 3 2 2 4 72" xfId="17714" xr:uid="{00000000-0005-0000-0000-000032450000}"/>
    <cellStyle name="Normal 2 2 3 2 2 4 73" xfId="17715" xr:uid="{00000000-0005-0000-0000-000033450000}"/>
    <cellStyle name="Normal 2 2 3 2 2 4 74" xfId="17716" xr:uid="{00000000-0005-0000-0000-000034450000}"/>
    <cellStyle name="Normal 2 2 3 2 2 4 75" xfId="17717" xr:uid="{00000000-0005-0000-0000-000035450000}"/>
    <cellStyle name="Normal 2 2 3 2 2 4 76" xfId="17718" xr:uid="{00000000-0005-0000-0000-000036450000}"/>
    <cellStyle name="Normal 2 2 3 2 2 4 77" xfId="17719" xr:uid="{00000000-0005-0000-0000-000037450000}"/>
    <cellStyle name="Normal 2 2 3 2 2 4 78" xfId="17720" xr:uid="{00000000-0005-0000-0000-000038450000}"/>
    <cellStyle name="Normal 2 2 3 2 2 4 79" xfId="17721" xr:uid="{00000000-0005-0000-0000-000039450000}"/>
    <cellStyle name="Normal 2 2 3 2 2 4 8" xfId="17722" xr:uid="{00000000-0005-0000-0000-00003A450000}"/>
    <cellStyle name="Normal 2 2 3 2 2 4 80" xfId="17723" xr:uid="{00000000-0005-0000-0000-00003B450000}"/>
    <cellStyle name="Normal 2 2 3 2 2 4 81" xfId="17724" xr:uid="{00000000-0005-0000-0000-00003C450000}"/>
    <cellStyle name="Normal 2 2 3 2 2 4 82" xfId="17725" xr:uid="{00000000-0005-0000-0000-00003D450000}"/>
    <cellStyle name="Normal 2 2 3 2 2 4 83" xfId="17726" xr:uid="{00000000-0005-0000-0000-00003E450000}"/>
    <cellStyle name="Normal 2 2 3 2 2 4 84" xfId="17727" xr:uid="{00000000-0005-0000-0000-00003F450000}"/>
    <cellStyle name="Normal 2 2 3 2 2 4 85" xfId="17728" xr:uid="{00000000-0005-0000-0000-000040450000}"/>
    <cellStyle name="Normal 2 2 3 2 2 4 86" xfId="17729" xr:uid="{00000000-0005-0000-0000-000041450000}"/>
    <cellStyle name="Normal 2 2 3 2 2 4 87" xfId="17730" xr:uid="{00000000-0005-0000-0000-000042450000}"/>
    <cellStyle name="Normal 2 2 3 2 2 4 88" xfId="17731" xr:uid="{00000000-0005-0000-0000-000043450000}"/>
    <cellStyle name="Normal 2 2 3 2 2 4 89" xfId="17732" xr:uid="{00000000-0005-0000-0000-000044450000}"/>
    <cellStyle name="Normal 2 2 3 2 2 4 9" xfId="17733" xr:uid="{00000000-0005-0000-0000-000045450000}"/>
    <cellStyle name="Normal 2 2 3 2 2 4 90" xfId="17734" xr:uid="{00000000-0005-0000-0000-000046450000}"/>
    <cellStyle name="Normal 2 2 3 2 2 4 91" xfId="17735" xr:uid="{00000000-0005-0000-0000-000047450000}"/>
    <cellStyle name="Normal 2 2 3 2 2 4 92" xfId="17736" xr:uid="{00000000-0005-0000-0000-000048450000}"/>
    <cellStyle name="Normal 2 2 3 2 2 4 93" xfId="17737" xr:uid="{00000000-0005-0000-0000-000049450000}"/>
    <cellStyle name="Normal 2 2 3 2 2 4 94" xfId="17738" xr:uid="{00000000-0005-0000-0000-00004A450000}"/>
    <cellStyle name="Normal 2 2 3 2 2 4 95" xfId="17739" xr:uid="{00000000-0005-0000-0000-00004B450000}"/>
    <cellStyle name="Normal 2 2 3 2 2 4 96" xfId="17740" xr:uid="{00000000-0005-0000-0000-00004C450000}"/>
    <cellStyle name="Normal 2 2 3 2 2 4 97" xfId="17741" xr:uid="{00000000-0005-0000-0000-00004D450000}"/>
    <cellStyle name="Normal 2 2 3 2 2 4 98" xfId="17742" xr:uid="{00000000-0005-0000-0000-00004E450000}"/>
    <cellStyle name="Normal 2 2 3 2 2 4 99" xfId="17743" xr:uid="{00000000-0005-0000-0000-00004F450000}"/>
    <cellStyle name="Normal 2 2 3 2 2 5" xfId="17744" xr:uid="{00000000-0005-0000-0000-000050450000}"/>
    <cellStyle name="Normal 2 2 3 2 2 6" xfId="17745" xr:uid="{00000000-0005-0000-0000-000051450000}"/>
    <cellStyle name="Normal 2 2 3 2 2 7" xfId="17746" xr:uid="{00000000-0005-0000-0000-000052450000}"/>
    <cellStyle name="Normal 2 2 3 2 2 8" xfId="17747" xr:uid="{00000000-0005-0000-0000-000053450000}"/>
    <cellStyle name="Normal 2 2 3 2 2 9" xfId="17748" xr:uid="{00000000-0005-0000-0000-000054450000}"/>
    <cellStyle name="Normal 2 2 3 2 3" xfId="17749" xr:uid="{00000000-0005-0000-0000-000055450000}"/>
    <cellStyle name="Normal 2 2 3 2 4" xfId="17750" xr:uid="{00000000-0005-0000-0000-000056450000}"/>
    <cellStyle name="Normal 2 2 3 2 4 10" xfId="17751" xr:uid="{00000000-0005-0000-0000-000057450000}"/>
    <cellStyle name="Normal 2 2 3 2 4 11" xfId="17752" xr:uid="{00000000-0005-0000-0000-000058450000}"/>
    <cellStyle name="Normal 2 2 3 2 4 12" xfId="17753" xr:uid="{00000000-0005-0000-0000-000059450000}"/>
    <cellStyle name="Normal 2 2 3 2 4 13" xfId="17754" xr:uid="{00000000-0005-0000-0000-00005A450000}"/>
    <cellStyle name="Normal 2 2 3 2 4 14" xfId="17755" xr:uid="{00000000-0005-0000-0000-00005B450000}"/>
    <cellStyle name="Normal 2 2 3 2 4 2" xfId="17756" xr:uid="{00000000-0005-0000-0000-00005C450000}"/>
    <cellStyle name="Normal 2 2 3 2 4 2 10" xfId="17757" xr:uid="{00000000-0005-0000-0000-00005D450000}"/>
    <cellStyle name="Normal 2 2 3 2 4 2 11" xfId="17758" xr:uid="{00000000-0005-0000-0000-00005E450000}"/>
    <cellStyle name="Normal 2 2 3 2 4 2 12" xfId="17759" xr:uid="{00000000-0005-0000-0000-00005F450000}"/>
    <cellStyle name="Normal 2 2 3 2 4 2 13" xfId="17760" xr:uid="{00000000-0005-0000-0000-000060450000}"/>
    <cellStyle name="Normal 2 2 3 2 4 2 14" xfId="17761" xr:uid="{00000000-0005-0000-0000-000061450000}"/>
    <cellStyle name="Normal 2 2 3 2 4 2 2" xfId="17762" xr:uid="{00000000-0005-0000-0000-000062450000}"/>
    <cellStyle name="Normal 2 2 3 2 4 2 2 10" xfId="17763" xr:uid="{00000000-0005-0000-0000-000063450000}"/>
    <cellStyle name="Normal 2 2 3 2 4 2 2 11" xfId="17764" xr:uid="{00000000-0005-0000-0000-000064450000}"/>
    <cellStyle name="Normal 2 2 3 2 4 2 2 12" xfId="17765" xr:uid="{00000000-0005-0000-0000-000065450000}"/>
    <cellStyle name="Normal 2 2 3 2 4 2 2 13" xfId="17766" xr:uid="{00000000-0005-0000-0000-000066450000}"/>
    <cellStyle name="Normal 2 2 3 2 4 2 2 2" xfId="17767" xr:uid="{00000000-0005-0000-0000-000067450000}"/>
    <cellStyle name="Normal 2 2 3 2 4 2 2 2 10" xfId="17768" xr:uid="{00000000-0005-0000-0000-000068450000}"/>
    <cellStyle name="Normal 2 2 3 2 4 2 2 2 11" xfId="17769" xr:uid="{00000000-0005-0000-0000-000069450000}"/>
    <cellStyle name="Normal 2 2 3 2 4 2 2 2 12" xfId="17770" xr:uid="{00000000-0005-0000-0000-00006A450000}"/>
    <cellStyle name="Normal 2 2 3 2 4 2 2 2 13" xfId="17771" xr:uid="{00000000-0005-0000-0000-00006B450000}"/>
    <cellStyle name="Normal 2 2 3 2 4 2 2 2 2" xfId="17772" xr:uid="{00000000-0005-0000-0000-00006C450000}"/>
    <cellStyle name="Normal 2 2 3 2 4 2 2 2 3" xfId="17773" xr:uid="{00000000-0005-0000-0000-00006D450000}"/>
    <cellStyle name="Normal 2 2 3 2 4 2 2 2 4" xfId="17774" xr:uid="{00000000-0005-0000-0000-00006E450000}"/>
    <cellStyle name="Normal 2 2 3 2 4 2 2 2 5" xfId="17775" xr:uid="{00000000-0005-0000-0000-00006F450000}"/>
    <cellStyle name="Normal 2 2 3 2 4 2 2 2 6" xfId="17776" xr:uid="{00000000-0005-0000-0000-000070450000}"/>
    <cellStyle name="Normal 2 2 3 2 4 2 2 2 7" xfId="17777" xr:uid="{00000000-0005-0000-0000-000071450000}"/>
    <cellStyle name="Normal 2 2 3 2 4 2 2 2 8" xfId="17778" xr:uid="{00000000-0005-0000-0000-000072450000}"/>
    <cellStyle name="Normal 2 2 3 2 4 2 2 2 9" xfId="17779" xr:uid="{00000000-0005-0000-0000-000073450000}"/>
    <cellStyle name="Normal 2 2 3 2 4 2 2 3" xfId="17780" xr:uid="{00000000-0005-0000-0000-000074450000}"/>
    <cellStyle name="Normal 2 2 3 2 4 2 2 4" xfId="17781" xr:uid="{00000000-0005-0000-0000-000075450000}"/>
    <cellStyle name="Normal 2 2 3 2 4 2 2 5" xfId="17782" xr:uid="{00000000-0005-0000-0000-000076450000}"/>
    <cellStyle name="Normal 2 2 3 2 4 2 2 6" xfId="17783" xr:uid="{00000000-0005-0000-0000-000077450000}"/>
    <cellStyle name="Normal 2 2 3 2 4 2 2 7" xfId="17784" xr:uid="{00000000-0005-0000-0000-000078450000}"/>
    <cellStyle name="Normal 2 2 3 2 4 2 2 8" xfId="17785" xr:uid="{00000000-0005-0000-0000-000079450000}"/>
    <cellStyle name="Normal 2 2 3 2 4 2 2 9" xfId="17786" xr:uid="{00000000-0005-0000-0000-00007A450000}"/>
    <cellStyle name="Normal 2 2 3 2 4 2 3" xfId="17787" xr:uid="{00000000-0005-0000-0000-00007B450000}"/>
    <cellStyle name="Normal 2 2 3 2 4 2 4" xfId="17788" xr:uid="{00000000-0005-0000-0000-00007C450000}"/>
    <cellStyle name="Normal 2 2 3 2 4 2 5" xfId="17789" xr:uid="{00000000-0005-0000-0000-00007D450000}"/>
    <cellStyle name="Normal 2 2 3 2 4 2 6" xfId="17790" xr:uid="{00000000-0005-0000-0000-00007E450000}"/>
    <cellStyle name="Normal 2 2 3 2 4 2 7" xfId="17791" xr:uid="{00000000-0005-0000-0000-00007F450000}"/>
    <cellStyle name="Normal 2 2 3 2 4 2 8" xfId="17792" xr:uid="{00000000-0005-0000-0000-000080450000}"/>
    <cellStyle name="Normal 2 2 3 2 4 2 9" xfId="17793" xr:uid="{00000000-0005-0000-0000-000081450000}"/>
    <cellStyle name="Normal 2 2 3 2 4 3" xfId="17794" xr:uid="{00000000-0005-0000-0000-000082450000}"/>
    <cellStyle name="Normal 2 2 3 2 4 3 10" xfId="17795" xr:uid="{00000000-0005-0000-0000-000083450000}"/>
    <cellStyle name="Normal 2 2 3 2 4 3 100" xfId="17796" xr:uid="{00000000-0005-0000-0000-000084450000}"/>
    <cellStyle name="Normal 2 2 3 2 4 3 101" xfId="17797" xr:uid="{00000000-0005-0000-0000-000085450000}"/>
    <cellStyle name="Normal 2 2 3 2 4 3 102" xfId="17798" xr:uid="{00000000-0005-0000-0000-000086450000}"/>
    <cellStyle name="Normal 2 2 3 2 4 3 103" xfId="17799" xr:uid="{00000000-0005-0000-0000-000087450000}"/>
    <cellStyle name="Normal 2 2 3 2 4 3 104" xfId="17800" xr:uid="{00000000-0005-0000-0000-000088450000}"/>
    <cellStyle name="Normal 2 2 3 2 4 3 105" xfId="17801" xr:uid="{00000000-0005-0000-0000-000089450000}"/>
    <cellStyle name="Normal 2 2 3 2 4 3 106" xfId="17802" xr:uid="{00000000-0005-0000-0000-00008A450000}"/>
    <cellStyle name="Normal 2 2 3 2 4 3 107" xfId="17803" xr:uid="{00000000-0005-0000-0000-00008B450000}"/>
    <cellStyle name="Normal 2 2 3 2 4 3 108" xfId="17804" xr:uid="{00000000-0005-0000-0000-00008C450000}"/>
    <cellStyle name="Normal 2 2 3 2 4 3 109" xfId="17805" xr:uid="{00000000-0005-0000-0000-00008D450000}"/>
    <cellStyle name="Normal 2 2 3 2 4 3 11" xfId="17806" xr:uid="{00000000-0005-0000-0000-00008E450000}"/>
    <cellStyle name="Normal 2 2 3 2 4 3 110" xfId="17807" xr:uid="{00000000-0005-0000-0000-00008F450000}"/>
    <cellStyle name="Normal 2 2 3 2 4 3 111" xfId="17808" xr:uid="{00000000-0005-0000-0000-000090450000}"/>
    <cellStyle name="Normal 2 2 3 2 4 3 112" xfId="17809" xr:uid="{00000000-0005-0000-0000-000091450000}"/>
    <cellStyle name="Normal 2 2 3 2 4 3 113" xfId="17810" xr:uid="{00000000-0005-0000-0000-000092450000}"/>
    <cellStyle name="Normal 2 2 3 2 4 3 114" xfId="17811" xr:uid="{00000000-0005-0000-0000-000093450000}"/>
    <cellStyle name="Normal 2 2 3 2 4 3 115" xfId="17812" xr:uid="{00000000-0005-0000-0000-000094450000}"/>
    <cellStyle name="Normal 2 2 3 2 4 3 116" xfId="17813" xr:uid="{00000000-0005-0000-0000-000095450000}"/>
    <cellStyle name="Normal 2 2 3 2 4 3 117" xfId="17814" xr:uid="{00000000-0005-0000-0000-000096450000}"/>
    <cellStyle name="Normal 2 2 3 2 4 3 118" xfId="17815" xr:uid="{00000000-0005-0000-0000-000097450000}"/>
    <cellStyle name="Normal 2 2 3 2 4 3 119" xfId="17816" xr:uid="{00000000-0005-0000-0000-000098450000}"/>
    <cellStyle name="Normal 2 2 3 2 4 3 12" xfId="17817" xr:uid="{00000000-0005-0000-0000-000099450000}"/>
    <cellStyle name="Normal 2 2 3 2 4 3 120" xfId="17818" xr:uid="{00000000-0005-0000-0000-00009A450000}"/>
    <cellStyle name="Normal 2 2 3 2 4 3 121" xfId="17819" xr:uid="{00000000-0005-0000-0000-00009B450000}"/>
    <cellStyle name="Normal 2 2 3 2 4 3 122" xfId="17820" xr:uid="{00000000-0005-0000-0000-00009C450000}"/>
    <cellStyle name="Normal 2 2 3 2 4 3 123" xfId="17821" xr:uid="{00000000-0005-0000-0000-00009D450000}"/>
    <cellStyle name="Normal 2 2 3 2 4 3 124" xfId="17822" xr:uid="{00000000-0005-0000-0000-00009E450000}"/>
    <cellStyle name="Normal 2 2 3 2 4 3 125" xfId="17823" xr:uid="{00000000-0005-0000-0000-00009F450000}"/>
    <cellStyle name="Normal 2 2 3 2 4 3 126" xfId="17824" xr:uid="{00000000-0005-0000-0000-0000A0450000}"/>
    <cellStyle name="Normal 2 2 3 2 4 3 127" xfId="17825" xr:uid="{00000000-0005-0000-0000-0000A1450000}"/>
    <cellStyle name="Normal 2 2 3 2 4 3 128" xfId="17826" xr:uid="{00000000-0005-0000-0000-0000A2450000}"/>
    <cellStyle name="Normal 2 2 3 2 4 3 129" xfId="17827" xr:uid="{00000000-0005-0000-0000-0000A3450000}"/>
    <cellStyle name="Normal 2 2 3 2 4 3 13" xfId="17828" xr:uid="{00000000-0005-0000-0000-0000A4450000}"/>
    <cellStyle name="Normal 2 2 3 2 4 3 130" xfId="17829" xr:uid="{00000000-0005-0000-0000-0000A5450000}"/>
    <cellStyle name="Normal 2 2 3 2 4 3 131" xfId="17830" xr:uid="{00000000-0005-0000-0000-0000A6450000}"/>
    <cellStyle name="Normal 2 2 3 2 4 3 132" xfId="17831" xr:uid="{00000000-0005-0000-0000-0000A7450000}"/>
    <cellStyle name="Normal 2 2 3 2 4 3 133" xfId="17832" xr:uid="{00000000-0005-0000-0000-0000A8450000}"/>
    <cellStyle name="Normal 2 2 3 2 4 3 134" xfId="17833" xr:uid="{00000000-0005-0000-0000-0000A9450000}"/>
    <cellStyle name="Normal 2 2 3 2 4 3 135" xfId="17834" xr:uid="{00000000-0005-0000-0000-0000AA450000}"/>
    <cellStyle name="Normal 2 2 3 2 4 3 136" xfId="17835" xr:uid="{00000000-0005-0000-0000-0000AB450000}"/>
    <cellStyle name="Normal 2 2 3 2 4 3 137" xfId="17836" xr:uid="{00000000-0005-0000-0000-0000AC450000}"/>
    <cellStyle name="Normal 2 2 3 2 4 3 138" xfId="17837" xr:uid="{00000000-0005-0000-0000-0000AD450000}"/>
    <cellStyle name="Normal 2 2 3 2 4 3 139" xfId="17838" xr:uid="{00000000-0005-0000-0000-0000AE450000}"/>
    <cellStyle name="Normal 2 2 3 2 4 3 14" xfId="17839" xr:uid="{00000000-0005-0000-0000-0000AF450000}"/>
    <cellStyle name="Normal 2 2 3 2 4 3 140" xfId="17840" xr:uid="{00000000-0005-0000-0000-0000B0450000}"/>
    <cellStyle name="Normal 2 2 3 2 4 3 141" xfId="17841" xr:uid="{00000000-0005-0000-0000-0000B1450000}"/>
    <cellStyle name="Normal 2 2 3 2 4 3 142" xfId="17842" xr:uid="{00000000-0005-0000-0000-0000B2450000}"/>
    <cellStyle name="Normal 2 2 3 2 4 3 143" xfId="17843" xr:uid="{00000000-0005-0000-0000-0000B3450000}"/>
    <cellStyle name="Normal 2 2 3 2 4 3 144" xfId="17844" xr:uid="{00000000-0005-0000-0000-0000B4450000}"/>
    <cellStyle name="Normal 2 2 3 2 4 3 145" xfId="17845" xr:uid="{00000000-0005-0000-0000-0000B5450000}"/>
    <cellStyle name="Normal 2 2 3 2 4 3 146" xfId="17846" xr:uid="{00000000-0005-0000-0000-0000B6450000}"/>
    <cellStyle name="Normal 2 2 3 2 4 3 147" xfId="17847" xr:uid="{00000000-0005-0000-0000-0000B7450000}"/>
    <cellStyle name="Normal 2 2 3 2 4 3 148" xfId="17848" xr:uid="{00000000-0005-0000-0000-0000B8450000}"/>
    <cellStyle name="Normal 2 2 3 2 4 3 149" xfId="17849" xr:uid="{00000000-0005-0000-0000-0000B9450000}"/>
    <cellStyle name="Normal 2 2 3 2 4 3 15" xfId="17850" xr:uid="{00000000-0005-0000-0000-0000BA450000}"/>
    <cellStyle name="Normal 2 2 3 2 4 3 150" xfId="17851" xr:uid="{00000000-0005-0000-0000-0000BB450000}"/>
    <cellStyle name="Normal 2 2 3 2 4 3 151" xfId="17852" xr:uid="{00000000-0005-0000-0000-0000BC450000}"/>
    <cellStyle name="Normal 2 2 3 2 4 3 152" xfId="17853" xr:uid="{00000000-0005-0000-0000-0000BD450000}"/>
    <cellStyle name="Normal 2 2 3 2 4 3 153" xfId="17854" xr:uid="{00000000-0005-0000-0000-0000BE450000}"/>
    <cellStyle name="Normal 2 2 3 2 4 3 154" xfId="17855" xr:uid="{00000000-0005-0000-0000-0000BF450000}"/>
    <cellStyle name="Normal 2 2 3 2 4 3 155" xfId="17856" xr:uid="{00000000-0005-0000-0000-0000C0450000}"/>
    <cellStyle name="Normal 2 2 3 2 4 3 156" xfId="17857" xr:uid="{00000000-0005-0000-0000-0000C1450000}"/>
    <cellStyle name="Normal 2 2 3 2 4 3 157" xfId="17858" xr:uid="{00000000-0005-0000-0000-0000C2450000}"/>
    <cellStyle name="Normal 2 2 3 2 4 3 158" xfId="17859" xr:uid="{00000000-0005-0000-0000-0000C3450000}"/>
    <cellStyle name="Normal 2 2 3 2 4 3 159" xfId="17860" xr:uid="{00000000-0005-0000-0000-0000C4450000}"/>
    <cellStyle name="Normal 2 2 3 2 4 3 16" xfId="17861" xr:uid="{00000000-0005-0000-0000-0000C5450000}"/>
    <cellStyle name="Normal 2 2 3 2 4 3 160" xfId="17862" xr:uid="{00000000-0005-0000-0000-0000C6450000}"/>
    <cellStyle name="Normal 2 2 3 2 4 3 161" xfId="17863" xr:uid="{00000000-0005-0000-0000-0000C7450000}"/>
    <cellStyle name="Normal 2 2 3 2 4 3 162" xfId="17864" xr:uid="{00000000-0005-0000-0000-0000C8450000}"/>
    <cellStyle name="Normal 2 2 3 2 4 3 163" xfId="17865" xr:uid="{00000000-0005-0000-0000-0000C9450000}"/>
    <cellStyle name="Normal 2 2 3 2 4 3 164" xfId="17866" xr:uid="{00000000-0005-0000-0000-0000CA450000}"/>
    <cellStyle name="Normal 2 2 3 2 4 3 165" xfId="17867" xr:uid="{00000000-0005-0000-0000-0000CB450000}"/>
    <cellStyle name="Normal 2 2 3 2 4 3 166" xfId="17868" xr:uid="{00000000-0005-0000-0000-0000CC450000}"/>
    <cellStyle name="Normal 2 2 3 2 4 3 167" xfId="17869" xr:uid="{00000000-0005-0000-0000-0000CD450000}"/>
    <cellStyle name="Normal 2 2 3 2 4 3 168" xfId="17870" xr:uid="{00000000-0005-0000-0000-0000CE450000}"/>
    <cellStyle name="Normal 2 2 3 2 4 3 169" xfId="17871" xr:uid="{00000000-0005-0000-0000-0000CF450000}"/>
    <cellStyle name="Normal 2 2 3 2 4 3 17" xfId="17872" xr:uid="{00000000-0005-0000-0000-0000D0450000}"/>
    <cellStyle name="Normal 2 2 3 2 4 3 170" xfId="17873" xr:uid="{00000000-0005-0000-0000-0000D1450000}"/>
    <cellStyle name="Normal 2 2 3 2 4 3 171" xfId="17874" xr:uid="{00000000-0005-0000-0000-0000D2450000}"/>
    <cellStyle name="Normal 2 2 3 2 4 3 172" xfId="17875" xr:uid="{00000000-0005-0000-0000-0000D3450000}"/>
    <cellStyle name="Normal 2 2 3 2 4 3 173" xfId="17876" xr:uid="{00000000-0005-0000-0000-0000D4450000}"/>
    <cellStyle name="Normal 2 2 3 2 4 3 174" xfId="17877" xr:uid="{00000000-0005-0000-0000-0000D5450000}"/>
    <cellStyle name="Normal 2 2 3 2 4 3 175" xfId="17878" xr:uid="{00000000-0005-0000-0000-0000D6450000}"/>
    <cellStyle name="Normal 2 2 3 2 4 3 176" xfId="17879" xr:uid="{00000000-0005-0000-0000-0000D7450000}"/>
    <cellStyle name="Normal 2 2 3 2 4 3 177" xfId="17880" xr:uid="{00000000-0005-0000-0000-0000D8450000}"/>
    <cellStyle name="Normal 2 2 3 2 4 3 178" xfId="17881" xr:uid="{00000000-0005-0000-0000-0000D9450000}"/>
    <cellStyle name="Normal 2 2 3 2 4 3 179" xfId="17882" xr:uid="{00000000-0005-0000-0000-0000DA450000}"/>
    <cellStyle name="Normal 2 2 3 2 4 3 18" xfId="17883" xr:uid="{00000000-0005-0000-0000-0000DB450000}"/>
    <cellStyle name="Normal 2 2 3 2 4 3 180" xfId="17884" xr:uid="{00000000-0005-0000-0000-0000DC450000}"/>
    <cellStyle name="Normal 2 2 3 2 4 3 19" xfId="17885" xr:uid="{00000000-0005-0000-0000-0000DD450000}"/>
    <cellStyle name="Normal 2 2 3 2 4 3 2" xfId="17886" xr:uid="{00000000-0005-0000-0000-0000DE450000}"/>
    <cellStyle name="Normal 2 2 3 2 4 3 20" xfId="17887" xr:uid="{00000000-0005-0000-0000-0000DF450000}"/>
    <cellStyle name="Normal 2 2 3 2 4 3 21" xfId="17888" xr:uid="{00000000-0005-0000-0000-0000E0450000}"/>
    <cellStyle name="Normal 2 2 3 2 4 3 22" xfId="17889" xr:uid="{00000000-0005-0000-0000-0000E1450000}"/>
    <cellStyle name="Normal 2 2 3 2 4 3 23" xfId="17890" xr:uid="{00000000-0005-0000-0000-0000E2450000}"/>
    <cellStyle name="Normal 2 2 3 2 4 3 24" xfId="17891" xr:uid="{00000000-0005-0000-0000-0000E3450000}"/>
    <cellStyle name="Normal 2 2 3 2 4 3 25" xfId="17892" xr:uid="{00000000-0005-0000-0000-0000E4450000}"/>
    <cellStyle name="Normal 2 2 3 2 4 3 26" xfId="17893" xr:uid="{00000000-0005-0000-0000-0000E5450000}"/>
    <cellStyle name="Normal 2 2 3 2 4 3 27" xfId="17894" xr:uid="{00000000-0005-0000-0000-0000E6450000}"/>
    <cellStyle name="Normal 2 2 3 2 4 3 28" xfId="17895" xr:uid="{00000000-0005-0000-0000-0000E7450000}"/>
    <cellStyle name="Normal 2 2 3 2 4 3 29" xfId="17896" xr:uid="{00000000-0005-0000-0000-0000E8450000}"/>
    <cellStyle name="Normal 2 2 3 2 4 3 3" xfId="17897" xr:uid="{00000000-0005-0000-0000-0000E9450000}"/>
    <cellStyle name="Normal 2 2 3 2 4 3 30" xfId="17898" xr:uid="{00000000-0005-0000-0000-0000EA450000}"/>
    <cellStyle name="Normal 2 2 3 2 4 3 31" xfId="17899" xr:uid="{00000000-0005-0000-0000-0000EB450000}"/>
    <cellStyle name="Normal 2 2 3 2 4 3 32" xfId="17900" xr:uid="{00000000-0005-0000-0000-0000EC450000}"/>
    <cellStyle name="Normal 2 2 3 2 4 3 33" xfId="17901" xr:uid="{00000000-0005-0000-0000-0000ED450000}"/>
    <cellStyle name="Normal 2 2 3 2 4 3 34" xfId="17902" xr:uid="{00000000-0005-0000-0000-0000EE450000}"/>
    <cellStyle name="Normal 2 2 3 2 4 3 35" xfId="17903" xr:uid="{00000000-0005-0000-0000-0000EF450000}"/>
    <cellStyle name="Normal 2 2 3 2 4 3 36" xfId="17904" xr:uid="{00000000-0005-0000-0000-0000F0450000}"/>
    <cellStyle name="Normal 2 2 3 2 4 3 37" xfId="17905" xr:uid="{00000000-0005-0000-0000-0000F1450000}"/>
    <cellStyle name="Normal 2 2 3 2 4 3 38" xfId="17906" xr:uid="{00000000-0005-0000-0000-0000F2450000}"/>
    <cellStyle name="Normal 2 2 3 2 4 3 39" xfId="17907" xr:uid="{00000000-0005-0000-0000-0000F3450000}"/>
    <cellStyle name="Normal 2 2 3 2 4 3 4" xfId="17908" xr:uid="{00000000-0005-0000-0000-0000F4450000}"/>
    <cellStyle name="Normal 2 2 3 2 4 3 40" xfId="17909" xr:uid="{00000000-0005-0000-0000-0000F5450000}"/>
    <cellStyle name="Normal 2 2 3 2 4 3 41" xfId="17910" xr:uid="{00000000-0005-0000-0000-0000F6450000}"/>
    <cellStyle name="Normal 2 2 3 2 4 3 42" xfId="17911" xr:uid="{00000000-0005-0000-0000-0000F7450000}"/>
    <cellStyle name="Normal 2 2 3 2 4 3 43" xfId="17912" xr:uid="{00000000-0005-0000-0000-0000F8450000}"/>
    <cellStyle name="Normal 2 2 3 2 4 3 44" xfId="17913" xr:uid="{00000000-0005-0000-0000-0000F9450000}"/>
    <cellStyle name="Normal 2 2 3 2 4 3 45" xfId="17914" xr:uid="{00000000-0005-0000-0000-0000FA450000}"/>
    <cellStyle name="Normal 2 2 3 2 4 3 46" xfId="17915" xr:uid="{00000000-0005-0000-0000-0000FB450000}"/>
    <cellStyle name="Normal 2 2 3 2 4 3 47" xfId="17916" xr:uid="{00000000-0005-0000-0000-0000FC450000}"/>
    <cellStyle name="Normal 2 2 3 2 4 3 48" xfId="17917" xr:uid="{00000000-0005-0000-0000-0000FD450000}"/>
    <cellStyle name="Normal 2 2 3 2 4 3 49" xfId="17918" xr:uid="{00000000-0005-0000-0000-0000FE450000}"/>
    <cellStyle name="Normal 2 2 3 2 4 3 5" xfId="17919" xr:uid="{00000000-0005-0000-0000-0000FF450000}"/>
    <cellStyle name="Normal 2 2 3 2 4 3 50" xfId="17920" xr:uid="{00000000-0005-0000-0000-000000460000}"/>
    <cellStyle name="Normal 2 2 3 2 4 3 51" xfId="17921" xr:uid="{00000000-0005-0000-0000-000001460000}"/>
    <cellStyle name="Normal 2 2 3 2 4 3 52" xfId="17922" xr:uid="{00000000-0005-0000-0000-000002460000}"/>
    <cellStyle name="Normal 2 2 3 2 4 3 53" xfId="17923" xr:uid="{00000000-0005-0000-0000-000003460000}"/>
    <cellStyle name="Normal 2 2 3 2 4 3 54" xfId="17924" xr:uid="{00000000-0005-0000-0000-000004460000}"/>
    <cellStyle name="Normal 2 2 3 2 4 3 55" xfId="17925" xr:uid="{00000000-0005-0000-0000-000005460000}"/>
    <cellStyle name="Normal 2 2 3 2 4 3 56" xfId="17926" xr:uid="{00000000-0005-0000-0000-000006460000}"/>
    <cellStyle name="Normal 2 2 3 2 4 3 57" xfId="17927" xr:uid="{00000000-0005-0000-0000-000007460000}"/>
    <cellStyle name="Normal 2 2 3 2 4 3 58" xfId="17928" xr:uid="{00000000-0005-0000-0000-000008460000}"/>
    <cellStyle name="Normal 2 2 3 2 4 3 59" xfId="17929" xr:uid="{00000000-0005-0000-0000-000009460000}"/>
    <cellStyle name="Normal 2 2 3 2 4 3 6" xfId="17930" xr:uid="{00000000-0005-0000-0000-00000A460000}"/>
    <cellStyle name="Normal 2 2 3 2 4 3 60" xfId="17931" xr:uid="{00000000-0005-0000-0000-00000B460000}"/>
    <cellStyle name="Normal 2 2 3 2 4 3 61" xfId="17932" xr:uid="{00000000-0005-0000-0000-00000C460000}"/>
    <cellStyle name="Normal 2 2 3 2 4 3 62" xfId="17933" xr:uid="{00000000-0005-0000-0000-00000D460000}"/>
    <cellStyle name="Normal 2 2 3 2 4 3 63" xfId="17934" xr:uid="{00000000-0005-0000-0000-00000E460000}"/>
    <cellStyle name="Normal 2 2 3 2 4 3 64" xfId="17935" xr:uid="{00000000-0005-0000-0000-00000F460000}"/>
    <cellStyle name="Normal 2 2 3 2 4 3 65" xfId="17936" xr:uid="{00000000-0005-0000-0000-000010460000}"/>
    <cellStyle name="Normal 2 2 3 2 4 3 66" xfId="17937" xr:uid="{00000000-0005-0000-0000-000011460000}"/>
    <cellStyle name="Normal 2 2 3 2 4 3 67" xfId="17938" xr:uid="{00000000-0005-0000-0000-000012460000}"/>
    <cellStyle name="Normal 2 2 3 2 4 3 68" xfId="17939" xr:uid="{00000000-0005-0000-0000-000013460000}"/>
    <cellStyle name="Normal 2 2 3 2 4 3 69" xfId="17940" xr:uid="{00000000-0005-0000-0000-000014460000}"/>
    <cellStyle name="Normal 2 2 3 2 4 3 7" xfId="17941" xr:uid="{00000000-0005-0000-0000-000015460000}"/>
    <cellStyle name="Normal 2 2 3 2 4 3 70" xfId="17942" xr:uid="{00000000-0005-0000-0000-000016460000}"/>
    <cellStyle name="Normal 2 2 3 2 4 3 71" xfId="17943" xr:uid="{00000000-0005-0000-0000-000017460000}"/>
    <cellStyle name="Normal 2 2 3 2 4 3 72" xfId="17944" xr:uid="{00000000-0005-0000-0000-000018460000}"/>
    <cellStyle name="Normal 2 2 3 2 4 3 73" xfId="17945" xr:uid="{00000000-0005-0000-0000-000019460000}"/>
    <cellStyle name="Normal 2 2 3 2 4 3 74" xfId="17946" xr:uid="{00000000-0005-0000-0000-00001A460000}"/>
    <cellStyle name="Normal 2 2 3 2 4 3 75" xfId="17947" xr:uid="{00000000-0005-0000-0000-00001B460000}"/>
    <cellStyle name="Normal 2 2 3 2 4 3 76" xfId="17948" xr:uid="{00000000-0005-0000-0000-00001C460000}"/>
    <cellStyle name="Normal 2 2 3 2 4 3 77" xfId="17949" xr:uid="{00000000-0005-0000-0000-00001D460000}"/>
    <cellStyle name="Normal 2 2 3 2 4 3 78" xfId="17950" xr:uid="{00000000-0005-0000-0000-00001E460000}"/>
    <cellStyle name="Normal 2 2 3 2 4 3 79" xfId="17951" xr:uid="{00000000-0005-0000-0000-00001F460000}"/>
    <cellStyle name="Normal 2 2 3 2 4 3 8" xfId="17952" xr:uid="{00000000-0005-0000-0000-000020460000}"/>
    <cellStyle name="Normal 2 2 3 2 4 3 80" xfId="17953" xr:uid="{00000000-0005-0000-0000-000021460000}"/>
    <cellStyle name="Normal 2 2 3 2 4 3 81" xfId="17954" xr:uid="{00000000-0005-0000-0000-000022460000}"/>
    <cellStyle name="Normal 2 2 3 2 4 3 82" xfId="17955" xr:uid="{00000000-0005-0000-0000-000023460000}"/>
    <cellStyle name="Normal 2 2 3 2 4 3 83" xfId="17956" xr:uid="{00000000-0005-0000-0000-000024460000}"/>
    <cellStyle name="Normal 2 2 3 2 4 3 84" xfId="17957" xr:uid="{00000000-0005-0000-0000-000025460000}"/>
    <cellStyle name="Normal 2 2 3 2 4 3 85" xfId="17958" xr:uid="{00000000-0005-0000-0000-000026460000}"/>
    <cellStyle name="Normal 2 2 3 2 4 3 86" xfId="17959" xr:uid="{00000000-0005-0000-0000-000027460000}"/>
    <cellStyle name="Normal 2 2 3 2 4 3 87" xfId="17960" xr:uid="{00000000-0005-0000-0000-000028460000}"/>
    <cellStyle name="Normal 2 2 3 2 4 3 88" xfId="17961" xr:uid="{00000000-0005-0000-0000-000029460000}"/>
    <cellStyle name="Normal 2 2 3 2 4 3 89" xfId="17962" xr:uid="{00000000-0005-0000-0000-00002A460000}"/>
    <cellStyle name="Normal 2 2 3 2 4 3 9" xfId="17963" xr:uid="{00000000-0005-0000-0000-00002B460000}"/>
    <cellStyle name="Normal 2 2 3 2 4 3 90" xfId="17964" xr:uid="{00000000-0005-0000-0000-00002C460000}"/>
    <cellStyle name="Normal 2 2 3 2 4 3 91" xfId="17965" xr:uid="{00000000-0005-0000-0000-00002D460000}"/>
    <cellStyle name="Normal 2 2 3 2 4 3 92" xfId="17966" xr:uid="{00000000-0005-0000-0000-00002E460000}"/>
    <cellStyle name="Normal 2 2 3 2 4 3 93" xfId="17967" xr:uid="{00000000-0005-0000-0000-00002F460000}"/>
    <cellStyle name="Normal 2 2 3 2 4 3 94" xfId="17968" xr:uid="{00000000-0005-0000-0000-000030460000}"/>
    <cellStyle name="Normal 2 2 3 2 4 3 95" xfId="17969" xr:uid="{00000000-0005-0000-0000-000031460000}"/>
    <cellStyle name="Normal 2 2 3 2 4 3 96" xfId="17970" xr:uid="{00000000-0005-0000-0000-000032460000}"/>
    <cellStyle name="Normal 2 2 3 2 4 3 97" xfId="17971" xr:uid="{00000000-0005-0000-0000-000033460000}"/>
    <cellStyle name="Normal 2 2 3 2 4 3 98" xfId="17972" xr:uid="{00000000-0005-0000-0000-000034460000}"/>
    <cellStyle name="Normal 2 2 3 2 4 3 99" xfId="17973" xr:uid="{00000000-0005-0000-0000-000035460000}"/>
    <cellStyle name="Normal 2 2 3 2 4 4" xfId="17974" xr:uid="{00000000-0005-0000-0000-000036460000}"/>
    <cellStyle name="Normal 2 2 3 2 4 5" xfId="17975" xr:uid="{00000000-0005-0000-0000-000037460000}"/>
    <cellStyle name="Normal 2 2 3 2 4 6" xfId="17976" xr:uid="{00000000-0005-0000-0000-000038460000}"/>
    <cellStyle name="Normal 2 2 3 2 4 7" xfId="17977" xr:uid="{00000000-0005-0000-0000-000039460000}"/>
    <cellStyle name="Normal 2 2 3 2 4 8" xfId="17978" xr:uid="{00000000-0005-0000-0000-00003A460000}"/>
    <cellStyle name="Normal 2 2 3 2 4 9" xfId="17979" xr:uid="{00000000-0005-0000-0000-00003B460000}"/>
    <cellStyle name="Normal 2 2 3 2 5" xfId="17980" xr:uid="{00000000-0005-0000-0000-00003C460000}"/>
    <cellStyle name="Normal 2 2 3 2 6" xfId="17981" xr:uid="{00000000-0005-0000-0000-00003D460000}"/>
    <cellStyle name="Normal 2 2 3 2 6 10" xfId="17982" xr:uid="{00000000-0005-0000-0000-00003E460000}"/>
    <cellStyle name="Normal 2 2 3 2 6 100" xfId="17983" xr:uid="{00000000-0005-0000-0000-00003F460000}"/>
    <cellStyle name="Normal 2 2 3 2 6 101" xfId="17984" xr:uid="{00000000-0005-0000-0000-000040460000}"/>
    <cellStyle name="Normal 2 2 3 2 6 102" xfId="17985" xr:uid="{00000000-0005-0000-0000-000041460000}"/>
    <cellStyle name="Normal 2 2 3 2 6 103" xfId="17986" xr:uid="{00000000-0005-0000-0000-000042460000}"/>
    <cellStyle name="Normal 2 2 3 2 6 104" xfId="17987" xr:uid="{00000000-0005-0000-0000-000043460000}"/>
    <cellStyle name="Normal 2 2 3 2 6 105" xfId="17988" xr:uid="{00000000-0005-0000-0000-000044460000}"/>
    <cellStyle name="Normal 2 2 3 2 6 106" xfId="17989" xr:uid="{00000000-0005-0000-0000-000045460000}"/>
    <cellStyle name="Normal 2 2 3 2 6 107" xfId="17990" xr:uid="{00000000-0005-0000-0000-000046460000}"/>
    <cellStyle name="Normal 2 2 3 2 6 108" xfId="17991" xr:uid="{00000000-0005-0000-0000-000047460000}"/>
    <cellStyle name="Normal 2 2 3 2 6 109" xfId="17992" xr:uid="{00000000-0005-0000-0000-000048460000}"/>
    <cellStyle name="Normal 2 2 3 2 6 11" xfId="17993" xr:uid="{00000000-0005-0000-0000-000049460000}"/>
    <cellStyle name="Normal 2 2 3 2 6 110" xfId="17994" xr:uid="{00000000-0005-0000-0000-00004A460000}"/>
    <cellStyle name="Normal 2 2 3 2 6 111" xfId="17995" xr:uid="{00000000-0005-0000-0000-00004B460000}"/>
    <cellStyle name="Normal 2 2 3 2 6 112" xfId="17996" xr:uid="{00000000-0005-0000-0000-00004C460000}"/>
    <cellStyle name="Normal 2 2 3 2 6 113" xfId="17997" xr:uid="{00000000-0005-0000-0000-00004D460000}"/>
    <cellStyle name="Normal 2 2 3 2 6 114" xfId="17998" xr:uid="{00000000-0005-0000-0000-00004E460000}"/>
    <cellStyle name="Normal 2 2 3 2 6 115" xfId="17999" xr:uid="{00000000-0005-0000-0000-00004F460000}"/>
    <cellStyle name="Normal 2 2 3 2 6 116" xfId="18000" xr:uid="{00000000-0005-0000-0000-000050460000}"/>
    <cellStyle name="Normal 2 2 3 2 6 117" xfId="18001" xr:uid="{00000000-0005-0000-0000-000051460000}"/>
    <cellStyle name="Normal 2 2 3 2 6 118" xfId="18002" xr:uid="{00000000-0005-0000-0000-000052460000}"/>
    <cellStyle name="Normal 2 2 3 2 6 119" xfId="18003" xr:uid="{00000000-0005-0000-0000-000053460000}"/>
    <cellStyle name="Normal 2 2 3 2 6 12" xfId="18004" xr:uid="{00000000-0005-0000-0000-000054460000}"/>
    <cellStyle name="Normal 2 2 3 2 6 120" xfId="18005" xr:uid="{00000000-0005-0000-0000-000055460000}"/>
    <cellStyle name="Normal 2 2 3 2 6 121" xfId="18006" xr:uid="{00000000-0005-0000-0000-000056460000}"/>
    <cellStyle name="Normal 2 2 3 2 6 122" xfId="18007" xr:uid="{00000000-0005-0000-0000-000057460000}"/>
    <cellStyle name="Normal 2 2 3 2 6 123" xfId="18008" xr:uid="{00000000-0005-0000-0000-000058460000}"/>
    <cellStyle name="Normal 2 2 3 2 6 124" xfId="18009" xr:uid="{00000000-0005-0000-0000-000059460000}"/>
    <cellStyle name="Normal 2 2 3 2 6 125" xfId="18010" xr:uid="{00000000-0005-0000-0000-00005A460000}"/>
    <cellStyle name="Normal 2 2 3 2 6 126" xfId="18011" xr:uid="{00000000-0005-0000-0000-00005B460000}"/>
    <cellStyle name="Normal 2 2 3 2 6 127" xfId="18012" xr:uid="{00000000-0005-0000-0000-00005C460000}"/>
    <cellStyle name="Normal 2 2 3 2 6 128" xfId="18013" xr:uid="{00000000-0005-0000-0000-00005D460000}"/>
    <cellStyle name="Normal 2 2 3 2 6 129" xfId="18014" xr:uid="{00000000-0005-0000-0000-00005E460000}"/>
    <cellStyle name="Normal 2 2 3 2 6 13" xfId="18015" xr:uid="{00000000-0005-0000-0000-00005F460000}"/>
    <cellStyle name="Normal 2 2 3 2 6 130" xfId="18016" xr:uid="{00000000-0005-0000-0000-000060460000}"/>
    <cellStyle name="Normal 2 2 3 2 6 131" xfId="18017" xr:uid="{00000000-0005-0000-0000-000061460000}"/>
    <cellStyle name="Normal 2 2 3 2 6 132" xfId="18018" xr:uid="{00000000-0005-0000-0000-000062460000}"/>
    <cellStyle name="Normal 2 2 3 2 6 133" xfId="18019" xr:uid="{00000000-0005-0000-0000-000063460000}"/>
    <cellStyle name="Normal 2 2 3 2 6 134" xfId="18020" xr:uid="{00000000-0005-0000-0000-000064460000}"/>
    <cellStyle name="Normal 2 2 3 2 6 135" xfId="18021" xr:uid="{00000000-0005-0000-0000-000065460000}"/>
    <cellStyle name="Normal 2 2 3 2 6 136" xfId="18022" xr:uid="{00000000-0005-0000-0000-000066460000}"/>
    <cellStyle name="Normal 2 2 3 2 6 137" xfId="18023" xr:uid="{00000000-0005-0000-0000-000067460000}"/>
    <cellStyle name="Normal 2 2 3 2 6 138" xfId="18024" xr:uid="{00000000-0005-0000-0000-000068460000}"/>
    <cellStyle name="Normal 2 2 3 2 6 139" xfId="18025" xr:uid="{00000000-0005-0000-0000-000069460000}"/>
    <cellStyle name="Normal 2 2 3 2 6 14" xfId="18026" xr:uid="{00000000-0005-0000-0000-00006A460000}"/>
    <cellStyle name="Normal 2 2 3 2 6 140" xfId="18027" xr:uid="{00000000-0005-0000-0000-00006B460000}"/>
    <cellStyle name="Normal 2 2 3 2 6 141" xfId="18028" xr:uid="{00000000-0005-0000-0000-00006C460000}"/>
    <cellStyle name="Normal 2 2 3 2 6 142" xfId="18029" xr:uid="{00000000-0005-0000-0000-00006D460000}"/>
    <cellStyle name="Normal 2 2 3 2 6 143" xfId="18030" xr:uid="{00000000-0005-0000-0000-00006E460000}"/>
    <cellStyle name="Normal 2 2 3 2 6 144" xfId="18031" xr:uid="{00000000-0005-0000-0000-00006F460000}"/>
    <cellStyle name="Normal 2 2 3 2 6 145" xfId="18032" xr:uid="{00000000-0005-0000-0000-000070460000}"/>
    <cellStyle name="Normal 2 2 3 2 6 146" xfId="18033" xr:uid="{00000000-0005-0000-0000-000071460000}"/>
    <cellStyle name="Normal 2 2 3 2 6 147" xfId="18034" xr:uid="{00000000-0005-0000-0000-000072460000}"/>
    <cellStyle name="Normal 2 2 3 2 6 148" xfId="18035" xr:uid="{00000000-0005-0000-0000-000073460000}"/>
    <cellStyle name="Normal 2 2 3 2 6 149" xfId="18036" xr:uid="{00000000-0005-0000-0000-000074460000}"/>
    <cellStyle name="Normal 2 2 3 2 6 15" xfId="18037" xr:uid="{00000000-0005-0000-0000-000075460000}"/>
    <cellStyle name="Normal 2 2 3 2 6 150" xfId="18038" xr:uid="{00000000-0005-0000-0000-000076460000}"/>
    <cellStyle name="Normal 2 2 3 2 6 151" xfId="18039" xr:uid="{00000000-0005-0000-0000-000077460000}"/>
    <cellStyle name="Normal 2 2 3 2 6 152" xfId="18040" xr:uid="{00000000-0005-0000-0000-000078460000}"/>
    <cellStyle name="Normal 2 2 3 2 6 153" xfId="18041" xr:uid="{00000000-0005-0000-0000-000079460000}"/>
    <cellStyle name="Normal 2 2 3 2 6 154" xfId="18042" xr:uid="{00000000-0005-0000-0000-00007A460000}"/>
    <cellStyle name="Normal 2 2 3 2 6 155" xfId="18043" xr:uid="{00000000-0005-0000-0000-00007B460000}"/>
    <cellStyle name="Normal 2 2 3 2 6 156" xfId="18044" xr:uid="{00000000-0005-0000-0000-00007C460000}"/>
    <cellStyle name="Normal 2 2 3 2 6 157" xfId="18045" xr:uid="{00000000-0005-0000-0000-00007D460000}"/>
    <cellStyle name="Normal 2 2 3 2 6 158" xfId="18046" xr:uid="{00000000-0005-0000-0000-00007E460000}"/>
    <cellStyle name="Normal 2 2 3 2 6 159" xfId="18047" xr:uid="{00000000-0005-0000-0000-00007F460000}"/>
    <cellStyle name="Normal 2 2 3 2 6 16" xfId="18048" xr:uid="{00000000-0005-0000-0000-000080460000}"/>
    <cellStyle name="Normal 2 2 3 2 6 160" xfId="18049" xr:uid="{00000000-0005-0000-0000-000081460000}"/>
    <cellStyle name="Normal 2 2 3 2 6 161" xfId="18050" xr:uid="{00000000-0005-0000-0000-000082460000}"/>
    <cellStyle name="Normal 2 2 3 2 6 162" xfId="18051" xr:uid="{00000000-0005-0000-0000-000083460000}"/>
    <cellStyle name="Normal 2 2 3 2 6 163" xfId="18052" xr:uid="{00000000-0005-0000-0000-000084460000}"/>
    <cellStyle name="Normal 2 2 3 2 6 164" xfId="18053" xr:uid="{00000000-0005-0000-0000-000085460000}"/>
    <cellStyle name="Normal 2 2 3 2 6 165" xfId="18054" xr:uid="{00000000-0005-0000-0000-000086460000}"/>
    <cellStyle name="Normal 2 2 3 2 6 166" xfId="18055" xr:uid="{00000000-0005-0000-0000-000087460000}"/>
    <cellStyle name="Normal 2 2 3 2 6 167" xfId="18056" xr:uid="{00000000-0005-0000-0000-000088460000}"/>
    <cellStyle name="Normal 2 2 3 2 6 168" xfId="18057" xr:uid="{00000000-0005-0000-0000-000089460000}"/>
    <cellStyle name="Normal 2 2 3 2 6 169" xfId="18058" xr:uid="{00000000-0005-0000-0000-00008A460000}"/>
    <cellStyle name="Normal 2 2 3 2 6 17" xfId="18059" xr:uid="{00000000-0005-0000-0000-00008B460000}"/>
    <cellStyle name="Normal 2 2 3 2 6 170" xfId="18060" xr:uid="{00000000-0005-0000-0000-00008C460000}"/>
    <cellStyle name="Normal 2 2 3 2 6 171" xfId="18061" xr:uid="{00000000-0005-0000-0000-00008D460000}"/>
    <cellStyle name="Normal 2 2 3 2 6 172" xfId="18062" xr:uid="{00000000-0005-0000-0000-00008E460000}"/>
    <cellStyle name="Normal 2 2 3 2 6 173" xfId="18063" xr:uid="{00000000-0005-0000-0000-00008F460000}"/>
    <cellStyle name="Normal 2 2 3 2 6 174" xfId="18064" xr:uid="{00000000-0005-0000-0000-000090460000}"/>
    <cellStyle name="Normal 2 2 3 2 6 175" xfId="18065" xr:uid="{00000000-0005-0000-0000-000091460000}"/>
    <cellStyle name="Normal 2 2 3 2 6 176" xfId="18066" xr:uid="{00000000-0005-0000-0000-000092460000}"/>
    <cellStyle name="Normal 2 2 3 2 6 177" xfId="18067" xr:uid="{00000000-0005-0000-0000-000093460000}"/>
    <cellStyle name="Normal 2 2 3 2 6 178" xfId="18068" xr:uid="{00000000-0005-0000-0000-000094460000}"/>
    <cellStyle name="Normal 2 2 3 2 6 179" xfId="18069" xr:uid="{00000000-0005-0000-0000-000095460000}"/>
    <cellStyle name="Normal 2 2 3 2 6 18" xfId="18070" xr:uid="{00000000-0005-0000-0000-000096460000}"/>
    <cellStyle name="Normal 2 2 3 2 6 180" xfId="18071" xr:uid="{00000000-0005-0000-0000-000097460000}"/>
    <cellStyle name="Normal 2 2 3 2 6 19" xfId="18072" xr:uid="{00000000-0005-0000-0000-000098460000}"/>
    <cellStyle name="Normal 2 2 3 2 6 2" xfId="18073" xr:uid="{00000000-0005-0000-0000-000099460000}"/>
    <cellStyle name="Normal 2 2 3 2 6 20" xfId="18074" xr:uid="{00000000-0005-0000-0000-00009A460000}"/>
    <cellStyle name="Normal 2 2 3 2 6 21" xfId="18075" xr:uid="{00000000-0005-0000-0000-00009B460000}"/>
    <cellStyle name="Normal 2 2 3 2 6 22" xfId="18076" xr:uid="{00000000-0005-0000-0000-00009C460000}"/>
    <cellStyle name="Normal 2 2 3 2 6 23" xfId="18077" xr:uid="{00000000-0005-0000-0000-00009D460000}"/>
    <cellStyle name="Normal 2 2 3 2 6 24" xfId="18078" xr:uid="{00000000-0005-0000-0000-00009E460000}"/>
    <cellStyle name="Normal 2 2 3 2 6 25" xfId="18079" xr:uid="{00000000-0005-0000-0000-00009F460000}"/>
    <cellStyle name="Normal 2 2 3 2 6 26" xfId="18080" xr:uid="{00000000-0005-0000-0000-0000A0460000}"/>
    <cellStyle name="Normal 2 2 3 2 6 27" xfId="18081" xr:uid="{00000000-0005-0000-0000-0000A1460000}"/>
    <cellStyle name="Normal 2 2 3 2 6 28" xfId="18082" xr:uid="{00000000-0005-0000-0000-0000A2460000}"/>
    <cellStyle name="Normal 2 2 3 2 6 29" xfId="18083" xr:uid="{00000000-0005-0000-0000-0000A3460000}"/>
    <cellStyle name="Normal 2 2 3 2 6 3" xfId="18084" xr:uid="{00000000-0005-0000-0000-0000A4460000}"/>
    <cellStyle name="Normal 2 2 3 2 6 30" xfId="18085" xr:uid="{00000000-0005-0000-0000-0000A5460000}"/>
    <cellStyle name="Normal 2 2 3 2 6 31" xfId="18086" xr:uid="{00000000-0005-0000-0000-0000A6460000}"/>
    <cellStyle name="Normal 2 2 3 2 6 32" xfId="18087" xr:uid="{00000000-0005-0000-0000-0000A7460000}"/>
    <cellStyle name="Normal 2 2 3 2 6 33" xfId="18088" xr:uid="{00000000-0005-0000-0000-0000A8460000}"/>
    <cellStyle name="Normal 2 2 3 2 6 34" xfId="18089" xr:uid="{00000000-0005-0000-0000-0000A9460000}"/>
    <cellStyle name="Normal 2 2 3 2 6 35" xfId="18090" xr:uid="{00000000-0005-0000-0000-0000AA460000}"/>
    <cellStyle name="Normal 2 2 3 2 6 36" xfId="18091" xr:uid="{00000000-0005-0000-0000-0000AB460000}"/>
    <cellStyle name="Normal 2 2 3 2 6 37" xfId="18092" xr:uid="{00000000-0005-0000-0000-0000AC460000}"/>
    <cellStyle name="Normal 2 2 3 2 6 38" xfId="18093" xr:uid="{00000000-0005-0000-0000-0000AD460000}"/>
    <cellStyle name="Normal 2 2 3 2 6 39" xfId="18094" xr:uid="{00000000-0005-0000-0000-0000AE460000}"/>
    <cellStyle name="Normal 2 2 3 2 6 4" xfId="18095" xr:uid="{00000000-0005-0000-0000-0000AF460000}"/>
    <cellStyle name="Normal 2 2 3 2 6 40" xfId="18096" xr:uid="{00000000-0005-0000-0000-0000B0460000}"/>
    <cellStyle name="Normal 2 2 3 2 6 41" xfId="18097" xr:uid="{00000000-0005-0000-0000-0000B1460000}"/>
    <cellStyle name="Normal 2 2 3 2 6 42" xfId="18098" xr:uid="{00000000-0005-0000-0000-0000B2460000}"/>
    <cellStyle name="Normal 2 2 3 2 6 43" xfId="18099" xr:uid="{00000000-0005-0000-0000-0000B3460000}"/>
    <cellStyle name="Normal 2 2 3 2 6 44" xfId="18100" xr:uid="{00000000-0005-0000-0000-0000B4460000}"/>
    <cellStyle name="Normal 2 2 3 2 6 45" xfId="18101" xr:uid="{00000000-0005-0000-0000-0000B5460000}"/>
    <cellStyle name="Normal 2 2 3 2 6 46" xfId="18102" xr:uid="{00000000-0005-0000-0000-0000B6460000}"/>
    <cellStyle name="Normal 2 2 3 2 6 47" xfId="18103" xr:uid="{00000000-0005-0000-0000-0000B7460000}"/>
    <cellStyle name="Normal 2 2 3 2 6 48" xfId="18104" xr:uid="{00000000-0005-0000-0000-0000B8460000}"/>
    <cellStyle name="Normal 2 2 3 2 6 49" xfId="18105" xr:uid="{00000000-0005-0000-0000-0000B9460000}"/>
    <cellStyle name="Normal 2 2 3 2 6 5" xfId="18106" xr:uid="{00000000-0005-0000-0000-0000BA460000}"/>
    <cellStyle name="Normal 2 2 3 2 6 50" xfId="18107" xr:uid="{00000000-0005-0000-0000-0000BB460000}"/>
    <cellStyle name="Normal 2 2 3 2 6 51" xfId="18108" xr:uid="{00000000-0005-0000-0000-0000BC460000}"/>
    <cellStyle name="Normal 2 2 3 2 6 52" xfId="18109" xr:uid="{00000000-0005-0000-0000-0000BD460000}"/>
    <cellStyle name="Normal 2 2 3 2 6 53" xfId="18110" xr:uid="{00000000-0005-0000-0000-0000BE460000}"/>
    <cellStyle name="Normal 2 2 3 2 6 54" xfId="18111" xr:uid="{00000000-0005-0000-0000-0000BF460000}"/>
    <cellStyle name="Normal 2 2 3 2 6 55" xfId="18112" xr:uid="{00000000-0005-0000-0000-0000C0460000}"/>
    <cellStyle name="Normal 2 2 3 2 6 56" xfId="18113" xr:uid="{00000000-0005-0000-0000-0000C1460000}"/>
    <cellStyle name="Normal 2 2 3 2 6 57" xfId="18114" xr:uid="{00000000-0005-0000-0000-0000C2460000}"/>
    <cellStyle name="Normal 2 2 3 2 6 58" xfId="18115" xr:uid="{00000000-0005-0000-0000-0000C3460000}"/>
    <cellStyle name="Normal 2 2 3 2 6 59" xfId="18116" xr:uid="{00000000-0005-0000-0000-0000C4460000}"/>
    <cellStyle name="Normal 2 2 3 2 6 6" xfId="18117" xr:uid="{00000000-0005-0000-0000-0000C5460000}"/>
    <cellStyle name="Normal 2 2 3 2 6 60" xfId="18118" xr:uid="{00000000-0005-0000-0000-0000C6460000}"/>
    <cellStyle name="Normal 2 2 3 2 6 61" xfId="18119" xr:uid="{00000000-0005-0000-0000-0000C7460000}"/>
    <cellStyle name="Normal 2 2 3 2 6 62" xfId="18120" xr:uid="{00000000-0005-0000-0000-0000C8460000}"/>
    <cellStyle name="Normal 2 2 3 2 6 63" xfId="18121" xr:uid="{00000000-0005-0000-0000-0000C9460000}"/>
    <cellStyle name="Normal 2 2 3 2 6 64" xfId="18122" xr:uid="{00000000-0005-0000-0000-0000CA460000}"/>
    <cellStyle name="Normal 2 2 3 2 6 65" xfId="18123" xr:uid="{00000000-0005-0000-0000-0000CB460000}"/>
    <cellStyle name="Normal 2 2 3 2 6 66" xfId="18124" xr:uid="{00000000-0005-0000-0000-0000CC460000}"/>
    <cellStyle name="Normal 2 2 3 2 6 67" xfId="18125" xr:uid="{00000000-0005-0000-0000-0000CD460000}"/>
    <cellStyle name="Normal 2 2 3 2 6 68" xfId="18126" xr:uid="{00000000-0005-0000-0000-0000CE460000}"/>
    <cellStyle name="Normal 2 2 3 2 6 69" xfId="18127" xr:uid="{00000000-0005-0000-0000-0000CF460000}"/>
    <cellStyle name="Normal 2 2 3 2 6 7" xfId="18128" xr:uid="{00000000-0005-0000-0000-0000D0460000}"/>
    <cellStyle name="Normal 2 2 3 2 6 70" xfId="18129" xr:uid="{00000000-0005-0000-0000-0000D1460000}"/>
    <cellStyle name="Normal 2 2 3 2 6 71" xfId="18130" xr:uid="{00000000-0005-0000-0000-0000D2460000}"/>
    <cellStyle name="Normal 2 2 3 2 6 72" xfId="18131" xr:uid="{00000000-0005-0000-0000-0000D3460000}"/>
    <cellStyle name="Normal 2 2 3 2 6 73" xfId="18132" xr:uid="{00000000-0005-0000-0000-0000D4460000}"/>
    <cellStyle name="Normal 2 2 3 2 6 74" xfId="18133" xr:uid="{00000000-0005-0000-0000-0000D5460000}"/>
    <cellStyle name="Normal 2 2 3 2 6 75" xfId="18134" xr:uid="{00000000-0005-0000-0000-0000D6460000}"/>
    <cellStyle name="Normal 2 2 3 2 6 76" xfId="18135" xr:uid="{00000000-0005-0000-0000-0000D7460000}"/>
    <cellStyle name="Normal 2 2 3 2 6 77" xfId="18136" xr:uid="{00000000-0005-0000-0000-0000D8460000}"/>
    <cellStyle name="Normal 2 2 3 2 6 78" xfId="18137" xr:uid="{00000000-0005-0000-0000-0000D9460000}"/>
    <cellStyle name="Normal 2 2 3 2 6 79" xfId="18138" xr:uid="{00000000-0005-0000-0000-0000DA460000}"/>
    <cellStyle name="Normal 2 2 3 2 6 8" xfId="18139" xr:uid="{00000000-0005-0000-0000-0000DB460000}"/>
    <cellStyle name="Normal 2 2 3 2 6 80" xfId="18140" xr:uid="{00000000-0005-0000-0000-0000DC460000}"/>
    <cellStyle name="Normal 2 2 3 2 6 81" xfId="18141" xr:uid="{00000000-0005-0000-0000-0000DD460000}"/>
    <cellStyle name="Normal 2 2 3 2 6 82" xfId="18142" xr:uid="{00000000-0005-0000-0000-0000DE460000}"/>
    <cellStyle name="Normal 2 2 3 2 6 83" xfId="18143" xr:uid="{00000000-0005-0000-0000-0000DF460000}"/>
    <cellStyle name="Normal 2 2 3 2 6 84" xfId="18144" xr:uid="{00000000-0005-0000-0000-0000E0460000}"/>
    <cellStyle name="Normal 2 2 3 2 6 85" xfId="18145" xr:uid="{00000000-0005-0000-0000-0000E1460000}"/>
    <cellStyle name="Normal 2 2 3 2 6 86" xfId="18146" xr:uid="{00000000-0005-0000-0000-0000E2460000}"/>
    <cellStyle name="Normal 2 2 3 2 6 87" xfId="18147" xr:uid="{00000000-0005-0000-0000-0000E3460000}"/>
    <cellStyle name="Normal 2 2 3 2 6 88" xfId="18148" xr:uid="{00000000-0005-0000-0000-0000E4460000}"/>
    <cellStyle name="Normal 2 2 3 2 6 89" xfId="18149" xr:uid="{00000000-0005-0000-0000-0000E5460000}"/>
    <cellStyle name="Normal 2 2 3 2 6 9" xfId="18150" xr:uid="{00000000-0005-0000-0000-0000E6460000}"/>
    <cellStyle name="Normal 2 2 3 2 6 90" xfId="18151" xr:uid="{00000000-0005-0000-0000-0000E7460000}"/>
    <cellStyle name="Normal 2 2 3 2 6 91" xfId="18152" xr:uid="{00000000-0005-0000-0000-0000E8460000}"/>
    <cellStyle name="Normal 2 2 3 2 6 92" xfId="18153" xr:uid="{00000000-0005-0000-0000-0000E9460000}"/>
    <cellStyle name="Normal 2 2 3 2 6 93" xfId="18154" xr:uid="{00000000-0005-0000-0000-0000EA460000}"/>
    <cellStyle name="Normal 2 2 3 2 6 94" xfId="18155" xr:uid="{00000000-0005-0000-0000-0000EB460000}"/>
    <cellStyle name="Normal 2 2 3 2 6 95" xfId="18156" xr:uid="{00000000-0005-0000-0000-0000EC460000}"/>
    <cellStyle name="Normal 2 2 3 2 6 96" xfId="18157" xr:uid="{00000000-0005-0000-0000-0000ED460000}"/>
    <cellStyle name="Normal 2 2 3 2 6 97" xfId="18158" xr:uid="{00000000-0005-0000-0000-0000EE460000}"/>
    <cellStyle name="Normal 2 2 3 2 6 98" xfId="18159" xr:uid="{00000000-0005-0000-0000-0000EF460000}"/>
    <cellStyle name="Normal 2 2 3 2 6 99" xfId="18160" xr:uid="{00000000-0005-0000-0000-0000F0460000}"/>
    <cellStyle name="Normal 2 2 3 2 7" xfId="18161" xr:uid="{00000000-0005-0000-0000-0000F1460000}"/>
    <cellStyle name="Normal 2 2 3 2 8" xfId="18162" xr:uid="{00000000-0005-0000-0000-0000F2460000}"/>
    <cellStyle name="Normal 2 2 3 2 9" xfId="18163" xr:uid="{00000000-0005-0000-0000-0000F3460000}"/>
    <cellStyle name="Normal 2 2 3 3" xfId="18164" xr:uid="{00000000-0005-0000-0000-0000F4460000}"/>
    <cellStyle name="Normal 2 2 3 3 10" xfId="18165" xr:uid="{00000000-0005-0000-0000-0000F5460000}"/>
    <cellStyle name="Normal 2 2 3 3 11" xfId="18166" xr:uid="{00000000-0005-0000-0000-0000F6460000}"/>
    <cellStyle name="Normal 2 2 3 3 12" xfId="18167" xr:uid="{00000000-0005-0000-0000-0000F7460000}"/>
    <cellStyle name="Normal 2 2 3 3 13" xfId="18168" xr:uid="{00000000-0005-0000-0000-0000F8460000}"/>
    <cellStyle name="Normal 2 2 3 3 14" xfId="18169" xr:uid="{00000000-0005-0000-0000-0000F9460000}"/>
    <cellStyle name="Normal 2 2 3 3 15" xfId="18170" xr:uid="{00000000-0005-0000-0000-0000FA460000}"/>
    <cellStyle name="Normal 2 2 3 3 16" xfId="18171" xr:uid="{00000000-0005-0000-0000-0000FB460000}"/>
    <cellStyle name="Normal 2 2 3 3 2" xfId="18172" xr:uid="{00000000-0005-0000-0000-0000FC460000}"/>
    <cellStyle name="Normal 2 2 3 3 2 10" xfId="18173" xr:uid="{00000000-0005-0000-0000-0000FD460000}"/>
    <cellStyle name="Normal 2 2 3 3 2 11" xfId="18174" xr:uid="{00000000-0005-0000-0000-0000FE460000}"/>
    <cellStyle name="Normal 2 2 3 3 2 12" xfId="18175" xr:uid="{00000000-0005-0000-0000-0000FF460000}"/>
    <cellStyle name="Normal 2 2 3 3 2 13" xfId="18176" xr:uid="{00000000-0005-0000-0000-000000470000}"/>
    <cellStyle name="Normal 2 2 3 3 2 14" xfId="18177" xr:uid="{00000000-0005-0000-0000-000001470000}"/>
    <cellStyle name="Normal 2 2 3 3 2 15" xfId="18178" xr:uid="{00000000-0005-0000-0000-000002470000}"/>
    <cellStyle name="Normal 2 2 3 3 2 16" xfId="18179" xr:uid="{00000000-0005-0000-0000-000003470000}"/>
    <cellStyle name="Normal 2 2 3 3 2 2" xfId="18180" xr:uid="{00000000-0005-0000-0000-000004470000}"/>
    <cellStyle name="Normal 2 2 3 3 2 2 10" xfId="18181" xr:uid="{00000000-0005-0000-0000-000005470000}"/>
    <cellStyle name="Normal 2 2 3 3 2 2 11" xfId="18182" xr:uid="{00000000-0005-0000-0000-000006470000}"/>
    <cellStyle name="Normal 2 2 3 3 2 2 12" xfId="18183" xr:uid="{00000000-0005-0000-0000-000007470000}"/>
    <cellStyle name="Normal 2 2 3 3 2 2 13" xfId="18184" xr:uid="{00000000-0005-0000-0000-000008470000}"/>
    <cellStyle name="Normal 2 2 3 3 2 2 14" xfId="18185" xr:uid="{00000000-0005-0000-0000-000009470000}"/>
    <cellStyle name="Normal 2 2 3 3 2 2 2" xfId="18186" xr:uid="{00000000-0005-0000-0000-00000A470000}"/>
    <cellStyle name="Normal 2 2 3 3 2 2 2 10" xfId="18187" xr:uid="{00000000-0005-0000-0000-00000B470000}"/>
    <cellStyle name="Normal 2 2 3 3 2 2 2 11" xfId="18188" xr:uid="{00000000-0005-0000-0000-00000C470000}"/>
    <cellStyle name="Normal 2 2 3 3 2 2 2 12" xfId="18189" xr:uid="{00000000-0005-0000-0000-00000D470000}"/>
    <cellStyle name="Normal 2 2 3 3 2 2 2 13" xfId="18190" xr:uid="{00000000-0005-0000-0000-00000E470000}"/>
    <cellStyle name="Normal 2 2 3 3 2 2 2 14" xfId="18191" xr:uid="{00000000-0005-0000-0000-00000F470000}"/>
    <cellStyle name="Normal 2 2 3 3 2 2 2 2" xfId="18192" xr:uid="{00000000-0005-0000-0000-000010470000}"/>
    <cellStyle name="Normal 2 2 3 3 2 2 2 2 10" xfId="18193" xr:uid="{00000000-0005-0000-0000-000011470000}"/>
    <cellStyle name="Normal 2 2 3 3 2 2 2 2 11" xfId="18194" xr:uid="{00000000-0005-0000-0000-000012470000}"/>
    <cellStyle name="Normal 2 2 3 3 2 2 2 2 12" xfId="18195" xr:uid="{00000000-0005-0000-0000-000013470000}"/>
    <cellStyle name="Normal 2 2 3 3 2 2 2 2 13" xfId="18196" xr:uid="{00000000-0005-0000-0000-000014470000}"/>
    <cellStyle name="Normal 2 2 3 3 2 2 2 2 2" xfId="18197" xr:uid="{00000000-0005-0000-0000-000015470000}"/>
    <cellStyle name="Normal 2 2 3 3 2 2 2 2 2 10" xfId="18198" xr:uid="{00000000-0005-0000-0000-000016470000}"/>
    <cellStyle name="Normal 2 2 3 3 2 2 2 2 2 11" xfId="18199" xr:uid="{00000000-0005-0000-0000-000017470000}"/>
    <cellStyle name="Normal 2 2 3 3 2 2 2 2 2 12" xfId="18200" xr:uid="{00000000-0005-0000-0000-000018470000}"/>
    <cellStyle name="Normal 2 2 3 3 2 2 2 2 2 13" xfId="18201" xr:uid="{00000000-0005-0000-0000-000019470000}"/>
    <cellStyle name="Normal 2 2 3 3 2 2 2 2 2 2" xfId="18202" xr:uid="{00000000-0005-0000-0000-00001A470000}"/>
    <cellStyle name="Normal 2 2 3 3 2 2 2 2 2 3" xfId="18203" xr:uid="{00000000-0005-0000-0000-00001B470000}"/>
    <cellStyle name="Normal 2 2 3 3 2 2 2 2 2 4" xfId="18204" xr:uid="{00000000-0005-0000-0000-00001C470000}"/>
    <cellStyle name="Normal 2 2 3 3 2 2 2 2 2 5" xfId="18205" xr:uid="{00000000-0005-0000-0000-00001D470000}"/>
    <cellStyle name="Normal 2 2 3 3 2 2 2 2 2 6" xfId="18206" xr:uid="{00000000-0005-0000-0000-00001E470000}"/>
    <cellStyle name="Normal 2 2 3 3 2 2 2 2 2 7" xfId="18207" xr:uid="{00000000-0005-0000-0000-00001F470000}"/>
    <cellStyle name="Normal 2 2 3 3 2 2 2 2 2 8" xfId="18208" xr:uid="{00000000-0005-0000-0000-000020470000}"/>
    <cellStyle name="Normal 2 2 3 3 2 2 2 2 2 9" xfId="18209" xr:uid="{00000000-0005-0000-0000-000021470000}"/>
    <cellStyle name="Normal 2 2 3 3 2 2 2 2 3" xfId="18210" xr:uid="{00000000-0005-0000-0000-000022470000}"/>
    <cellStyle name="Normal 2 2 3 3 2 2 2 2 4" xfId="18211" xr:uid="{00000000-0005-0000-0000-000023470000}"/>
    <cellStyle name="Normal 2 2 3 3 2 2 2 2 5" xfId="18212" xr:uid="{00000000-0005-0000-0000-000024470000}"/>
    <cellStyle name="Normal 2 2 3 3 2 2 2 2 6" xfId="18213" xr:uid="{00000000-0005-0000-0000-000025470000}"/>
    <cellStyle name="Normal 2 2 3 3 2 2 2 2 7" xfId="18214" xr:uid="{00000000-0005-0000-0000-000026470000}"/>
    <cellStyle name="Normal 2 2 3 3 2 2 2 2 8" xfId="18215" xr:uid="{00000000-0005-0000-0000-000027470000}"/>
    <cellStyle name="Normal 2 2 3 3 2 2 2 2 9" xfId="18216" xr:uid="{00000000-0005-0000-0000-000028470000}"/>
    <cellStyle name="Normal 2 2 3 3 2 2 2 3" xfId="18217" xr:uid="{00000000-0005-0000-0000-000029470000}"/>
    <cellStyle name="Normal 2 2 3 3 2 2 2 4" xfId="18218" xr:uid="{00000000-0005-0000-0000-00002A470000}"/>
    <cellStyle name="Normal 2 2 3 3 2 2 2 5" xfId="18219" xr:uid="{00000000-0005-0000-0000-00002B470000}"/>
    <cellStyle name="Normal 2 2 3 3 2 2 2 6" xfId="18220" xr:uid="{00000000-0005-0000-0000-00002C470000}"/>
    <cellStyle name="Normal 2 2 3 3 2 2 2 7" xfId="18221" xr:uid="{00000000-0005-0000-0000-00002D470000}"/>
    <cellStyle name="Normal 2 2 3 3 2 2 2 8" xfId="18222" xr:uid="{00000000-0005-0000-0000-00002E470000}"/>
    <cellStyle name="Normal 2 2 3 3 2 2 2 9" xfId="18223" xr:uid="{00000000-0005-0000-0000-00002F470000}"/>
    <cellStyle name="Normal 2 2 3 3 2 2 3" xfId="18224" xr:uid="{00000000-0005-0000-0000-000030470000}"/>
    <cellStyle name="Normal 2 2 3 3 2 2 3 10" xfId="18225" xr:uid="{00000000-0005-0000-0000-000031470000}"/>
    <cellStyle name="Normal 2 2 3 3 2 2 3 100" xfId="18226" xr:uid="{00000000-0005-0000-0000-000032470000}"/>
    <cellStyle name="Normal 2 2 3 3 2 2 3 101" xfId="18227" xr:uid="{00000000-0005-0000-0000-000033470000}"/>
    <cellStyle name="Normal 2 2 3 3 2 2 3 102" xfId="18228" xr:uid="{00000000-0005-0000-0000-000034470000}"/>
    <cellStyle name="Normal 2 2 3 3 2 2 3 103" xfId="18229" xr:uid="{00000000-0005-0000-0000-000035470000}"/>
    <cellStyle name="Normal 2 2 3 3 2 2 3 104" xfId="18230" xr:uid="{00000000-0005-0000-0000-000036470000}"/>
    <cellStyle name="Normal 2 2 3 3 2 2 3 105" xfId="18231" xr:uid="{00000000-0005-0000-0000-000037470000}"/>
    <cellStyle name="Normal 2 2 3 3 2 2 3 106" xfId="18232" xr:uid="{00000000-0005-0000-0000-000038470000}"/>
    <cellStyle name="Normal 2 2 3 3 2 2 3 107" xfId="18233" xr:uid="{00000000-0005-0000-0000-000039470000}"/>
    <cellStyle name="Normal 2 2 3 3 2 2 3 108" xfId="18234" xr:uid="{00000000-0005-0000-0000-00003A470000}"/>
    <cellStyle name="Normal 2 2 3 3 2 2 3 109" xfId="18235" xr:uid="{00000000-0005-0000-0000-00003B470000}"/>
    <cellStyle name="Normal 2 2 3 3 2 2 3 11" xfId="18236" xr:uid="{00000000-0005-0000-0000-00003C470000}"/>
    <cellStyle name="Normal 2 2 3 3 2 2 3 110" xfId="18237" xr:uid="{00000000-0005-0000-0000-00003D470000}"/>
    <cellStyle name="Normal 2 2 3 3 2 2 3 111" xfId="18238" xr:uid="{00000000-0005-0000-0000-00003E470000}"/>
    <cellStyle name="Normal 2 2 3 3 2 2 3 112" xfId="18239" xr:uid="{00000000-0005-0000-0000-00003F470000}"/>
    <cellStyle name="Normal 2 2 3 3 2 2 3 113" xfId="18240" xr:uid="{00000000-0005-0000-0000-000040470000}"/>
    <cellStyle name="Normal 2 2 3 3 2 2 3 114" xfId="18241" xr:uid="{00000000-0005-0000-0000-000041470000}"/>
    <cellStyle name="Normal 2 2 3 3 2 2 3 115" xfId="18242" xr:uid="{00000000-0005-0000-0000-000042470000}"/>
    <cellStyle name="Normal 2 2 3 3 2 2 3 116" xfId="18243" xr:uid="{00000000-0005-0000-0000-000043470000}"/>
    <cellStyle name="Normal 2 2 3 3 2 2 3 117" xfId="18244" xr:uid="{00000000-0005-0000-0000-000044470000}"/>
    <cellStyle name="Normal 2 2 3 3 2 2 3 118" xfId="18245" xr:uid="{00000000-0005-0000-0000-000045470000}"/>
    <cellStyle name="Normal 2 2 3 3 2 2 3 119" xfId="18246" xr:uid="{00000000-0005-0000-0000-000046470000}"/>
    <cellStyle name="Normal 2 2 3 3 2 2 3 12" xfId="18247" xr:uid="{00000000-0005-0000-0000-000047470000}"/>
    <cellStyle name="Normal 2 2 3 3 2 2 3 120" xfId="18248" xr:uid="{00000000-0005-0000-0000-000048470000}"/>
    <cellStyle name="Normal 2 2 3 3 2 2 3 121" xfId="18249" xr:uid="{00000000-0005-0000-0000-000049470000}"/>
    <cellStyle name="Normal 2 2 3 3 2 2 3 122" xfId="18250" xr:uid="{00000000-0005-0000-0000-00004A470000}"/>
    <cellStyle name="Normal 2 2 3 3 2 2 3 123" xfId="18251" xr:uid="{00000000-0005-0000-0000-00004B470000}"/>
    <cellStyle name="Normal 2 2 3 3 2 2 3 124" xfId="18252" xr:uid="{00000000-0005-0000-0000-00004C470000}"/>
    <cellStyle name="Normal 2 2 3 3 2 2 3 125" xfId="18253" xr:uid="{00000000-0005-0000-0000-00004D470000}"/>
    <cellStyle name="Normal 2 2 3 3 2 2 3 126" xfId="18254" xr:uid="{00000000-0005-0000-0000-00004E470000}"/>
    <cellStyle name="Normal 2 2 3 3 2 2 3 127" xfId="18255" xr:uid="{00000000-0005-0000-0000-00004F470000}"/>
    <cellStyle name="Normal 2 2 3 3 2 2 3 128" xfId="18256" xr:uid="{00000000-0005-0000-0000-000050470000}"/>
    <cellStyle name="Normal 2 2 3 3 2 2 3 129" xfId="18257" xr:uid="{00000000-0005-0000-0000-000051470000}"/>
    <cellStyle name="Normal 2 2 3 3 2 2 3 13" xfId="18258" xr:uid="{00000000-0005-0000-0000-000052470000}"/>
    <cellStyle name="Normal 2 2 3 3 2 2 3 130" xfId="18259" xr:uid="{00000000-0005-0000-0000-000053470000}"/>
    <cellStyle name="Normal 2 2 3 3 2 2 3 131" xfId="18260" xr:uid="{00000000-0005-0000-0000-000054470000}"/>
    <cellStyle name="Normal 2 2 3 3 2 2 3 132" xfId="18261" xr:uid="{00000000-0005-0000-0000-000055470000}"/>
    <cellStyle name="Normal 2 2 3 3 2 2 3 133" xfId="18262" xr:uid="{00000000-0005-0000-0000-000056470000}"/>
    <cellStyle name="Normal 2 2 3 3 2 2 3 134" xfId="18263" xr:uid="{00000000-0005-0000-0000-000057470000}"/>
    <cellStyle name="Normal 2 2 3 3 2 2 3 135" xfId="18264" xr:uid="{00000000-0005-0000-0000-000058470000}"/>
    <cellStyle name="Normal 2 2 3 3 2 2 3 136" xfId="18265" xr:uid="{00000000-0005-0000-0000-000059470000}"/>
    <cellStyle name="Normal 2 2 3 3 2 2 3 137" xfId="18266" xr:uid="{00000000-0005-0000-0000-00005A470000}"/>
    <cellStyle name="Normal 2 2 3 3 2 2 3 138" xfId="18267" xr:uid="{00000000-0005-0000-0000-00005B470000}"/>
    <cellStyle name="Normal 2 2 3 3 2 2 3 139" xfId="18268" xr:uid="{00000000-0005-0000-0000-00005C470000}"/>
    <cellStyle name="Normal 2 2 3 3 2 2 3 14" xfId="18269" xr:uid="{00000000-0005-0000-0000-00005D470000}"/>
    <cellStyle name="Normal 2 2 3 3 2 2 3 140" xfId="18270" xr:uid="{00000000-0005-0000-0000-00005E470000}"/>
    <cellStyle name="Normal 2 2 3 3 2 2 3 141" xfId="18271" xr:uid="{00000000-0005-0000-0000-00005F470000}"/>
    <cellStyle name="Normal 2 2 3 3 2 2 3 142" xfId="18272" xr:uid="{00000000-0005-0000-0000-000060470000}"/>
    <cellStyle name="Normal 2 2 3 3 2 2 3 143" xfId="18273" xr:uid="{00000000-0005-0000-0000-000061470000}"/>
    <cellStyle name="Normal 2 2 3 3 2 2 3 144" xfId="18274" xr:uid="{00000000-0005-0000-0000-000062470000}"/>
    <cellStyle name="Normal 2 2 3 3 2 2 3 145" xfId="18275" xr:uid="{00000000-0005-0000-0000-000063470000}"/>
    <cellStyle name="Normal 2 2 3 3 2 2 3 146" xfId="18276" xr:uid="{00000000-0005-0000-0000-000064470000}"/>
    <cellStyle name="Normal 2 2 3 3 2 2 3 147" xfId="18277" xr:uid="{00000000-0005-0000-0000-000065470000}"/>
    <cellStyle name="Normal 2 2 3 3 2 2 3 148" xfId="18278" xr:uid="{00000000-0005-0000-0000-000066470000}"/>
    <cellStyle name="Normal 2 2 3 3 2 2 3 149" xfId="18279" xr:uid="{00000000-0005-0000-0000-000067470000}"/>
    <cellStyle name="Normal 2 2 3 3 2 2 3 15" xfId="18280" xr:uid="{00000000-0005-0000-0000-000068470000}"/>
    <cellStyle name="Normal 2 2 3 3 2 2 3 150" xfId="18281" xr:uid="{00000000-0005-0000-0000-000069470000}"/>
    <cellStyle name="Normal 2 2 3 3 2 2 3 151" xfId="18282" xr:uid="{00000000-0005-0000-0000-00006A470000}"/>
    <cellStyle name="Normal 2 2 3 3 2 2 3 152" xfId="18283" xr:uid="{00000000-0005-0000-0000-00006B470000}"/>
    <cellStyle name="Normal 2 2 3 3 2 2 3 153" xfId="18284" xr:uid="{00000000-0005-0000-0000-00006C470000}"/>
    <cellStyle name="Normal 2 2 3 3 2 2 3 154" xfId="18285" xr:uid="{00000000-0005-0000-0000-00006D470000}"/>
    <cellStyle name="Normal 2 2 3 3 2 2 3 155" xfId="18286" xr:uid="{00000000-0005-0000-0000-00006E470000}"/>
    <cellStyle name="Normal 2 2 3 3 2 2 3 156" xfId="18287" xr:uid="{00000000-0005-0000-0000-00006F470000}"/>
    <cellStyle name="Normal 2 2 3 3 2 2 3 157" xfId="18288" xr:uid="{00000000-0005-0000-0000-000070470000}"/>
    <cellStyle name="Normal 2 2 3 3 2 2 3 158" xfId="18289" xr:uid="{00000000-0005-0000-0000-000071470000}"/>
    <cellStyle name="Normal 2 2 3 3 2 2 3 159" xfId="18290" xr:uid="{00000000-0005-0000-0000-000072470000}"/>
    <cellStyle name="Normal 2 2 3 3 2 2 3 16" xfId="18291" xr:uid="{00000000-0005-0000-0000-000073470000}"/>
    <cellStyle name="Normal 2 2 3 3 2 2 3 160" xfId="18292" xr:uid="{00000000-0005-0000-0000-000074470000}"/>
    <cellStyle name="Normal 2 2 3 3 2 2 3 161" xfId="18293" xr:uid="{00000000-0005-0000-0000-000075470000}"/>
    <cellStyle name="Normal 2 2 3 3 2 2 3 162" xfId="18294" xr:uid="{00000000-0005-0000-0000-000076470000}"/>
    <cellStyle name="Normal 2 2 3 3 2 2 3 163" xfId="18295" xr:uid="{00000000-0005-0000-0000-000077470000}"/>
    <cellStyle name="Normal 2 2 3 3 2 2 3 164" xfId="18296" xr:uid="{00000000-0005-0000-0000-000078470000}"/>
    <cellStyle name="Normal 2 2 3 3 2 2 3 165" xfId="18297" xr:uid="{00000000-0005-0000-0000-000079470000}"/>
    <cellStyle name="Normal 2 2 3 3 2 2 3 166" xfId="18298" xr:uid="{00000000-0005-0000-0000-00007A470000}"/>
    <cellStyle name="Normal 2 2 3 3 2 2 3 167" xfId="18299" xr:uid="{00000000-0005-0000-0000-00007B470000}"/>
    <cellStyle name="Normal 2 2 3 3 2 2 3 168" xfId="18300" xr:uid="{00000000-0005-0000-0000-00007C470000}"/>
    <cellStyle name="Normal 2 2 3 3 2 2 3 169" xfId="18301" xr:uid="{00000000-0005-0000-0000-00007D470000}"/>
    <cellStyle name="Normal 2 2 3 3 2 2 3 17" xfId="18302" xr:uid="{00000000-0005-0000-0000-00007E470000}"/>
    <cellStyle name="Normal 2 2 3 3 2 2 3 170" xfId="18303" xr:uid="{00000000-0005-0000-0000-00007F470000}"/>
    <cellStyle name="Normal 2 2 3 3 2 2 3 171" xfId="18304" xr:uid="{00000000-0005-0000-0000-000080470000}"/>
    <cellStyle name="Normal 2 2 3 3 2 2 3 172" xfId="18305" xr:uid="{00000000-0005-0000-0000-000081470000}"/>
    <cellStyle name="Normal 2 2 3 3 2 2 3 173" xfId="18306" xr:uid="{00000000-0005-0000-0000-000082470000}"/>
    <cellStyle name="Normal 2 2 3 3 2 2 3 174" xfId="18307" xr:uid="{00000000-0005-0000-0000-000083470000}"/>
    <cellStyle name="Normal 2 2 3 3 2 2 3 175" xfId="18308" xr:uid="{00000000-0005-0000-0000-000084470000}"/>
    <cellStyle name="Normal 2 2 3 3 2 2 3 176" xfId="18309" xr:uid="{00000000-0005-0000-0000-000085470000}"/>
    <cellStyle name="Normal 2 2 3 3 2 2 3 177" xfId="18310" xr:uid="{00000000-0005-0000-0000-000086470000}"/>
    <cellStyle name="Normal 2 2 3 3 2 2 3 178" xfId="18311" xr:uid="{00000000-0005-0000-0000-000087470000}"/>
    <cellStyle name="Normal 2 2 3 3 2 2 3 179" xfId="18312" xr:uid="{00000000-0005-0000-0000-000088470000}"/>
    <cellStyle name="Normal 2 2 3 3 2 2 3 18" xfId="18313" xr:uid="{00000000-0005-0000-0000-000089470000}"/>
    <cellStyle name="Normal 2 2 3 3 2 2 3 180" xfId="18314" xr:uid="{00000000-0005-0000-0000-00008A470000}"/>
    <cellStyle name="Normal 2 2 3 3 2 2 3 19" xfId="18315" xr:uid="{00000000-0005-0000-0000-00008B470000}"/>
    <cellStyle name="Normal 2 2 3 3 2 2 3 2" xfId="18316" xr:uid="{00000000-0005-0000-0000-00008C470000}"/>
    <cellStyle name="Normal 2 2 3 3 2 2 3 20" xfId="18317" xr:uid="{00000000-0005-0000-0000-00008D470000}"/>
    <cellStyle name="Normal 2 2 3 3 2 2 3 21" xfId="18318" xr:uid="{00000000-0005-0000-0000-00008E470000}"/>
    <cellStyle name="Normal 2 2 3 3 2 2 3 22" xfId="18319" xr:uid="{00000000-0005-0000-0000-00008F470000}"/>
    <cellStyle name="Normal 2 2 3 3 2 2 3 23" xfId="18320" xr:uid="{00000000-0005-0000-0000-000090470000}"/>
    <cellStyle name="Normal 2 2 3 3 2 2 3 24" xfId="18321" xr:uid="{00000000-0005-0000-0000-000091470000}"/>
    <cellStyle name="Normal 2 2 3 3 2 2 3 25" xfId="18322" xr:uid="{00000000-0005-0000-0000-000092470000}"/>
    <cellStyle name="Normal 2 2 3 3 2 2 3 26" xfId="18323" xr:uid="{00000000-0005-0000-0000-000093470000}"/>
    <cellStyle name="Normal 2 2 3 3 2 2 3 27" xfId="18324" xr:uid="{00000000-0005-0000-0000-000094470000}"/>
    <cellStyle name="Normal 2 2 3 3 2 2 3 28" xfId="18325" xr:uid="{00000000-0005-0000-0000-000095470000}"/>
    <cellStyle name="Normal 2 2 3 3 2 2 3 29" xfId="18326" xr:uid="{00000000-0005-0000-0000-000096470000}"/>
    <cellStyle name="Normal 2 2 3 3 2 2 3 3" xfId="18327" xr:uid="{00000000-0005-0000-0000-000097470000}"/>
    <cellStyle name="Normal 2 2 3 3 2 2 3 30" xfId="18328" xr:uid="{00000000-0005-0000-0000-000098470000}"/>
    <cellStyle name="Normal 2 2 3 3 2 2 3 31" xfId="18329" xr:uid="{00000000-0005-0000-0000-000099470000}"/>
    <cellStyle name="Normal 2 2 3 3 2 2 3 32" xfId="18330" xr:uid="{00000000-0005-0000-0000-00009A470000}"/>
    <cellStyle name="Normal 2 2 3 3 2 2 3 33" xfId="18331" xr:uid="{00000000-0005-0000-0000-00009B470000}"/>
    <cellStyle name="Normal 2 2 3 3 2 2 3 34" xfId="18332" xr:uid="{00000000-0005-0000-0000-00009C470000}"/>
    <cellStyle name="Normal 2 2 3 3 2 2 3 35" xfId="18333" xr:uid="{00000000-0005-0000-0000-00009D470000}"/>
    <cellStyle name="Normal 2 2 3 3 2 2 3 36" xfId="18334" xr:uid="{00000000-0005-0000-0000-00009E470000}"/>
    <cellStyle name="Normal 2 2 3 3 2 2 3 37" xfId="18335" xr:uid="{00000000-0005-0000-0000-00009F470000}"/>
    <cellStyle name="Normal 2 2 3 3 2 2 3 38" xfId="18336" xr:uid="{00000000-0005-0000-0000-0000A0470000}"/>
    <cellStyle name="Normal 2 2 3 3 2 2 3 39" xfId="18337" xr:uid="{00000000-0005-0000-0000-0000A1470000}"/>
    <cellStyle name="Normal 2 2 3 3 2 2 3 4" xfId="18338" xr:uid="{00000000-0005-0000-0000-0000A2470000}"/>
    <cellStyle name="Normal 2 2 3 3 2 2 3 40" xfId="18339" xr:uid="{00000000-0005-0000-0000-0000A3470000}"/>
    <cellStyle name="Normal 2 2 3 3 2 2 3 41" xfId="18340" xr:uid="{00000000-0005-0000-0000-0000A4470000}"/>
    <cellStyle name="Normal 2 2 3 3 2 2 3 42" xfId="18341" xr:uid="{00000000-0005-0000-0000-0000A5470000}"/>
    <cellStyle name="Normal 2 2 3 3 2 2 3 43" xfId="18342" xr:uid="{00000000-0005-0000-0000-0000A6470000}"/>
    <cellStyle name="Normal 2 2 3 3 2 2 3 44" xfId="18343" xr:uid="{00000000-0005-0000-0000-0000A7470000}"/>
    <cellStyle name="Normal 2 2 3 3 2 2 3 45" xfId="18344" xr:uid="{00000000-0005-0000-0000-0000A8470000}"/>
    <cellStyle name="Normal 2 2 3 3 2 2 3 46" xfId="18345" xr:uid="{00000000-0005-0000-0000-0000A9470000}"/>
    <cellStyle name="Normal 2 2 3 3 2 2 3 47" xfId="18346" xr:uid="{00000000-0005-0000-0000-0000AA470000}"/>
    <cellStyle name="Normal 2 2 3 3 2 2 3 48" xfId="18347" xr:uid="{00000000-0005-0000-0000-0000AB470000}"/>
    <cellStyle name="Normal 2 2 3 3 2 2 3 49" xfId="18348" xr:uid="{00000000-0005-0000-0000-0000AC470000}"/>
    <cellStyle name="Normal 2 2 3 3 2 2 3 5" xfId="18349" xr:uid="{00000000-0005-0000-0000-0000AD470000}"/>
    <cellStyle name="Normal 2 2 3 3 2 2 3 50" xfId="18350" xr:uid="{00000000-0005-0000-0000-0000AE470000}"/>
    <cellStyle name="Normal 2 2 3 3 2 2 3 51" xfId="18351" xr:uid="{00000000-0005-0000-0000-0000AF470000}"/>
    <cellStyle name="Normal 2 2 3 3 2 2 3 52" xfId="18352" xr:uid="{00000000-0005-0000-0000-0000B0470000}"/>
    <cellStyle name="Normal 2 2 3 3 2 2 3 53" xfId="18353" xr:uid="{00000000-0005-0000-0000-0000B1470000}"/>
    <cellStyle name="Normal 2 2 3 3 2 2 3 54" xfId="18354" xr:uid="{00000000-0005-0000-0000-0000B2470000}"/>
    <cellStyle name="Normal 2 2 3 3 2 2 3 55" xfId="18355" xr:uid="{00000000-0005-0000-0000-0000B3470000}"/>
    <cellStyle name="Normal 2 2 3 3 2 2 3 56" xfId="18356" xr:uid="{00000000-0005-0000-0000-0000B4470000}"/>
    <cellStyle name="Normal 2 2 3 3 2 2 3 57" xfId="18357" xr:uid="{00000000-0005-0000-0000-0000B5470000}"/>
    <cellStyle name="Normal 2 2 3 3 2 2 3 58" xfId="18358" xr:uid="{00000000-0005-0000-0000-0000B6470000}"/>
    <cellStyle name="Normal 2 2 3 3 2 2 3 59" xfId="18359" xr:uid="{00000000-0005-0000-0000-0000B7470000}"/>
    <cellStyle name="Normal 2 2 3 3 2 2 3 6" xfId="18360" xr:uid="{00000000-0005-0000-0000-0000B8470000}"/>
    <cellStyle name="Normal 2 2 3 3 2 2 3 60" xfId="18361" xr:uid="{00000000-0005-0000-0000-0000B9470000}"/>
    <cellStyle name="Normal 2 2 3 3 2 2 3 61" xfId="18362" xr:uid="{00000000-0005-0000-0000-0000BA470000}"/>
    <cellStyle name="Normal 2 2 3 3 2 2 3 62" xfId="18363" xr:uid="{00000000-0005-0000-0000-0000BB470000}"/>
    <cellStyle name="Normal 2 2 3 3 2 2 3 63" xfId="18364" xr:uid="{00000000-0005-0000-0000-0000BC470000}"/>
    <cellStyle name="Normal 2 2 3 3 2 2 3 64" xfId="18365" xr:uid="{00000000-0005-0000-0000-0000BD470000}"/>
    <cellStyle name="Normal 2 2 3 3 2 2 3 65" xfId="18366" xr:uid="{00000000-0005-0000-0000-0000BE470000}"/>
    <cellStyle name="Normal 2 2 3 3 2 2 3 66" xfId="18367" xr:uid="{00000000-0005-0000-0000-0000BF470000}"/>
    <cellStyle name="Normal 2 2 3 3 2 2 3 67" xfId="18368" xr:uid="{00000000-0005-0000-0000-0000C0470000}"/>
    <cellStyle name="Normal 2 2 3 3 2 2 3 68" xfId="18369" xr:uid="{00000000-0005-0000-0000-0000C1470000}"/>
    <cellStyle name="Normal 2 2 3 3 2 2 3 69" xfId="18370" xr:uid="{00000000-0005-0000-0000-0000C2470000}"/>
    <cellStyle name="Normal 2 2 3 3 2 2 3 7" xfId="18371" xr:uid="{00000000-0005-0000-0000-0000C3470000}"/>
    <cellStyle name="Normal 2 2 3 3 2 2 3 70" xfId="18372" xr:uid="{00000000-0005-0000-0000-0000C4470000}"/>
    <cellStyle name="Normal 2 2 3 3 2 2 3 71" xfId="18373" xr:uid="{00000000-0005-0000-0000-0000C5470000}"/>
    <cellStyle name="Normal 2 2 3 3 2 2 3 72" xfId="18374" xr:uid="{00000000-0005-0000-0000-0000C6470000}"/>
    <cellStyle name="Normal 2 2 3 3 2 2 3 73" xfId="18375" xr:uid="{00000000-0005-0000-0000-0000C7470000}"/>
    <cellStyle name="Normal 2 2 3 3 2 2 3 74" xfId="18376" xr:uid="{00000000-0005-0000-0000-0000C8470000}"/>
    <cellStyle name="Normal 2 2 3 3 2 2 3 75" xfId="18377" xr:uid="{00000000-0005-0000-0000-0000C9470000}"/>
    <cellStyle name="Normal 2 2 3 3 2 2 3 76" xfId="18378" xr:uid="{00000000-0005-0000-0000-0000CA470000}"/>
    <cellStyle name="Normal 2 2 3 3 2 2 3 77" xfId="18379" xr:uid="{00000000-0005-0000-0000-0000CB470000}"/>
    <cellStyle name="Normal 2 2 3 3 2 2 3 78" xfId="18380" xr:uid="{00000000-0005-0000-0000-0000CC470000}"/>
    <cellStyle name="Normal 2 2 3 3 2 2 3 79" xfId="18381" xr:uid="{00000000-0005-0000-0000-0000CD470000}"/>
    <cellStyle name="Normal 2 2 3 3 2 2 3 8" xfId="18382" xr:uid="{00000000-0005-0000-0000-0000CE470000}"/>
    <cellStyle name="Normal 2 2 3 3 2 2 3 80" xfId="18383" xr:uid="{00000000-0005-0000-0000-0000CF470000}"/>
    <cellStyle name="Normal 2 2 3 3 2 2 3 81" xfId="18384" xr:uid="{00000000-0005-0000-0000-0000D0470000}"/>
    <cellStyle name="Normal 2 2 3 3 2 2 3 82" xfId="18385" xr:uid="{00000000-0005-0000-0000-0000D1470000}"/>
    <cellStyle name="Normal 2 2 3 3 2 2 3 83" xfId="18386" xr:uid="{00000000-0005-0000-0000-0000D2470000}"/>
    <cellStyle name="Normal 2 2 3 3 2 2 3 84" xfId="18387" xr:uid="{00000000-0005-0000-0000-0000D3470000}"/>
    <cellStyle name="Normal 2 2 3 3 2 2 3 85" xfId="18388" xr:uid="{00000000-0005-0000-0000-0000D4470000}"/>
    <cellStyle name="Normal 2 2 3 3 2 2 3 86" xfId="18389" xr:uid="{00000000-0005-0000-0000-0000D5470000}"/>
    <cellStyle name="Normal 2 2 3 3 2 2 3 87" xfId="18390" xr:uid="{00000000-0005-0000-0000-0000D6470000}"/>
    <cellStyle name="Normal 2 2 3 3 2 2 3 88" xfId="18391" xr:uid="{00000000-0005-0000-0000-0000D7470000}"/>
    <cellStyle name="Normal 2 2 3 3 2 2 3 89" xfId="18392" xr:uid="{00000000-0005-0000-0000-0000D8470000}"/>
    <cellStyle name="Normal 2 2 3 3 2 2 3 9" xfId="18393" xr:uid="{00000000-0005-0000-0000-0000D9470000}"/>
    <cellStyle name="Normal 2 2 3 3 2 2 3 90" xfId="18394" xr:uid="{00000000-0005-0000-0000-0000DA470000}"/>
    <cellStyle name="Normal 2 2 3 3 2 2 3 91" xfId="18395" xr:uid="{00000000-0005-0000-0000-0000DB470000}"/>
    <cellStyle name="Normal 2 2 3 3 2 2 3 92" xfId="18396" xr:uid="{00000000-0005-0000-0000-0000DC470000}"/>
    <cellStyle name="Normal 2 2 3 3 2 2 3 93" xfId="18397" xr:uid="{00000000-0005-0000-0000-0000DD470000}"/>
    <cellStyle name="Normal 2 2 3 3 2 2 3 94" xfId="18398" xr:uid="{00000000-0005-0000-0000-0000DE470000}"/>
    <cellStyle name="Normal 2 2 3 3 2 2 3 95" xfId="18399" xr:uid="{00000000-0005-0000-0000-0000DF470000}"/>
    <cellStyle name="Normal 2 2 3 3 2 2 3 96" xfId="18400" xr:uid="{00000000-0005-0000-0000-0000E0470000}"/>
    <cellStyle name="Normal 2 2 3 3 2 2 3 97" xfId="18401" xr:uid="{00000000-0005-0000-0000-0000E1470000}"/>
    <cellStyle name="Normal 2 2 3 3 2 2 3 98" xfId="18402" xr:uid="{00000000-0005-0000-0000-0000E2470000}"/>
    <cellStyle name="Normal 2 2 3 3 2 2 3 99" xfId="18403" xr:uid="{00000000-0005-0000-0000-0000E3470000}"/>
    <cellStyle name="Normal 2 2 3 3 2 2 4" xfId="18404" xr:uid="{00000000-0005-0000-0000-0000E4470000}"/>
    <cellStyle name="Normal 2 2 3 3 2 2 5" xfId="18405" xr:uid="{00000000-0005-0000-0000-0000E5470000}"/>
    <cellStyle name="Normal 2 2 3 3 2 2 6" xfId="18406" xr:uid="{00000000-0005-0000-0000-0000E6470000}"/>
    <cellStyle name="Normal 2 2 3 3 2 2 7" xfId="18407" xr:uid="{00000000-0005-0000-0000-0000E7470000}"/>
    <cellStyle name="Normal 2 2 3 3 2 2 8" xfId="18408" xr:uid="{00000000-0005-0000-0000-0000E8470000}"/>
    <cellStyle name="Normal 2 2 3 3 2 2 9" xfId="18409" xr:uid="{00000000-0005-0000-0000-0000E9470000}"/>
    <cellStyle name="Normal 2 2 3 3 2 3" xfId="18410" xr:uid="{00000000-0005-0000-0000-0000EA470000}"/>
    <cellStyle name="Normal 2 2 3 3 2 4" xfId="18411" xr:uid="{00000000-0005-0000-0000-0000EB470000}"/>
    <cellStyle name="Normal 2 2 3 3 2 4 10" xfId="18412" xr:uid="{00000000-0005-0000-0000-0000EC470000}"/>
    <cellStyle name="Normal 2 2 3 3 2 4 100" xfId="18413" xr:uid="{00000000-0005-0000-0000-0000ED470000}"/>
    <cellStyle name="Normal 2 2 3 3 2 4 101" xfId="18414" xr:uid="{00000000-0005-0000-0000-0000EE470000}"/>
    <cellStyle name="Normal 2 2 3 3 2 4 102" xfId="18415" xr:uid="{00000000-0005-0000-0000-0000EF470000}"/>
    <cellStyle name="Normal 2 2 3 3 2 4 103" xfId="18416" xr:uid="{00000000-0005-0000-0000-0000F0470000}"/>
    <cellStyle name="Normal 2 2 3 3 2 4 104" xfId="18417" xr:uid="{00000000-0005-0000-0000-0000F1470000}"/>
    <cellStyle name="Normal 2 2 3 3 2 4 105" xfId="18418" xr:uid="{00000000-0005-0000-0000-0000F2470000}"/>
    <cellStyle name="Normal 2 2 3 3 2 4 106" xfId="18419" xr:uid="{00000000-0005-0000-0000-0000F3470000}"/>
    <cellStyle name="Normal 2 2 3 3 2 4 107" xfId="18420" xr:uid="{00000000-0005-0000-0000-0000F4470000}"/>
    <cellStyle name="Normal 2 2 3 3 2 4 108" xfId="18421" xr:uid="{00000000-0005-0000-0000-0000F5470000}"/>
    <cellStyle name="Normal 2 2 3 3 2 4 109" xfId="18422" xr:uid="{00000000-0005-0000-0000-0000F6470000}"/>
    <cellStyle name="Normal 2 2 3 3 2 4 11" xfId="18423" xr:uid="{00000000-0005-0000-0000-0000F7470000}"/>
    <cellStyle name="Normal 2 2 3 3 2 4 110" xfId="18424" xr:uid="{00000000-0005-0000-0000-0000F8470000}"/>
    <cellStyle name="Normal 2 2 3 3 2 4 111" xfId="18425" xr:uid="{00000000-0005-0000-0000-0000F9470000}"/>
    <cellStyle name="Normal 2 2 3 3 2 4 112" xfId="18426" xr:uid="{00000000-0005-0000-0000-0000FA470000}"/>
    <cellStyle name="Normal 2 2 3 3 2 4 113" xfId="18427" xr:uid="{00000000-0005-0000-0000-0000FB470000}"/>
    <cellStyle name="Normal 2 2 3 3 2 4 114" xfId="18428" xr:uid="{00000000-0005-0000-0000-0000FC470000}"/>
    <cellStyle name="Normal 2 2 3 3 2 4 115" xfId="18429" xr:uid="{00000000-0005-0000-0000-0000FD470000}"/>
    <cellStyle name="Normal 2 2 3 3 2 4 116" xfId="18430" xr:uid="{00000000-0005-0000-0000-0000FE470000}"/>
    <cellStyle name="Normal 2 2 3 3 2 4 117" xfId="18431" xr:uid="{00000000-0005-0000-0000-0000FF470000}"/>
    <cellStyle name="Normal 2 2 3 3 2 4 118" xfId="18432" xr:uid="{00000000-0005-0000-0000-000000480000}"/>
    <cellStyle name="Normal 2 2 3 3 2 4 119" xfId="18433" xr:uid="{00000000-0005-0000-0000-000001480000}"/>
    <cellStyle name="Normal 2 2 3 3 2 4 12" xfId="18434" xr:uid="{00000000-0005-0000-0000-000002480000}"/>
    <cellStyle name="Normal 2 2 3 3 2 4 120" xfId="18435" xr:uid="{00000000-0005-0000-0000-000003480000}"/>
    <cellStyle name="Normal 2 2 3 3 2 4 121" xfId="18436" xr:uid="{00000000-0005-0000-0000-000004480000}"/>
    <cellStyle name="Normal 2 2 3 3 2 4 122" xfId="18437" xr:uid="{00000000-0005-0000-0000-000005480000}"/>
    <cellStyle name="Normal 2 2 3 3 2 4 123" xfId="18438" xr:uid="{00000000-0005-0000-0000-000006480000}"/>
    <cellStyle name="Normal 2 2 3 3 2 4 124" xfId="18439" xr:uid="{00000000-0005-0000-0000-000007480000}"/>
    <cellStyle name="Normal 2 2 3 3 2 4 125" xfId="18440" xr:uid="{00000000-0005-0000-0000-000008480000}"/>
    <cellStyle name="Normal 2 2 3 3 2 4 126" xfId="18441" xr:uid="{00000000-0005-0000-0000-000009480000}"/>
    <cellStyle name="Normal 2 2 3 3 2 4 127" xfId="18442" xr:uid="{00000000-0005-0000-0000-00000A480000}"/>
    <cellStyle name="Normal 2 2 3 3 2 4 128" xfId="18443" xr:uid="{00000000-0005-0000-0000-00000B480000}"/>
    <cellStyle name="Normal 2 2 3 3 2 4 129" xfId="18444" xr:uid="{00000000-0005-0000-0000-00000C480000}"/>
    <cellStyle name="Normal 2 2 3 3 2 4 13" xfId="18445" xr:uid="{00000000-0005-0000-0000-00000D480000}"/>
    <cellStyle name="Normal 2 2 3 3 2 4 130" xfId="18446" xr:uid="{00000000-0005-0000-0000-00000E480000}"/>
    <cellStyle name="Normal 2 2 3 3 2 4 131" xfId="18447" xr:uid="{00000000-0005-0000-0000-00000F480000}"/>
    <cellStyle name="Normal 2 2 3 3 2 4 132" xfId="18448" xr:uid="{00000000-0005-0000-0000-000010480000}"/>
    <cellStyle name="Normal 2 2 3 3 2 4 133" xfId="18449" xr:uid="{00000000-0005-0000-0000-000011480000}"/>
    <cellStyle name="Normal 2 2 3 3 2 4 134" xfId="18450" xr:uid="{00000000-0005-0000-0000-000012480000}"/>
    <cellStyle name="Normal 2 2 3 3 2 4 135" xfId="18451" xr:uid="{00000000-0005-0000-0000-000013480000}"/>
    <cellStyle name="Normal 2 2 3 3 2 4 136" xfId="18452" xr:uid="{00000000-0005-0000-0000-000014480000}"/>
    <cellStyle name="Normal 2 2 3 3 2 4 137" xfId="18453" xr:uid="{00000000-0005-0000-0000-000015480000}"/>
    <cellStyle name="Normal 2 2 3 3 2 4 138" xfId="18454" xr:uid="{00000000-0005-0000-0000-000016480000}"/>
    <cellStyle name="Normal 2 2 3 3 2 4 139" xfId="18455" xr:uid="{00000000-0005-0000-0000-000017480000}"/>
    <cellStyle name="Normal 2 2 3 3 2 4 14" xfId="18456" xr:uid="{00000000-0005-0000-0000-000018480000}"/>
    <cellStyle name="Normal 2 2 3 3 2 4 140" xfId="18457" xr:uid="{00000000-0005-0000-0000-000019480000}"/>
    <cellStyle name="Normal 2 2 3 3 2 4 141" xfId="18458" xr:uid="{00000000-0005-0000-0000-00001A480000}"/>
    <cellStyle name="Normal 2 2 3 3 2 4 142" xfId="18459" xr:uid="{00000000-0005-0000-0000-00001B480000}"/>
    <cellStyle name="Normal 2 2 3 3 2 4 143" xfId="18460" xr:uid="{00000000-0005-0000-0000-00001C480000}"/>
    <cellStyle name="Normal 2 2 3 3 2 4 144" xfId="18461" xr:uid="{00000000-0005-0000-0000-00001D480000}"/>
    <cellStyle name="Normal 2 2 3 3 2 4 145" xfId="18462" xr:uid="{00000000-0005-0000-0000-00001E480000}"/>
    <cellStyle name="Normal 2 2 3 3 2 4 146" xfId="18463" xr:uid="{00000000-0005-0000-0000-00001F480000}"/>
    <cellStyle name="Normal 2 2 3 3 2 4 147" xfId="18464" xr:uid="{00000000-0005-0000-0000-000020480000}"/>
    <cellStyle name="Normal 2 2 3 3 2 4 148" xfId="18465" xr:uid="{00000000-0005-0000-0000-000021480000}"/>
    <cellStyle name="Normal 2 2 3 3 2 4 149" xfId="18466" xr:uid="{00000000-0005-0000-0000-000022480000}"/>
    <cellStyle name="Normal 2 2 3 3 2 4 15" xfId="18467" xr:uid="{00000000-0005-0000-0000-000023480000}"/>
    <cellStyle name="Normal 2 2 3 3 2 4 150" xfId="18468" xr:uid="{00000000-0005-0000-0000-000024480000}"/>
    <cellStyle name="Normal 2 2 3 3 2 4 151" xfId="18469" xr:uid="{00000000-0005-0000-0000-000025480000}"/>
    <cellStyle name="Normal 2 2 3 3 2 4 152" xfId="18470" xr:uid="{00000000-0005-0000-0000-000026480000}"/>
    <cellStyle name="Normal 2 2 3 3 2 4 153" xfId="18471" xr:uid="{00000000-0005-0000-0000-000027480000}"/>
    <cellStyle name="Normal 2 2 3 3 2 4 154" xfId="18472" xr:uid="{00000000-0005-0000-0000-000028480000}"/>
    <cellStyle name="Normal 2 2 3 3 2 4 155" xfId="18473" xr:uid="{00000000-0005-0000-0000-000029480000}"/>
    <cellStyle name="Normal 2 2 3 3 2 4 156" xfId="18474" xr:uid="{00000000-0005-0000-0000-00002A480000}"/>
    <cellStyle name="Normal 2 2 3 3 2 4 157" xfId="18475" xr:uid="{00000000-0005-0000-0000-00002B480000}"/>
    <cellStyle name="Normal 2 2 3 3 2 4 158" xfId="18476" xr:uid="{00000000-0005-0000-0000-00002C480000}"/>
    <cellStyle name="Normal 2 2 3 3 2 4 159" xfId="18477" xr:uid="{00000000-0005-0000-0000-00002D480000}"/>
    <cellStyle name="Normal 2 2 3 3 2 4 16" xfId="18478" xr:uid="{00000000-0005-0000-0000-00002E480000}"/>
    <cellStyle name="Normal 2 2 3 3 2 4 160" xfId="18479" xr:uid="{00000000-0005-0000-0000-00002F480000}"/>
    <cellStyle name="Normal 2 2 3 3 2 4 161" xfId="18480" xr:uid="{00000000-0005-0000-0000-000030480000}"/>
    <cellStyle name="Normal 2 2 3 3 2 4 162" xfId="18481" xr:uid="{00000000-0005-0000-0000-000031480000}"/>
    <cellStyle name="Normal 2 2 3 3 2 4 163" xfId="18482" xr:uid="{00000000-0005-0000-0000-000032480000}"/>
    <cellStyle name="Normal 2 2 3 3 2 4 164" xfId="18483" xr:uid="{00000000-0005-0000-0000-000033480000}"/>
    <cellStyle name="Normal 2 2 3 3 2 4 165" xfId="18484" xr:uid="{00000000-0005-0000-0000-000034480000}"/>
    <cellStyle name="Normal 2 2 3 3 2 4 166" xfId="18485" xr:uid="{00000000-0005-0000-0000-000035480000}"/>
    <cellStyle name="Normal 2 2 3 3 2 4 167" xfId="18486" xr:uid="{00000000-0005-0000-0000-000036480000}"/>
    <cellStyle name="Normal 2 2 3 3 2 4 168" xfId="18487" xr:uid="{00000000-0005-0000-0000-000037480000}"/>
    <cellStyle name="Normal 2 2 3 3 2 4 169" xfId="18488" xr:uid="{00000000-0005-0000-0000-000038480000}"/>
    <cellStyle name="Normal 2 2 3 3 2 4 17" xfId="18489" xr:uid="{00000000-0005-0000-0000-000039480000}"/>
    <cellStyle name="Normal 2 2 3 3 2 4 170" xfId="18490" xr:uid="{00000000-0005-0000-0000-00003A480000}"/>
    <cellStyle name="Normal 2 2 3 3 2 4 171" xfId="18491" xr:uid="{00000000-0005-0000-0000-00003B480000}"/>
    <cellStyle name="Normal 2 2 3 3 2 4 172" xfId="18492" xr:uid="{00000000-0005-0000-0000-00003C480000}"/>
    <cellStyle name="Normal 2 2 3 3 2 4 173" xfId="18493" xr:uid="{00000000-0005-0000-0000-00003D480000}"/>
    <cellStyle name="Normal 2 2 3 3 2 4 174" xfId="18494" xr:uid="{00000000-0005-0000-0000-00003E480000}"/>
    <cellStyle name="Normal 2 2 3 3 2 4 175" xfId="18495" xr:uid="{00000000-0005-0000-0000-00003F480000}"/>
    <cellStyle name="Normal 2 2 3 3 2 4 176" xfId="18496" xr:uid="{00000000-0005-0000-0000-000040480000}"/>
    <cellStyle name="Normal 2 2 3 3 2 4 177" xfId="18497" xr:uid="{00000000-0005-0000-0000-000041480000}"/>
    <cellStyle name="Normal 2 2 3 3 2 4 178" xfId="18498" xr:uid="{00000000-0005-0000-0000-000042480000}"/>
    <cellStyle name="Normal 2 2 3 3 2 4 179" xfId="18499" xr:uid="{00000000-0005-0000-0000-000043480000}"/>
    <cellStyle name="Normal 2 2 3 3 2 4 18" xfId="18500" xr:uid="{00000000-0005-0000-0000-000044480000}"/>
    <cellStyle name="Normal 2 2 3 3 2 4 180" xfId="18501" xr:uid="{00000000-0005-0000-0000-000045480000}"/>
    <cellStyle name="Normal 2 2 3 3 2 4 19" xfId="18502" xr:uid="{00000000-0005-0000-0000-000046480000}"/>
    <cellStyle name="Normal 2 2 3 3 2 4 2" xfId="18503" xr:uid="{00000000-0005-0000-0000-000047480000}"/>
    <cellStyle name="Normal 2 2 3 3 2 4 20" xfId="18504" xr:uid="{00000000-0005-0000-0000-000048480000}"/>
    <cellStyle name="Normal 2 2 3 3 2 4 21" xfId="18505" xr:uid="{00000000-0005-0000-0000-000049480000}"/>
    <cellStyle name="Normal 2 2 3 3 2 4 22" xfId="18506" xr:uid="{00000000-0005-0000-0000-00004A480000}"/>
    <cellStyle name="Normal 2 2 3 3 2 4 23" xfId="18507" xr:uid="{00000000-0005-0000-0000-00004B480000}"/>
    <cellStyle name="Normal 2 2 3 3 2 4 24" xfId="18508" xr:uid="{00000000-0005-0000-0000-00004C480000}"/>
    <cellStyle name="Normal 2 2 3 3 2 4 25" xfId="18509" xr:uid="{00000000-0005-0000-0000-00004D480000}"/>
    <cellStyle name="Normal 2 2 3 3 2 4 26" xfId="18510" xr:uid="{00000000-0005-0000-0000-00004E480000}"/>
    <cellStyle name="Normal 2 2 3 3 2 4 27" xfId="18511" xr:uid="{00000000-0005-0000-0000-00004F480000}"/>
    <cellStyle name="Normal 2 2 3 3 2 4 28" xfId="18512" xr:uid="{00000000-0005-0000-0000-000050480000}"/>
    <cellStyle name="Normal 2 2 3 3 2 4 29" xfId="18513" xr:uid="{00000000-0005-0000-0000-000051480000}"/>
    <cellStyle name="Normal 2 2 3 3 2 4 3" xfId="18514" xr:uid="{00000000-0005-0000-0000-000052480000}"/>
    <cellStyle name="Normal 2 2 3 3 2 4 30" xfId="18515" xr:uid="{00000000-0005-0000-0000-000053480000}"/>
    <cellStyle name="Normal 2 2 3 3 2 4 31" xfId="18516" xr:uid="{00000000-0005-0000-0000-000054480000}"/>
    <cellStyle name="Normal 2 2 3 3 2 4 32" xfId="18517" xr:uid="{00000000-0005-0000-0000-000055480000}"/>
    <cellStyle name="Normal 2 2 3 3 2 4 33" xfId="18518" xr:uid="{00000000-0005-0000-0000-000056480000}"/>
    <cellStyle name="Normal 2 2 3 3 2 4 34" xfId="18519" xr:uid="{00000000-0005-0000-0000-000057480000}"/>
    <cellStyle name="Normal 2 2 3 3 2 4 35" xfId="18520" xr:uid="{00000000-0005-0000-0000-000058480000}"/>
    <cellStyle name="Normal 2 2 3 3 2 4 36" xfId="18521" xr:uid="{00000000-0005-0000-0000-000059480000}"/>
    <cellStyle name="Normal 2 2 3 3 2 4 37" xfId="18522" xr:uid="{00000000-0005-0000-0000-00005A480000}"/>
    <cellStyle name="Normal 2 2 3 3 2 4 38" xfId="18523" xr:uid="{00000000-0005-0000-0000-00005B480000}"/>
    <cellStyle name="Normal 2 2 3 3 2 4 39" xfId="18524" xr:uid="{00000000-0005-0000-0000-00005C480000}"/>
    <cellStyle name="Normal 2 2 3 3 2 4 4" xfId="18525" xr:uid="{00000000-0005-0000-0000-00005D480000}"/>
    <cellStyle name="Normal 2 2 3 3 2 4 40" xfId="18526" xr:uid="{00000000-0005-0000-0000-00005E480000}"/>
    <cellStyle name="Normal 2 2 3 3 2 4 41" xfId="18527" xr:uid="{00000000-0005-0000-0000-00005F480000}"/>
    <cellStyle name="Normal 2 2 3 3 2 4 42" xfId="18528" xr:uid="{00000000-0005-0000-0000-000060480000}"/>
    <cellStyle name="Normal 2 2 3 3 2 4 43" xfId="18529" xr:uid="{00000000-0005-0000-0000-000061480000}"/>
    <cellStyle name="Normal 2 2 3 3 2 4 44" xfId="18530" xr:uid="{00000000-0005-0000-0000-000062480000}"/>
    <cellStyle name="Normal 2 2 3 3 2 4 45" xfId="18531" xr:uid="{00000000-0005-0000-0000-000063480000}"/>
    <cellStyle name="Normal 2 2 3 3 2 4 46" xfId="18532" xr:uid="{00000000-0005-0000-0000-000064480000}"/>
    <cellStyle name="Normal 2 2 3 3 2 4 47" xfId="18533" xr:uid="{00000000-0005-0000-0000-000065480000}"/>
    <cellStyle name="Normal 2 2 3 3 2 4 48" xfId="18534" xr:uid="{00000000-0005-0000-0000-000066480000}"/>
    <cellStyle name="Normal 2 2 3 3 2 4 49" xfId="18535" xr:uid="{00000000-0005-0000-0000-000067480000}"/>
    <cellStyle name="Normal 2 2 3 3 2 4 5" xfId="18536" xr:uid="{00000000-0005-0000-0000-000068480000}"/>
    <cellStyle name="Normal 2 2 3 3 2 4 50" xfId="18537" xr:uid="{00000000-0005-0000-0000-000069480000}"/>
    <cellStyle name="Normal 2 2 3 3 2 4 51" xfId="18538" xr:uid="{00000000-0005-0000-0000-00006A480000}"/>
    <cellStyle name="Normal 2 2 3 3 2 4 52" xfId="18539" xr:uid="{00000000-0005-0000-0000-00006B480000}"/>
    <cellStyle name="Normal 2 2 3 3 2 4 53" xfId="18540" xr:uid="{00000000-0005-0000-0000-00006C480000}"/>
    <cellStyle name="Normal 2 2 3 3 2 4 54" xfId="18541" xr:uid="{00000000-0005-0000-0000-00006D480000}"/>
    <cellStyle name="Normal 2 2 3 3 2 4 55" xfId="18542" xr:uid="{00000000-0005-0000-0000-00006E480000}"/>
    <cellStyle name="Normal 2 2 3 3 2 4 56" xfId="18543" xr:uid="{00000000-0005-0000-0000-00006F480000}"/>
    <cellStyle name="Normal 2 2 3 3 2 4 57" xfId="18544" xr:uid="{00000000-0005-0000-0000-000070480000}"/>
    <cellStyle name="Normal 2 2 3 3 2 4 58" xfId="18545" xr:uid="{00000000-0005-0000-0000-000071480000}"/>
    <cellStyle name="Normal 2 2 3 3 2 4 59" xfId="18546" xr:uid="{00000000-0005-0000-0000-000072480000}"/>
    <cellStyle name="Normal 2 2 3 3 2 4 6" xfId="18547" xr:uid="{00000000-0005-0000-0000-000073480000}"/>
    <cellStyle name="Normal 2 2 3 3 2 4 60" xfId="18548" xr:uid="{00000000-0005-0000-0000-000074480000}"/>
    <cellStyle name="Normal 2 2 3 3 2 4 61" xfId="18549" xr:uid="{00000000-0005-0000-0000-000075480000}"/>
    <cellStyle name="Normal 2 2 3 3 2 4 62" xfId="18550" xr:uid="{00000000-0005-0000-0000-000076480000}"/>
    <cellStyle name="Normal 2 2 3 3 2 4 63" xfId="18551" xr:uid="{00000000-0005-0000-0000-000077480000}"/>
    <cellStyle name="Normal 2 2 3 3 2 4 64" xfId="18552" xr:uid="{00000000-0005-0000-0000-000078480000}"/>
    <cellStyle name="Normal 2 2 3 3 2 4 65" xfId="18553" xr:uid="{00000000-0005-0000-0000-000079480000}"/>
    <cellStyle name="Normal 2 2 3 3 2 4 66" xfId="18554" xr:uid="{00000000-0005-0000-0000-00007A480000}"/>
    <cellStyle name="Normal 2 2 3 3 2 4 67" xfId="18555" xr:uid="{00000000-0005-0000-0000-00007B480000}"/>
    <cellStyle name="Normal 2 2 3 3 2 4 68" xfId="18556" xr:uid="{00000000-0005-0000-0000-00007C480000}"/>
    <cellStyle name="Normal 2 2 3 3 2 4 69" xfId="18557" xr:uid="{00000000-0005-0000-0000-00007D480000}"/>
    <cellStyle name="Normal 2 2 3 3 2 4 7" xfId="18558" xr:uid="{00000000-0005-0000-0000-00007E480000}"/>
    <cellStyle name="Normal 2 2 3 3 2 4 70" xfId="18559" xr:uid="{00000000-0005-0000-0000-00007F480000}"/>
    <cellStyle name="Normal 2 2 3 3 2 4 71" xfId="18560" xr:uid="{00000000-0005-0000-0000-000080480000}"/>
    <cellStyle name="Normal 2 2 3 3 2 4 72" xfId="18561" xr:uid="{00000000-0005-0000-0000-000081480000}"/>
    <cellStyle name="Normal 2 2 3 3 2 4 73" xfId="18562" xr:uid="{00000000-0005-0000-0000-000082480000}"/>
    <cellStyle name="Normal 2 2 3 3 2 4 74" xfId="18563" xr:uid="{00000000-0005-0000-0000-000083480000}"/>
    <cellStyle name="Normal 2 2 3 3 2 4 75" xfId="18564" xr:uid="{00000000-0005-0000-0000-000084480000}"/>
    <cellStyle name="Normal 2 2 3 3 2 4 76" xfId="18565" xr:uid="{00000000-0005-0000-0000-000085480000}"/>
    <cellStyle name="Normal 2 2 3 3 2 4 77" xfId="18566" xr:uid="{00000000-0005-0000-0000-000086480000}"/>
    <cellStyle name="Normal 2 2 3 3 2 4 78" xfId="18567" xr:uid="{00000000-0005-0000-0000-000087480000}"/>
    <cellStyle name="Normal 2 2 3 3 2 4 79" xfId="18568" xr:uid="{00000000-0005-0000-0000-000088480000}"/>
    <cellStyle name="Normal 2 2 3 3 2 4 8" xfId="18569" xr:uid="{00000000-0005-0000-0000-000089480000}"/>
    <cellStyle name="Normal 2 2 3 3 2 4 80" xfId="18570" xr:uid="{00000000-0005-0000-0000-00008A480000}"/>
    <cellStyle name="Normal 2 2 3 3 2 4 81" xfId="18571" xr:uid="{00000000-0005-0000-0000-00008B480000}"/>
    <cellStyle name="Normal 2 2 3 3 2 4 82" xfId="18572" xr:uid="{00000000-0005-0000-0000-00008C480000}"/>
    <cellStyle name="Normal 2 2 3 3 2 4 83" xfId="18573" xr:uid="{00000000-0005-0000-0000-00008D480000}"/>
    <cellStyle name="Normal 2 2 3 3 2 4 84" xfId="18574" xr:uid="{00000000-0005-0000-0000-00008E480000}"/>
    <cellStyle name="Normal 2 2 3 3 2 4 85" xfId="18575" xr:uid="{00000000-0005-0000-0000-00008F480000}"/>
    <cellStyle name="Normal 2 2 3 3 2 4 86" xfId="18576" xr:uid="{00000000-0005-0000-0000-000090480000}"/>
    <cellStyle name="Normal 2 2 3 3 2 4 87" xfId="18577" xr:uid="{00000000-0005-0000-0000-000091480000}"/>
    <cellStyle name="Normal 2 2 3 3 2 4 88" xfId="18578" xr:uid="{00000000-0005-0000-0000-000092480000}"/>
    <cellStyle name="Normal 2 2 3 3 2 4 89" xfId="18579" xr:uid="{00000000-0005-0000-0000-000093480000}"/>
    <cellStyle name="Normal 2 2 3 3 2 4 9" xfId="18580" xr:uid="{00000000-0005-0000-0000-000094480000}"/>
    <cellStyle name="Normal 2 2 3 3 2 4 90" xfId="18581" xr:uid="{00000000-0005-0000-0000-000095480000}"/>
    <cellStyle name="Normal 2 2 3 3 2 4 91" xfId="18582" xr:uid="{00000000-0005-0000-0000-000096480000}"/>
    <cellStyle name="Normal 2 2 3 3 2 4 92" xfId="18583" xr:uid="{00000000-0005-0000-0000-000097480000}"/>
    <cellStyle name="Normal 2 2 3 3 2 4 93" xfId="18584" xr:uid="{00000000-0005-0000-0000-000098480000}"/>
    <cellStyle name="Normal 2 2 3 3 2 4 94" xfId="18585" xr:uid="{00000000-0005-0000-0000-000099480000}"/>
    <cellStyle name="Normal 2 2 3 3 2 4 95" xfId="18586" xr:uid="{00000000-0005-0000-0000-00009A480000}"/>
    <cellStyle name="Normal 2 2 3 3 2 4 96" xfId="18587" xr:uid="{00000000-0005-0000-0000-00009B480000}"/>
    <cellStyle name="Normal 2 2 3 3 2 4 97" xfId="18588" xr:uid="{00000000-0005-0000-0000-00009C480000}"/>
    <cellStyle name="Normal 2 2 3 3 2 4 98" xfId="18589" xr:uid="{00000000-0005-0000-0000-00009D480000}"/>
    <cellStyle name="Normal 2 2 3 3 2 4 99" xfId="18590" xr:uid="{00000000-0005-0000-0000-00009E480000}"/>
    <cellStyle name="Normal 2 2 3 3 2 5" xfId="18591" xr:uid="{00000000-0005-0000-0000-00009F480000}"/>
    <cellStyle name="Normal 2 2 3 3 2 6" xfId="18592" xr:uid="{00000000-0005-0000-0000-0000A0480000}"/>
    <cellStyle name="Normal 2 2 3 3 2 7" xfId="18593" xr:uid="{00000000-0005-0000-0000-0000A1480000}"/>
    <cellStyle name="Normal 2 2 3 3 2 8" xfId="18594" xr:uid="{00000000-0005-0000-0000-0000A2480000}"/>
    <cellStyle name="Normal 2 2 3 3 2 9" xfId="18595" xr:uid="{00000000-0005-0000-0000-0000A3480000}"/>
    <cellStyle name="Normal 2 2 3 3 3" xfId="18596" xr:uid="{00000000-0005-0000-0000-0000A4480000}"/>
    <cellStyle name="Normal 2 2 3 3 3 10" xfId="18597" xr:uid="{00000000-0005-0000-0000-0000A5480000}"/>
    <cellStyle name="Normal 2 2 3 3 3 100" xfId="18598" xr:uid="{00000000-0005-0000-0000-0000A6480000}"/>
    <cellStyle name="Normal 2 2 3 3 3 101" xfId="18599" xr:uid="{00000000-0005-0000-0000-0000A7480000}"/>
    <cellStyle name="Normal 2 2 3 3 3 102" xfId="18600" xr:uid="{00000000-0005-0000-0000-0000A8480000}"/>
    <cellStyle name="Normal 2 2 3 3 3 103" xfId="18601" xr:uid="{00000000-0005-0000-0000-0000A9480000}"/>
    <cellStyle name="Normal 2 2 3 3 3 104" xfId="18602" xr:uid="{00000000-0005-0000-0000-0000AA480000}"/>
    <cellStyle name="Normal 2 2 3 3 3 105" xfId="18603" xr:uid="{00000000-0005-0000-0000-0000AB480000}"/>
    <cellStyle name="Normal 2 2 3 3 3 106" xfId="18604" xr:uid="{00000000-0005-0000-0000-0000AC480000}"/>
    <cellStyle name="Normal 2 2 3 3 3 107" xfId="18605" xr:uid="{00000000-0005-0000-0000-0000AD480000}"/>
    <cellStyle name="Normal 2 2 3 3 3 108" xfId="18606" xr:uid="{00000000-0005-0000-0000-0000AE480000}"/>
    <cellStyle name="Normal 2 2 3 3 3 109" xfId="18607" xr:uid="{00000000-0005-0000-0000-0000AF480000}"/>
    <cellStyle name="Normal 2 2 3 3 3 11" xfId="18608" xr:uid="{00000000-0005-0000-0000-0000B0480000}"/>
    <cellStyle name="Normal 2 2 3 3 3 110" xfId="18609" xr:uid="{00000000-0005-0000-0000-0000B1480000}"/>
    <cellStyle name="Normal 2 2 3 3 3 111" xfId="18610" xr:uid="{00000000-0005-0000-0000-0000B2480000}"/>
    <cellStyle name="Normal 2 2 3 3 3 112" xfId="18611" xr:uid="{00000000-0005-0000-0000-0000B3480000}"/>
    <cellStyle name="Normal 2 2 3 3 3 113" xfId="18612" xr:uid="{00000000-0005-0000-0000-0000B4480000}"/>
    <cellStyle name="Normal 2 2 3 3 3 114" xfId="18613" xr:uid="{00000000-0005-0000-0000-0000B5480000}"/>
    <cellStyle name="Normal 2 2 3 3 3 115" xfId="18614" xr:uid="{00000000-0005-0000-0000-0000B6480000}"/>
    <cellStyle name="Normal 2 2 3 3 3 116" xfId="18615" xr:uid="{00000000-0005-0000-0000-0000B7480000}"/>
    <cellStyle name="Normal 2 2 3 3 3 117" xfId="18616" xr:uid="{00000000-0005-0000-0000-0000B8480000}"/>
    <cellStyle name="Normal 2 2 3 3 3 118" xfId="18617" xr:uid="{00000000-0005-0000-0000-0000B9480000}"/>
    <cellStyle name="Normal 2 2 3 3 3 119" xfId="18618" xr:uid="{00000000-0005-0000-0000-0000BA480000}"/>
    <cellStyle name="Normal 2 2 3 3 3 12" xfId="18619" xr:uid="{00000000-0005-0000-0000-0000BB480000}"/>
    <cellStyle name="Normal 2 2 3 3 3 120" xfId="18620" xr:uid="{00000000-0005-0000-0000-0000BC480000}"/>
    <cellStyle name="Normal 2 2 3 3 3 121" xfId="18621" xr:uid="{00000000-0005-0000-0000-0000BD480000}"/>
    <cellStyle name="Normal 2 2 3 3 3 122" xfId="18622" xr:uid="{00000000-0005-0000-0000-0000BE480000}"/>
    <cellStyle name="Normal 2 2 3 3 3 123" xfId="18623" xr:uid="{00000000-0005-0000-0000-0000BF480000}"/>
    <cellStyle name="Normal 2 2 3 3 3 124" xfId="18624" xr:uid="{00000000-0005-0000-0000-0000C0480000}"/>
    <cellStyle name="Normal 2 2 3 3 3 125" xfId="18625" xr:uid="{00000000-0005-0000-0000-0000C1480000}"/>
    <cellStyle name="Normal 2 2 3 3 3 126" xfId="18626" xr:uid="{00000000-0005-0000-0000-0000C2480000}"/>
    <cellStyle name="Normal 2 2 3 3 3 127" xfId="18627" xr:uid="{00000000-0005-0000-0000-0000C3480000}"/>
    <cellStyle name="Normal 2 2 3 3 3 128" xfId="18628" xr:uid="{00000000-0005-0000-0000-0000C4480000}"/>
    <cellStyle name="Normal 2 2 3 3 3 129" xfId="18629" xr:uid="{00000000-0005-0000-0000-0000C5480000}"/>
    <cellStyle name="Normal 2 2 3 3 3 13" xfId="18630" xr:uid="{00000000-0005-0000-0000-0000C6480000}"/>
    <cellStyle name="Normal 2 2 3 3 3 130" xfId="18631" xr:uid="{00000000-0005-0000-0000-0000C7480000}"/>
    <cellStyle name="Normal 2 2 3 3 3 131" xfId="18632" xr:uid="{00000000-0005-0000-0000-0000C8480000}"/>
    <cellStyle name="Normal 2 2 3 3 3 132" xfId="18633" xr:uid="{00000000-0005-0000-0000-0000C9480000}"/>
    <cellStyle name="Normal 2 2 3 3 3 133" xfId="18634" xr:uid="{00000000-0005-0000-0000-0000CA480000}"/>
    <cellStyle name="Normal 2 2 3 3 3 134" xfId="18635" xr:uid="{00000000-0005-0000-0000-0000CB480000}"/>
    <cellStyle name="Normal 2 2 3 3 3 135" xfId="18636" xr:uid="{00000000-0005-0000-0000-0000CC480000}"/>
    <cellStyle name="Normal 2 2 3 3 3 136" xfId="18637" xr:uid="{00000000-0005-0000-0000-0000CD480000}"/>
    <cellStyle name="Normal 2 2 3 3 3 137" xfId="18638" xr:uid="{00000000-0005-0000-0000-0000CE480000}"/>
    <cellStyle name="Normal 2 2 3 3 3 138" xfId="18639" xr:uid="{00000000-0005-0000-0000-0000CF480000}"/>
    <cellStyle name="Normal 2 2 3 3 3 139" xfId="18640" xr:uid="{00000000-0005-0000-0000-0000D0480000}"/>
    <cellStyle name="Normal 2 2 3 3 3 14" xfId="18641" xr:uid="{00000000-0005-0000-0000-0000D1480000}"/>
    <cellStyle name="Normal 2 2 3 3 3 140" xfId="18642" xr:uid="{00000000-0005-0000-0000-0000D2480000}"/>
    <cellStyle name="Normal 2 2 3 3 3 141" xfId="18643" xr:uid="{00000000-0005-0000-0000-0000D3480000}"/>
    <cellStyle name="Normal 2 2 3 3 3 142" xfId="18644" xr:uid="{00000000-0005-0000-0000-0000D4480000}"/>
    <cellStyle name="Normal 2 2 3 3 3 143" xfId="18645" xr:uid="{00000000-0005-0000-0000-0000D5480000}"/>
    <cellStyle name="Normal 2 2 3 3 3 144" xfId="18646" xr:uid="{00000000-0005-0000-0000-0000D6480000}"/>
    <cellStyle name="Normal 2 2 3 3 3 145" xfId="18647" xr:uid="{00000000-0005-0000-0000-0000D7480000}"/>
    <cellStyle name="Normal 2 2 3 3 3 146" xfId="18648" xr:uid="{00000000-0005-0000-0000-0000D8480000}"/>
    <cellStyle name="Normal 2 2 3 3 3 147" xfId="18649" xr:uid="{00000000-0005-0000-0000-0000D9480000}"/>
    <cellStyle name="Normal 2 2 3 3 3 148" xfId="18650" xr:uid="{00000000-0005-0000-0000-0000DA480000}"/>
    <cellStyle name="Normal 2 2 3 3 3 149" xfId="18651" xr:uid="{00000000-0005-0000-0000-0000DB480000}"/>
    <cellStyle name="Normal 2 2 3 3 3 15" xfId="18652" xr:uid="{00000000-0005-0000-0000-0000DC480000}"/>
    <cellStyle name="Normal 2 2 3 3 3 150" xfId="18653" xr:uid="{00000000-0005-0000-0000-0000DD480000}"/>
    <cellStyle name="Normal 2 2 3 3 3 151" xfId="18654" xr:uid="{00000000-0005-0000-0000-0000DE480000}"/>
    <cellStyle name="Normal 2 2 3 3 3 152" xfId="18655" xr:uid="{00000000-0005-0000-0000-0000DF480000}"/>
    <cellStyle name="Normal 2 2 3 3 3 153" xfId="18656" xr:uid="{00000000-0005-0000-0000-0000E0480000}"/>
    <cellStyle name="Normal 2 2 3 3 3 154" xfId="18657" xr:uid="{00000000-0005-0000-0000-0000E1480000}"/>
    <cellStyle name="Normal 2 2 3 3 3 155" xfId="18658" xr:uid="{00000000-0005-0000-0000-0000E2480000}"/>
    <cellStyle name="Normal 2 2 3 3 3 156" xfId="18659" xr:uid="{00000000-0005-0000-0000-0000E3480000}"/>
    <cellStyle name="Normal 2 2 3 3 3 157" xfId="18660" xr:uid="{00000000-0005-0000-0000-0000E4480000}"/>
    <cellStyle name="Normal 2 2 3 3 3 158" xfId="18661" xr:uid="{00000000-0005-0000-0000-0000E5480000}"/>
    <cellStyle name="Normal 2 2 3 3 3 159" xfId="18662" xr:uid="{00000000-0005-0000-0000-0000E6480000}"/>
    <cellStyle name="Normal 2 2 3 3 3 16" xfId="18663" xr:uid="{00000000-0005-0000-0000-0000E7480000}"/>
    <cellStyle name="Normal 2 2 3 3 3 160" xfId="18664" xr:uid="{00000000-0005-0000-0000-0000E8480000}"/>
    <cellStyle name="Normal 2 2 3 3 3 161" xfId="18665" xr:uid="{00000000-0005-0000-0000-0000E9480000}"/>
    <cellStyle name="Normal 2 2 3 3 3 162" xfId="18666" xr:uid="{00000000-0005-0000-0000-0000EA480000}"/>
    <cellStyle name="Normal 2 2 3 3 3 163" xfId="18667" xr:uid="{00000000-0005-0000-0000-0000EB480000}"/>
    <cellStyle name="Normal 2 2 3 3 3 164" xfId="18668" xr:uid="{00000000-0005-0000-0000-0000EC480000}"/>
    <cellStyle name="Normal 2 2 3 3 3 165" xfId="18669" xr:uid="{00000000-0005-0000-0000-0000ED480000}"/>
    <cellStyle name="Normal 2 2 3 3 3 166" xfId="18670" xr:uid="{00000000-0005-0000-0000-0000EE480000}"/>
    <cellStyle name="Normal 2 2 3 3 3 167" xfId="18671" xr:uid="{00000000-0005-0000-0000-0000EF480000}"/>
    <cellStyle name="Normal 2 2 3 3 3 168" xfId="18672" xr:uid="{00000000-0005-0000-0000-0000F0480000}"/>
    <cellStyle name="Normal 2 2 3 3 3 169" xfId="18673" xr:uid="{00000000-0005-0000-0000-0000F1480000}"/>
    <cellStyle name="Normal 2 2 3 3 3 17" xfId="18674" xr:uid="{00000000-0005-0000-0000-0000F2480000}"/>
    <cellStyle name="Normal 2 2 3 3 3 170" xfId="18675" xr:uid="{00000000-0005-0000-0000-0000F3480000}"/>
    <cellStyle name="Normal 2 2 3 3 3 171" xfId="18676" xr:uid="{00000000-0005-0000-0000-0000F4480000}"/>
    <cellStyle name="Normal 2 2 3 3 3 172" xfId="18677" xr:uid="{00000000-0005-0000-0000-0000F5480000}"/>
    <cellStyle name="Normal 2 2 3 3 3 173" xfId="18678" xr:uid="{00000000-0005-0000-0000-0000F6480000}"/>
    <cellStyle name="Normal 2 2 3 3 3 174" xfId="18679" xr:uid="{00000000-0005-0000-0000-0000F7480000}"/>
    <cellStyle name="Normal 2 2 3 3 3 175" xfId="18680" xr:uid="{00000000-0005-0000-0000-0000F8480000}"/>
    <cellStyle name="Normal 2 2 3 3 3 176" xfId="18681" xr:uid="{00000000-0005-0000-0000-0000F9480000}"/>
    <cellStyle name="Normal 2 2 3 3 3 177" xfId="18682" xr:uid="{00000000-0005-0000-0000-0000FA480000}"/>
    <cellStyle name="Normal 2 2 3 3 3 178" xfId="18683" xr:uid="{00000000-0005-0000-0000-0000FB480000}"/>
    <cellStyle name="Normal 2 2 3 3 3 179" xfId="18684" xr:uid="{00000000-0005-0000-0000-0000FC480000}"/>
    <cellStyle name="Normal 2 2 3 3 3 18" xfId="18685" xr:uid="{00000000-0005-0000-0000-0000FD480000}"/>
    <cellStyle name="Normal 2 2 3 3 3 180" xfId="18686" xr:uid="{00000000-0005-0000-0000-0000FE480000}"/>
    <cellStyle name="Normal 2 2 3 3 3 181" xfId="18687" xr:uid="{00000000-0005-0000-0000-0000FF480000}"/>
    <cellStyle name="Normal 2 2 3 3 3 19" xfId="18688" xr:uid="{00000000-0005-0000-0000-000000490000}"/>
    <cellStyle name="Normal 2 2 3 3 3 2" xfId="18689" xr:uid="{00000000-0005-0000-0000-000001490000}"/>
    <cellStyle name="Normal 2 2 3 3 3 2 10" xfId="18690" xr:uid="{00000000-0005-0000-0000-000002490000}"/>
    <cellStyle name="Normal 2 2 3 3 3 2 100" xfId="18691" xr:uid="{00000000-0005-0000-0000-000003490000}"/>
    <cellStyle name="Normal 2 2 3 3 3 2 101" xfId="18692" xr:uid="{00000000-0005-0000-0000-000004490000}"/>
    <cellStyle name="Normal 2 2 3 3 3 2 102" xfId="18693" xr:uid="{00000000-0005-0000-0000-000005490000}"/>
    <cellStyle name="Normal 2 2 3 3 3 2 103" xfId="18694" xr:uid="{00000000-0005-0000-0000-000006490000}"/>
    <cellStyle name="Normal 2 2 3 3 3 2 104" xfId="18695" xr:uid="{00000000-0005-0000-0000-000007490000}"/>
    <cellStyle name="Normal 2 2 3 3 3 2 105" xfId="18696" xr:uid="{00000000-0005-0000-0000-000008490000}"/>
    <cellStyle name="Normal 2 2 3 3 3 2 106" xfId="18697" xr:uid="{00000000-0005-0000-0000-000009490000}"/>
    <cellStyle name="Normal 2 2 3 3 3 2 107" xfId="18698" xr:uid="{00000000-0005-0000-0000-00000A490000}"/>
    <cellStyle name="Normal 2 2 3 3 3 2 108" xfId="18699" xr:uid="{00000000-0005-0000-0000-00000B490000}"/>
    <cellStyle name="Normal 2 2 3 3 3 2 109" xfId="18700" xr:uid="{00000000-0005-0000-0000-00000C490000}"/>
    <cellStyle name="Normal 2 2 3 3 3 2 11" xfId="18701" xr:uid="{00000000-0005-0000-0000-00000D490000}"/>
    <cellStyle name="Normal 2 2 3 3 3 2 110" xfId="18702" xr:uid="{00000000-0005-0000-0000-00000E490000}"/>
    <cellStyle name="Normal 2 2 3 3 3 2 111" xfId="18703" xr:uid="{00000000-0005-0000-0000-00000F490000}"/>
    <cellStyle name="Normal 2 2 3 3 3 2 112" xfId="18704" xr:uid="{00000000-0005-0000-0000-000010490000}"/>
    <cellStyle name="Normal 2 2 3 3 3 2 113" xfId="18705" xr:uid="{00000000-0005-0000-0000-000011490000}"/>
    <cellStyle name="Normal 2 2 3 3 3 2 114" xfId="18706" xr:uid="{00000000-0005-0000-0000-000012490000}"/>
    <cellStyle name="Normal 2 2 3 3 3 2 115" xfId="18707" xr:uid="{00000000-0005-0000-0000-000013490000}"/>
    <cellStyle name="Normal 2 2 3 3 3 2 116" xfId="18708" xr:uid="{00000000-0005-0000-0000-000014490000}"/>
    <cellStyle name="Normal 2 2 3 3 3 2 117" xfId="18709" xr:uid="{00000000-0005-0000-0000-000015490000}"/>
    <cellStyle name="Normal 2 2 3 3 3 2 118" xfId="18710" xr:uid="{00000000-0005-0000-0000-000016490000}"/>
    <cellStyle name="Normal 2 2 3 3 3 2 119" xfId="18711" xr:uid="{00000000-0005-0000-0000-000017490000}"/>
    <cellStyle name="Normal 2 2 3 3 3 2 12" xfId="18712" xr:uid="{00000000-0005-0000-0000-000018490000}"/>
    <cellStyle name="Normal 2 2 3 3 3 2 120" xfId="18713" xr:uid="{00000000-0005-0000-0000-000019490000}"/>
    <cellStyle name="Normal 2 2 3 3 3 2 121" xfId="18714" xr:uid="{00000000-0005-0000-0000-00001A490000}"/>
    <cellStyle name="Normal 2 2 3 3 3 2 122" xfId="18715" xr:uid="{00000000-0005-0000-0000-00001B490000}"/>
    <cellStyle name="Normal 2 2 3 3 3 2 123" xfId="18716" xr:uid="{00000000-0005-0000-0000-00001C490000}"/>
    <cellStyle name="Normal 2 2 3 3 3 2 124" xfId="18717" xr:uid="{00000000-0005-0000-0000-00001D490000}"/>
    <cellStyle name="Normal 2 2 3 3 3 2 125" xfId="18718" xr:uid="{00000000-0005-0000-0000-00001E490000}"/>
    <cellStyle name="Normal 2 2 3 3 3 2 126" xfId="18719" xr:uid="{00000000-0005-0000-0000-00001F490000}"/>
    <cellStyle name="Normal 2 2 3 3 3 2 127" xfId="18720" xr:uid="{00000000-0005-0000-0000-000020490000}"/>
    <cellStyle name="Normal 2 2 3 3 3 2 128" xfId="18721" xr:uid="{00000000-0005-0000-0000-000021490000}"/>
    <cellStyle name="Normal 2 2 3 3 3 2 129" xfId="18722" xr:uid="{00000000-0005-0000-0000-000022490000}"/>
    <cellStyle name="Normal 2 2 3 3 3 2 13" xfId="18723" xr:uid="{00000000-0005-0000-0000-000023490000}"/>
    <cellStyle name="Normal 2 2 3 3 3 2 130" xfId="18724" xr:uid="{00000000-0005-0000-0000-000024490000}"/>
    <cellStyle name="Normal 2 2 3 3 3 2 131" xfId="18725" xr:uid="{00000000-0005-0000-0000-000025490000}"/>
    <cellStyle name="Normal 2 2 3 3 3 2 132" xfId="18726" xr:uid="{00000000-0005-0000-0000-000026490000}"/>
    <cellStyle name="Normal 2 2 3 3 3 2 133" xfId="18727" xr:uid="{00000000-0005-0000-0000-000027490000}"/>
    <cellStyle name="Normal 2 2 3 3 3 2 134" xfId="18728" xr:uid="{00000000-0005-0000-0000-000028490000}"/>
    <cellStyle name="Normal 2 2 3 3 3 2 135" xfId="18729" xr:uid="{00000000-0005-0000-0000-000029490000}"/>
    <cellStyle name="Normal 2 2 3 3 3 2 136" xfId="18730" xr:uid="{00000000-0005-0000-0000-00002A490000}"/>
    <cellStyle name="Normal 2 2 3 3 3 2 137" xfId="18731" xr:uid="{00000000-0005-0000-0000-00002B490000}"/>
    <cellStyle name="Normal 2 2 3 3 3 2 138" xfId="18732" xr:uid="{00000000-0005-0000-0000-00002C490000}"/>
    <cellStyle name="Normal 2 2 3 3 3 2 139" xfId="18733" xr:uid="{00000000-0005-0000-0000-00002D490000}"/>
    <cellStyle name="Normal 2 2 3 3 3 2 14" xfId="18734" xr:uid="{00000000-0005-0000-0000-00002E490000}"/>
    <cellStyle name="Normal 2 2 3 3 3 2 140" xfId="18735" xr:uid="{00000000-0005-0000-0000-00002F490000}"/>
    <cellStyle name="Normal 2 2 3 3 3 2 141" xfId="18736" xr:uid="{00000000-0005-0000-0000-000030490000}"/>
    <cellStyle name="Normal 2 2 3 3 3 2 142" xfId="18737" xr:uid="{00000000-0005-0000-0000-000031490000}"/>
    <cellStyle name="Normal 2 2 3 3 3 2 143" xfId="18738" xr:uid="{00000000-0005-0000-0000-000032490000}"/>
    <cellStyle name="Normal 2 2 3 3 3 2 144" xfId="18739" xr:uid="{00000000-0005-0000-0000-000033490000}"/>
    <cellStyle name="Normal 2 2 3 3 3 2 145" xfId="18740" xr:uid="{00000000-0005-0000-0000-000034490000}"/>
    <cellStyle name="Normal 2 2 3 3 3 2 146" xfId="18741" xr:uid="{00000000-0005-0000-0000-000035490000}"/>
    <cellStyle name="Normal 2 2 3 3 3 2 147" xfId="18742" xr:uid="{00000000-0005-0000-0000-000036490000}"/>
    <cellStyle name="Normal 2 2 3 3 3 2 148" xfId="18743" xr:uid="{00000000-0005-0000-0000-000037490000}"/>
    <cellStyle name="Normal 2 2 3 3 3 2 149" xfId="18744" xr:uid="{00000000-0005-0000-0000-000038490000}"/>
    <cellStyle name="Normal 2 2 3 3 3 2 15" xfId="18745" xr:uid="{00000000-0005-0000-0000-000039490000}"/>
    <cellStyle name="Normal 2 2 3 3 3 2 150" xfId="18746" xr:uid="{00000000-0005-0000-0000-00003A490000}"/>
    <cellStyle name="Normal 2 2 3 3 3 2 151" xfId="18747" xr:uid="{00000000-0005-0000-0000-00003B490000}"/>
    <cellStyle name="Normal 2 2 3 3 3 2 152" xfId="18748" xr:uid="{00000000-0005-0000-0000-00003C490000}"/>
    <cellStyle name="Normal 2 2 3 3 3 2 153" xfId="18749" xr:uid="{00000000-0005-0000-0000-00003D490000}"/>
    <cellStyle name="Normal 2 2 3 3 3 2 154" xfId="18750" xr:uid="{00000000-0005-0000-0000-00003E490000}"/>
    <cellStyle name="Normal 2 2 3 3 3 2 155" xfId="18751" xr:uid="{00000000-0005-0000-0000-00003F490000}"/>
    <cellStyle name="Normal 2 2 3 3 3 2 156" xfId="18752" xr:uid="{00000000-0005-0000-0000-000040490000}"/>
    <cellStyle name="Normal 2 2 3 3 3 2 157" xfId="18753" xr:uid="{00000000-0005-0000-0000-000041490000}"/>
    <cellStyle name="Normal 2 2 3 3 3 2 158" xfId="18754" xr:uid="{00000000-0005-0000-0000-000042490000}"/>
    <cellStyle name="Normal 2 2 3 3 3 2 159" xfId="18755" xr:uid="{00000000-0005-0000-0000-000043490000}"/>
    <cellStyle name="Normal 2 2 3 3 3 2 16" xfId="18756" xr:uid="{00000000-0005-0000-0000-000044490000}"/>
    <cellStyle name="Normal 2 2 3 3 3 2 160" xfId="18757" xr:uid="{00000000-0005-0000-0000-000045490000}"/>
    <cellStyle name="Normal 2 2 3 3 3 2 161" xfId="18758" xr:uid="{00000000-0005-0000-0000-000046490000}"/>
    <cellStyle name="Normal 2 2 3 3 3 2 162" xfId="18759" xr:uid="{00000000-0005-0000-0000-000047490000}"/>
    <cellStyle name="Normal 2 2 3 3 3 2 163" xfId="18760" xr:uid="{00000000-0005-0000-0000-000048490000}"/>
    <cellStyle name="Normal 2 2 3 3 3 2 164" xfId="18761" xr:uid="{00000000-0005-0000-0000-000049490000}"/>
    <cellStyle name="Normal 2 2 3 3 3 2 165" xfId="18762" xr:uid="{00000000-0005-0000-0000-00004A490000}"/>
    <cellStyle name="Normal 2 2 3 3 3 2 166" xfId="18763" xr:uid="{00000000-0005-0000-0000-00004B490000}"/>
    <cellStyle name="Normal 2 2 3 3 3 2 167" xfId="18764" xr:uid="{00000000-0005-0000-0000-00004C490000}"/>
    <cellStyle name="Normal 2 2 3 3 3 2 168" xfId="18765" xr:uid="{00000000-0005-0000-0000-00004D490000}"/>
    <cellStyle name="Normal 2 2 3 3 3 2 169" xfId="18766" xr:uid="{00000000-0005-0000-0000-00004E490000}"/>
    <cellStyle name="Normal 2 2 3 3 3 2 17" xfId="18767" xr:uid="{00000000-0005-0000-0000-00004F490000}"/>
    <cellStyle name="Normal 2 2 3 3 3 2 170" xfId="18768" xr:uid="{00000000-0005-0000-0000-000050490000}"/>
    <cellStyle name="Normal 2 2 3 3 3 2 171" xfId="18769" xr:uid="{00000000-0005-0000-0000-000051490000}"/>
    <cellStyle name="Normal 2 2 3 3 3 2 172" xfId="18770" xr:uid="{00000000-0005-0000-0000-000052490000}"/>
    <cellStyle name="Normal 2 2 3 3 3 2 173" xfId="18771" xr:uid="{00000000-0005-0000-0000-000053490000}"/>
    <cellStyle name="Normal 2 2 3 3 3 2 174" xfId="18772" xr:uid="{00000000-0005-0000-0000-000054490000}"/>
    <cellStyle name="Normal 2 2 3 3 3 2 175" xfId="18773" xr:uid="{00000000-0005-0000-0000-000055490000}"/>
    <cellStyle name="Normal 2 2 3 3 3 2 176" xfId="18774" xr:uid="{00000000-0005-0000-0000-000056490000}"/>
    <cellStyle name="Normal 2 2 3 3 3 2 177" xfId="18775" xr:uid="{00000000-0005-0000-0000-000057490000}"/>
    <cellStyle name="Normal 2 2 3 3 3 2 178" xfId="18776" xr:uid="{00000000-0005-0000-0000-000058490000}"/>
    <cellStyle name="Normal 2 2 3 3 3 2 179" xfId="18777" xr:uid="{00000000-0005-0000-0000-000059490000}"/>
    <cellStyle name="Normal 2 2 3 3 3 2 18" xfId="18778" xr:uid="{00000000-0005-0000-0000-00005A490000}"/>
    <cellStyle name="Normal 2 2 3 3 3 2 180" xfId="18779" xr:uid="{00000000-0005-0000-0000-00005B490000}"/>
    <cellStyle name="Normal 2 2 3 3 3 2 181" xfId="18780" xr:uid="{00000000-0005-0000-0000-00005C490000}"/>
    <cellStyle name="Normal 2 2 3 3 3 2 19" xfId="18781" xr:uid="{00000000-0005-0000-0000-00005D490000}"/>
    <cellStyle name="Normal 2 2 3 3 3 2 2" xfId="18782" xr:uid="{00000000-0005-0000-0000-00005E490000}"/>
    <cellStyle name="Normal 2 2 3 3 3 2 2 10" xfId="18783" xr:uid="{00000000-0005-0000-0000-00005F490000}"/>
    <cellStyle name="Normal 2 2 3 3 3 2 2 100" xfId="18784" xr:uid="{00000000-0005-0000-0000-000060490000}"/>
    <cellStyle name="Normal 2 2 3 3 3 2 2 101" xfId="18785" xr:uid="{00000000-0005-0000-0000-000061490000}"/>
    <cellStyle name="Normal 2 2 3 3 3 2 2 102" xfId="18786" xr:uid="{00000000-0005-0000-0000-000062490000}"/>
    <cellStyle name="Normal 2 2 3 3 3 2 2 103" xfId="18787" xr:uid="{00000000-0005-0000-0000-000063490000}"/>
    <cellStyle name="Normal 2 2 3 3 3 2 2 104" xfId="18788" xr:uid="{00000000-0005-0000-0000-000064490000}"/>
    <cellStyle name="Normal 2 2 3 3 3 2 2 105" xfId="18789" xr:uid="{00000000-0005-0000-0000-000065490000}"/>
    <cellStyle name="Normal 2 2 3 3 3 2 2 106" xfId="18790" xr:uid="{00000000-0005-0000-0000-000066490000}"/>
    <cellStyle name="Normal 2 2 3 3 3 2 2 107" xfId="18791" xr:uid="{00000000-0005-0000-0000-000067490000}"/>
    <cellStyle name="Normal 2 2 3 3 3 2 2 108" xfId="18792" xr:uid="{00000000-0005-0000-0000-000068490000}"/>
    <cellStyle name="Normal 2 2 3 3 3 2 2 109" xfId="18793" xr:uid="{00000000-0005-0000-0000-000069490000}"/>
    <cellStyle name="Normal 2 2 3 3 3 2 2 11" xfId="18794" xr:uid="{00000000-0005-0000-0000-00006A490000}"/>
    <cellStyle name="Normal 2 2 3 3 3 2 2 110" xfId="18795" xr:uid="{00000000-0005-0000-0000-00006B490000}"/>
    <cellStyle name="Normal 2 2 3 3 3 2 2 111" xfId="18796" xr:uid="{00000000-0005-0000-0000-00006C490000}"/>
    <cellStyle name="Normal 2 2 3 3 3 2 2 112" xfId="18797" xr:uid="{00000000-0005-0000-0000-00006D490000}"/>
    <cellStyle name="Normal 2 2 3 3 3 2 2 113" xfId="18798" xr:uid="{00000000-0005-0000-0000-00006E490000}"/>
    <cellStyle name="Normal 2 2 3 3 3 2 2 114" xfId="18799" xr:uid="{00000000-0005-0000-0000-00006F490000}"/>
    <cellStyle name="Normal 2 2 3 3 3 2 2 115" xfId="18800" xr:uid="{00000000-0005-0000-0000-000070490000}"/>
    <cellStyle name="Normal 2 2 3 3 3 2 2 116" xfId="18801" xr:uid="{00000000-0005-0000-0000-000071490000}"/>
    <cellStyle name="Normal 2 2 3 3 3 2 2 117" xfId="18802" xr:uid="{00000000-0005-0000-0000-000072490000}"/>
    <cellStyle name="Normal 2 2 3 3 3 2 2 118" xfId="18803" xr:uid="{00000000-0005-0000-0000-000073490000}"/>
    <cellStyle name="Normal 2 2 3 3 3 2 2 119" xfId="18804" xr:uid="{00000000-0005-0000-0000-000074490000}"/>
    <cellStyle name="Normal 2 2 3 3 3 2 2 12" xfId="18805" xr:uid="{00000000-0005-0000-0000-000075490000}"/>
    <cellStyle name="Normal 2 2 3 3 3 2 2 120" xfId="18806" xr:uid="{00000000-0005-0000-0000-000076490000}"/>
    <cellStyle name="Normal 2 2 3 3 3 2 2 121" xfId="18807" xr:uid="{00000000-0005-0000-0000-000077490000}"/>
    <cellStyle name="Normal 2 2 3 3 3 2 2 122" xfId="18808" xr:uid="{00000000-0005-0000-0000-000078490000}"/>
    <cellStyle name="Normal 2 2 3 3 3 2 2 123" xfId="18809" xr:uid="{00000000-0005-0000-0000-000079490000}"/>
    <cellStyle name="Normal 2 2 3 3 3 2 2 124" xfId="18810" xr:uid="{00000000-0005-0000-0000-00007A490000}"/>
    <cellStyle name="Normal 2 2 3 3 3 2 2 125" xfId="18811" xr:uid="{00000000-0005-0000-0000-00007B490000}"/>
    <cellStyle name="Normal 2 2 3 3 3 2 2 126" xfId="18812" xr:uid="{00000000-0005-0000-0000-00007C490000}"/>
    <cellStyle name="Normal 2 2 3 3 3 2 2 127" xfId="18813" xr:uid="{00000000-0005-0000-0000-00007D490000}"/>
    <cellStyle name="Normal 2 2 3 3 3 2 2 128" xfId="18814" xr:uid="{00000000-0005-0000-0000-00007E490000}"/>
    <cellStyle name="Normal 2 2 3 3 3 2 2 129" xfId="18815" xr:uid="{00000000-0005-0000-0000-00007F490000}"/>
    <cellStyle name="Normal 2 2 3 3 3 2 2 13" xfId="18816" xr:uid="{00000000-0005-0000-0000-000080490000}"/>
    <cellStyle name="Normal 2 2 3 3 3 2 2 130" xfId="18817" xr:uid="{00000000-0005-0000-0000-000081490000}"/>
    <cellStyle name="Normal 2 2 3 3 3 2 2 131" xfId="18818" xr:uid="{00000000-0005-0000-0000-000082490000}"/>
    <cellStyle name="Normal 2 2 3 3 3 2 2 132" xfId="18819" xr:uid="{00000000-0005-0000-0000-000083490000}"/>
    <cellStyle name="Normal 2 2 3 3 3 2 2 133" xfId="18820" xr:uid="{00000000-0005-0000-0000-000084490000}"/>
    <cellStyle name="Normal 2 2 3 3 3 2 2 134" xfId="18821" xr:uid="{00000000-0005-0000-0000-000085490000}"/>
    <cellStyle name="Normal 2 2 3 3 3 2 2 135" xfId="18822" xr:uid="{00000000-0005-0000-0000-000086490000}"/>
    <cellStyle name="Normal 2 2 3 3 3 2 2 136" xfId="18823" xr:uid="{00000000-0005-0000-0000-000087490000}"/>
    <cellStyle name="Normal 2 2 3 3 3 2 2 137" xfId="18824" xr:uid="{00000000-0005-0000-0000-000088490000}"/>
    <cellStyle name="Normal 2 2 3 3 3 2 2 138" xfId="18825" xr:uid="{00000000-0005-0000-0000-000089490000}"/>
    <cellStyle name="Normal 2 2 3 3 3 2 2 139" xfId="18826" xr:uid="{00000000-0005-0000-0000-00008A490000}"/>
    <cellStyle name="Normal 2 2 3 3 3 2 2 14" xfId="18827" xr:uid="{00000000-0005-0000-0000-00008B490000}"/>
    <cellStyle name="Normal 2 2 3 3 3 2 2 140" xfId="18828" xr:uid="{00000000-0005-0000-0000-00008C490000}"/>
    <cellStyle name="Normal 2 2 3 3 3 2 2 141" xfId="18829" xr:uid="{00000000-0005-0000-0000-00008D490000}"/>
    <cellStyle name="Normal 2 2 3 3 3 2 2 142" xfId="18830" xr:uid="{00000000-0005-0000-0000-00008E490000}"/>
    <cellStyle name="Normal 2 2 3 3 3 2 2 143" xfId="18831" xr:uid="{00000000-0005-0000-0000-00008F490000}"/>
    <cellStyle name="Normal 2 2 3 3 3 2 2 144" xfId="18832" xr:uid="{00000000-0005-0000-0000-000090490000}"/>
    <cellStyle name="Normal 2 2 3 3 3 2 2 145" xfId="18833" xr:uid="{00000000-0005-0000-0000-000091490000}"/>
    <cellStyle name="Normal 2 2 3 3 3 2 2 146" xfId="18834" xr:uid="{00000000-0005-0000-0000-000092490000}"/>
    <cellStyle name="Normal 2 2 3 3 3 2 2 147" xfId="18835" xr:uid="{00000000-0005-0000-0000-000093490000}"/>
    <cellStyle name="Normal 2 2 3 3 3 2 2 148" xfId="18836" xr:uid="{00000000-0005-0000-0000-000094490000}"/>
    <cellStyle name="Normal 2 2 3 3 3 2 2 149" xfId="18837" xr:uid="{00000000-0005-0000-0000-000095490000}"/>
    <cellStyle name="Normal 2 2 3 3 3 2 2 15" xfId="18838" xr:uid="{00000000-0005-0000-0000-000096490000}"/>
    <cellStyle name="Normal 2 2 3 3 3 2 2 150" xfId="18839" xr:uid="{00000000-0005-0000-0000-000097490000}"/>
    <cellStyle name="Normal 2 2 3 3 3 2 2 151" xfId="18840" xr:uid="{00000000-0005-0000-0000-000098490000}"/>
    <cellStyle name="Normal 2 2 3 3 3 2 2 152" xfId="18841" xr:uid="{00000000-0005-0000-0000-000099490000}"/>
    <cellStyle name="Normal 2 2 3 3 3 2 2 153" xfId="18842" xr:uid="{00000000-0005-0000-0000-00009A490000}"/>
    <cellStyle name="Normal 2 2 3 3 3 2 2 154" xfId="18843" xr:uid="{00000000-0005-0000-0000-00009B490000}"/>
    <cellStyle name="Normal 2 2 3 3 3 2 2 155" xfId="18844" xr:uid="{00000000-0005-0000-0000-00009C490000}"/>
    <cellStyle name="Normal 2 2 3 3 3 2 2 156" xfId="18845" xr:uid="{00000000-0005-0000-0000-00009D490000}"/>
    <cellStyle name="Normal 2 2 3 3 3 2 2 157" xfId="18846" xr:uid="{00000000-0005-0000-0000-00009E490000}"/>
    <cellStyle name="Normal 2 2 3 3 3 2 2 158" xfId="18847" xr:uid="{00000000-0005-0000-0000-00009F490000}"/>
    <cellStyle name="Normal 2 2 3 3 3 2 2 159" xfId="18848" xr:uid="{00000000-0005-0000-0000-0000A0490000}"/>
    <cellStyle name="Normal 2 2 3 3 3 2 2 16" xfId="18849" xr:uid="{00000000-0005-0000-0000-0000A1490000}"/>
    <cellStyle name="Normal 2 2 3 3 3 2 2 160" xfId="18850" xr:uid="{00000000-0005-0000-0000-0000A2490000}"/>
    <cellStyle name="Normal 2 2 3 3 3 2 2 161" xfId="18851" xr:uid="{00000000-0005-0000-0000-0000A3490000}"/>
    <cellStyle name="Normal 2 2 3 3 3 2 2 162" xfId="18852" xr:uid="{00000000-0005-0000-0000-0000A4490000}"/>
    <cellStyle name="Normal 2 2 3 3 3 2 2 163" xfId="18853" xr:uid="{00000000-0005-0000-0000-0000A5490000}"/>
    <cellStyle name="Normal 2 2 3 3 3 2 2 164" xfId="18854" xr:uid="{00000000-0005-0000-0000-0000A6490000}"/>
    <cellStyle name="Normal 2 2 3 3 3 2 2 165" xfId="18855" xr:uid="{00000000-0005-0000-0000-0000A7490000}"/>
    <cellStyle name="Normal 2 2 3 3 3 2 2 166" xfId="18856" xr:uid="{00000000-0005-0000-0000-0000A8490000}"/>
    <cellStyle name="Normal 2 2 3 3 3 2 2 167" xfId="18857" xr:uid="{00000000-0005-0000-0000-0000A9490000}"/>
    <cellStyle name="Normal 2 2 3 3 3 2 2 168" xfId="18858" xr:uid="{00000000-0005-0000-0000-0000AA490000}"/>
    <cellStyle name="Normal 2 2 3 3 3 2 2 169" xfId="18859" xr:uid="{00000000-0005-0000-0000-0000AB490000}"/>
    <cellStyle name="Normal 2 2 3 3 3 2 2 17" xfId="18860" xr:uid="{00000000-0005-0000-0000-0000AC490000}"/>
    <cellStyle name="Normal 2 2 3 3 3 2 2 170" xfId="18861" xr:uid="{00000000-0005-0000-0000-0000AD490000}"/>
    <cellStyle name="Normal 2 2 3 3 3 2 2 171" xfId="18862" xr:uid="{00000000-0005-0000-0000-0000AE490000}"/>
    <cellStyle name="Normal 2 2 3 3 3 2 2 172" xfId="18863" xr:uid="{00000000-0005-0000-0000-0000AF490000}"/>
    <cellStyle name="Normal 2 2 3 3 3 2 2 173" xfId="18864" xr:uid="{00000000-0005-0000-0000-0000B0490000}"/>
    <cellStyle name="Normal 2 2 3 3 3 2 2 174" xfId="18865" xr:uid="{00000000-0005-0000-0000-0000B1490000}"/>
    <cellStyle name="Normal 2 2 3 3 3 2 2 175" xfId="18866" xr:uid="{00000000-0005-0000-0000-0000B2490000}"/>
    <cellStyle name="Normal 2 2 3 3 3 2 2 176" xfId="18867" xr:uid="{00000000-0005-0000-0000-0000B3490000}"/>
    <cellStyle name="Normal 2 2 3 3 3 2 2 177" xfId="18868" xr:uid="{00000000-0005-0000-0000-0000B4490000}"/>
    <cellStyle name="Normal 2 2 3 3 3 2 2 178" xfId="18869" xr:uid="{00000000-0005-0000-0000-0000B5490000}"/>
    <cellStyle name="Normal 2 2 3 3 3 2 2 179" xfId="18870" xr:uid="{00000000-0005-0000-0000-0000B6490000}"/>
    <cellStyle name="Normal 2 2 3 3 3 2 2 18" xfId="18871" xr:uid="{00000000-0005-0000-0000-0000B7490000}"/>
    <cellStyle name="Normal 2 2 3 3 3 2 2 180" xfId="18872" xr:uid="{00000000-0005-0000-0000-0000B8490000}"/>
    <cellStyle name="Normal 2 2 3 3 3 2 2 19" xfId="18873" xr:uid="{00000000-0005-0000-0000-0000B9490000}"/>
    <cellStyle name="Normal 2 2 3 3 3 2 2 2" xfId="18874" xr:uid="{00000000-0005-0000-0000-0000BA490000}"/>
    <cellStyle name="Normal 2 2 3 3 3 2 2 20" xfId="18875" xr:uid="{00000000-0005-0000-0000-0000BB490000}"/>
    <cellStyle name="Normal 2 2 3 3 3 2 2 21" xfId="18876" xr:uid="{00000000-0005-0000-0000-0000BC490000}"/>
    <cellStyle name="Normal 2 2 3 3 3 2 2 22" xfId="18877" xr:uid="{00000000-0005-0000-0000-0000BD490000}"/>
    <cellStyle name="Normal 2 2 3 3 3 2 2 23" xfId="18878" xr:uid="{00000000-0005-0000-0000-0000BE490000}"/>
    <cellStyle name="Normal 2 2 3 3 3 2 2 24" xfId="18879" xr:uid="{00000000-0005-0000-0000-0000BF490000}"/>
    <cellStyle name="Normal 2 2 3 3 3 2 2 25" xfId="18880" xr:uid="{00000000-0005-0000-0000-0000C0490000}"/>
    <cellStyle name="Normal 2 2 3 3 3 2 2 26" xfId="18881" xr:uid="{00000000-0005-0000-0000-0000C1490000}"/>
    <cellStyle name="Normal 2 2 3 3 3 2 2 27" xfId="18882" xr:uid="{00000000-0005-0000-0000-0000C2490000}"/>
    <cellStyle name="Normal 2 2 3 3 3 2 2 28" xfId="18883" xr:uid="{00000000-0005-0000-0000-0000C3490000}"/>
    <cellStyle name="Normal 2 2 3 3 3 2 2 29" xfId="18884" xr:uid="{00000000-0005-0000-0000-0000C4490000}"/>
    <cellStyle name="Normal 2 2 3 3 3 2 2 3" xfId="18885" xr:uid="{00000000-0005-0000-0000-0000C5490000}"/>
    <cellStyle name="Normal 2 2 3 3 3 2 2 30" xfId="18886" xr:uid="{00000000-0005-0000-0000-0000C6490000}"/>
    <cellStyle name="Normal 2 2 3 3 3 2 2 31" xfId="18887" xr:uid="{00000000-0005-0000-0000-0000C7490000}"/>
    <cellStyle name="Normal 2 2 3 3 3 2 2 32" xfId="18888" xr:uid="{00000000-0005-0000-0000-0000C8490000}"/>
    <cellStyle name="Normal 2 2 3 3 3 2 2 33" xfId="18889" xr:uid="{00000000-0005-0000-0000-0000C9490000}"/>
    <cellStyle name="Normal 2 2 3 3 3 2 2 34" xfId="18890" xr:uid="{00000000-0005-0000-0000-0000CA490000}"/>
    <cellStyle name="Normal 2 2 3 3 3 2 2 35" xfId="18891" xr:uid="{00000000-0005-0000-0000-0000CB490000}"/>
    <cellStyle name="Normal 2 2 3 3 3 2 2 36" xfId="18892" xr:uid="{00000000-0005-0000-0000-0000CC490000}"/>
    <cellStyle name="Normal 2 2 3 3 3 2 2 37" xfId="18893" xr:uid="{00000000-0005-0000-0000-0000CD490000}"/>
    <cellStyle name="Normal 2 2 3 3 3 2 2 38" xfId="18894" xr:uid="{00000000-0005-0000-0000-0000CE490000}"/>
    <cellStyle name="Normal 2 2 3 3 3 2 2 39" xfId="18895" xr:uid="{00000000-0005-0000-0000-0000CF490000}"/>
    <cellStyle name="Normal 2 2 3 3 3 2 2 4" xfId="18896" xr:uid="{00000000-0005-0000-0000-0000D0490000}"/>
    <cellStyle name="Normal 2 2 3 3 3 2 2 40" xfId="18897" xr:uid="{00000000-0005-0000-0000-0000D1490000}"/>
    <cellStyle name="Normal 2 2 3 3 3 2 2 41" xfId="18898" xr:uid="{00000000-0005-0000-0000-0000D2490000}"/>
    <cellStyle name="Normal 2 2 3 3 3 2 2 42" xfId="18899" xr:uid="{00000000-0005-0000-0000-0000D3490000}"/>
    <cellStyle name="Normal 2 2 3 3 3 2 2 43" xfId="18900" xr:uid="{00000000-0005-0000-0000-0000D4490000}"/>
    <cellStyle name="Normal 2 2 3 3 3 2 2 44" xfId="18901" xr:uid="{00000000-0005-0000-0000-0000D5490000}"/>
    <cellStyle name="Normal 2 2 3 3 3 2 2 45" xfId="18902" xr:uid="{00000000-0005-0000-0000-0000D6490000}"/>
    <cellStyle name="Normal 2 2 3 3 3 2 2 46" xfId="18903" xr:uid="{00000000-0005-0000-0000-0000D7490000}"/>
    <cellStyle name="Normal 2 2 3 3 3 2 2 47" xfId="18904" xr:uid="{00000000-0005-0000-0000-0000D8490000}"/>
    <cellStyle name="Normal 2 2 3 3 3 2 2 48" xfId="18905" xr:uid="{00000000-0005-0000-0000-0000D9490000}"/>
    <cellStyle name="Normal 2 2 3 3 3 2 2 49" xfId="18906" xr:uid="{00000000-0005-0000-0000-0000DA490000}"/>
    <cellStyle name="Normal 2 2 3 3 3 2 2 5" xfId="18907" xr:uid="{00000000-0005-0000-0000-0000DB490000}"/>
    <cellStyle name="Normal 2 2 3 3 3 2 2 50" xfId="18908" xr:uid="{00000000-0005-0000-0000-0000DC490000}"/>
    <cellStyle name="Normal 2 2 3 3 3 2 2 51" xfId="18909" xr:uid="{00000000-0005-0000-0000-0000DD490000}"/>
    <cellStyle name="Normal 2 2 3 3 3 2 2 52" xfId="18910" xr:uid="{00000000-0005-0000-0000-0000DE490000}"/>
    <cellStyle name="Normal 2 2 3 3 3 2 2 53" xfId="18911" xr:uid="{00000000-0005-0000-0000-0000DF490000}"/>
    <cellStyle name="Normal 2 2 3 3 3 2 2 54" xfId="18912" xr:uid="{00000000-0005-0000-0000-0000E0490000}"/>
    <cellStyle name="Normal 2 2 3 3 3 2 2 55" xfId="18913" xr:uid="{00000000-0005-0000-0000-0000E1490000}"/>
    <cellStyle name="Normal 2 2 3 3 3 2 2 56" xfId="18914" xr:uid="{00000000-0005-0000-0000-0000E2490000}"/>
    <cellStyle name="Normal 2 2 3 3 3 2 2 57" xfId="18915" xr:uid="{00000000-0005-0000-0000-0000E3490000}"/>
    <cellStyle name="Normal 2 2 3 3 3 2 2 58" xfId="18916" xr:uid="{00000000-0005-0000-0000-0000E4490000}"/>
    <cellStyle name="Normal 2 2 3 3 3 2 2 59" xfId="18917" xr:uid="{00000000-0005-0000-0000-0000E5490000}"/>
    <cellStyle name="Normal 2 2 3 3 3 2 2 6" xfId="18918" xr:uid="{00000000-0005-0000-0000-0000E6490000}"/>
    <cellStyle name="Normal 2 2 3 3 3 2 2 60" xfId="18919" xr:uid="{00000000-0005-0000-0000-0000E7490000}"/>
    <cellStyle name="Normal 2 2 3 3 3 2 2 61" xfId="18920" xr:uid="{00000000-0005-0000-0000-0000E8490000}"/>
    <cellStyle name="Normal 2 2 3 3 3 2 2 62" xfId="18921" xr:uid="{00000000-0005-0000-0000-0000E9490000}"/>
    <cellStyle name="Normal 2 2 3 3 3 2 2 63" xfId="18922" xr:uid="{00000000-0005-0000-0000-0000EA490000}"/>
    <cellStyle name="Normal 2 2 3 3 3 2 2 64" xfId="18923" xr:uid="{00000000-0005-0000-0000-0000EB490000}"/>
    <cellStyle name="Normal 2 2 3 3 3 2 2 65" xfId="18924" xr:uid="{00000000-0005-0000-0000-0000EC490000}"/>
    <cellStyle name="Normal 2 2 3 3 3 2 2 66" xfId="18925" xr:uid="{00000000-0005-0000-0000-0000ED490000}"/>
    <cellStyle name="Normal 2 2 3 3 3 2 2 67" xfId="18926" xr:uid="{00000000-0005-0000-0000-0000EE490000}"/>
    <cellStyle name="Normal 2 2 3 3 3 2 2 68" xfId="18927" xr:uid="{00000000-0005-0000-0000-0000EF490000}"/>
    <cellStyle name="Normal 2 2 3 3 3 2 2 69" xfId="18928" xr:uid="{00000000-0005-0000-0000-0000F0490000}"/>
    <cellStyle name="Normal 2 2 3 3 3 2 2 7" xfId="18929" xr:uid="{00000000-0005-0000-0000-0000F1490000}"/>
    <cellStyle name="Normal 2 2 3 3 3 2 2 70" xfId="18930" xr:uid="{00000000-0005-0000-0000-0000F2490000}"/>
    <cellStyle name="Normal 2 2 3 3 3 2 2 71" xfId="18931" xr:uid="{00000000-0005-0000-0000-0000F3490000}"/>
    <cellStyle name="Normal 2 2 3 3 3 2 2 72" xfId="18932" xr:uid="{00000000-0005-0000-0000-0000F4490000}"/>
    <cellStyle name="Normal 2 2 3 3 3 2 2 73" xfId="18933" xr:uid="{00000000-0005-0000-0000-0000F5490000}"/>
    <cellStyle name="Normal 2 2 3 3 3 2 2 74" xfId="18934" xr:uid="{00000000-0005-0000-0000-0000F6490000}"/>
    <cellStyle name="Normal 2 2 3 3 3 2 2 75" xfId="18935" xr:uid="{00000000-0005-0000-0000-0000F7490000}"/>
    <cellStyle name="Normal 2 2 3 3 3 2 2 76" xfId="18936" xr:uid="{00000000-0005-0000-0000-0000F8490000}"/>
    <cellStyle name="Normal 2 2 3 3 3 2 2 77" xfId="18937" xr:uid="{00000000-0005-0000-0000-0000F9490000}"/>
    <cellStyle name="Normal 2 2 3 3 3 2 2 78" xfId="18938" xr:uid="{00000000-0005-0000-0000-0000FA490000}"/>
    <cellStyle name="Normal 2 2 3 3 3 2 2 79" xfId="18939" xr:uid="{00000000-0005-0000-0000-0000FB490000}"/>
    <cellStyle name="Normal 2 2 3 3 3 2 2 8" xfId="18940" xr:uid="{00000000-0005-0000-0000-0000FC490000}"/>
    <cellStyle name="Normal 2 2 3 3 3 2 2 80" xfId="18941" xr:uid="{00000000-0005-0000-0000-0000FD490000}"/>
    <cellStyle name="Normal 2 2 3 3 3 2 2 81" xfId="18942" xr:uid="{00000000-0005-0000-0000-0000FE490000}"/>
    <cellStyle name="Normal 2 2 3 3 3 2 2 82" xfId="18943" xr:uid="{00000000-0005-0000-0000-0000FF490000}"/>
    <cellStyle name="Normal 2 2 3 3 3 2 2 83" xfId="18944" xr:uid="{00000000-0005-0000-0000-0000004A0000}"/>
    <cellStyle name="Normal 2 2 3 3 3 2 2 84" xfId="18945" xr:uid="{00000000-0005-0000-0000-0000014A0000}"/>
    <cellStyle name="Normal 2 2 3 3 3 2 2 85" xfId="18946" xr:uid="{00000000-0005-0000-0000-0000024A0000}"/>
    <cellStyle name="Normal 2 2 3 3 3 2 2 86" xfId="18947" xr:uid="{00000000-0005-0000-0000-0000034A0000}"/>
    <cellStyle name="Normal 2 2 3 3 3 2 2 87" xfId="18948" xr:uid="{00000000-0005-0000-0000-0000044A0000}"/>
    <cellStyle name="Normal 2 2 3 3 3 2 2 88" xfId="18949" xr:uid="{00000000-0005-0000-0000-0000054A0000}"/>
    <cellStyle name="Normal 2 2 3 3 3 2 2 89" xfId="18950" xr:uid="{00000000-0005-0000-0000-0000064A0000}"/>
    <cellStyle name="Normal 2 2 3 3 3 2 2 9" xfId="18951" xr:uid="{00000000-0005-0000-0000-0000074A0000}"/>
    <cellStyle name="Normal 2 2 3 3 3 2 2 90" xfId="18952" xr:uid="{00000000-0005-0000-0000-0000084A0000}"/>
    <cellStyle name="Normal 2 2 3 3 3 2 2 91" xfId="18953" xr:uid="{00000000-0005-0000-0000-0000094A0000}"/>
    <cellStyle name="Normal 2 2 3 3 3 2 2 92" xfId="18954" xr:uid="{00000000-0005-0000-0000-00000A4A0000}"/>
    <cellStyle name="Normal 2 2 3 3 3 2 2 93" xfId="18955" xr:uid="{00000000-0005-0000-0000-00000B4A0000}"/>
    <cellStyle name="Normal 2 2 3 3 3 2 2 94" xfId="18956" xr:uid="{00000000-0005-0000-0000-00000C4A0000}"/>
    <cellStyle name="Normal 2 2 3 3 3 2 2 95" xfId="18957" xr:uid="{00000000-0005-0000-0000-00000D4A0000}"/>
    <cellStyle name="Normal 2 2 3 3 3 2 2 96" xfId="18958" xr:uid="{00000000-0005-0000-0000-00000E4A0000}"/>
    <cellStyle name="Normal 2 2 3 3 3 2 2 97" xfId="18959" xr:uid="{00000000-0005-0000-0000-00000F4A0000}"/>
    <cellStyle name="Normal 2 2 3 3 3 2 2 98" xfId="18960" xr:uid="{00000000-0005-0000-0000-0000104A0000}"/>
    <cellStyle name="Normal 2 2 3 3 3 2 2 99" xfId="18961" xr:uid="{00000000-0005-0000-0000-0000114A0000}"/>
    <cellStyle name="Normal 2 2 3 3 3 2 20" xfId="18962" xr:uid="{00000000-0005-0000-0000-0000124A0000}"/>
    <cellStyle name="Normal 2 2 3 3 3 2 21" xfId="18963" xr:uid="{00000000-0005-0000-0000-0000134A0000}"/>
    <cellStyle name="Normal 2 2 3 3 3 2 22" xfId="18964" xr:uid="{00000000-0005-0000-0000-0000144A0000}"/>
    <cellStyle name="Normal 2 2 3 3 3 2 23" xfId="18965" xr:uid="{00000000-0005-0000-0000-0000154A0000}"/>
    <cellStyle name="Normal 2 2 3 3 3 2 24" xfId="18966" xr:uid="{00000000-0005-0000-0000-0000164A0000}"/>
    <cellStyle name="Normal 2 2 3 3 3 2 25" xfId="18967" xr:uid="{00000000-0005-0000-0000-0000174A0000}"/>
    <cellStyle name="Normal 2 2 3 3 3 2 26" xfId="18968" xr:uid="{00000000-0005-0000-0000-0000184A0000}"/>
    <cellStyle name="Normal 2 2 3 3 3 2 27" xfId="18969" xr:uid="{00000000-0005-0000-0000-0000194A0000}"/>
    <cellStyle name="Normal 2 2 3 3 3 2 28" xfId="18970" xr:uid="{00000000-0005-0000-0000-00001A4A0000}"/>
    <cellStyle name="Normal 2 2 3 3 3 2 29" xfId="18971" xr:uid="{00000000-0005-0000-0000-00001B4A0000}"/>
    <cellStyle name="Normal 2 2 3 3 3 2 3" xfId="18972" xr:uid="{00000000-0005-0000-0000-00001C4A0000}"/>
    <cellStyle name="Normal 2 2 3 3 3 2 30" xfId="18973" xr:uid="{00000000-0005-0000-0000-00001D4A0000}"/>
    <cellStyle name="Normal 2 2 3 3 3 2 31" xfId="18974" xr:uid="{00000000-0005-0000-0000-00001E4A0000}"/>
    <cellStyle name="Normal 2 2 3 3 3 2 32" xfId="18975" xr:uid="{00000000-0005-0000-0000-00001F4A0000}"/>
    <cellStyle name="Normal 2 2 3 3 3 2 33" xfId="18976" xr:uid="{00000000-0005-0000-0000-0000204A0000}"/>
    <cellStyle name="Normal 2 2 3 3 3 2 34" xfId="18977" xr:uid="{00000000-0005-0000-0000-0000214A0000}"/>
    <cellStyle name="Normal 2 2 3 3 3 2 35" xfId="18978" xr:uid="{00000000-0005-0000-0000-0000224A0000}"/>
    <cellStyle name="Normal 2 2 3 3 3 2 36" xfId="18979" xr:uid="{00000000-0005-0000-0000-0000234A0000}"/>
    <cellStyle name="Normal 2 2 3 3 3 2 37" xfId="18980" xr:uid="{00000000-0005-0000-0000-0000244A0000}"/>
    <cellStyle name="Normal 2 2 3 3 3 2 38" xfId="18981" xr:uid="{00000000-0005-0000-0000-0000254A0000}"/>
    <cellStyle name="Normal 2 2 3 3 3 2 39" xfId="18982" xr:uid="{00000000-0005-0000-0000-0000264A0000}"/>
    <cellStyle name="Normal 2 2 3 3 3 2 4" xfId="18983" xr:uid="{00000000-0005-0000-0000-0000274A0000}"/>
    <cellStyle name="Normal 2 2 3 3 3 2 40" xfId="18984" xr:uid="{00000000-0005-0000-0000-0000284A0000}"/>
    <cellStyle name="Normal 2 2 3 3 3 2 41" xfId="18985" xr:uid="{00000000-0005-0000-0000-0000294A0000}"/>
    <cellStyle name="Normal 2 2 3 3 3 2 42" xfId="18986" xr:uid="{00000000-0005-0000-0000-00002A4A0000}"/>
    <cellStyle name="Normal 2 2 3 3 3 2 43" xfId="18987" xr:uid="{00000000-0005-0000-0000-00002B4A0000}"/>
    <cellStyle name="Normal 2 2 3 3 3 2 44" xfId="18988" xr:uid="{00000000-0005-0000-0000-00002C4A0000}"/>
    <cellStyle name="Normal 2 2 3 3 3 2 45" xfId="18989" xr:uid="{00000000-0005-0000-0000-00002D4A0000}"/>
    <cellStyle name="Normal 2 2 3 3 3 2 46" xfId="18990" xr:uid="{00000000-0005-0000-0000-00002E4A0000}"/>
    <cellStyle name="Normal 2 2 3 3 3 2 47" xfId="18991" xr:uid="{00000000-0005-0000-0000-00002F4A0000}"/>
    <cellStyle name="Normal 2 2 3 3 3 2 48" xfId="18992" xr:uid="{00000000-0005-0000-0000-0000304A0000}"/>
    <cellStyle name="Normal 2 2 3 3 3 2 49" xfId="18993" xr:uid="{00000000-0005-0000-0000-0000314A0000}"/>
    <cellStyle name="Normal 2 2 3 3 3 2 5" xfId="18994" xr:uid="{00000000-0005-0000-0000-0000324A0000}"/>
    <cellStyle name="Normal 2 2 3 3 3 2 50" xfId="18995" xr:uid="{00000000-0005-0000-0000-0000334A0000}"/>
    <cellStyle name="Normal 2 2 3 3 3 2 51" xfId="18996" xr:uid="{00000000-0005-0000-0000-0000344A0000}"/>
    <cellStyle name="Normal 2 2 3 3 3 2 52" xfId="18997" xr:uid="{00000000-0005-0000-0000-0000354A0000}"/>
    <cellStyle name="Normal 2 2 3 3 3 2 53" xfId="18998" xr:uid="{00000000-0005-0000-0000-0000364A0000}"/>
    <cellStyle name="Normal 2 2 3 3 3 2 54" xfId="18999" xr:uid="{00000000-0005-0000-0000-0000374A0000}"/>
    <cellStyle name="Normal 2 2 3 3 3 2 55" xfId="19000" xr:uid="{00000000-0005-0000-0000-0000384A0000}"/>
    <cellStyle name="Normal 2 2 3 3 3 2 56" xfId="19001" xr:uid="{00000000-0005-0000-0000-0000394A0000}"/>
    <cellStyle name="Normal 2 2 3 3 3 2 57" xfId="19002" xr:uid="{00000000-0005-0000-0000-00003A4A0000}"/>
    <cellStyle name="Normal 2 2 3 3 3 2 58" xfId="19003" xr:uid="{00000000-0005-0000-0000-00003B4A0000}"/>
    <cellStyle name="Normal 2 2 3 3 3 2 59" xfId="19004" xr:uid="{00000000-0005-0000-0000-00003C4A0000}"/>
    <cellStyle name="Normal 2 2 3 3 3 2 6" xfId="19005" xr:uid="{00000000-0005-0000-0000-00003D4A0000}"/>
    <cellStyle name="Normal 2 2 3 3 3 2 60" xfId="19006" xr:uid="{00000000-0005-0000-0000-00003E4A0000}"/>
    <cellStyle name="Normal 2 2 3 3 3 2 61" xfId="19007" xr:uid="{00000000-0005-0000-0000-00003F4A0000}"/>
    <cellStyle name="Normal 2 2 3 3 3 2 62" xfId="19008" xr:uid="{00000000-0005-0000-0000-0000404A0000}"/>
    <cellStyle name="Normal 2 2 3 3 3 2 63" xfId="19009" xr:uid="{00000000-0005-0000-0000-0000414A0000}"/>
    <cellStyle name="Normal 2 2 3 3 3 2 64" xfId="19010" xr:uid="{00000000-0005-0000-0000-0000424A0000}"/>
    <cellStyle name="Normal 2 2 3 3 3 2 65" xfId="19011" xr:uid="{00000000-0005-0000-0000-0000434A0000}"/>
    <cellStyle name="Normal 2 2 3 3 3 2 66" xfId="19012" xr:uid="{00000000-0005-0000-0000-0000444A0000}"/>
    <cellStyle name="Normal 2 2 3 3 3 2 67" xfId="19013" xr:uid="{00000000-0005-0000-0000-0000454A0000}"/>
    <cellStyle name="Normal 2 2 3 3 3 2 68" xfId="19014" xr:uid="{00000000-0005-0000-0000-0000464A0000}"/>
    <cellStyle name="Normal 2 2 3 3 3 2 69" xfId="19015" xr:uid="{00000000-0005-0000-0000-0000474A0000}"/>
    <cellStyle name="Normal 2 2 3 3 3 2 7" xfId="19016" xr:uid="{00000000-0005-0000-0000-0000484A0000}"/>
    <cellStyle name="Normal 2 2 3 3 3 2 70" xfId="19017" xr:uid="{00000000-0005-0000-0000-0000494A0000}"/>
    <cellStyle name="Normal 2 2 3 3 3 2 71" xfId="19018" xr:uid="{00000000-0005-0000-0000-00004A4A0000}"/>
    <cellStyle name="Normal 2 2 3 3 3 2 72" xfId="19019" xr:uid="{00000000-0005-0000-0000-00004B4A0000}"/>
    <cellStyle name="Normal 2 2 3 3 3 2 73" xfId="19020" xr:uid="{00000000-0005-0000-0000-00004C4A0000}"/>
    <cellStyle name="Normal 2 2 3 3 3 2 74" xfId="19021" xr:uid="{00000000-0005-0000-0000-00004D4A0000}"/>
    <cellStyle name="Normal 2 2 3 3 3 2 75" xfId="19022" xr:uid="{00000000-0005-0000-0000-00004E4A0000}"/>
    <cellStyle name="Normal 2 2 3 3 3 2 76" xfId="19023" xr:uid="{00000000-0005-0000-0000-00004F4A0000}"/>
    <cellStyle name="Normal 2 2 3 3 3 2 77" xfId="19024" xr:uid="{00000000-0005-0000-0000-0000504A0000}"/>
    <cellStyle name="Normal 2 2 3 3 3 2 78" xfId="19025" xr:uid="{00000000-0005-0000-0000-0000514A0000}"/>
    <cellStyle name="Normal 2 2 3 3 3 2 79" xfId="19026" xr:uid="{00000000-0005-0000-0000-0000524A0000}"/>
    <cellStyle name="Normal 2 2 3 3 3 2 8" xfId="19027" xr:uid="{00000000-0005-0000-0000-0000534A0000}"/>
    <cellStyle name="Normal 2 2 3 3 3 2 80" xfId="19028" xr:uid="{00000000-0005-0000-0000-0000544A0000}"/>
    <cellStyle name="Normal 2 2 3 3 3 2 81" xfId="19029" xr:uid="{00000000-0005-0000-0000-0000554A0000}"/>
    <cellStyle name="Normal 2 2 3 3 3 2 82" xfId="19030" xr:uid="{00000000-0005-0000-0000-0000564A0000}"/>
    <cellStyle name="Normal 2 2 3 3 3 2 83" xfId="19031" xr:uid="{00000000-0005-0000-0000-0000574A0000}"/>
    <cellStyle name="Normal 2 2 3 3 3 2 84" xfId="19032" xr:uid="{00000000-0005-0000-0000-0000584A0000}"/>
    <cellStyle name="Normal 2 2 3 3 3 2 85" xfId="19033" xr:uid="{00000000-0005-0000-0000-0000594A0000}"/>
    <cellStyle name="Normal 2 2 3 3 3 2 86" xfId="19034" xr:uid="{00000000-0005-0000-0000-00005A4A0000}"/>
    <cellStyle name="Normal 2 2 3 3 3 2 87" xfId="19035" xr:uid="{00000000-0005-0000-0000-00005B4A0000}"/>
    <cellStyle name="Normal 2 2 3 3 3 2 88" xfId="19036" xr:uid="{00000000-0005-0000-0000-00005C4A0000}"/>
    <cellStyle name="Normal 2 2 3 3 3 2 89" xfId="19037" xr:uid="{00000000-0005-0000-0000-00005D4A0000}"/>
    <cellStyle name="Normal 2 2 3 3 3 2 9" xfId="19038" xr:uid="{00000000-0005-0000-0000-00005E4A0000}"/>
    <cellStyle name="Normal 2 2 3 3 3 2 90" xfId="19039" xr:uid="{00000000-0005-0000-0000-00005F4A0000}"/>
    <cellStyle name="Normal 2 2 3 3 3 2 91" xfId="19040" xr:uid="{00000000-0005-0000-0000-0000604A0000}"/>
    <cellStyle name="Normal 2 2 3 3 3 2 92" xfId="19041" xr:uid="{00000000-0005-0000-0000-0000614A0000}"/>
    <cellStyle name="Normal 2 2 3 3 3 2 93" xfId="19042" xr:uid="{00000000-0005-0000-0000-0000624A0000}"/>
    <cellStyle name="Normal 2 2 3 3 3 2 94" xfId="19043" xr:uid="{00000000-0005-0000-0000-0000634A0000}"/>
    <cellStyle name="Normal 2 2 3 3 3 2 95" xfId="19044" xr:uid="{00000000-0005-0000-0000-0000644A0000}"/>
    <cellStyle name="Normal 2 2 3 3 3 2 96" xfId="19045" xr:uid="{00000000-0005-0000-0000-0000654A0000}"/>
    <cellStyle name="Normal 2 2 3 3 3 2 97" xfId="19046" xr:uid="{00000000-0005-0000-0000-0000664A0000}"/>
    <cellStyle name="Normal 2 2 3 3 3 2 98" xfId="19047" xr:uid="{00000000-0005-0000-0000-0000674A0000}"/>
    <cellStyle name="Normal 2 2 3 3 3 2 99" xfId="19048" xr:uid="{00000000-0005-0000-0000-0000684A0000}"/>
    <cellStyle name="Normal 2 2 3 3 3 20" xfId="19049" xr:uid="{00000000-0005-0000-0000-0000694A0000}"/>
    <cellStyle name="Normal 2 2 3 3 3 21" xfId="19050" xr:uid="{00000000-0005-0000-0000-00006A4A0000}"/>
    <cellStyle name="Normal 2 2 3 3 3 22" xfId="19051" xr:uid="{00000000-0005-0000-0000-00006B4A0000}"/>
    <cellStyle name="Normal 2 2 3 3 3 23" xfId="19052" xr:uid="{00000000-0005-0000-0000-00006C4A0000}"/>
    <cellStyle name="Normal 2 2 3 3 3 24" xfId="19053" xr:uid="{00000000-0005-0000-0000-00006D4A0000}"/>
    <cellStyle name="Normal 2 2 3 3 3 25" xfId="19054" xr:uid="{00000000-0005-0000-0000-00006E4A0000}"/>
    <cellStyle name="Normal 2 2 3 3 3 26" xfId="19055" xr:uid="{00000000-0005-0000-0000-00006F4A0000}"/>
    <cellStyle name="Normal 2 2 3 3 3 27" xfId="19056" xr:uid="{00000000-0005-0000-0000-0000704A0000}"/>
    <cellStyle name="Normal 2 2 3 3 3 28" xfId="19057" xr:uid="{00000000-0005-0000-0000-0000714A0000}"/>
    <cellStyle name="Normal 2 2 3 3 3 29" xfId="19058" xr:uid="{00000000-0005-0000-0000-0000724A0000}"/>
    <cellStyle name="Normal 2 2 3 3 3 3" xfId="19059" xr:uid="{00000000-0005-0000-0000-0000734A0000}"/>
    <cellStyle name="Normal 2 2 3 3 3 3 10" xfId="19060" xr:uid="{00000000-0005-0000-0000-0000744A0000}"/>
    <cellStyle name="Normal 2 2 3 3 3 3 100" xfId="19061" xr:uid="{00000000-0005-0000-0000-0000754A0000}"/>
    <cellStyle name="Normal 2 2 3 3 3 3 101" xfId="19062" xr:uid="{00000000-0005-0000-0000-0000764A0000}"/>
    <cellStyle name="Normal 2 2 3 3 3 3 102" xfId="19063" xr:uid="{00000000-0005-0000-0000-0000774A0000}"/>
    <cellStyle name="Normal 2 2 3 3 3 3 103" xfId="19064" xr:uid="{00000000-0005-0000-0000-0000784A0000}"/>
    <cellStyle name="Normal 2 2 3 3 3 3 104" xfId="19065" xr:uid="{00000000-0005-0000-0000-0000794A0000}"/>
    <cellStyle name="Normal 2 2 3 3 3 3 105" xfId="19066" xr:uid="{00000000-0005-0000-0000-00007A4A0000}"/>
    <cellStyle name="Normal 2 2 3 3 3 3 106" xfId="19067" xr:uid="{00000000-0005-0000-0000-00007B4A0000}"/>
    <cellStyle name="Normal 2 2 3 3 3 3 107" xfId="19068" xr:uid="{00000000-0005-0000-0000-00007C4A0000}"/>
    <cellStyle name="Normal 2 2 3 3 3 3 108" xfId="19069" xr:uid="{00000000-0005-0000-0000-00007D4A0000}"/>
    <cellStyle name="Normal 2 2 3 3 3 3 109" xfId="19070" xr:uid="{00000000-0005-0000-0000-00007E4A0000}"/>
    <cellStyle name="Normal 2 2 3 3 3 3 11" xfId="19071" xr:uid="{00000000-0005-0000-0000-00007F4A0000}"/>
    <cellStyle name="Normal 2 2 3 3 3 3 110" xfId="19072" xr:uid="{00000000-0005-0000-0000-0000804A0000}"/>
    <cellStyle name="Normal 2 2 3 3 3 3 111" xfId="19073" xr:uid="{00000000-0005-0000-0000-0000814A0000}"/>
    <cellStyle name="Normal 2 2 3 3 3 3 112" xfId="19074" xr:uid="{00000000-0005-0000-0000-0000824A0000}"/>
    <cellStyle name="Normal 2 2 3 3 3 3 113" xfId="19075" xr:uid="{00000000-0005-0000-0000-0000834A0000}"/>
    <cellStyle name="Normal 2 2 3 3 3 3 114" xfId="19076" xr:uid="{00000000-0005-0000-0000-0000844A0000}"/>
    <cellStyle name="Normal 2 2 3 3 3 3 115" xfId="19077" xr:uid="{00000000-0005-0000-0000-0000854A0000}"/>
    <cellStyle name="Normal 2 2 3 3 3 3 116" xfId="19078" xr:uid="{00000000-0005-0000-0000-0000864A0000}"/>
    <cellStyle name="Normal 2 2 3 3 3 3 117" xfId="19079" xr:uid="{00000000-0005-0000-0000-0000874A0000}"/>
    <cellStyle name="Normal 2 2 3 3 3 3 118" xfId="19080" xr:uid="{00000000-0005-0000-0000-0000884A0000}"/>
    <cellStyle name="Normal 2 2 3 3 3 3 119" xfId="19081" xr:uid="{00000000-0005-0000-0000-0000894A0000}"/>
    <cellStyle name="Normal 2 2 3 3 3 3 12" xfId="19082" xr:uid="{00000000-0005-0000-0000-00008A4A0000}"/>
    <cellStyle name="Normal 2 2 3 3 3 3 120" xfId="19083" xr:uid="{00000000-0005-0000-0000-00008B4A0000}"/>
    <cellStyle name="Normal 2 2 3 3 3 3 121" xfId="19084" xr:uid="{00000000-0005-0000-0000-00008C4A0000}"/>
    <cellStyle name="Normal 2 2 3 3 3 3 122" xfId="19085" xr:uid="{00000000-0005-0000-0000-00008D4A0000}"/>
    <cellStyle name="Normal 2 2 3 3 3 3 123" xfId="19086" xr:uid="{00000000-0005-0000-0000-00008E4A0000}"/>
    <cellStyle name="Normal 2 2 3 3 3 3 124" xfId="19087" xr:uid="{00000000-0005-0000-0000-00008F4A0000}"/>
    <cellStyle name="Normal 2 2 3 3 3 3 125" xfId="19088" xr:uid="{00000000-0005-0000-0000-0000904A0000}"/>
    <cellStyle name="Normal 2 2 3 3 3 3 126" xfId="19089" xr:uid="{00000000-0005-0000-0000-0000914A0000}"/>
    <cellStyle name="Normal 2 2 3 3 3 3 127" xfId="19090" xr:uid="{00000000-0005-0000-0000-0000924A0000}"/>
    <cellStyle name="Normal 2 2 3 3 3 3 128" xfId="19091" xr:uid="{00000000-0005-0000-0000-0000934A0000}"/>
    <cellStyle name="Normal 2 2 3 3 3 3 129" xfId="19092" xr:uid="{00000000-0005-0000-0000-0000944A0000}"/>
    <cellStyle name="Normal 2 2 3 3 3 3 13" xfId="19093" xr:uid="{00000000-0005-0000-0000-0000954A0000}"/>
    <cellStyle name="Normal 2 2 3 3 3 3 130" xfId="19094" xr:uid="{00000000-0005-0000-0000-0000964A0000}"/>
    <cellStyle name="Normal 2 2 3 3 3 3 131" xfId="19095" xr:uid="{00000000-0005-0000-0000-0000974A0000}"/>
    <cellStyle name="Normal 2 2 3 3 3 3 132" xfId="19096" xr:uid="{00000000-0005-0000-0000-0000984A0000}"/>
    <cellStyle name="Normal 2 2 3 3 3 3 133" xfId="19097" xr:uid="{00000000-0005-0000-0000-0000994A0000}"/>
    <cellStyle name="Normal 2 2 3 3 3 3 134" xfId="19098" xr:uid="{00000000-0005-0000-0000-00009A4A0000}"/>
    <cellStyle name="Normal 2 2 3 3 3 3 135" xfId="19099" xr:uid="{00000000-0005-0000-0000-00009B4A0000}"/>
    <cellStyle name="Normal 2 2 3 3 3 3 136" xfId="19100" xr:uid="{00000000-0005-0000-0000-00009C4A0000}"/>
    <cellStyle name="Normal 2 2 3 3 3 3 137" xfId="19101" xr:uid="{00000000-0005-0000-0000-00009D4A0000}"/>
    <cellStyle name="Normal 2 2 3 3 3 3 138" xfId="19102" xr:uid="{00000000-0005-0000-0000-00009E4A0000}"/>
    <cellStyle name="Normal 2 2 3 3 3 3 139" xfId="19103" xr:uid="{00000000-0005-0000-0000-00009F4A0000}"/>
    <cellStyle name="Normal 2 2 3 3 3 3 14" xfId="19104" xr:uid="{00000000-0005-0000-0000-0000A04A0000}"/>
    <cellStyle name="Normal 2 2 3 3 3 3 140" xfId="19105" xr:uid="{00000000-0005-0000-0000-0000A14A0000}"/>
    <cellStyle name="Normal 2 2 3 3 3 3 141" xfId="19106" xr:uid="{00000000-0005-0000-0000-0000A24A0000}"/>
    <cellStyle name="Normal 2 2 3 3 3 3 142" xfId="19107" xr:uid="{00000000-0005-0000-0000-0000A34A0000}"/>
    <cellStyle name="Normal 2 2 3 3 3 3 143" xfId="19108" xr:uid="{00000000-0005-0000-0000-0000A44A0000}"/>
    <cellStyle name="Normal 2 2 3 3 3 3 144" xfId="19109" xr:uid="{00000000-0005-0000-0000-0000A54A0000}"/>
    <cellStyle name="Normal 2 2 3 3 3 3 145" xfId="19110" xr:uid="{00000000-0005-0000-0000-0000A64A0000}"/>
    <cellStyle name="Normal 2 2 3 3 3 3 146" xfId="19111" xr:uid="{00000000-0005-0000-0000-0000A74A0000}"/>
    <cellStyle name="Normal 2 2 3 3 3 3 147" xfId="19112" xr:uid="{00000000-0005-0000-0000-0000A84A0000}"/>
    <cellStyle name="Normal 2 2 3 3 3 3 148" xfId="19113" xr:uid="{00000000-0005-0000-0000-0000A94A0000}"/>
    <cellStyle name="Normal 2 2 3 3 3 3 149" xfId="19114" xr:uid="{00000000-0005-0000-0000-0000AA4A0000}"/>
    <cellStyle name="Normal 2 2 3 3 3 3 15" xfId="19115" xr:uid="{00000000-0005-0000-0000-0000AB4A0000}"/>
    <cellStyle name="Normal 2 2 3 3 3 3 150" xfId="19116" xr:uid="{00000000-0005-0000-0000-0000AC4A0000}"/>
    <cellStyle name="Normal 2 2 3 3 3 3 151" xfId="19117" xr:uid="{00000000-0005-0000-0000-0000AD4A0000}"/>
    <cellStyle name="Normal 2 2 3 3 3 3 152" xfId="19118" xr:uid="{00000000-0005-0000-0000-0000AE4A0000}"/>
    <cellStyle name="Normal 2 2 3 3 3 3 153" xfId="19119" xr:uid="{00000000-0005-0000-0000-0000AF4A0000}"/>
    <cellStyle name="Normal 2 2 3 3 3 3 154" xfId="19120" xr:uid="{00000000-0005-0000-0000-0000B04A0000}"/>
    <cellStyle name="Normal 2 2 3 3 3 3 155" xfId="19121" xr:uid="{00000000-0005-0000-0000-0000B14A0000}"/>
    <cellStyle name="Normal 2 2 3 3 3 3 156" xfId="19122" xr:uid="{00000000-0005-0000-0000-0000B24A0000}"/>
    <cellStyle name="Normal 2 2 3 3 3 3 157" xfId="19123" xr:uid="{00000000-0005-0000-0000-0000B34A0000}"/>
    <cellStyle name="Normal 2 2 3 3 3 3 158" xfId="19124" xr:uid="{00000000-0005-0000-0000-0000B44A0000}"/>
    <cellStyle name="Normal 2 2 3 3 3 3 159" xfId="19125" xr:uid="{00000000-0005-0000-0000-0000B54A0000}"/>
    <cellStyle name="Normal 2 2 3 3 3 3 16" xfId="19126" xr:uid="{00000000-0005-0000-0000-0000B64A0000}"/>
    <cellStyle name="Normal 2 2 3 3 3 3 160" xfId="19127" xr:uid="{00000000-0005-0000-0000-0000B74A0000}"/>
    <cellStyle name="Normal 2 2 3 3 3 3 161" xfId="19128" xr:uid="{00000000-0005-0000-0000-0000B84A0000}"/>
    <cellStyle name="Normal 2 2 3 3 3 3 162" xfId="19129" xr:uid="{00000000-0005-0000-0000-0000B94A0000}"/>
    <cellStyle name="Normal 2 2 3 3 3 3 163" xfId="19130" xr:uid="{00000000-0005-0000-0000-0000BA4A0000}"/>
    <cellStyle name="Normal 2 2 3 3 3 3 164" xfId="19131" xr:uid="{00000000-0005-0000-0000-0000BB4A0000}"/>
    <cellStyle name="Normal 2 2 3 3 3 3 165" xfId="19132" xr:uid="{00000000-0005-0000-0000-0000BC4A0000}"/>
    <cellStyle name="Normal 2 2 3 3 3 3 166" xfId="19133" xr:uid="{00000000-0005-0000-0000-0000BD4A0000}"/>
    <cellStyle name="Normal 2 2 3 3 3 3 167" xfId="19134" xr:uid="{00000000-0005-0000-0000-0000BE4A0000}"/>
    <cellStyle name="Normal 2 2 3 3 3 3 168" xfId="19135" xr:uid="{00000000-0005-0000-0000-0000BF4A0000}"/>
    <cellStyle name="Normal 2 2 3 3 3 3 169" xfId="19136" xr:uid="{00000000-0005-0000-0000-0000C04A0000}"/>
    <cellStyle name="Normal 2 2 3 3 3 3 17" xfId="19137" xr:uid="{00000000-0005-0000-0000-0000C14A0000}"/>
    <cellStyle name="Normal 2 2 3 3 3 3 170" xfId="19138" xr:uid="{00000000-0005-0000-0000-0000C24A0000}"/>
    <cellStyle name="Normal 2 2 3 3 3 3 171" xfId="19139" xr:uid="{00000000-0005-0000-0000-0000C34A0000}"/>
    <cellStyle name="Normal 2 2 3 3 3 3 172" xfId="19140" xr:uid="{00000000-0005-0000-0000-0000C44A0000}"/>
    <cellStyle name="Normal 2 2 3 3 3 3 173" xfId="19141" xr:uid="{00000000-0005-0000-0000-0000C54A0000}"/>
    <cellStyle name="Normal 2 2 3 3 3 3 174" xfId="19142" xr:uid="{00000000-0005-0000-0000-0000C64A0000}"/>
    <cellStyle name="Normal 2 2 3 3 3 3 175" xfId="19143" xr:uid="{00000000-0005-0000-0000-0000C74A0000}"/>
    <cellStyle name="Normal 2 2 3 3 3 3 176" xfId="19144" xr:uid="{00000000-0005-0000-0000-0000C84A0000}"/>
    <cellStyle name="Normal 2 2 3 3 3 3 177" xfId="19145" xr:uid="{00000000-0005-0000-0000-0000C94A0000}"/>
    <cellStyle name="Normal 2 2 3 3 3 3 178" xfId="19146" xr:uid="{00000000-0005-0000-0000-0000CA4A0000}"/>
    <cellStyle name="Normal 2 2 3 3 3 3 179" xfId="19147" xr:uid="{00000000-0005-0000-0000-0000CB4A0000}"/>
    <cellStyle name="Normal 2 2 3 3 3 3 18" xfId="19148" xr:uid="{00000000-0005-0000-0000-0000CC4A0000}"/>
    <cellStyle name="Normal 2 2 3 3 3 3 180" xfId="19149" xr:uid="{00000000-0005-0000-0000-0000CD4A0000}"/>
    <cellStyle name="Normal 2 2 3 3 3 3 19" xfId="19150" xr:uid="{00000000-0005-0000-0000-0000CE4A0000}"/>
    <cellStyle name="Normal 2 2 3 3 3 3 2" xfId="19151" xr:uid="{00000000-0005-0000-0000-0000CF4A0000}"/>
    <cellStyle name="Normal 2 2 3 3 3 3 20" xfId="19152" xr:uid="{00000000-0005-0000-0000-0000D04A0000}"/>
    <cellStyle name="Normal 2 2 3 3 3 3 21" xfId="19153" xr:uid="{00000000-0005-0000-0000-0000D14A0000}"/>
    <cellStyle name="Normal 2 2 3 3 3 3 22" xfId="19154" xr:uid="{00000000-0005-0000-0000-0000D24A0000}"/>
    <cellStyle name="Normal 2 2 3 3 3 3 23" xfId="19155" xr:uid="{00000000-0005-0000-0000-0000D34A0000}"/>
    <cellStyle name="Normal 2 2 3 3 3 3 24" xfId="19156" xr:uid="{00000000-0005-0000-0000-0000D44A0000}"/>
    <cellStyle name="Normal 2 2 3 3 3 3 25" xfId="19157" xr:uid="{00000000-0005-0000-0000-0000D54A0000}"/>
    <cellStyle name="Normal 2 2 3 3 3 3 26" xfId="19158" xr:uid="{00000000-0005-0000-0000-0000D64A0000}"/>
    <cellStyle name="Normal 2 2 3 3 3 3 27" xfId="19159" xr:uid="{00000000-0005-0000-0000-0000D74A0000}"/>
    <cellStyle name="Normal 2 2 3 3 3 3 28" xfId="19160" xr:uid="{00000000-0005-0000-0000-0000D84A0000}"/>
    <cellStyle name="Normal 2 2 3 3 3 3 29" xfId="19161" xr:uid="{00000000-0005-0000-0000-0000D94A0000}"/>
    <cellStyle name="Normal 2 2 3 3 3 3 3" xfId="19162" xr:uid="{00000000-0005-0000-0000-0000DA4A0000}"/>
    <cellStyle name="Normal 2 2 3 3 3 3 30" xfId="19163" xr:uid="{00000000-0005-0000-0000-0000DB4A0000}"/>
    <cellStyle name="Normal 2 2 3 3 3 3 31" xfId="19164" xr:uid="{00000000-0005-0000-0000-0000DC4A0000}"/>
    <cellStyle name="Normal 2 2 3 3 3 3 32" xfId="19165" xr:uid="{00000000-0005-0000-0000-0000DD4A0000}"/>
    <cellStyle name="Normal 2 2 3 3 3 3 33" xfId="19166" xr:uid="{00000000-0005-0000-0000-0000DE4A0000}"/>
    <cellStyle name="Normal 2 2 3 3 3 3 34" xfId="19167" xr:uid="{00000000-0005-0000-0000-0000DF4A0000}"/>
    <cellStyle name="Normal 2 2 3 3 3 3 35" xfId="19168" xr:uid="{00000000-0005-0000-0000-0000E04A0000}"/>
    <cellStyle name="Normal 2 2 3 3 3 3 36" xfId="19169" xr:uid="{00000000-0005-0000-0000-0000E14A0000}"/>
    <cellStyle name="Normal 2 2 3 3 3 3 37" xfId="19170" xr:uid="{00000000-0005-0000-0000-0000E24A0000}"/>
    <cellStyle name="Normal 2 2 3 3 3 3 38" xfId="19171" xr:uid="{00000000-0005-0000-0000-0000E34A0000}"/>
    <cellStyle name="Normal 2 2 3 3 3 3 39" xfId="19172" xr:uid="{00000000-0005-0000-0000-0000E44A0000}"/>
    <cellStyle name="Normal 2 2 3 3 3 3 4" xfId="19173" xr:uid="{00000000-0005-0000-0000-0000E54A0000}"/>
    <cellStyle name="Normal 2 2 3 3 3 3 40" xfId="19174" xr:uid="{00000000-0005-0000-0000-0000E64A0000}"/>
    <cellStyle name="Normal 2 2 3 3 3 3 41" xfId="19175" xr:uid="{00000000-0005-0000-0000-0000E74A0000}"/>
    <cellStyle name="Normal 2 2 3 3 3 3 42" xfId="19176" xr:uid="{00000000-0005-0000-0000-0000E84A0000}"/>
    <cellStyle name="Normal 2 2 3 3 3 3 43" xfId="19177" xr:uid="{00000000-0005-0000-0000-0000E94A0000}"/>
    <cellStyle name="Normal 2 2 3 3 3 3 44" xfId="19178" xr:uid="{00000000-0005-0000-0000-0000EA4A0000}"/>
    <cellStyle name="Normal 2 2 3 3 3 3 45" xfId="19179" xr:uid="{00000000-0005-0000-0000-0000EB4A0000}"/>
    <cellStyle name="Normal 2 2 3 3 3 3 46" xfId="19180" xr:uid="{00000000-0005-0000-0000-0000EC4A0000}"/>
    <cellStyle name="Normal 2 2 3 3 3 3 47" xfId="19181" xr:uid="{00000000-0005-0000-0000-0000ED4A0000}"/>
    <cellStyle name="Normal 2 2 3 3 3 3 48" xfId="19182" xr:uid="{00000000-0005-0000-0000-0000EE4A0000}"/>
    <cellStyle name="Normal 2 2 3 3 3 3 49" xfId="19183" xr:uid="{00000000-0005-0000-0000-0000EF4A0000}"/>
    <cellStyle name="Normal 2 2 3 3 3 3 5" xfId="19184" xr:uid="{00000000-0005-0000-0000-0000F04A0000}"/>
    <cellStyle name="Normal 2 2 3 3 3 3 50" xfId="19185" xr:uid="{00000000-0005-0000-0000-0000F14A0000}"/>
    <cellStyle name="Normal 2 2 3 3 3 3 51" xfId="19186" xr:uid="{00000000-0005-0000-0000-0000F24A0000}"/>
    <cellStyle name="Normal 2 2 3 3 3 3 52" xfId="19187" xr:uid="{00000000-0005-0000-0000-0000F34A0000}"/>
    <cellStyle name="Normal 2 2 3 3 3 3 53" xfId="19188" xr:uid="{00000000-0005-0000-0000-0000F44A0000}"/>
    <cellStyle name="Normal 2 2 3 3 3 3 54" xfId="19189" xr:uid="{00000000-0005-0000-0000-0000F54A0000}"/>
    <cellStyle name="Normal 2 2 3 3 3 3 55" xfId="19190" xr:uid="{00000000-0005-0000-0000-0000F64A0000}"/>
    <cellStyle name="Normal 2 2 3 3 3 3 56" xfId="19191" xr:uid="{00000000-0005-0000-0000-0000F74A0000}"/>
    <cellStyle name="Normal 2 2 3 3 3 3 57" xfId="19192" xr:uid="{00000000-0005-0000-0000-0000F84A0000}"/>
    <cellStyle name="Normal 2 2 3 3 3 3 58" xfId="19193" xr:uid="{00000000-0005-0000-0000-0000F94A0000}"/>
    <cellStyle name="Normal 2 2 3 3 3 3 59" xfId="19194" xr:uid="{00000000-0005-0000-0000-0000FA4A0000}"/>
    <cellStyle name="Normal 2 2 3 3 3 3 6" xfId="19195" xr:uid="{00000000-0005-0000-0000-0000FB4A0000}"/>
    <cellStyle name="Normal 2 2 3 3 3 3 60" xfId="19196" xr:uid="{00000000-0005-0000-0000-0000FC4A0000}"/>
    <cellStyle name="Normal 2 2 3 3 3 3 61" xfId="19197" xr:uid="{00000000-0005-0000-0000-0000FD4A0000}"/>
    <cellStyle name="Normal 2 2 3 3 3 3 62" xfId="19198" xr:uid="{00000000-0005-0000-0000-0000FE4A0000}"/>
    <cellStyle name="Normal 2 2 3 3 3 3 63" xfId="19199" xr:uid="{00000000-0005-0000-0000-0000FF4A0000}"/>
    <cellStyle name="Normal 2 2 3 3 3 3 64" xfId="19200" xr:uid="{00000000-0005-0000-0000-0000004B0000}"/>
    <cellStyle name="Normal 2 2 3 3 3 3 65" xfId="19201" xr:uid="{00000000-0005-0000-0000-0000014B0000}"/>
    <cellStyle name="Normal 2 2 3 3 3 3 66" xfId="19202" xr:uid="{00000000-0005-0000-0000-0000024B0000}"/>
    <cellStyle name="Normal 2 2 3 3 3 3 67" xfId="19203" xr:uid="{00000000-0005-0000-0000-0000034B0000}"/>
    <cellStyle name="Normal 2 2 3 3 3 3 68" xfId="19204" xr:uid="{00000000-0005-0000-0000-0000044B0000}"/>
    <cellStyle name="Normal 2 2 3 3 3 3 69" xfId="19205" xr:uid="{00000000-0005-0000-0000-0000054B0000}"/>
    <cellStyle name="Normal 2 2 3 3 3 3 7" xfId="19206" xr:uid="{00000000-0005-0000-0000-0000064B0000}"/>
    <cellStyle name="Normal 2 2 3 3 3 3 70" xfId="19207" xr:uid="{00000000-0005-0000-0000-0000074B0000}"/>
    <cellStyle name="Normal 2 2 3 3 3 3 71" xfId="19208" xr:uid="{00000000-0005-0000-0000-0000084B0000}"/>
    <cellStyle name="Normal 2 2 3 3 3 3 72" xfId="19209" xr:uid="{00000000-0005-0000-0000-0000094B0000}"/>
    <cellStyle name="Normal 2 2 3 3 3 3 73" xfId="19210" xr:uid="{00000000-0005-0000-0000-00000A4B0000}"/>
    <cellStyle name="Normal 2 2 3 3 3 3 74" xfId="19211" xr:uid="{00000000-0005-0000-0000-00000B4B0000}"/>
    <cellStyle name="Normal 2 2 3 3 3 3 75" xfId="19212" xr:uid="{00000000-0005-0000-0000-00000C4B0000}"/>
    <cellStyle name="Normal 2 2 3 3 3 3 76" xfId="19213" xr:uid="{00000000-0005-0000-0000-00000D4B0000}"/>
    <cellStyle name="Normal 2 2 3 3 3 3 77" xfId="19214" xr:uid="{00000000-0005-0000-0000-00000E4B0000}"/>
    <cellStyle name="Normal 2 2 3 3 3 3 78" xfId="19215" xr:uid="{00000000-0005-0000-0000-00000F4B0000}"/>
    <cellStyle name="Normal 2 2 3 3 3 3 79" xfId="19216" xr:uid="{00000000-0005-0000-0000-0000104B0000}"/>
    <cellStyle name="Normal 2 2 3 3 3 3 8" xfId="19217" xr:uid="{00000000-0005-0000-0000-0000114B0000}"/>
    <cellStyle name="Normal 2 2 3 3 3 3 80" xfId="19218" xr:uid="{00000000-0005-0000-0000-0000124B0000}"/>
    <cellStyle name="Normal 2 2 3 3 3 3 81" xfId="19219" xr:uid="{00000000-0005-0000-0000-0000134B0000}"/>
    <cellStyle name="Normal 2 2 3 3 3 3 82" xfId="19220" xr:uid="{00000000-0005-0000-0000-0000144B0000}"/>
    <cellStyle name="Normal 2 2 3 3 3 3 83" xfId="19221" xr:uid="{00000000-0005-0000-0000-0000154B0000}"/>
    <cellStyle name="Normal 2 2 3 3 3 3 84" xfId="19222" xr:uid="{00000000-0005-0000-0000-0000164B0000}"/>
    <cellStyle name="Normal 2 2 3 3 3 3 85" xfId="19223" xr:uid="{00000000-0005-0000-0000-0000174B0000}"/>
    <cellStyle name="Normal 2 2 3 3 3 3 86" xfId="19224" xr:uid="{00000000-0005-0000-0000-0000184B0000}"/>
    <cellStyle name="Normal 2 2 3 3 3 3 87" xfId="19225" xr:uid="{00000000-0005-0000-0000-0000194B0000}"/>
    <cellStyle name="Normal 2 2 3 3 3 3 88" xfId="19226" xr:uid="{00000000-0005-0000-0000-00001A4B0000}"/>
    <cellStyle name="Normal 2 2 3 3 3 3 89" xfId="19227" xr:uid="{00000000-0005-0000-0000-00001B4B0000}"/>
    <cellStyle name="Normal 2 2 3 3 3 3 9" xfId="19228" xr:uid="{00000000-0005-0000-0000-00001C4B0000}"/>
    <cellStyle name="Normal 2 2 3 3 3 3 90" xfId="19229" xr:uid="{00000000-0005-0000-0000-00001D4B0000}"/>
    <cellStyle name="Normal 2 2 3 3 3 3 91" xfId="19230" xr:uid="{00000000-0005-0000-0000-00001E4B0000}"/>
    <cellStyle name="Normal 2 2 3 3 3 3 92" xfId="19231" xr:uid="{00000000-0005-0000-0000-00001F4B0000}"/>
    <cellStyle name="Normal 2 2 3 3 3 3 93" xfId="19232" xr:uid="{00000000-0005-0000-0000-0000204B0000}"/>
    <cellStyle name="Normal 2 2 3 3 3 3 94" xfId="19233" xr:uid="{00000000-0005-0000-0000-0000214B0000}"/>
    <cellStyle name="Normal 2 2 3 3 3 3 95" xfId="19234" xr:uid="{00000000-0005-0000-0000-0000224B0000}"/>
    <cellStyle name="Normal 2 2 3 3 3 3 96" xfId="19235" xr:uid="{00000000-0005-0000-0000-0000234B0000}"/>
    <cellStyle name="Normal 2 2 3 3 3 3 97" xfId="19236" xr:uid="{00000000-0005-0000-0000-0000244B0000}"/>
    <cellStyle name="Normal 2 2 3 3 3 3 98" xfId="19237" xr:uid="{00000000-0005-0000-0000-0000254B0000}"/>
    <cellStyle name="Normal 2 2 3 3 3 3 99" xfId="19238" xr:uid="{00000000-0005-0000-0000-0000264B0000}"/>
    <cellStyle name="Normal 2 2 3 3 3 30" xfId="19239" xr:uid="{00000000-0005-0000-0000-0000274B0000}"/>
    <cellStyle name="Normal 2 2 3 3 3 31" xfId="19240" xr:uid="{00000000-0005-0000-0000-0000284B0000}"/>
    <cellStyle name="Normal 2 2 3 3 3 32" xfId="19241" xr:uid="{00000000-0005-0000-0000-0000294B0000}"/>
    <cellStyle name="Normal 2 2 3 3 3 33" xfId="19242" xr:uid="{00000000-0005-0000-0000-00002A4B0000}"/>
    <cellStyle name="Normal 2 2 3 3 3 34" xfId="19243" xr:uid="{00000000-0005-0000-0000-00002B4B0000}"/>
    <cellStyle name="Normal 2 2 3 3 3 35" xfId="19244" xr:uid="{00000000-0005-0000-0000-00002C4B0000}"/>
    <cellStyle name="Normal 2 2 3 3 3 36" xfId="19245" xr:uid="{00000000-0005-0000-0000-00002D4B0000}"/>
    <cellStyle name="Normal 2 2 3 3 3 37" xfId="19246" xr:uid="{00000000-0005-0000-0000-00002E4B0000}"/>
    <cellStyle name="Normal 2 2 3 3 3 38" xfId="19247" xr:uid="{00000000-0005-0000-0000-00002F4B0000}"/>
    <cellStyle name="Normal 2 2 3 3 3 39" xfId="19248" xr:uid="{00000000-0005-0000-0000-0000304B0000}"/>
    <cellStyle name="Normal 2 2 3 3 3 4" xfId="19249" xr:uid="{00000000-0005-0000-0000-0000314B0000}"/>
    <cellStyle name="Normal 2 2 3 3 3 40" xfId="19250" xr:uid="{00000000-0005-0000-0000-0000324B0000}"/>
    <cellStyle name="Normal 2 2 3 3 3 41" xfId="19251" xr:uid="{00000000-0005-0000-0000-0000334B0000}"/>
    <cellStyle name="Normal 2 2 3 3 3 42" xfId="19252" xr:uid="{00000000-0005-0000-0000-0000344B0000}"/>
    <cellStyle name="Normal 2 2 3 3 3 43" xfId="19253" xr:uid="{00000000-0005-0000-0000-0000354B0000}"/>
    <cellStyle name="Normal 2 2 3 3 3 44" xfId="19254" xr:uid="{00000000-0005-0000-0000-0000364B0000}"/>
    <cellStyle name="Normal 2 2 3 3 3 45" xfId="19255" xr:uid="{00000000-0005-0000-0000-0000374B0000}"/>
    <cellStyle name="Normal 2 2 3 3 3 46" xfId="19256" xr:uid="{00000000-0005-0000-0000-0000384B0000}"/>
    <cellStyle name="Normal 2 2 3 3 3 47" xfId="19257" xr:uid="{00000000-0005-0000-0000-0000394B0000}"/>
    <cellStyle name="Normal 2 2 3 3 3 48" xfId="19258" xr:uid="{00000000-0005-0000-0000-00003A4B0000}"/>
    <cellStyle name="Normal 2 2 3 3 3 49" xfId="19259" xr:uid="{00000000-0005-0000-0000-00003B4B0000}"/>
    <cellStyle name="Normal 2 2 3 3 3 5" xfId="19260" xr:uid="{00000000-0005-0000-0000-00003C4B0000}"/>
    <cellStyle name="Normal 2 2 3 3 3 50" xfId="19261" xr:uid="{00000000-0005-0000-0000-00003D4B0000}"/>
    <cellStyle name="Normal 2 2 3 3 3 51" xfId="19262" xr:uid="{00000000-0005-0000-0000-00003E4B0000}"/>
    <cellStyle name="Normal 2 2 3 3 3 52" xfId="19263" xr:uid="{00000000-0005-0000-0000-00003F4B0000}"/>
    <cellStyle name="Normal 2 2 3 3 3 53" xfId="19264" xr:uid="{00000000-0005-0000-0000-0000404B0000}"/>
    <cellStyle name="Normal 2 2 3 3 3 54" xfId="19265" xr:uid="{00000000-0005-0000-0000-0000414B0000}"/>
    <cellStyle name="Normal 2 2 3 3 3 55" xfId="19266" xr:uid="{00000000-0005-0000-0000-0000424B0000}"/>
    <cellStyle name="Normal 2 2 3 3 3 56" xfId="19267" xr:uid="{00000000-0005-0000-0000-0000434B0000}"/>
    <cellStyle name="Normal 2 2 3 3 3 57" xfId="19268" xr:uid="{00000000-0005-0000-0000-0000444B0000}"/>
    <cellStyle name="Normal 2 2 3 3 3 58" xfId="19269" xr:uid="{00000000-0005-0000-0000-0000454B0000}"/>
    <cellStyle name="Normal 2 2 3 3 3 59" xfId="19270" xr:uid="{00000000-0005-0000-0000-0000464B0000}"/>
    <cellStyle name="Normal 2 2 3 3 3 6" xfId="19271" xr:uid="{00000000-0005-0000-0000-0000474B0000}"/>
    <cellStyle name="Normal 2 2 3 3 3 60" xfId="19272" xr:uid="{00000000-0005-0000-0000-0000484B0000}"/>
    <cellStyle name="Normal 2 2 3 3 3 61" xfId="19273" xr:uid="{00000000-0005-0000-0000-0000494B0000}"/>
    <cellStyle name="Normal 2 2 3 3 3 62" xfId="19274" xr:uid="{00000000-0005-0000-0000-00004A4B0000}"/>
    <cellStyle name="Normal 2 2 3 3 3 63" xfId="19275" xr:uid="{00000000-0005-0000-0000-00004B4B0000}"/>
    <cellStyle name="Normal 2 2 3 3 3 64" xfId="19276" xr:uid="{00000000-0005-0000-0000-00004C4B0000}"/>
    <cellStyle name="Normal 2 2 3 3 3 65" xfId="19277" xr:uid="{00000000-0005-0000-0000-00004D4B0000}"/>
    <cellStyle name="Normal 2 2 3 3 3 66" xfId="19278" xr:uid="{00000000-0005-0000-0000-00004E4B0000}"/>
    <cellStyle name="Normal 2 2 3 3 3 67" xfId="19279" xr:uid="{00000000-0005-0000-0000-00004F4B0000}"/>
    <cellStyle name="Normal 2 2 3 3 3 68" xfId="19280" xr:uid="{00000000-0005-0000-0000-0000504B0000}"/>
    <cellStyle name="Normal 2 2 3 3 3 69" xfId="19281" xr:uid="{00000000-0005-0000-0000-0000514B0000}"/>
    <cellStyle name="Normal 2 2 3 3 3 7" xfId="19282" xr:uid="{00000000-0005-0000-0000-0000524B0000}"/>
    <cellStyle name="Normal 2 2 3 3 3 70" xfId="19283" xr:uid="{00000000-0005-0000-0000-0000534B0000}"/>
    <cellStyle name="Normal 2 2 3 3 3 71" xfId="19284" xr:uid="{00000000-0005-0000-0000-0000544B0000}"/>
    <cellStyle name="Normal 2 2 3 3 3 72" xfId="19285" xr:uid="{00000000-0005-0000-0000-0000554B0000}"/>
    <cellStyle name="Normal 2 2 3 3 3 73" xfId="19286" xr:uid="{00000000-0005-0000-0000-0000564B0000}"/>
    <cellStyle name="Normal 2 2 3 3 3 74" xfId="19287" xr:uid="{00000000-0005-0000-0000-0000574B0000}"/>
    <cellStyle name="Normal 2 2 3 3 3 75" xfId="19288" xr:uid="{00000000-0005-0000-0000-0000584B0000}"/>
    <cellStyle name="Normal 2 2 3 3 3 76" xfId="19289" xr:uid="{00000000-0005-0000-0000-0000594B0000}"/>
    <cellStyle name="Normal 2 2 3 3 3 77" xfId="19290" xr:uid="{00000000-0005-0000-0000-00005A4B0000}"/>
    <cellStyle name="Normal 2 2 3 3 3 78" xfId="19291" xr:uid="{00000000-0005-0000-0000-00005B4B0000}"/>
    <cellStyle name="Normal 2 2 3 3 3 79" xfId="19292" xr:uid="{00000000-0005-0000-0000-00005C4B0000}"/>
    <cellStyle name="Normal 2 2 3 3 3 8" xfId="19293" xr:uid="{00000000-0005-0000-0000-00005D4B0000}"/>
    <cellStyle name="Normal 2 2 3 3 3 80" xfId="19294" xr:uid="{00000000-0005-0000-0000-00005E4B0000}"/>
    <cellStyle name="Normal 2 2 3 3 3 81" xfId="19295" xr:uid="{00000000-0005-0000-0000-00005F4B0000}"/>
    <cellStyle name="Normal 2 2 3 3 3 82" xfId="19296" xr:uid="{00000000-0005-0000-0000-0000604B0000}"/>
    <cellStyle name="Normal 2 2 3 3 3 83" xfId="19297" xr:uid="{00000000-0005-0000-0000-0000614B0000}"/>
    <cellStyle name="Normal 2 2 3 3 3 84" xfId="19298" xr:uid="{00000000-0005-0000-0000-0000624B0000}"/>
    <cellStyle name="Normal 2 2 3 3 3 85" xfId="19299" xr:uid="{00000000-0005-0000-0000-0000634B0000}"/>
    <cellStyle name="Normal 2 2 3 3 3 86" xfId="19300" xr:uid="{00000000-0005-0000-0000-0000644B0000}"/>
    <cellStyle name="Normal 2 2 3 3 3 87" xfId="19301" xr:uid="{00000000-0005-0000-0000-0000654B0000}"/>
    <cellStyle name="Normal 2 2 3 3 3 88" xfId="19302" xr:uid="{00000000-0005-0000-0000-0000664B0000}"/>
    <cellStyle name="Normal 2 2 3 3 3 89" xfId="19303" xr:uid="{00000000-0005-0000-0000-0000674B0000}"/>
    <cellStyle name="Normal 2 2 3 3 3 9" xfId="19304" xr:uid="{00000000-0005-0000-0000-0000684B0000}"/>
    <cellStyle name="Normal 2 2 3 3 3 90" xfId="19305" xr:uid="{00000000-0005-0000-0000-0000694B0000}"/>
    <cellStyle name="Normal 2 2 3 3 3 91" xfId="19306" xr:uid="{00000000-0005-0000-0000-00006A4B0000}"/>
    <cellStyle name="Normal 2 2 3 3 3 92" xfId="19307" xr:uid="{00000000-0005-0000-0000-00006B4B0000}"/>
    <cellStyle name="Normal 2 2 3 3 3 93" xfId="19308" xr:uid="{00000000-0005-0000-0000-00006C4B0000}"/>
    <cellStyle name="Normal 2 2 3 3 3 94" xfId="19309" xr:uid="{00000000-0005-0000-0000-00006D4B0000}"/>
    <cellStyle name="Normal 2 2 3 3 3 95" xfId="19310" xr:uid="{00000000-0005-0000-0000-00006E4B0000}"/>
    <cellStyle name="Normal 2 2 3 3 3 96" xfId="19311" xr:uid="{00000000-0005-0000-0000-00006F4B0000}"/>
    <cellStyle name="Normal 2 2 3 3 3 97" xfId="19312" xr:uid="{00000000-0005-0000-0000-0000704B0000}"/>
    <cellStyle name="Normal 2 2 3 3 3 98" xfId="19313" xr:uid="{00000000-0005-0000-0000-0000714B0000}"/>
    <cellStyle name="Normal 2 2 3 3 3 99" xfId="19314" xr:uid="{00000000-0005-0000-0000-0000724B0000}"/>
    <cellStyle name="Normal 2 2 3 3 4" xfId="19315" xr:uid="{00000000-0005-0000-0000-0000734B0000}"/>
    <cellStyle name="Normal 2 2 3 3 4 10" xfId="19316" xr:uid="{00000000-0005-0000-0000-0000744B0000}"/>
    <cellStyle name="Normal 2 2 3 3 4 100" xfId="19317" xr:uid="{00000000-0005-0000-0000-0000754B0000}"/>
    <cellStyle name="Normal 2 2 3 3 4 101" xfId="19318" xr:uid="{00000000-0005-0000-0000-0000764B0000}"/>
    <cellStyle name="Normal 2 2 3 3 4 102" xfId="19319" xr:uid="{00000000-0005-0000-0000-0000774B0000}"/>
    <cellStyle name="Normal 2 2 3 3 4 103" xfId="19320" xr:uid="{00000000-0005-0000-0000-0000784B0000}"/>
    <cellStyle name="Normal 2 2 3 3 4 104" xfId="19321" xr:uid="{00000000-0005-0000-0000-0000794B0000}"/>
    <cellStyle name="Normal 2 2 3 3 4 105" xfId="19322" xr:uid="{00000000-0005-0000-0000-00007A4B0000}"/>
    <cellStyle name="Normal 2 2 3 3 4 106" xfId="19323" xr:uid="{00000000-0005-0000-0000-00007B4B0000}"/>
    <cellStyle name="Normal 2 2 3 3 4 107" xfId="19324" xr:uid="{00000000-0005-0000-0000-00007C4B0000}"/>
    <cellStyle name="Normal 2 2 3 3 4 108" xfId="19325" xr:uid="{00000000-0005-0000-0000-00007D4B0000}"/>
    <cellStyle name="Normal 2 2 3 3 4 109" xfId="19326" xr:uid="{00000000-0005-0000-0000-00007E4B0000}"/>
    <cellStyle name="Normal 2 2 3 3 4 11" xfId="19327" xr:uid="{00000000-0005-0000-0000-00007F4B0000}"/>
    <cellStyle name="Normal 2 2 3 3 4 110" xfId="19328" xr:uid="{00000000-0005-0000-0000-0000804B0000}"/>
    <cellStyle name="Normal 2 2 3 3 4 111" xfId="19329" xr:uid="{00000000-0005-0000-0000-0000814B0000}"/>
    <cellStyle name="Normal 2 2 3 3 4 112" xfId="19330" xr:uid="{00000000-0005-0000-0000-0000824B0000}"/>
    <cellStyle name="Normal 2 2 3 3 4 113" xfId="19331" xr:uid="{00000000-0005-0000-0000-0000834B0000}"/>
    <cellStyle name="Normal 2 2 3 3 4 114" xfId="19332" xr:uid="{00000000-0005-0000-0000-0000844B0000}"/>
    <cellStyle name="Normal 2 2 3 3 4 115" xfId="19333" xr:uid="{00000000-0005-0000-0000-0000854B0000}"/>
    <cellStyle name="Normal 2 2 3 3 4 116" xfId="19334" xr:uid="{00000000-0005-0000-0000-0000864B0000}"/>
    <cellStyle name="Normal 2 2 3 3 4 117" xfId="19335" xr:uid="{00000000-0005-0000-0000-0000874B0000}"/>
    <cellStyle name="Normal 2 2 3 3 4 118" xfId="19336" xr:uid="{00000000-0005-0000-0000-0000884B0000}"/>
    <cellStyle name="Normal 2 2 3 3 4 119" xfId="19337" xr:uid="{00000000-0005-0000-0000-0000894B0000}"/>
    <cellStyle name="Normal 2 2 3 3 4 12" xfId="19338" xr:uid="{00000000-0005-0000-0000-00008A4B0000}"/>
    <cellStyle name="Normal 2 2 3 3 4 120" xfId="19339" xr:uid="{00000000-0005-0000-0000-00008B4B0000}"/>
    <cellStyle name="Normal 2 2 3 3 4 121" xfId="19340" xr:uid="{00000000-0005-0000-0000-00008C4B0000}"/>
    <cellStyle name="Normal 2 2 3 3 4 122" xfId="19341" xr:uid="{00000000-0005-0000-0000-00008D4B0000}"/>
    <cellStyle name="Normal 2 2 3 3 4 123" xfId="19342" xr:uid="{00000000-0005-0000-0000-00008E4B0000}"/>
    <cellStyle name="Normal 2 2 3 3 4 124" xfId="19343" xr:uid="{00000000-0005-0000-0000-00008F4B0000}"/>
    <cellStyle name="Normal 2 2 3 3 4 125" xfId="19344" xr:uid="{00000000-0005-0000-0000-0000904B0000}"/>
    <cellStyle name="Normal 2 2 3 3 4 126" xfId="19345" xr:uid="{00000000-0005-0000-0000-0000914B0000}"/>
    <cellStyle name="Normal 2 2 3 3 4 127" xfId="19346" xr:uid="{00000000-0005-0000-0000-0000924B0000}"/>
    <cellStyle name="Normal 2 2 3 3 4 128" xfId="19347" xr:uid="{00000000-0005-0000-0000-0000934B0000}"/>
    <cellStyle name="Normal 2 2 3 3 4 129" xfId="19348" xr:uid="{00000000-0005-0000-0000-0000944B0000}"/>
    <cellStyle name="Normal 2 2 3 3 4 13" xfId="19349" xr:uid="{00000000-0005-0000-0000-0000954B0000}"/>
    <cellStyle name="Normal 2 2 3 3 4 130" xfId="19350" xr:uid="{00000000-0005-0000-0000-0000964B0000}"/>
    <cellStyle name="Normal 2 2 3 3 4 131" xfId="19351" xr:uid="{00000000-0005-0000-0000-0000974B0000}"/>
    <cellStyle name="Normal 2 2 3 3 4 132" xfId="19352" xr:uid="{00000000-0005-0000-0000-0000984B0000}"/>
    <cellStyle name="Normal 2 2 3 3 4 133" xfId="19353" xr:uid="{00000000-0005-0000-0000-0000994B0000}"/>
    <cellStyle name="Normal 2 2 3 3 4 134" xfId="19354" xr:uid="{00000000-0005-0000-0000-00009A4B0000}"/>
    <cellStyle name="Normal 2 2 3 3 4 135" xfId="19355" xr:uid="{00000000-0005-0000-0000-00009B4B0000}"/>
    <cellStyle name="Normal 2 2 3 3 4 136" xfId="19356" xr:uid="{00000000-0005-0000-0000-00009C4B0000}"/>
    <cellStyle name="Normal 2 2 3 3 4 137" xfId="19357" xr:uid="{00000000-0005-0000-0000-00009D4B0000}"/>
    <cellStyle name="Normal 2 2 3 3 4 138" xfId="19358" xr:uid="{00000000-0005-0000-0000-00009E4B0000}"/>
    <cellStyle name="Normal 2 2 3 3 4 139" xfId="19359" xr:uid="{00000000-0005-0000-0000-00009F4B0000}"/>
    <cellStyle name="Normal 2 2 3 3 4 14" xfId="19360" xr:uid="{00000000-0005-0000-0000-0000A04B0000}"/>
    <cellStyle name="Normal 2 2 3 3 4 140" xfId="19361" xr:uid="{00000000-0005-0000-0000-0000A14B0000}"/>
    <cellStyle name="Normal 2 2 3 3 4 141" xfId="19362" xr:uid="{00000000-0005-0000-0000-0000A24B0000}"/>
    <cellStyle name="Normal 2 2 3 3 4 142" xfId="19363" xr:uid="{00000000-0005-0000-0000-0000A34B0000}"/>
    <cellStyle name="Normal 2 2 3 3 4 143" xfId="19364" xr:uid="{00000000-0005-0000-0000-0000A44B0000}"/>
    <cellStyle name="Normal 2 2 3 3 4 144" xfId="19365" xr:uid="{00000000-0005-0000-0000-0000A54B0000}"/>
    <cellStyle name="Normal 2 2 3 3 4 145" xfId="19366" xr:uid="{00000000-0005-0000-0000-0000A64B0000}"/>
    <cellStyle name="Normal 2 2 3 3 4 146" xfId="19367" xr:uid="{00000000-0005-0000-0000-0000A74B0000}"/>
    <cellStyle name="Normal 2 2 3 3 4 147" xfId="19368" xr:uid="{00000000-0005-0000-0000-0000A84B0000}"/>
    <cellStyle name="Normal 2 2 3 3 4 148" xfId="19369" xr:uid="{00000000-0005-0000-0000-0000A94B0000}"/>
    <cellStyle name="Normal 2 2 3 3 4 149" xfId="19370" xr:uid="{00000000-0005-0000-0000-0000AA4B0000}"/>
    <cellStyle name="Normal 2 2 3 3 4 15" xfId="19371" xr:uid="{00000000-0005-0000-0000-0000AB4B0000}"/>
    <cellStyle name="Normal 2 2 3 3 4 150" xfId="19372" xr:uid="{00000000-0005-0000-0000-0000AC4B0000}"/>
    <cellStyle name="Normal 2 2 3 3 4 151" xfId="19373" xr:uid="{00000000-0005-0000-0000-0000AD4B0000}"/>
    <cellStyle name="Normal 2 2 3 3 4 152" xfId="19374" xr:uid="{00000000-0005-0000-0000-0000AE4B0000}"/>
    <cellStyle name="Normal 2 2 3 3 4 153" xfId="19375" xr:uid="{00000000-0005-0000-0000-0000AF4B0000}"/>
    <cellStyle name="Normal 2 2 3 3 4 154" xfId="19376" xr:uid="{00000000-0005-0000-0000-0000B04B0000}"/>
    <cellStyle name="Normal 2 2 3 3 4 155" xfId="19377" xr:uid="{00000000-0005-0000-0000-0000B14B0000}"/>
    <cellStyle name="Normal 2 2 3 3 4 156" xfId="19378" xr:uid="{00000000-0005-0000-0000-0000B24B0000}"/>
    <cellStyle name="Normal 2 2 3 3 4 157" xfId="19379" xr:uid="{00000000-0005-0000-0000-0000B34B0000}"/>
    <cellStyle name="Normal 2 2 3 3 4 158" xfId="19380" xr:uid="{00000000-0005-0000-0000-0000B44B0000}"/>
    <cellStyle name="Normal 2 2 3 3 4 159" xfId="19381" xr:uid="{00000000-0005-0000-0000-0000B54B0000}"/>
    <cellStyle name="Normal 2 2 3 3 4 16" xfId="19382" xr:uid="{00000000-0005-0000-0000-0000B64B0000}"/>
    <cellStyle name="Normal 2 2 3 3 4 160" xfId="19383" xr:uid="{00000000-0005-0000-0000-0000B74B0000}"/>
    <cellStyle name="Normal 2 2 3 3 4 161" xfId="19384" xr:uid="{00000000-0005-0000-0000-0000B84B0000}"/>
    <cellStyle name="Normal 2 2 3 3 4 162" xfId="19385" xr:uid="{00000000-0005-0000-0000-0000B94B0000}"/>
    <cellStyle name="Normal 2 2 3 3 4 163" xfId="19386" xr:uid="{00000000-0005-0000-0000-0000BA4B0000}"/>
    <cellStyle name="Normal 2 2 3 3 4 164" xfId="19387" xr:uid="{00000000-0005-0000-0000-0000BB4B0000}"/>
    <cellStyle name="Normal 2 2 3 3 4 165" xfId="19388" xr:uid="{00000000-0005-0000-0000-0000BC4B0000}"/>
    <cellStyle name="Normal 2 2 3 3 4 166" xfId="19389" xr:uid="{00000000-0005-0000-0000-0000BD4B0000}"/>
    <cellStyle name="Normal 2 2 3 3 4 167" xfId="19390" xr:uid="{00000000-0005-0000-0000-0000BE4B0000}"/>
    <cellStyle name="Normal 2 2 3 3 4 168" xfId="19391" xr:uid="{00000000-0005-0000-0000-0000BF4B0000}"/>
    <cellStyle name="Normal 2 2 3 3 4 169" xfId="19392" xr:uid="{00000000-0005-0000-0000-0000C04B0000}"/>
    <cellStyle name="Normal 2 2 3 3 4 17" xfId="19393" xr:uid="{00000000-0005-0000-0000-0000C14B0000}"/>
    <cellStyle name="Normal 2 2 3 3 4 170" xfId="19394" xr:uid="{00000000-0005-0000-0000-0000C24B0000}"/>
    <cellStyle name="Normal 2 2 3 3 4 171" xfId="19395" xr:uid="{00000000-0005-0000-0000-0000C34B0000}"/>
    <cellStyle name="Normal 2 2 3 3 4 172" xfId="19396" xr:uid="{00000000-0005-0000-0000-0000C44B0000}"/>
    <cellStyle name="Normal 2 2 3 3 4 173" xfId="19397" xr:uid="{00000000-0005-0000-0000-0000C54B0000}"/>
    <cellStyle name="Normal 2 2 3 3 4 174" xfId="19398" xr:uid="{00000000-0005-0000-0000-0000C64B0000}"/>
    <cellStyle name="Normal 2 2 3 3 4 175" xfId="19399" xr:uid="{00000000-0005-0000-0000-0000C74B0000}"/>
    <cellStyle name="Normal 2 2 3 3 4 176" xfId="19400" xr:uid="{00000000-0005-0000-0000-0000C84B0000}"/>
    <cellStyle name="Normal 2 2 3 3 4 177" xfId="19401" xr:uid="{00000000-0005-0000-0000-0000C94B0000}"/>
    <cellStyle name="Normal 2 2 3 3 4 178" xfId="19402" xr:uid="{00000000-0005-0000-0000-0000CA4B0000}"/>
    <cellStyle name="Normal 2 2 3 3 4 179" xfId="19403" xr:uid="{00000000-0005-0000-0000-0000CB4B0000}"/>
    <cellStyle name="Normal 2 2 3 3 4 18" xfId="19404" xr:uid="{00000000-0005-0000-0000-0000CC4B0000}"/>
    <cellStyle name="Normal 2 2 3 3 4 180" xfId="19405" xr:uid="{00000000-0005-0000-0000-0000CD4B0000}"/>
    <cellStyle name="Normal 2 2 3 3 4 19" xfId="19406" xr:uid="{00000000-0005-0000-0000-0000CE4B0000}"/>
    <cellStyle name="Normal 2 2 3 3 4 2" xfId="19407" xr:uid="{00000000-0005-0000-0000-0000CF4B0000}"/>
    <cellStyle name="Normal 2 2 3 3 4 20" xfId="19408" xr:uid="{00000000-0005-0000-0000-0000D04B0000}"/>
    <cellStyle name="Normal 2 2 3 3 4 21" xfId="19409" xr:uid="{00000000-0005-0000-0000-0000D14B0000}"/>
    <cellStyle name="Normal 2 2 3 3 4 22" xfId="19410" xr:uid="{00000000-0005-0000-0000-0000D24B0000}"/>
    <cellStyle name="Normal 2 2 3 3 4 23" xfId="19411" xr:uid="{00000000-0005-0000-0000-0000D34B0000}"/>
    <cellStyle name="Normal 2 2 3 3 4 24" xfId="19412" xr:uid="{00000000-0005-0000-0000-0000D44B0000}"/>
    <cellStyle name="Normal 2 2 3 3 4 25" xfId="19413" xr:uid="{00000000-0005-0000-0000-0000D54B0000}"/>
    <cellStyle name="Normal 2 2 3 3 4 26" xfId="19414" xr:uid="{00000000-0005-0000-0000-0000D64B0000}"/>
    <cellStyle name="Normal 2 2 3 3 4 27" xfId="19415" xr:uid="{00000000-0005-0000-0000-0000D74B0000}"/>
    <cellStyle name="Normal 2 2 3 3 4 28" xfId="19416" xr:uid="{00000000-0005-0000-0000-0000D84B0000}"/>
    <cellStyle name="Normal 2 2 3 3 4 29" xfId="19417" xr:uid="{00000000-0005-0000-0000-0000D94B0000}"/>
    <cellStyle name="Normal 2 2 3 3 4 3" xfId="19418" xr:uid="{00000000-0005-0000-0000-0000DA4B0000}"/>
    <cellStyle name="Normal 2 2 3 3 4 30" xfId="19419" xr:uid="{00000000-0005-0000-0000-0000DB4B0000}"/>
    <cellStyle name="Normal 2 2 3 3 4 31" xfId="19420" xr:uid="{00000000-0005-0000-0000-0000DC4B0000}"/>
    <cellStyle name="Normal 2 2 3 3 4 32" xfId="19421" xr:uid="{00000000-0005-0000-0000-0000DD4B0000}"/>
    <cellStyle name="Normal 2 2 3 3 4 33" xfId="19422" xr:uid="{00000000-0005-0000-0000-0000DE4B0000}"/>
    <cellStyle name="Normal 2 2 3 3 4 34" xfId="19423" xr:uid="{00000000-0005-0000-0000-0000DF4B0000}"/>
    <cellStyle name="Normal 2 2 3 3 4 35" xfId="19424" xr:uid="{00000000-0005-0000-0000-0000E04B0000}"/>
    <cellStyle name="Normal 2 2 3 3 4 36" xfId="19425" xr:uid="{00000000-0005-0000-0000-0000E14B0000}"/>
    <cellStyle name="Normal 2 2 3 3 4 37" xfId="19426" xr:uid="{00000000-0005-0000-0000-0000E24B0000}"/>
    <cellStyle name="Normal 2 2 3 3 4 38" xfId="19427" xr:uid="{00000000-0005-0000-0000-0000E34B0000}"/>
    <cellStyle name="Normal 2 2 3 3 4 39" xfId="19428" xr:uid="{00000000-0005-0000-0000-0000E44B0000}"/>
    <cellStyle name="Normal 2 2 3 3 4 4" xfId="19429" xr:uid="{00000000-0005-0000-0000-0000E54B0000}"/>
    <cellStyle name="Normal 2 2 3 3 4 40" xfId="19430" xr:uid="{00000000-0005-0000-0000-0000E64B0000}"/>
    <cellStyle name="Normal 2 2 3 3 4 41" xfId="19431" xr:uid="{00000000-0005-0000-0000-0000E74B0000}"/>
    <cellStyle name="Normal 2 2 3 3 4 42" xfId="19432" xr:uid="{00000000-0005-0000-0000-0000E84B0000}"/>
    <cellStyle name="Normal 2 2 3 3 4 43" xfId="19433" xr:uid="{00000000-0005-0000-0000-0000E94B0000}"/>
    <cellStyle name="Normal 2 2 3 3 4 44" xfId="19434" xr:uid="{00000000-0005-0000-0000-0000EA4B0000}"/>
    <cellStyle name="Normal 2 2 3 3 4 45" xfId="19435" xr:uid="{00000000-0005-0000-0000-0000EB4B0000}"/>
    <cellStyle name="Normal 2 2 3 3 4 46" xfId="19436" xr:uid="{00000000-0005-0000-0000-0000EC4B0000}"/>
    <cellStyle name="Normal 2 2 3 3 4 47" xfId="19437" xr:uid="{00000000-0005-0000-0000-0000ED4B0000}"/>
    <cellStyle name="Normal 2 2 3 3 4 48" xfId="19438" xr:uid="{00000000-0005-0000-0000-0000EE4B0000}"/>
    <cellStyle name="Normal 2 2 3 3 4 49" xfId="19439" xr:uid="{00000000-0005-0000-0000-0000EF4B0000}"/>
    <cellStyle name="Normal 2 2 3 3 4 5" xfId="19440" xr:uid="{00000000-0005-0000-0000-0000F04B0000}"/>
    <cellStyle name="Normal 2 2 3 3 4 50" xfId="19441" xr:uid="{00000000-0005-0000-0000-0000F14B0000}"/>
    <cellStyle name="Normal 2 2 3 3 4 51" xfId="19442" xr:uid="{00000000-0005-0000-0000-0000F24B0000}"/>
    <cellStyle name="Normal 2 2 3 3 4 52" xfId="19443" xr:uid="{00000000-0005-0000-0000-0000F34B0000}"/>
    <cellStyle name="Normal 2 2 3 3 4 53" xfId="19444" xr:uid="{00000000-0005-0000-0000-0000F44B0000}"/>
    <cellStyle name="Normal 2 2 3 3 4 54" xfId="19445" xr:uid="{00000000-0005-0000-0000-0000F54B0000}"/>
    <cellStyle name="Normal 2 2 3 3 4 55" xfId="19446" xr:uid="{00000000-0005-0000-0000-0000F64B0000}"/>
    <cellStyle name="Normal 2 2 3 3 4 56" xfId="19447" xr:uid="{00000000-0005-0000-0000-0000F74B0000}"/>
    <cellStyle name="Normal 2 2 3 3 4 57" xfId="19448" xr:uid="{00000000-0005-0000-0000-0000F84B0000}"/>
    <cellStyle name="Normal 2 2 3 3 4 58" xfId="19449" xr:uid="{00000000-0005-0000-0000-0000F94B0000}"/>
    <cellStyle name="Normal 2 2 3 3 4 59" xfId="19450" xr:uid="{00000000-0005-0000-0000-0000FA4B0000}"/>
    <cellStyle name="Normal 2 2 3 3 4 6" xfId="19451" xr:uid="{00000000-0005-0000-0000-0000FB4B0000}"/>
    <cellStyle name="Normal 2 2 3 3 4 60" xfId="19452" xr:uid="{00000000-0005-0000-0000-0000FC4B0000}"/>
    <cellStyle name="Normal 2 2 3 3 4 61" xfId="19453" xr:uid="{00000000-0005-0000-0000-0000FD4B0000}"/>
    <cellStyle name="Normal 2 2 3 3 4 62" xfId="19454" xr:uid="{00000000-0005-0000-0000-0000FE4B0000}"/>
    <cellStyle name="Normal 2 2 3 3 4 63" xfId="19455" xr:uid="{00000000-0005-0000-0000-0000FF4B0000}"/>
    <cellStyle name="Normal 2 2 3 3 4 64" xfId="19456" xr:uid="{00000000-0005-0000-0000-0000004C0000}"/>
    <cellStyle name="Normal 2 2 3 3 4 65" xfId="19457" xr:uid="{00000000-0005-0000-0000-0000014C0000}"/>
    <cellStyle name="Normal 2 2 3 3 4 66" xfId="19458" xr:uid="{00000000-0005-0000-0000-0000024C0000}"/>
    <cellStyle name="Normal 2 2 3 3 4 67" xfId="19459" xr:uid="{00000000-0005-0000-0000-0000034C0000}"/>
    <cellStyle name="Normal 2 2 3 3 4 68" xfId="19460" xr:uid="{00000000-0005-0000-0000-0000044C0000}"/>
    <cellStyle name="Normal 2 2 3 3 4 69" xfId="19461" xr:uid="{00000000-0005-0000-0000-0000054C0000}"/>
    <cellStyle name="Normal 2 2 3 3 4 7" xfId="19462" xr:uid="{00000000-0005-0000-0000-0000064C0000}"/>
    <cellStyle name="Normal 2 2 3 3 4 70" xfId="19463" xr:uid="{00000000-0005-0000-0000-0000074C0000}"/>
    <cellStyle name="Normal 2 2 3 3 4 71" xfId="19464" xr:uid="{00000000-0005-0000-0000-0000084C0000}"/>
    <cellStyle name="Normal 2 2 3 3 4 72" xfId="19465" xr:uid="{00000000-0005-0000-0000-0000094C0000}"/>
    <cellStyle name="Normal 2 2 3 3 4 73" xfId="19466" xr:uid="{00000000-0005-0000-0000-00000A4C0000}"/>
    <cellStyle name="Normal 2 2 3 3 4 74" xfId="19467" xr:uid="{00000000-0005-0000-0000-00000B4C0000}"/>
    <cellStyle name="Normal 2 2 3 3 4 75" xfId="19468" xr:uid="{00000000-0005-0000-0000-00000C4C0000}"/>
    <cellStyle name="Normal 2 2 3 3 4 76" xfId="19469" xr:uid="{00000000-0005-0000-0000-00000D4C0000}"/>
    <cellStyle name="Normal 2 2 3 3 4 77" xfId="19470" xr:uid="{00000000-0005-0000-0000-00000E4C0000}"/>
    <cellStyle name="Normal 2 2 3 3 4 78" xfId="19471" xr:uid="{00000000-0005-0000-0000-00000F4C0000}"/>
    <cellStyle name="Normal 2 2 3 3 4 79" xfId="19472" xr:uid="{00000000-0005-0000-0000-0000104C0000}"/>
    <cellStyle name="Normal 2 2 3 3 4 8" xfId="19473" xr:uid="{00000000-0005-0000-0000-0000114C0000}"/>
    <cellStyle name="Normal 2 2 3 3 4 80" xfId="19474" xr:uid="{00000000-0005-0000-0000-0000124C0000}"/>
    <cellStyle name="Normal 2 2 3 3 4 81" xfId="19475" xr:uid="{00000000-0005-0000-0000-0000134C0000}"/>
    <cellStyle name="Normal 2 2 3 3 4 82" xfId="19476" xr:uid="{00000000-0005-0000-0000-0000144C0000}"/>
    <cellStyle name="Normal 2 2 3 3 4 83" xfId="19477" xr:uid="{00000000-0005-0000-0000-0000154C0000}"/>
    <cellStyle name="Normal 2 2 3 3 4 84" xfId="19478" xr:uid="{00000000-0005-0000-0000-0000164C0000}"/>
    <cellStyle name="Normal 2 2 3 3 4 85" xfId="19479" xr:uid="{00000000-0005-0000-0000-0000174C0000}"/>
    <cellStyle name="Normal 2 2 3 3 4 86" xfId="19480" xr:uid="{00000000-0005-0000-0000-0000184C0000}"/>
    <cellStyle name="Normal 2 2 3 3 4 87" xfId="19481" xr:uid="{00000000-0005-0000-0000-0000194C0000}"/>
    <cellStyle name="Normal 2 2 3 3 4 88" xfId="19482" xr:uid="{00000000-0005-0000-0000-00001A4C0000}"/>
    <cellStyle name="Normal 2 2 3 3 4 89" xfId="19483" xr:uid="{00000000-0005-0000-0000-00001B4C0000}"/>
    <cellStyle name="Normal 2 2 3 3 4 9" xfId="19484" xr:uid="{00000000-0005-0000-0000-00001C4C0000}"/>
    <cellStyle name="Normal 2 2 3 3 4 90" xfId="19485" xr:uid="{00000000-0005-0000-0000-00001D4C0000}"/>
    <cellStyle name="Normal 2 2 3 3 4 91" xfId="19486" xr:uid="{00000000-0005-0000-0000-00001E4C0000}"/>
    <cellStyle name="Normal 2 2 3 3 4 92" xfId="19487" xr:uid="{00000000-0005-0000-0000-00001F4C0000}"/>
    <cellStyle name="Normal 2 2 3 3 4 93" xfId="19488" xr:uid="{00000000-0005-0000-0000-0000204C0000}"/>
    <cellStyle name="Normal 2 2 3 3 4 94" xfId="19489" xr:uid="{00000000-0005-0000-0000-0000214C0000}"/>
    <cellStyle name="Normal 2 2 3 3 4 95" xfId="19490" xr:uid="{00000000-0005-0000-0000-0000224C0000}"/>
    <cellStyle name="Normal 2 2 3 3 4 96" xfId="19491" xr:uid="{00000000-0005-0000-0000-0000234C0000}"/>
    <cellStyle name="Normal 2 2 3 3 4 97" xfId="19492" xr:uid="{00000000-0005-0000-0000-0000244C0000}"/>
    <cellStyle name="Normal 2 2 3 3 4 98" xfId="19493" xr:uid="{00000000-0005-0000-0000-0000254C0000}"/>
    <cellStyle name="Normal 2 2 3 3 4 99" xfId="19494" xr:uid="{00000000-0005-0000-0000-0000264C0000}"/>
    <cellStyle name="Normal 2 2 3 3 5" xfId="19495" xr:uid="{00000000-0005-0000-0000-0000274C0000}"/>
    <cellStyle name="Normal 2 2 3 3 6" xfId="19496" xr:uid="{00000000-0005-0000-0000-0000284C0000}"/>
    <cellStyle name="Normal 2 2 3 3 7" xfId="19497" xr:uid="{00000000-0005-0000-0000-0000294C0000}"/>
    <cellStyle name="Normal 2 2 3 3 8" xfId="19498" xr:uid="{00000000-0005-0000-0000-00002A4C0000}"/>
    <cellStyle name="Normal 2 2 3 3 9" xfId="19499" xr:uid="{00000000-0005-0000-0000-00002B4C0000}"/>
    <cellStyle name="Normal 2 2 3 4" xfId="19500" xr:uid="{00000000-0005-0000-0000-00002C4C0000}"/>
    <cellStyle name="Normal 2 2 3 4 10" xfId="19501" xr:uid="{00000000-0005-0000-0000-00002D4C0000}"/>
    <cellStyle name="Normal 2 2 3 4 11" xfId="19502" xr:uid="{00000000-0005-0000-0000-00002E4C0000}"/>
    <cellStyle name="Normal 2 2 3 4 12" xfId="19503" xr:uid="{00000000-0005-0000-0000-00002F4C0000}"/>
    <cellStyle name="Normal 2 2 3 4 13" xfId="19504" xr:uid="{00000000-0005-0000-0000-0000304C0000}"/>
    <cellStyle name="Normal 2 2 3 4 14" xfId="19505" xr:uid="{00000000-0005-0000-0000-0000314C0000}"/>
    <cellStyle name="Normal 2 2 3 4 2" xfId="19506" xr:uid="{00000000-0005-0000-0000-0000324C0000}"/>
    <cellStyle name="Normal 2 2 3 4 2 10" xfId="19507" xr:uid="{00000000-0005-0000-0000-0000334C0000}"/>
    <cellStyle name="Normal 2 2 3 4 2 11" xfId="19508" xr:uid="{00000000-0005-0000-0000-0000344C0000}"/>
    <cellStyle name="Normal 2 2 3 4 2 12" xfId="19509" xr:uid="{00000000-0005-0000-0000-0000354C0000}"/>
    <cellStyle name="Normal 2 2 3 4 2 13" xfId="19510" xr:uid="{00000000-0005-0000-0000-0000364C0000}"/>
    <cellStyle name="Normal 2 2 3 4 2 14" xfId="19511" xr:uid="{00000000-0005-0000-0000-0000374C0000}"/>
    <cellStyle name="Normal 2 2 3 4 2 2" xfId="19512" xr:uid="{00000000-0005-0000-0000-0000384C0000}"/>
    <cellStyle name="Normal 2 2 3 4 2 2 10" xfId="19513" xr:uid="{00000000-0005-0000-0000-0000394C0000}"/>
    <cellStyle name="Normal 2 2 3 4 2 2 11" xfId="19514" xr:uid="{00000000-0005-0000-0000-00003A4C0000}"/>
    <cellStyle name="Normal 2 2 3 4 2 2 12" xfId="19515" xr:uid="{00000000-0005-0000-0000-00003B4C0000}"/>
    <cellStyle name="Normal 2 2 3 4 2 2 13" xfId="19516" xr:uid="{00000000-0005-0000-0000-00003C4C0000}"/>
    <cellStyle name="Normal 2 2 3 4 2 2 2" xfId="19517" xr:uid="{00000000-0005-0000-0000-00003D4C0000}"/>
    <cellStyle name="Normal 2 2 3 4 2 2 2 10" xfId="19518" xr:uid="{00000000-0005-0000-0000-00003E4C0000}"/>
    <cellStyle name="Normal 2 2 3 4 2 2 2 11" xfId="19519" xr:uid="{00000000-0005-0000-0000-00003F4C0000}"/>
    <cellStyle name="Normal 2 2 3 4 2 2 2 12" xfId="19520" xr:uid="{00000000-0005-0000-0000-0000404C0000}"/>
    <cellStyle name="Normal 2 2 3 4 2 2 2 13" xfId="19521" xr:uid="{00000000-0005-0000-0000-0000414C0000}"/>
    <cellStyle name="Normal 2 2 3 4 2 2 2 2" xfId="19522" xr:uid="{00000000-0005-0000-0000-0000424C0000}"/>
    <cellStyle name="Normal 2 2 3 4 2 2 2 3" xfId="19523" xr:uid="{00000000-0005-0000-0000-0000434C0000}"/>
    <cellStyle name="Normal 2 2 3 4 2 2 2 4" xfId="19524" xr:uid="{00000000-0005-0000-0000-0000444C0000}"/>
    <cellStyle name="Normal 2 2 3 4 2 2 2 5" xfId="19525" xr:uid="{00000000-0005-0000-0000-0000454C0000}"/>
    <cellStyle name="Normal 2 2 3 4 2 2 2 6" xfId="19526" xr:uid="{00000000-0005-0000-0000-0000464C0000}"/>
    <cellStyle name="Normal 2 2 3 4 2 2 2 7" xfId="19527" xr:uid="{00000000-0005-0000-0000-0000474C0000}"/>
    <cellStyle name="Normal 2 2 3 4 2 2 2 8" xfId="19528" xr:uid="{00000000-0005-0000-0000-0000484C0000}"/>
    <cellStyle name="Normal 2 2 3 4 2 2 2 9" xfId="19529" xr:uid="{00000000-0005-0000-0000-0000494C0000}"/>
    <cellStyle name="Normal 2 2 3 4 2 2 3" xfId="19530" xr:uid="{00000000-0005-0000-0000-00004A4C0000}"/>
    <cellStyle name="Normal 2 2 3 4 2 2 4" xfId="19531" xr:uid="{00000000-0005-0000-0000-00004B4C0000}"/>
    <cellStyle name="Normal 2 2 3 4 2 2 5" xfId="19532" xr:uid="{00000000-0005-0000-0000-00004C4C0000}"/>
    <cellStyle name="Normal 2 2 3 4 2 2 6" xfId="19533" xr:uid="{00000000-0005-0000-0000-00004D4C0000}"/>
    <cellStyle name="Normal 2 2 3 4 2 2 7" xfId="19534" xr:uid="{00000000-0005-0000-0000-00004E4C0000}"/>
    <cellStyle name="Normal 2 2 3 4 2 2 8" xfId="19535" xr:uid="{00000000-0005-0000-0000-00004F4C0000}"/>
    <cellStyle name="Normal 2 2 3 4 2 2 9" xfId="19536" xr:uid="{00000000-0005-0000-0000-0000504C0000}"/>
    <cellStyle name="Normal 2 2 3 4 2 3" xfId="19537" xr:uid="{00000000-0005-0000-0000-0000514C0000}"/>
    <cellStyle name="Normal 2 2 3 4 2 4" xfId="19538" xr:uid="{00000000-0005-0000-0000-0000524C0000}"/>
    <cellStyle name="Normal 2 2 3 4 2 5" xfId="19539" xr:uid="{00000000-0005-0000-0000-0000534C0000}"/>
    <cellStyle name="Normal 2 2 3 4 2 6" xfId="19540" xr:uid="{00000000-0005-0000-0000-0000544C0000}"/>
    <cellStyle name="Normal 2 2 3 4 2 7" xfId="19541" xr:uid="{00000000-0005-0000-0000-0000554C0000}"/>
    <cellStyle name="Normal 2 2 3 4 2 8" xfId="19542" xr:uid="{00000000-0005-0000-0000-0000564C0000}"/>
    <cellStyle name="Normal 2 2 3 4 2 9" xfId="19543" xr:uid="{00000000-0005-0000-0000-0000574C0000}"/>
    <cellStyle name="Normal 2 2 3 4 3" xfId="19544" xr:uid="{00000000-0005-0000-0000-0000584C0000}"/>
    <cellStyle name="Normal 2 2 3 4 3 10" xfId="19545" xr:uid="{00000000-0005-0000-0000-0000594C0000}"/>
    <cellStyle name="Normal 2 2 3 4 3 100" xfId="19546" xr:uid="{00000000-0005-0000-0000-00005A4C0000}"/>
    <cellStyle name="Normal 2 2 3 4 3 101" xfId="19547" xr:uid="{00000000-0005-0000-0000-00005B4C0000}"/>
    <cellStyle name="Normal 2 2 3 4 3 102" xfId="19548" xr:uid="{00000000-0005-0000-0000-00005C4C0000}"/>
    <cellStyle name="Normal 2 2 3 4 3 103" xfId="19549" xr:uid="{00000000-0005-0000-0000-00005D4C0000}"/>
    <cellStyle name="Normal 2 2 3 4 3 104" xfId="19550" xr:uid="{00000000-0005-0000-0000-00005E4C0000}"/>
    <cellStyle name="Normal 2 2 3 4 3 105" xfId="19551" xr:uid="{00000000-0005-0000-0000-00005F4C0000}"/>
    <cellStyle name="Normal 2 2 3 4 3 106" xfId="19552" xr:uid="{00000000-0005-0000-0000-0000604C0000}"/>
    <cellStyle name="Normal 2 2 3 4 3 107" xfId="19553" xr:uid="{00000000-0005-0000-0000-0000614C0000}"/>
    <cellStyle name="Normal 2 2 3 4 3 108" xfId="19554" xr:uid="{00000000-0005-0000-0000-0000624C0000}"/>
    <cellStyle name="Normal 2 2 3 4 3 109" xfId="19555" xr:uid="{00000000-0005-0000-0000-0000634C0000}"/>
    <cellStyle name="Normal 2 2 3 4 3 11" xfId="19556" xr:uid="{00000000-0005-0000-0000-0000644C0000}"/>
    <cellStyle name="Normal 2 2 3 4 3 110" xfId="19557" xr:uid="{00000000-0005-0000-0000-0000654C0000}"/>
    <cellStyle name="Normal 2 2 3 4 3 111" xfId="19558" xr:uid="{00000000-0005-0000-0000-0000664C0000}"/>
    <cellStyle name="Normal 2 2 3 4 3 112" xfId="19559" xr:uid="{00000000-0005-0000-0000-0000674C0000}"/>
    <cellStyle name="Normal 2 2 3 4 3 113" xfId="19560" xr:uid="{00000000-0005-0000-0000-0000684C0000}"/>
    <cellStyle name="Normal 2 2 3 4 3 114" xfId="19561" xr:uid="{00000000-0005-0000-0000-0000694C0000}"/>
    <cellStyle name="Normal 2 2 3 4 3 115" xfId="19562" xr:uid="{00000000-0005-0000-0000-00006A4C0000}"/>
    <cellStyle name="Normal 2 2 3 4 3 116" xfId="19563" xr:uid="{00000000-0005-0000-0000-00006B4C0000}"/>
    <cellStyle name="Normal 2 2 3 4 3 117" xfId="19564" xr:uid="{00000000-0005-0000-0000-00006C4C0000}"/>
    <cellStyle name="Normal 2 2 3 4 3 118" xfId="19565" xr:uid="{00000000-0005-0000-0000-00006D4C0000}"/>
    <cellStyle name="Normal 2 2 3 4 3 119" xfId="19566" xr:uid="{00000000-0005-0000-0000-00006E4C0000}"/>
    <cellStyle name="Normal 2 2 3 4 3 12" xfId="19567" xr:uid="{00000000-0005-0000-0000-00006F4C0000}"/>
    <cellStyle name="Normal 2 2 3 4 3 120" xfId="19568" xr:uid="{00000000-0005-0000-0000-0000704C0000}"/>
    <cellStyle name="Normal 2 2 3 4 3 121" xfId="19569" xr:uid="{00000000-0005-0000-0000-0000714C0000}"/>
    <cellStyle name="Normal 2 2 3 4 3 122" xfId="19570" xr:uid="{00000000-0005-0000-0000-0000724C0000}"/>
    <cellStyle name="Normal 2 2 3 4 3 123" xfId="19571" xr:uid="{00000000-0005-0000-0000-0000734C0000}"/>
    <cellStyle name="Normal 2 2 3 4 3 124" xfId="19572" xr:uid="{00000000-0005-0000-0000-0000744C0000}"/>
    <cellStyle name="Normal 2 2 3 4 3 125" xfId="19573" xr:uid="{00000000-0005-0000-0000-0000754C0000}"/>
    <cellStyle name="Normal 2 2 3 4 3 126" xfId="19574" xr:uid="{00000000-0005-0000-0000-0000764C0000}"/>
    <cellStyle name="Normal 2 2 3 4 3 127" xfId="19575" xr:uid="{00000000-0005-0000-0000-0000774C0000}"/>
    <cellStyle name="Normal 2 2 3 4 3 128" xfId="19576" xr:uid="{00000000-0005-0000-0000-0000784C0000}"/>
    <cellStyle name="Normal 2 2 3 4 3 129" xfId="19577" xr:uid="{00000000-0005-0000-0000-0000794C0000}"/>
    <cellStyle name="Normal 2 2 3 4 3 13" xfId="19578" xr:uid="{00000000-0005-0000-0000-00007A4C0000}"/>
    <cellStyle name="Normal 2 2 3 4 3 130" xfId="19579" xr:uid="{00000000-0005-0000-0000-00007B4C0000}"/>
    <cellStyle name="Normal 2 2 3 4 3 131" xfId="19580" xr:uid="{00000000-0005-0000-0000-00007C4C0000}"/>
    <cellStyle name="Normal 2 2 3 4 3 132" xfId="19581" xr:uid="{00000000-0005-0000-0000-00007D4C0000}"/>
    <cellStyle name="Normal 2 2 3 4 3 133" xfId="19582" xr:uid="{00000000-0005-0000-0000-00007E4C0000}"/>
    <cellStyle name="Normal 2 2 3 4 3 134" xfId="19583" xr:uid="{00000000-0005-0000-0000-00007F4C0000}"/>
    <cellStyle name="Normal 2 2 3 4 3 135" xfId="19584" xr:uid="{00000000-0005-0000-0000-0000804C0000}"/>
    <cellStyle name="Normal 2 2 3 4 3 136" xfId="19585" xr:uid="{00000000-0005-0000-0000-0000814C0000}"/>
    <cellStyle name="Normal 2 2 3 4 3 137" xfId="19586" xr:uid="{00000000-0005-0000-0000-0000824C0000}"/>
    <cellStyle name="Normal 2 2 3 4 3 138" xfId="19587" xr:uid="{00000000-0005-0000-0000-0000834C0000}"/>
    <cellStyle name="Normal 2 2 3 4 3 139" xfId="19588" xr:uid="{00000000-0005-0000-0000-0000844C0000}"/>
    <cellStyle name="Normal 2 2 3 4 3 14" xfId="19589" xr:uid="{00000000-0005-0000-0000-0000854C0000}"/>
    <cellStyle name="Normal 2 2 3 4 3 140" xfId="19590" xr:uid="{00000000-0005-0000-0000-0000864C0000}"/>
    <cellStyle name="Normal 2 2 3 4 3 141" xfId="19591" xr:uid="{00000000-0005-0000-0000-0000874C0000}"/>
    <cellStyle name="Normal 2 2 3 4 3 142" xfId="19592" xr:uid="{00000000-0005-0000-0000-0000884C0000}"/>
    <cellStyle name="Normal 2 2 3 4 3 143" xfId="19593" xr:uid="{00000000-0005-0000-0000-0000894C0000}"/>
    <cellStyle name="Normal 2 2 3 4 3 144" xfId="19594" xr:uid="{00000000-0005-0000-0000-00008A4C0000}"/>
    <cellStyle name="Normal 2 2 3 4 3 145" xfId="19595" xr:uid="{00000000-0005-0000-0000-00008B4C0000}"/>
    <cellStyle name="Normal 2 2 3 4 3 146" xfId="19596" xr:uid="{00000000-0005-0000-0000-00008C4C0000}"/>
    <cellStyle name="Normal 2 2 3 4 3 147" xfId="19597" xr:uid="{00000000-0005-0000-0000-00008D4C0000}"/>
    <cellStyle name="Normal 2 2 3 4 3 148" xfId="19598" xr:uid="{00000000-0005-0000-0000-00008E4C0000}"/>
    <cellStyle name="Normal 2 2 3 4 3 149" xfId="19599" xr:uid="{00000000-0005-0000-0000-00008F4C0000}"/>
    <cellStyle name="Normal 2 2 3 4 3 15" xfId="19600" xr:uid="{00000000-0005-0000-0000-0000904C0000}"/>
    <cellStyle name="Normal 2 2 3 4 3 150" xfId="19601" xr:uid="{00000000-0005-0000-0000-0000914C0000}"/>
    <cellStyle name="Normal 2 2 3 4 3 151" xfId="19602" xr:uid="{00000000-0005-0000-0000-0000924C0000}"/>
    <cellStyle name="Normal 2 2 3 4 3 152" xfId="19603" xr:uid="{00000000-0005-0000-0000-0000934C0000}"/>
    <cellStyle name="Normal 2 2 3 4 3 153" xfId="19604" xr:uid="{00000000-0005-0000-0000-0000944C0000}"/>
    <cellStyle name="Normal 2 2 3 4 3 154" xfId="19605" xr:uid="{00000000-0005-0000-0000-0000954C0000}"/>
    <cellStyle name="Normal 2 2 3 4 3 155" xfId="19606" xr:uid="{00000000-0005-0000-0000-0000964C0000}"/>
    <cellStyle name="Normal 2 2 3 4 3 156" xfId="19607" xr:uid="{00000000-0005-0000-0000-0000974C0000}"/>
    <cellStyle name="Normal 2 2 3 4 3 157" xfId="19608" xr:uid="{00000000-0005-0000-0000-0000984C0000}"/>
    <cellStyle name="Normal 2 2 3 4 3 158" xfId="19609" xr:uid="{00000000-0005-0000-0000-0000994C0000}"/>
    <cellStyle name="Normal 2 2 3 4 3 159" xfId="19610" xr:uid="{00000000-0005-0000-0000-00009A4C0000}"/>
    <cellStyle name="Normal 2 2 3 4 3 16" xfId="19611" xr:uid="{00000000-0005-0000-0000-00009B4C0000}"/>
    <cellStyle name="Normal 2 2 3 4 3 160" xfId="19612" xr:uid="{00000000-0005-0000-0000-00009C4C0000}"/>
    <cellStyle name="Normal 2 2 3 4 3 161" xfId="19613" xr:uid="{00000000-0005-0000-0000-00009D4C0000}"/>
    <cellStyle name="Normal 2 2 3 4 3 162" xfId="19614" xr:uid="{00000000-0005-0000-0000-00009E4C0000}"/>
    <cellStyle name="Normal 2 2 3 4 3 163" xfId="19615" xr:uid="{00000000-0005-0000-0000-00009F4C0000}"/>
    <cellStyle name="Normal 2 2 3 4 3 164" xfId="19616" xr:uid="{00000000-0005-0000-0000-0000A04C0000}"/>
    <cellStyle name="Normal 2 2 3 4 3 165" xfId="19617" xr:uid="{00000000-0005-0000-0000-0000A14C0000}"/>
    <cellStyle name="Normal 2 2 3 4 3 166" xfId="19618" xr:uid="{00000000-0005-0000-0000-0000A24C0000}"/>
    <cellStyle name="Normal 2 2 3 4 3 167" xfId="19619" xr:uid="{00000000-0005-0000-0000-0000A34C0000}"/>
    <cellStyle name="Normal 2 2 3 4 3 168" xfId="19620" xr:uid="{00000000-0005-0000-0000-0000A44C0000}"/>
    <cellStyle name="Normal 2 2 3 4 3 169" xfId="19621" xr:uid="{00000000-0005-0000-0000-0000A54C0000}"/>
    <cellStyle name="Normal 2 2 3 4 3 17" xfId="19622" xr:uid="{00000000-0005-0000-0000-0000A64C0000}"/>
    <cellStyle name="Normal 2 2 3 4 3 170" xfId="19623" xr:uid="{00000000-0005-0000-0000-0000A74C0000}"/>
    <cellStyle name="Normal 2 2 3 4 3 171" xfId="19624" xr:uid="{00000000-0005-0000-0000-0000A84C0000}"/>
    <cellStyle name="Normal 2 2 3 4 3 172" xfId="19625" xr:uid="{00000000-0005-0000-0000-0000A94C0000}"/>
    <cellStyle name="Normal 2 2 3 4 3 173" xfId="19626" xr:uid="{00000000-0005-0000-0000-0000AA4C0000}"/>
    <cellStyle name="Normal 2 2 3 4 3 174" xfId="19627" xr:uid="{00000000-0005-0000-0000-0000AB4C0000}"/>
    <cellStyle name="Normal 2 2 3 4 3 175" xfId="19628" xr:uid="{00000000-0005-0000-0000-0000AC4C0000}"/>
    <cellStyle name="Normal 2 2 3 4 3 176" xfId="19629" xr:uid="{00000000-0005-0000-0000-0000AD4C0000}"/>
    <cellStyle name="Normal 2 2 3 4 3 177" xfId="19630" xr:uid="{00000000-0005-0000-0000-0000AE4C0000}"/>
    <cellStyle name="Normal 2 2 3 4 3 178" xfId="19631" xr:uid="{00000000-0005-0000-0000-0000AF4C0000}"/>
    <cellStyle name="Normal 2 2 3 4 3 179" xfId="19632" xr:uid="{00000000-0005-0000-0000-0000B04C0000}"/>
    <cellStyle name="Normal 2 2 3 4 3 18" xfId="19633" xr:uid="{00000000-0005-0000-0000-0000B14C0000}"/>
    <cellStyle name="Normal 2 2 3 4 3 180" xfId="19634" xr:uid="{00000000-0005-0000-0000-0000B24C0000}"/>
    <cellStyle name="Normal 2 2 3 4 3 19" xfId="19635" xr:uid="{00000000-0005-0000-0000-0000B34C0000}"/>
    <cellStyle name="Normal 2 2 3 4 3 2" xfId="19636" xr:uid="{00000000-0005-0000-0000-0000B44C0000}"/>
    <cellStyle name="Normal 2 2 3 4 3 20" xfId="19637" xr:uid="{00000000-0005-0000-0000-0000B54C0000}"/>
    <cellStyle name="Normal 2 2 3 4 3 21" xfId="19638" xr:uid="{00000000-0005-0000-0000-0000B64C0000}"/>
    <cellStyle name="Normal 2 2 3 4 3 22" xfId="19639" xr:uid="{00000000-0005-0000-0000-0000B74C0000}"/>
    <cellStyle name="Normal 2 2 3 4 3 23" xfId="19640" xr:uid="{00000000-0005-0000-0000-0000B84C0000}"/>
    <cellStyle name="Normal 2 2 3 4 3 24" xfId="19641" xr:uid="{00000000-0005-0000-0000-0000B94C0000}"/>
    <cellStyle name="Normal 2 2 3 4 3 25" xfId="19642" xr:uid="{00000000-0005-0000-0000-0000BA4C0000}"/>
    <cellStyle name="Normal 2 2 3 4 3 26" xfId="19643" xr:uid="{00000000-0005-0000-0000-0000BB4C0000}"/>
    <cellStyle name="Normal 2 2 3 4 3 27" xfId="19644" xr:uid="{00000000-0005-0000-0000-0000BC4C0000}"/>
    <cellStyle name="Normal 2 2 3 4 3 28" xfId="19645" xr:uid="{00000000-0005-0000-0000-0000BD4C0000}"/>
    <cellStyle name="Normal 2 2 3 4 3 29" xfId="19646" xr:uid="{00000000-0005-0000-0000-0000BE4C0000}"/>
    <cellStyle name="Normal 2 2 3 4 3 3" xfId="19647" xr:uid="{00000000-0005-0000-0000-0000BF4C0000}"/>
    <cellStyle name="Normal 2 2 3 4 3 30" xfId="19648" xr:uid="{00000000-0005-0000-0000-0000C04C0000}"/>
    <cellStyle name="Normal 2 2 3 4 3 31" xfId="19649" xr:uid="{00000000-0005-0000-0000-0000C14C0000}"/>
    <cellStyle name="Normal 2 2 3 4 3 32" xfId="19650" xr:uid="{00000000-0005-0000-0000-0000C24C0000}"/>
    <cellStyle name="Normal 2 2 3 4 3 33" xfId="19651" xr:uid="{00000000-0005-0000-0000-0000C34C0000}"/>
    <cellStyle name="Normal 2 2 3 4 3 34" xfId="19652" xr:uid="{00000000-0005-0000-0000-0000C44C0000}"/>
    <cellStyle name="Normal 2 2 3 4 3 35" xfId="19653" xr:uid="{00000000-0005-0000-0000-0000C54C0000}"/>
    <cellStyle name="Normal 2 2 3 4 3 36" xfId="19654" xr:uid="{00000000-0005-0000-0000-0000C64C0000}"/>
    <cellStyle name="Normal 2 2 3 4 3 37" xfId="19655" xr:uid="{00000000-0005-0000-0000-0000C74C0000}"/>
    <cellStyle name="Normal 2 2 3 4 3 38" xfId="19656" xr:uid="{00000000-0005-0000-0000-0000C84C0000}"/>
    <cellStyle name="Normal 2 2 3 4 3 39" xfId="19657" xr:uid="{00000000-0005-0000-0000-0000C94C0000}"/>
    <cellStyle name="Normal 2 2 3 4 3 4" xfId="19658" xr:uid="{00000000-0005-0000-0000-0000CA4C0000}"/>
    <cellStyle name="Normal 2 2 3 4 3 40" xfId="19659" xr:uid="{00000000-0005-0000-0000-0000CB4C0000}"/>
    <cellStyle name="Normal 2 2 3 4 3 41" xfId="19660" xr:uid="{00000000-0005-0000-0000-0000CC4C0000}"/>
    <cellStyle name="Normal 2 2 3 4 3 42" xfId="19661" xr:uid="{00000000-0005-0000-0000-0000CD4C0000}"/>
    <cellStyle name="Normal 2 2 3 4 3 43" xfId="19662" xr:uid="{00000000-0005-0000-0000-0000CE4C0000}"/>
    <cellStyle name="Normal 2 2 3 4 3 44" xfId="19663" xr:uid="{00000000-0005-0000-0000-0000CF4C0000}"/>
    <cellStyle name="Normal 2 2 3 4 3 45" xfId="19664" xr:uid="{00000000-0005-0000-0000-0000D04C0000}"/>
    <cellStyle name="Normal 2 2 3 4 3 46" xfId="19665" xr:uid="{00000000-0005-0000-0000-0000D14C0000}"/>
    <cellStyle name="Normal 2 2 3 4 3 47" xfId="19666" xr:uid="{00000000-0005-0000-0000-0000D24C0000}"/>
    <cellStyle name="Normal 2 2 3 4 3 48" xfId="19667" xr:uid="{00000000-0005-0000-0000-0000D34C0000}"/>
    <cellStyle name="Normal 2 2 3 4 3 49" xfId="19668" xr:uid="{00000000-0005-0000-0000-0000D44C0000}"/>
    <cellStyle name="Normal 2 2 3 4 3 5" xfId="19669" xr:uid="{00000000-0005-0000-0000-0000D54C0000}"/>
    <cellStyle name="Normal 2 2 3 4 3 50" xfId="19670" xr:uid="{00000000-0005-0000-0000-0000D64C0000}"/>
    <cellStyle name="Normal 2 2 3 4 3 51" xfId="19671" xr:uid="{00000000-0005-0000-0000-0000D74C0000}"/>
    <cellStyle name="Normal 2 2 3 4 3 52" xfId="19672" xr:uid="{00000000-0005-0000-0000-0000D84C0000}"/>
    <cellStyle name="Normal 2 2 3 4 3 53" xfId="19673" xr:uid="{00000000-0005-0000-0000-0000D94C0000}"/>
    <cellStyle name="Normal 2 2 3 4 3 54" xfId="19674" xr:uid="{00000000-0005-0000-0000-0000DA4C0000}"/>
    <cellStyle name="Normal 2 2 3 4 3 55" xfId="19675" xr:uid="{00000000-0005-0000-0000-0000DB4C0000}"/>
    <cellStyle name="Normal 2 2 3 4 3 56" xfId="19676" xr:uid="{00000000-0005-0000-0000-0000DC4C0000}"/>
    <cellStyle name="Normal 2 2 3 4 3 57" xfId="19677" xr:uid="{00000000-0005-0000-0000-0000DD4C0000}"/>
    <cellStyle name="Normal 2 2 3 4 3 58" xfId="19678" xr:uid="{00000000-0005-0000-0000-0000DE4C0000}"/>
    <cellStyle name="Normal 2 2 3 4 3 59" xfId="19679" xr:uid="{00000000-0005-0000-0000-0000DF4C0000}"/>
    <cellStyle name="Normal 2 2 3 4 3 6" xfId="19680" xr:uid="{00000000-0005-0000-0000-0000E04C0000}"/>
    <cellStyle name="Normal 2 2 3 4 3 60" xfId="19681" xr:uid="{00000000-0005-0000-0000-0000E14C0000}"/>
    <cellStyle name="Normal 2 2 3 4 3 61" xfId="19682" xr:uid="{00000000-0005-0000-0000-0000E24C0000}"/>
    <cellStyle name="Normal 2 2 3 4 3 62" xfId="19683" xr:uid="{00000000-0005-0000-0000-0000E34C0000}"/>
    <cellStyle name="Normal 2 2 3 4 3 63" xfId="19684" xr:uid="{00000000-0005-0000-0000-0000E44C0000}"/>
    <cellStyle name="Normal 2 2 3 4 3 64" xfId="19685" xr:uid="{00000000-0005-0000-0000-0000E54C0000}"/>
    <cellStyle name="Normal 2 2 3 4 3 65" xfId="19686" xr:uid="{00000000-0005-0000-0000-0000E64C0000}"/>
    <cellStyle name="Normal 2 2 3 4 3 66" xfId="19687" xr:uid="{00000000-0005-0000-0000-0000E74C0000}"/>
    <cellStyle name="Normal 2 2 3 4 3 67" xfId="19688" xr:uid="{00000000-0005-0000-0000-0000E84C0000}"/>
    <cellStyle name="Normal 2 2 3 4 3 68" xfId="19689" xr:uid="{00000000-0005-0000-0000-0000E94C0000}"/>
    <cellStyle name="Normal 2 2 3 4 3 69" xfId="19690" xr:uid="{00000000-0005-0000-0000-0000EA4C0000}"/>
    <cellStyle name="Normal 2 2 3 4 3 7" xfId="19691" xr:uid="{00000000-0005-0000-0000-0000EB4C0000}"/>
    <cellStyle name="Normal 2 2 3 4 3 70" xfId="19692" xr:uid="{00000000-0005-0000-0000-0000EC4C0000}"/>
    <cellStyle name="Normal 2 2 3 4 3 71" xfId="19693" xr:uid="{00000000-0005-0000-0000-0000ED4C0000}"/>
    <cellStyle name="Normal 2 2 3 4 3 72" xfId="19694" xr:uid="{00000000-0005-0000-0000-0000EE4C0000}"/>
    <cellStyle name="Normal 2 2 3 4 3 73" xfId="19695" xr:uid="{00000000-0005-0000-0000-0000EF4C0000}"/>
    <cellStyle name="Normal 2 2 3 4 3 74" xfId="19696" xr:uid="{00000000-0005-0000-0000-0000F04C0000}"/>
    <cellStyle name="Normal 2 2 3 4 3 75" xfId="19697" xr:uid="{00000000-0005-0000-0000-0000F14C0000}"/>
    <cellStyle name="Normal 2 2 3 4 3 76" xfId="19698" xr:uid="{00000000-0005-0000-0000-0000F24C0000}"/>
    <cellStyle name="Normal 2 2 3 4 3 77" xfId="19699" xr:uid="{00000000-0005-0000-0000-0000F34C0000}"/>
    <cellStyle name="Normal 2 2 3 4 3 78" xfId="19700" xr:uid="{00000000-0005-0000-0000-0000F44C0000}"/>
    <cellStyle name="Normal 2 2 3 4 3 79" xfId="19701" xr:uid="{00000000-0005-0000-0000-0000F54C0000}"/>
    <cellStyle name="Normal 2 2 3 4 3 8" xfId="19702" xr:uid="{00000000-0005-0000-0000-0000F64C0000}"/>
    <cellStyle name="Normal 2 2 3 4 3 80" xfId="19703" xr:uid="{00000000-0005-0000-0000-0000F74C0000}"/>
    <cellStyle name="Normal 2 2 3 4 3 81" xfId="19704" xr:uid="{00000000-0005-0000-0000-0000F84C0000}"/>
    <cellStyle name="Normal 2 2 3 4 3 82" xfId="19705" xr:uid="{00000000-0005-0000-0000-0000F94C0000}"/>
    <cellStyle name="Normal 2 2 3 4 3 83" xfId="19706" xr:uid="{00000000-0005-0000-0000-0000FA4C0000}"/>
    <cellStyle name="Normal 2 2 3 4 3 84" xfId="19707" xr:uid="{00000000-0005-0000-0000-0000FB4C0000}"/>
    <cellStyle name="Normal 2 2 3 4 3 85" xfId="19708" xr:uid="{00000000-0005-0000-0000-0000FC4C0000}"/>
    <cellStyle name="Normal 2 2 3 4 3 86" xfId="19709" xr:uid="{00000000-0005-0000-0000-0000FD4C0000}"/>
    <cellStyle name="Normal 2 2 3 4 3 87" xfId="19710" xr:uid="{00000000-0005-0000-0000-0000FE4C0000}"/>
    <cellStyle name="Normal 2 2 3 4 3 88" xfId="19711" xr:uid="{00000000-0005-0000-0000-0000FF4C0000}"/>
    <cellStyle name="Normal 2 2 3 4 3 89" xfId="19712" xr:uid="{00000000-0005-0000-0000-0000004D0000}"/>
    <cellStyle name="Normal 2 2 3 4 3 9" xfId="19713" xr:uid="{00000000-0005-0000-0000-0000014D0000}"/>
    <cellStyle name="Normal 2 2 3 4 3 90" xfId="19714" xr:uid="{00000000-0005-0000-0000-0000024D0000}"/>
    <cellStyle name="Normal 2 2 3 4 3 91" xfId="19715" xr:uid="{00000000-0005-0000-0000-0000034D0000}"/>
    <cellStyle name="Normal 2 2 3 4 3 92" xfId="19716" xr:uid="{00000000-0005-0000-0000-0000044D0000}"/>
    <cellStyle name="Normal 2 2 3 4 3 93" xfId="19717" xr:uid="{00000000-0005-0000-0000-0000054D0000}"/>
    <cellStyle name="Normal 2 2 3 4 3 94" xfId="19718" xr:uid="{00000000-0005-0000-0000-0000064D0000}"/>
    <cellStyle name="Normal 2 2 3 4 3 95" xfId="19719" xr:uid="{00000000-0005-0000-0000-0000074D0000}"/>
    <cellStyle name="Normal 2 2 3 4 3 96" xfId="19720" xr:uid="{00000000-0005-0000-0000-0000084D0000}"/>
    <cellStyle name="Normal 2 2 3 4 3 97" xfId="19721" xr:uid="{00000000-0005-0000-0000-0000094D0000}"/>
    <cellStyle name="Normal 2 2 3 4 3 98" xfId="19722" xr:uid="{00000000-0005-0000-0000-00000A4D0000}"/>
    <cellStyle name="Normal 2 2 3 4 3 99" xfId="19723" xr:uid="{00000000-0005-0000-0000-00000B4D0000}"/>
    <cellStyle name="Normal 2 2 3 4 4" xfId="19724" xr:uid="{00000000-0005-0000-0000-00000C4D0000}"/>
    <cellStyle name="Normal 2 2 3 4 5" xfId="19725" xr:uid="{00000000-0005-0000-0000-00000D4D0000}"/>
    <cellStyle name="Normal 2 2 3 4 6" xfId="19726" xr:uid="{00000000-0005-0000-0000-00000E4D0000}"/>
    <cellStyle name="Normal 2 2 3 4 7" xfId="19727" xr:uid="{00000000-0005-0000-0000-00000F4D0000}"/>
    <cellStyle name="Normal 2 2 3 4 8" xfId="19728" xr:uid="{00000000-0005-0000-0000-0000104D0000}"/>
    <cellStyle name="Normal 2 2 3 4 9" xfId="19729" xr:uid="{00000000-0005-0000-0000-0000114D0000}"/>
    <cellStyle name="Normal 2 2 3 5" xfId="19730" xr:uid="{00000000-0005-0000-0000-0000124D0000}"/>
    <cellStyle name="Normal 2 2 3 6" xfId="19731" xr:uid="{00000000-0005-0000-0000-0000134D0000}"/>
    <cellStyle name="Normal 2 2 3 6 10" xfId="19732" xr:uid="{00000000-0005-0000-0000-0000144D0000}"/>
    <cellStyle name="Normal 2 2 3 6 100" xfId="19733" xr:uid="{00000000-0005-0000-0000-0000154D0000}"/>
    <cellStyle name="Normal 2 2 3 6 101" xfId="19734" xr:uid="{00000000-0005-0000-0000-0000164D0000}"/>
    <cellStyle name="Normal 2 2 3 6 102" xfId="19735" xr:uid="{00000000-0005-0000-0000-0000174D0000}"/>
    <cellStyle name="Normal 2 2 3 6 103" xfId="19736" xr:uid="{00000000-0005-0000-0000-0000184D0000}"/>
    <cellStyle name="Normal 2 2 3 6 104" xfId="19737" xr:uid="{00000000-0005-0000-0000-0000194D0000}"/>
    <cellStyle name="Normal 2 2 3 6 105" xfId="19738" xr:uid="{00000000-0005-0000-0000-00001A4D0000}"/>
    <cellStyle name="Normal 2 2 3 6 106" xfId="19739" xr:uid="{00000000-0005-0000-0000-00001B4D0000}"/>
    <cellStyle name="Normal 2 2 3 6 107" xfId="19740" xr:uid="{00000000-0005-0000-0000-00001C4D0000}"/>
    <cellStyle name="Normal 2 2 3 6 108" xfId="19741" xr:uid="{00000000-0005-0000-0000-00001D4D0000}"/>
    <cellStyle name="Normal 2 2 3 6 109" xfId="19742" xr:uid="{00000000-0005-0000-0000-00001E4D0000}"/>
    <cellStyle name="Normal 2 2 3 6 11" xfId="19743" xr:uid="{00000000-0005-0000-0000-00001F4D0000}"/>
    <cellStyle name="Normal 2 2 3 6 110" xfId="19744" xr:uid="{00000000-0005-0000-0000-0000204D0000}"/>
    <cellStyle name="Normal 2 2 3 6 111" xfId="19745" xr:uid="{00000000-0005-0000-0000-0000214D0000}"/>
    <cellStyle name="Normal 2 2 3 6 112" xfId="19746" xr:uid="{00000000-0005-0000-0000-0000224D0000}"/>
    <cellStyle name="Normal 2 2 3 6 113" xfId="19747" xr:uid="{00000000-0005-0000-0000-0000234D0000}"/>
    <cellStyle name="Normal 2 2 3 6 114" xfId="19748" xr:uid="{00000000-0005-0000-0000-0000244D0000}"/>
    <cellStyle name="Normal 2 2 3 6 115" xfId="19749" xr:uid="{00000000-0005-0000-0000-0000254D0000}"/>
    <cellStyle name="Normal 2 2 3 6 116" xfId="19750" xr:uid="{00000000-0005-0000-0000-0000264D0000}"/>
    <cellStyle name="Normal 2 2 3 6 117" xfId="19751" xr:uid="{00000000-0005-0000-0000-0000274D0000}"/>
    <cellStyle name="Normal 2 2 3 6 118" xfId="19752" xr:uid="{00000000-0005-0000-0000-0000284D0000}"/>
    <cellStyle name="Normal 2 2 3 6 119" xfId="19753" xr:uid="{00000000-0005-0000-0000-0000294D0000}"/>
    <cellStyle name="Normal 2 2 3 6 12" xfId="19754" xr:uid="{00000000-0005-0000-0000-00002A4D0000}"/>
    <cellStyle name="Normal 2 2 3 6 120" xfId="19755" xr:uid="{00000000-0005-0000-0000-00002B4D0000}"/>
    <cellStyle name="Normal 2 2 3 6 121" xfId="19756" xr:uid="{00000000-0005-0000-0000-00002C4D0000}"/>
    <cellStyle name="Normal 2 2 3 6 122" xfId="19757" xr:uid="{00000000-0005-0000-0000-00002D4D0000}"/>
    <cellStyle name="Normal 2 2 3 6 123" xfId="19758" xr:uid="{00000000-0005-0000-0000-00002E4D0000}"/>
    <cellStyle name="Normal 2 2 3 6 124" xfId="19759" xr:uid="{00000000-0005-0000-0000-00002F4D0000}"/>
    <cellStyle name="Normal 2 2 3 6 125" xfId="19760" xr:uid="{00000000-0005-0000-0000-0000304D0000}"/>
    <cellStyle name="Normal 2 2 3 6 126" xfId="19761" xr:uid="{00000000-0005-0000-0000-0000314D0000}"/>
    <cellStyle name="Normal 2 2 3 6 127" xfId="19762" xr:uid="{00000000-0005-0000-0000-0000324D0000}"/>
    <cellStyle name="Normal 2 2 3 6 128" xfId="19763" xr:uid="{00000000-0005-0000-0000-0000334D0000}"/>
    <cellStyle name="Normal 2 2 3 6 129" xfId="19764" xr:uid="{00000000-0005-0000-0000-0000344D0000}"/>
    <cellStyle name="Normal 2 2 3 6 13" xfId="19765" xr:uid="{00000000-0005-0000-0000-0000354D0000}"/>
    <cellStyle name="Normal 2 2 3 6 130" xfId="19766" xr:uid="{00000000-0005-0000-0000-0000364D0000}"/>
    <cellStyle name="Normal 2 2 3 6 131" xfId="19767" xr:uid="{00000000-0005-0000-0000-0000374D0000}"/>
    <cellStyle name="Normal 2 2 3 6 132" xfId="19768" xr:uid="{00000000-0005-0000-0000-0000384D0000}"/>
    <cellStyle name="Normal 2 2 3 6 133" xfId="19769" xr:uid="{00000000-0005-0000-0000-0000394D0000}"/>
    <cellStyle name="Normal 2 2 3 6 134" xfId="19770" xr:uid="{00000000-0005-0000-0000-00003A4D0000}"/>
    <cellStyle name="Normal 2 2 3 6 135" xfId="19771" xr:uid="{00000000-0005-0000-0000-00003B4D0000}"/>
    <cellStyle name="Normal 2 2 3 6 136" xfId="19772" xr:uid="{00000000-0005-0000-0000-00003C4D0000}"/>
    <cellStyle name="Normal 2 2 3 6 137" xfId="19773" xr:uid="{00000000-0005-0000-0000-00003D4D0000}"/>
    <cellStyle name="Normal 2 2 3 6 138" xfId="19774" xr:uid="{00000000-0005-0000-0000-00003E4D0000}"/>
    <cellStyle name="Normal 2 2 3 6 139" xfId="19775" xr:uid="{00000000-0005-0000-0000-00003F4D0000}"/>
    <cellStyle name="Normal 2 2 3 6 14" xfId="19776" xr:uid="{00000000-0005-0000-0000-0000404D0000}"/>
    <cellStyle name="Normal 2 2 3 6 140" xfId="19777" xr:uid="{00000000-0005-0000-0000-0000414D0000}"/>
    <cellStyle name="Normal 2 2 3 6 141" xfId="19778" xr:uid="{00000000-0005-0000-0000-0000424D0000}"/>
    <cellStyle name="Normal 2 2 3 6 142" xfId="19779" xr:uid="{00000000-0005-0000-0000-0000434D0000}"/>
    <cellStyle name="Normal 2 2 3 6 143" xfId="19780" xr:uid="{00000000-0005-0000-0000-0000444D0000}"/>
    <cellStyle name="Normal 2 2 3 6 144" xfId="19781" xr:uid="{00000000-0005-0000-0000-0000454D0000}"/>
    <cellStyle name="Normal 2 2 3 6 145" xfId="19782" xr:uid="{00000000-0005-0000-0000-0000464D0000}"/>
    <cellStyle name="Normal 2 2 3 6 146" xfId="19783" xr:uid="{00000000-0005-0000-0000-0000474D0000}"/>
    <cellStyle name="Normal 2 2 3 6 147" xfId="19784" xr:uid="{00000000-0005-0000-0000-0000484D0000}"/>
    <cellStyle name="Normal 2 2 3 6 148" xfId="19785" xr:uid="{00000000-0005-0000-0000-0000494D0000}"/>
    <cellStyle name="Normal 2 2 3 6 149" xfId="19786" xr:uid="{00000000-0005-0000-0000-00004A4D0000}"/>
    <cellStyle name="Normal 2 2 3 6 15" xfId="19787" xr:uid="{00000000-0005-0000-0000-00004B4D0000}"/>
    <cellStyle name="Normal 2 2 3 6 150" xfId="19788" xr:uid="{00000000-0005-0000-0000-00004C4D0000}"/>
    <cellStyle name="Normal 2 2 3 6 151" xfId="19789" xr:uid="{00000000-0005-0000-0000-00004D4D0000}"/>
    <cellStyle name="Normal 2 2 3 6 152" xfId="19790" xr:uid="{00000000-0005-0000-0000-00004E4D0000}"/>
    <cellStyle name="Normal 2 2 3 6 153" xfId="19791" xr:uid="{00000000-0005-0000-0000-00004F4D0000}"/>
    <cellStyle name="Normal 2 2 3 6 154" xfId="19792" xr:uid="{00000000-0005-0000-0000-0000504D0000}"/>
    <cellStyle name="Normal 2 2 3 6 155" xfId="19793" xr:uid="{00000000-0005-0000-0000-0000514D0000}"/>
    <cellStyle name="Normal 2 2 3 6 156" xfId="19794" xr:uid="{00000000-0005-0000-0000-0000524D0000}"/>
    <cellStyle name="Normal 2 2 3 6 157" xfId="19795" xr:uid="{00000000-0005-0000-0000-0000534D0000}"/>
    <cellStyle name="Normal 2 2 3 6 158" xfId="19796" xr:uid="{00000000-0005-0000-0000-0000544D0000}"/>
    <cellStyle name="Normal 2 2 3 6 159" xfId="19797" xr:uid="{00000000-0005-0000-0000-0000554D0000}"/>
    <cellStyle name="Normal 2 2 3 6 16" xfId="19798" xr:uid="{00000000-0005-0000-0000-0000564D0000}"/>
    <cellStyle name="Normal 2 2 3 6 160" xfId="19799" xr:uid="{00000000-0005-0000-0000-0000574D0000}"/>
    <cellStyle name="Normal 2 2 3 6 161" xfId="19800" xr:uid="{00000000-0005-0000-0000-0000584D0000}"/>
    <cellStyle name="Normal 2 2 3 6 162" xfId="19801" xr:uid="{00000000-0005-0000-0000-0000594D0000}"/>
    <cellStyle name="Normal 2 2 3 6 163" xfId="19802" xr:uid="{00000000-0005-0000-0000-00005A4D0000}"/>
    <cellStyle name="Normal 2 2 3 6 164" xfId="19803" xr:uid="{00000000-0005-0000-0000-00005B4D0000}"/>
    <cellStyle name="Normal 2 2 3 6 165" xfId="19804" xr:uid="{00000000-0005-0000-0000-00005C4D0000}"/>
    <cellStyle name="Normal 2 2 3 6 166" xfId="19805" xr:uid="{00000000-0005-0000-0000-00005D4D0000}"/>
    <cellStyle name="Normal 2 2 3 6 167" xfId="19806" xr:uid="{00000000-0005-0000-0000-00005E4D0000}"/>
    <cellStyle name="Normal 2 2 3 6 168" xfId="19807" xr:uid="{00000000-0005-0000-0000-00005F4D0000}"/>
    <cellStyle name="Normal 2 2 3 6 169" xfId="19808" xr:uid="{00000000-0005-0000-0000-0000604D0000}"/>
    <cellStyle name="Normal 2 2 3 6 17" xfId="19809" xr:uid="{00000000-0005-0000-0000-0000614D0000}"/>
    <cellStyle name="Normal 2 2 3 6 170" xfId="19810" xr:uid="{00000000-0005-0000-0000-0000624D0000}"/>
    <cellStyle name="Normal 2 2 3 6 171" xfId="19811" xr:uid="{00000000-0005-0000-0000-0000634D0000}"/>
    <cellStyle name="Normal 2 2 3 6 172" xfId="19812" xr:uid="{00000000-0005-0000-0000-0000644D0000}"/>
    <cellStyle name="Normal 2 2 3 6 173" xfId="19813" xr:uid="{00000000-0005-0000-0000-0000654D0000}"/>
    <cellStyle name="Normal 2 2 3 6 174" xfId="19814" xr:uid="{00000000-0005-0000-0000-0000664D0000}"/>
    <cellStyle name="Normal 2 2 3 6 175" xfId="19815" xr:uid="{00000000-0005-0000-0000-0000674D0000}"/>
    <cellStyle name="Normal 2 2 3 6 176" xfId="19816" xr:uid="{00000000-0005-0000-0000-0000684D0000}"/>
    <cellStyle name="Normal 2 2 3 6 177" xfId="19817" xr:uid="{00000000-0005-0000-0000-0000694D0000}"/>
    <cellStyle name="Normal 2 2 3 6 178" xfId="19818" xr:uid="{00000000-0005-0000-0000-00006A4D0000}"/>
    <cellStyle name="Normal 2 2 3 6 179" xfId="19819" xr:uid="{00000000-0005-0000-0000-00006B4D0000}"/>
    <cellStyle name="Normal 2 2 3 6 18" xfId="19820" xr:uid="{00000000-0005-0000-0000-00006C4D0000}"/>
    <cellStyle name="Normal 2 2 3 6 180" xfId="19821" xr:uid="{00000000-0005-0000-0000-00006D4D0000}"/>
    <cellStyle name="Normal 2 2 3 6 19" xfId="19822" xr:uid="{00000000-0005-0000-0000-00006E4D0000}"/>
    <cellStyle name="Normal 2 2 3 6 2" xfId="19823" xr:uid="{00000000-0005-0000-0000-00006F4D0000}"/>
    <cellStyle name="Normal 2 2 3 6 20" xfId="19824" xr:uid="{00000000-0005-0000-0000-0000704D0000}"/>
    <cellStyle name="Normal 2 2 3 6 21" xfId="19825" xr:uid="{00000000-0005-0000-0000-0000714D0000}"/>
    <cellStyle name="Normal 2 2 3 6 22" xfId="19826" xr:uid="{00000000-0005-0000-0000-0000724D0000}"/>
    <cellStyle name="Normal 2 2 3 6 23" xfId="19827" xr:uid="{00000000-0005-0000-0000-0000734D0000}"/>
    <cellStyle name="Normal 2 2 3 6 24" xfId="19828" xr:uid="{00000000-0005-0000-0000-0000744D0000}"/>
    <cellStyle name="Normal 2 2 3 6 25" xfId="19829" xr:uid="{00000000-0005-0000-0000-0000754D0000}"/>
    <cellStyle name="Normal 2 2 3 6 26" xfId="19830" xr:uid="{00000000-0005-0000-0000-0000764D0000}"/>
    <cellStyle name="Normal 2 2 3 6 27" xfId="19831" xr:uid="{00000000-0005-0000-0000-0000774D0000}"/>
    <cellStyle name="Normal 2 2 3 6 28" xfId="19832" xr:uid="{00000000-0005-0000-0000-0000784D0000}"/>
    <cellStyle name="Normal 2 2 3 6 29" xfId="19833" xr:uid="{00000000-0005-0000-0000-0000794D0000}"/>
    <cellStyle name="Normal 2 2 3 6 3" xfId="19834" xr:uid="{00000000-0005-0000-0000-00007A4D0000}"/>
    <cellStyle name="Normal 2 2 3 6 30" xfId="19835" xr:uid="{00000000-0005-0000-0000-00007B4D0000}"/>
    <cellStyle name="Normal 2 2 3 6 31" xfId="19836" xr:uid="{00000000-0005-0000-0000-00007C4D0000}"/>
    <cellStyle name="Normal 2 2 3 6 32" xfId="19837" xr:uid="{00000000-0005-0000-0000-00007D4D0000}"/>
    <cellStyle name="Normal 2 2 3 6 33" xfId="19838" xr:uid="{00000000-0005-0000-0000-00007E4D0000}"/>
    <cellStyle name="Normal 2 2 3 6 34" xfId="19839" xr:uid="{00000000-0005-0000-0000-00007F4D0000}"/>
    <cellStyle name="Normal 2 2 3 6 35" xfId="19840" xr:uid="{00000000-0005-0000-0000-0000804D0000}"/>
    <cellStyle name="Normal 2 2 3 6 36" xfId="19841" xr:uid="{00000000-0005-0000-0000-0000814D0000}"/>
    <cellStyle name="Normal 2 2 3 6 37" xfId="19842" xr:uid="{00000000-0005-0000-0000-0000824D0000}"/>
    <cellStyle name="Normal 2 2 3 6 38" xfId="19843" xr:uid="{00000000-0005-0000-0000-0000834D0000}"/>
    <cellStyle name="Normal 2 2 3 6 39" xfId="19844" xr:uid="{00000000-0005-0000-0000-0000844D0000}"/>
    <cellStyle name="Normal 2 2 3 6 4" xfId="19845" xr:uid="{00000000-0005-0000-0000-0000854D0000}"/>
    <cellStyle name="Normal 2 2 3 6 40" xfId="19846" xr:uid="{00000000-0005-0000-0000-0000864D0000}"/>
    <cellStyle name="Normal 2 2 3 6 41" xfId="19847" xr:uid="{00000000-0005-0000-0000-0000874D0000}"/>
    <cellStyle name="Normal 2 2 3 6 42" xfId="19848" xr:uid="{00000000-0005-0000-0000-0000884D0000}"/>
    <cellStyle name="Normal 2 2 3 6 43" xfId="19849" xr:uid="{00000000-0005-0000-0000-0000894D0000}"/>
    <cellStyle name="Normal 2 2 3 6 44" xfId="19850" xr:uid="{00000000-0005-0000-0000-00008A4D0000}"/>
    <cellStyle name="Normal 2 2 3 6 45" xfId="19851" xr:uid="{00000000-0005-0000-0000-00008B4D0000}"/>
    <cellStyle name="Normal 2 2 3 6 46" xfId="19852" xr:uid="{00000000-0005-0000-0000-00008C4D0000}"/>
    <cellStyle name="Normal 2 2 3 6 47" xfId="19853" xr:uid="{00000000-0005-0000-0000-00008D4D0000}"/>
    <cellStyle name="Normal 2 2 3 6 48" xfId="19854" xr:uid="{00000000-0005-0000-0000-00008E4D0000}"/>
    <cellStyle name="Normal 2 2 3 6 49" xfId="19855" xr:uid="{00000000-0005-0000-0000-00008F4D0000}"/>
    <cellStyle name="Normal 2 2 3 6 5" xfId="19856" xr:uid="{00000000-0005-0000-0000-0000904D0000}"/>
    <cellStyle name="Normal 2 2 3 6 50" xfId="19857" xr:uid="{00000000-0005-0000-0000-0000914D0000}"/>
    <cellStyle name="Normal 2 2 3 6 51" xfId="19858" xr:uid="{00000000-0005-0000-0000-0000924D0000}"/>
    <cellStyle name="Normal 2 2 3 6 52" xfId="19859" xr:uid="{00000000-0005-0000-0000-0000934D0000}"/>
    <cellStyle name="Normal 2 2 3 6 53" xfId="19860" xr:uid="{00000000-0005-0000-0000-0000944D0000}"/>
    <cellStyle name="Normal 2 2 3 6 54" xfId="19861" xr:uid="{00000000-0005-0000-0000-0000954D0000}"/>
    <cellStyle name="Normal 2 2 3 6 55" xfId="19862" xr:uid="{00000000-0005-0000-0000-0000964D0000}"/>
    <cellStyle name="Normal 2 2 3 6 56" xfId="19863" xr:uid="{00000000-0005-0000-0000-0000974D0000}"/>
    <cellStyle name="Normal 2 2 3 6 57" xfId="19864" xr:uid="{00000000-0005-0000-0000-0000984D0000}"/>
    <cellStyle name="Normal 2 2 3 6 58" xfId="19865" xr:uid="{00000000-0005-0000-0000-0000994D0000}"/>
    <cellStyle name="Normal 2 2 3 6 59" xfId="19866" xr:uid="{00000000-0005-0000-0000-00009A4D0000}"/>
    <cellStyle name="Normal 2 2 3 6 6" xfId="19867" xr:uid="{00000000-0005-0000-0000-00009B4D0000}"/>
    <cellStyle name="Normal 2 2 3 6 60" xfId="19868" xr:uid="{00000000-0005-0000-0000-00009C4D0000}"/>
    <cellStyle name="Normal 2 2 3 6 61" xfId="19869" xr:uid="{00000000-0005-0000-0000-00009D4D0000}"/>
    <cellStyle name="Normal 2 2 3 6 62" xfId="19870" xr:uid="{00000000-0005-0000-0000-00009E4D0000}"/>
    <cellStyle name="Normal 2 2 3 6 63" xfId="19871" xr:uid="{00000000-0005-0000-0000-00009F4D0000}"/>
    <cellStyle name="Normal 2 2 3 6 64" xfId="19872" xr:uid="{00000000-0005-0000-0000-0000A04D0000}"/>
    <cellStyle name="Normal 2 2 3 6 65" xfId="19873" xr:uid="{00000000-0005-0000-0000-0000A14D0000}"/>
    <cellStyle name="Normal 2 2 3 6 66" xfId="19874" xr:uid="{00000000-0005-0000-0000-0000A24D0000}"/>
    <cellStyle name="Normal 2 2 3 6 67" xfId="19875" xr:uid="{00000000-0005-0000-0000-0000A34D0000}"/>
    <cellStyle name="Normal 2 2 3 6 68" xfId="19876" xr:uid="{00000000-0005-0000-0000-0000A44D0000}"/>
    <cellStyle name="Normal 2 2 3 6 69" xfId="19877" xr:uid="{00000000-0005-0000-0000-0000A54D0000}"/>
    <cellStyle name="Normal 2 2 3 6 7" xfId="19878" xr:uid="{00000000-0005-0000-0000-0000A64D0000}"/>
    <cellStyle name="Normal 2 2 3 6 70" xfId="19879" xr:uid="{00000000-0005-0000-0000-0000A74D0000}"/>
    <cellStyle name="Normal 2 2 3 6 71" xfId="19880" xr:uid="{00000000-0005-0000-0000-0000A84D0000}"/>
    <cellStyle name="Normal 2 2 3 6 72" xfId="19881" xr:uid="{00000000-0005-0000-0000-0000A94D0000}"/>
    <cellStyle name="Normal 2 2 3 6 73" xfId="19882" xr:uid="{00000000-0005-0000-0000-0000AA4D0000}"/>
    <cellStyle name="Normal 2 2 3 6 74" xfId="19883" xr:uid="{00000000-0005-0000-0000-0000AB4D0000}"/>
    <cellStyle name="Normal 2 2 3 6 75" xfId="19884" xr:uid="{00000000-0005-0000-0000-0000AC4D0000}"/>
    <cellStyle name="Normal 2 2 3 6 76" xfId="19885" xr:uid="{00000000-0005-0000-0000-0000AD4D0000}"/>
    <cellStyle name="Normal 2 2 3 6 77" xfId="19886" xr:uid="{00000000-0005-0000-0000-0000AE4D0000}"/>
    <cellStyle name="Normal 2 2 3 6 78" xfId="19887" xr:uid="{00000000-0005-0000-0000-0000AF4D0000}"/>
    <cellStyle name="Normal 2 2 3 6 79" xfId="19888" xr:uid="{00000000-0005-0000-0000-0000B04D0000}"/>
    <cellStyle name="Normal 2 2 3 6 8" xfId="19889" xr:uid="{00000000-0005-0000-0000-0000B14D0000}"/>
    <cellStyle name="Normal 2 2 3 6 80" xfId="19890" xr:uid="{00000000-0005-0000-0000-0000B24D0000}"/>
    <cellStyle name="Normal 2 2 3 6 81" xfId="19891" xr:uid="{00000000-0005-0000-0000-0000B34D0000}"/>
    <cellStyle name="Normal 2 2 3 6 82" xfId="19892" xr:uid="{00000000-0005-0000-0000-0000B44D0000}"/>
    <cellStyle name="Normal 2 2 3 6 83" xfId="19893" xr:uid="{00000000-0005-0000-0000-0000B54D0000}"/>
    <cellStyle name="Normal 2 2 3 6 84" xfId="19894" xr:uid="{00000000-0005-0000-0000-0000B64D0000}"/>
    <cellStyle name="Normal 2 2 3 6 85" xfId="19895" xr:uid="{00000000-0005-0000-0000-0000B74D0000}"/>
    <cellStyle name="Normal 2 2 3 6 86" xfId="19896" xr:uid="{00000000-0005-0000-0000-0000B84D0000}"/>
    <cellStyle name="Normal 2 2 3 6 87" xfId="19897" xr:uid="{00000000-0005-0000-0000-0000B94D0000}"/>
    <cellStyle name="Normal 2 2 3 6 88" xfId="19898" xr:uid="{00000000-0005-0000-0000-0000BA4D0000}"/>
    <cellStyle name="Normal 2 2 3 6 89" xfId="19899" xr:uid="{00000000-0005-0000-0000-0000BB4D0000}"/>
    <cellStyle name="Normal 2 2 3 6 9" xfId="19900" xr:uid="{00000000-0005-0000-0000-0000BC4D0000}"/>
    <cellStyle name="Normal 2 2 3 6 90" xfId="19901" xr:uid="{00000000-0005-0000-0000-0000BD4D0000}"/>
    <cellStyle name="Normal 2 2 3 6 91" xfId="19902" xr:uid="{00000000-0005-0000-0000-0000BE4D0000}"/>
    <cellStyle name="Normal 2 2 3 6 92" xfId="19903" xr:uid="{00000000-0005-0000-0000-0000BF4D0000}"/>
    <cellStyle name="Normal 2 2 3 6 93" xfId="19904" xr:uid="{00000000-0005-0000-0000-0000C04D0000}"/>
    <cellStyle name="Normal 2 2 3 6 94" xfId="19905" xr:uid="{00000000-0005-0000-0000-0000C14D0000}"/>
    <cellStyle name="Normal 2 2 3 6 95" xfId="19906" xr:uid="{00000000-0005-0000-0000-0000C24D0000}"/>
    <cellStyle name="Normal 2 2 3 6 96" xfId="19907" xr:uid="{00000000-0005-0000-0000-0000C34D0000}"/>
    <cellStyle name="Normal 2 2 3 6 97" xfId="19908" xr:uid="{00000000-0005-0000-0000-0000C44D0000}"/>
    <cellStyle name="Normal 2 2 3 6 98" xfId="19909" xr:uid="{00000000-0005-0000-0000-0000C54D0000}"/>
    <cellStyle name="Normal 2 2 3 6 99" xfId="19910" xr:uid="{00000000-0005-0000-0000-0000C64D0000}"/>
    <cellStyle name="Normal 2 2 3 7" xfId="19911" xr:uid="{00000000-0005-0000-0000-0000C74D0000}"/>
    <cellStyle name="Normal 2 2 3 8" xfId="19912" xr:uid="{00000000-0005-0000-0000-0000C84D0000}"/>
    <cellStyle name="Normal 2 2 3 9" xfId="19913" xr:uid="{00000000-0005-0000-0000-0000C94D0000}"/>
    <cellStyle name="Normal 2 2 30" xfId="19914" xr:uid="{00000000-0005-0000-0000-0000CA4D0000}"/>
    <cellStyle name="Normal 2 2 31" xfId="19915" xr:uid="{00000000-0005-0000-0000-0000CB4D0000}"/>
    <cellStyle name="Normal 2 2 32" xfId="19916" xr:uid="{00000000-0005-0000-0000-0000CC4D0000}"/>
    <cellStyle name="Normal 2 2 33" xfId="19917" xr:uid="{00000000-0005-0000-0000-0000CD4D0000}"/>
    <cellStyle name="Normal 2 2 34" xfId="19918" xr:uid="{00000000-0005-0000-0000-0000CE4D0000}"/>
    <cellStyle name="Normal 2 2 35" xfId="19919" xr:uid="{00000000-0005-0000-0000-0000CF4D0000}"/>
    <cellStyle name="Normal 2 2 36" xfId="19920" xr:uid="{00000000-0005-0000-0000-0000D04D0000}"/>
    <cellStyle name="Normal 2 2 37" xfId="19921" xr:uid="{00000000-0005-0000-0000-0000D14D0000}"/>
    <cellStyle name="Normal 2 2 38" xfId="19922" xr:uid="{00000000-0005-0000-0000-0000D24D0000}"/>
    <cellStyle name="Normal 2 2 39" xfId="19923" xr:uid="{00000000-0005-0000-0000-0000D34D0000}"/>
    <cellStyle name="Normal 2 2 4" xfId="19924" xr:uid="{00000000-0005-0000-0000-0000D44D0000}"/>
    <cellStyle name="Normal 2 2 4 10" xfId="19925" xr:uid="{00000000-0005-0000-0000-0000D54D0000}"/>
    <cellStyle name="Normal 2 2 4 11" xfId="19926" xr:uid="{00000000-0005-0000-0000-0000D64D0000}"/>
    <cellStyle name="Normal 2 2 4 12" xfId="19927" xr:uid="{00000000-0005-0000-0000-0000D74D0000}"/>
    <cellStyle name="Normal 2 2 4 13" xfId="19928" xr:uid="{00000000-0005-0000-0000-0000D84D0000}"/>
    <cellStyle name="Normal 2 2 4 14" xfId="19929" xr:uid="{00000000-0005-0000-0000-0000D94D0000}"/>
    <cellStyle name="Normal 2 2 4 15" xfId="19930" xr:uid="{00000000-0005-0000-0000-0000DA4D0000}"/>
    <cellStyle name="Normal 2 2 4 16" xfId="19931" xr:uid="{00000000-0005-0000-0000-0000DB4D0000}"/>
    <cellStyle name="Normal 2 2 4 17" xfId="19932" xr:uid="{00000000-0005-0000-0000-0000DC4D0000}"/>
    <cellStyle name="Normal 2 2 4 18" xfId="19933" xr:uid="{00000000-0005-0000-0000-0000DD4D0000}"/>
    <cellStyle name="Normal 2 2 4 2" xfId="19934" xr:uid="{00000000-0005-0000-0000-0000DE4D0000}"/>
    <cellStyle name="Normal 2 2 4 2 10" xfId="19935" xr:uid="{00000000-0005-0000-0000-0000DF4D0000}"/>
    <cellStyle name="Normal 2 2 4 2 11" xfId="19936" xr:uid="{00000000-0005-0000-0000-0000E04D0000}"/>
    <cellStyle name="Normal 2 2 4 2 12" xfId="19937" xr:uid="{00000000-0005-0000-0000-0000E14D0000}"/>
    <cellStyle name="Normal 2 2 4 2 13" xfId="19938" xr:uid="{00000000-0005-0000-0000-0000E24D0000}"/>
    <cellStyle name="Normal 2 2 4 2 14" xfId="19939" xr:uid="{00000000-0005-0000-0000-0000E34D0000}"/>
    <cellStyle name="Normal 2 2 4 2 15" xfId="19940" xr:uid="{00000000-0005-0000-0000-0000E44D0000}"/>
    <cellStyle name="Normal 2 2 4 2 16" xfId="19941" xr:uid="{00000000-0005-0000-0000-0000E54D0000}"/>
    <cellStyle name="Normal 2 2 4 2 2" xfId="19942" xr:uid="{00000000-0005-0000-0000-0000E64D0000}"/>
    <cellStyle name="Normal 2 2 4 2 2 10" xfId="19943" xr:uid="{00000000-0005-0000-0000-0000E74D0000}"/>
    <cellStyle name="Normal 2 2 4 2 2 11" xfId="19944" xr:uid="{00000000-0005-0000-0000-0000E84D0000}"/>
    <cellStyle name="Normal 2 2 4 2 2 12" xfId="19945" xr:uid="{00000000-0005-0000-0000-0000E94D0000}"/>
    <cellStyle name="Normal 2 2 4 2 2 13" xfId="19946" xr:uid="{00000000-0005-0000-0000-0000EA4D0000}"/>
    <cellStyle name="Normal 2 2 4 2 2 14" xfId="19947" xr:uid="{00000000-0005-0000-0000-0000EB4D0000}"/>
    <cellStyle name="Normal 2 2 4 2 2 2" xfId="19948" xr:uid="{00000000-0005-0000-0000-0000EC4D0000}"/>
    <cellStyle name="Normal 2 2 4 2 2 2 10" xfId="19949" xr:uid="{00000000-0005-0000-0000-0000ED4D0000}"/>
    <cellStyle name="Normal 2 2 4 2 2 2 11" xfId="19950" xr:uid="{00000000-0005-0000-0000-0000EE4D0000}"/>
    <cellStyle name="Normal 2 2 4 2 2 2 12" xfId="19951" xr:uid="{00000000-0005-0000-0000-0000EF4D0000}"/>
    <cellStyle name="Normal 2 2 4 2 2 2 13" xfId="19952" xr:uid="{00000000-0005-0000-0000-0000F04D0000}"/>
    <cellStyle name="Normal 2 2 4 2 2 2 14" xfId="19953" xr:uid="{00000000-0005-0000-0000-0000F14D0000}"/>
    <cellStyle name="Normal 2 2 4 2 2 2 2" xfId="19954" xr:uid="{00000000-0005-0000-0000-0000F24D0000}"/>
    <cellStyle name="Normal 2 2 4 2 2 2 2 10" xfId="19955" xr:uid="{00000000-0005-0000-0000-0000F34D0000}"/>
    <cellStyle name="Normal 2 2 4 2 2 2 2 11" xfId="19956" xr:uid="{00000000-0005-0000-0000-0000F44D0000}"/>
    <cellStyle name="Normal 2 2 4 2 2 2 2 12" xfId="19957" xr:uid="{00000000-0005-0000-0000-0000F54D0000}"/>
    <cellStyle name="Normal 2 2 4 2 2 2 2 13" xfId="19958" xr:uid="{00000000-0005-0000-0000-0000F64D0000}"/>
    <cellStyle name="Normal 2 2 4 2 2 2 2 2" xfId="19959" xr:uid="{00000000-0005-0000-0000-0000F74D0000}"/>
    <cellStyle name="Normal 2 2 4 2 2 2 2 2 10" xfId="19960" xr:uid="{00000000-0005-0000-0000-0000F84D0000}"/>
    <cellStyle name="Normal 2 2 4 2 2 2 2 2 11" xfId="19961" xr:uid="{00000000-0005-0000-0000-0000F94D0000}"/>
    <cellStyle name="Normal 2 2 4 2 2 2 2 2 12" xfId="19962" xr:uid="{00000000-0005-0000-0000-0000FA4D0000}"/>
    <cellStyle name="Normal 2 2 4 2 2 2 2 2 13" xfId="19963" xr:uid="{00000000-0005-0000-0000-0000FB4D0000}"/>
    <cellStyle name="Normal 2 2 4 2 2 2 2 2 2" xfId="19964" xr:uid="{00000000-0005-0000-0000-0000FC4D0000}"/>
    <cellStyle name="Normal 2 2 4 2 2 2 2 2 3" xfId="19965" xr:uid="{00000000-0005-0000-0000-0000FD4D0000}"/>
    <cellStyle name="Normal 2 2 4 2 2 2 2 2 4" xfId="19966" xr:uid="{00000000-0005-0000-0000-0000FE4D0000}"/>
    <cellStyle name="Normal 2 2 4 2 2 2 2 2 5" xfId="19967" xr:uid="{00000000-0005-0000-0000-0000FF4D0000}"/>
    <cellStyle name="Normal 2 2 4 2 2 2 2 2 6" xfId="19968" xr:uid="{00000000-0005-0000-0000-0000004E0000}"/>
    <cellStyle name="Normal 2 2 4 2 2 2 2 2 7" xfId="19969" xr:uid="{00000000-0005-0000-0000-0000014E0000}"/>
    <cellStyle name="Normal 2 2 4 2 2 2 2 2 8" xfId="19970" xr:uid="{00000000-0005-0000-0000-0000024E0000}"/>
    <cellStyle name="Normal 2 2 4 2 2 2 2 2 9" xfId="19971" xr:uid="{00000000-0005-0000-0000-0000034E0000}"/>
    <cellStyle name="Normal 2 2 4 2 2 2 2 3" xfId="19972" xr:uid="{00000000-0005-0000-0000-0000044E0000}"/>
    <cellStyle name="Normal 2 2 4 2 2 2 2 4" xfId="19973" xr:uid="{00000000-0005-0000-0000-0000054E0000}"/>
    <cellStyle name="Normal 2 2 4 2 2 2 2 5" xfId="19974" xr:uid="{00000000-0005-0000-0000-0000064E0000}"/>
    <cellStyle name="Normal 2 2 4 2 2 2 2 6" xfId="19975" xr:uid="{00000000-0005-0000-0000-0000074E0000}"/>
    <cellStyle name="Normal 2 2 4 2 2 2 2 7" xfId="19976" xr:uid="{00000000-0005-0000-0000-0000084E0000}"/>
    <cellStyle name="Normal 2 2 4 2 2 2 2 8" xfId="19977" xr:uid="{00000000-0005-0000-0000-0000094E0000}"/>
    <cellStyle name="Normal 2 2 4 2 2 2 2 9" xfId="19978" xr:uid="{00000000-0005-0000-0000-00000A4E0000}"/>
    <cellStyle name="Normal 2 2 4 2 2 2 3" xfId="19979" xr:uid="{00000000-0005-0000-0000-00000B4E0000}"/>
    <cellStyle name="Normal 2 2 4 2 2 2 4" xfId="19980" xr:uid="{00000000-0005-0000-0000-00000C4E0000}"/>
    <cellStyle name="Normal 2 2 4 2 2 2 5" xfId="19981" xr:uid="{00000000-0005-0000-0000-00000D4E0000}"/>
    <cellStyle name="Normal 2 2 4 2 2 2 6" xfId="19982" xr:uid="{00000000-0005-0000-0000-00000E4E0000}"/>
    <cellStyle name="Normal 2 2 4 2 2 2 7" xfId="19983" xr:uid="{00000000-0005-0000-0000-00000F4E0000}"/>
    <cellStyle name="Normal 2 2 4 2 2 2 8" xfId="19984" xr:uid="{00000000-0005-0000-0000-0000104E0000}"/>
    <cellStyle name="Normal 2 2 4 2 2 2 9" xfId="19985" xr:uid="{00000000-0005-0000-0000-0000114E0000}"/>
    <cellStyle name="Normal 2 2 4 2 2 3" xfId="19986" xr:uid="{00000000-0005-0000-0000-0000124E0000}"/>
    <cellStyle name="Normal 2 2 4 2 2 3 10" xfId="19987" xr:uid="{00000000-0005-0000-0000-0000134E0000}"/>
    <cellStyle name="Normal 2 2 4 2 2 3 100" xfId="19988" xr:uid="{00000000-0005-0000-0000-0000144E0000}"/>
    <cellStyle name="Normal 2 2 4 2 2 3 101" xfId="19989" xr:uid="{00000000-0005-0000-0000-0000154E0000}"/>
    <cellStyle name="Normal 2 2 4 2 2 3 102" xfId="19990" xr:uid="{00000000-0005-0000-0000-0000164E0000}"/>
    <cellStyle name="Normal 2 2 4 2 2 3 103" xfId="19991" xr:uid="{00000000-0005-0000-0000-0000174E0000}"/>
    <cellStyle name="Normal 2 2 4 2 2 3 104" xfId="19992" xr:uid="{00000000-0005-0000-0000-0000184E0000}"/>
    <cellStyle name="Normal 2 2 4 2 2 3 105" xfId="19993" xr:uid="{00000000-0005-0000-0000-0000194E0000}"/>
    <cellStyle name="Normal 2 2 4 2 2 3 106" xfId="19994" xr:uid="{00000000-0005-0000-0000-00001A4E0000}"/>
    <cellStyle name="Normal 2 2 4 2 2 3 107" xfId="19995" xr:uid="{00000000-0005-0000-0000-00001B4E0000}"/>
    <cellStyle name="Normal 2 2 4 2 2 3 108" xfId="19996" xr:uid="{00000000-0005-0000-0000-00001C4E0000}"/>
    <cellStyle name="Normal 2 2 4 2 2 3 109" xfId="19997" xr:uid="{00000000-0005-0000-0000-00001D4E0000}"/>
    <cellStyle name="Normal 2 2 4 2 2 3 11" xfId="19998" xr:uid="{00000000-0005-0000-0000-00001E4E0000}"/>
    <cellStyle name="Normal 2 2 4 2 2 3 110" xfId="19999" xr:uid="{00000000-0005-0000-0000-00001F4E0000}"/>
    <cellStyle name="Normal 2 2 4 2 2 3 111" xfId="20000" xr:uid="{00000000-0005-0000-0000-0000204E0000}"/>
    <cellStyle name="Normal 2 2 4 2 2 3 112" xfId="20001" xr:uid="{00000000-0005-0000-0000-0000214E0000}"/>
    <cellStyle name="Normal 2 2 4 2 2 3 113" xfId="20002" xr:uid="{00000000-0005-0000-0000-0000224E0000}"/>
    <cellStyle name="Normal 2 2 4 2 2 3 114" xfId="20003" xr:uid="{00000000-0005-0000-0000-0000234E0000}"/>
    <cellStyle name="Normal 2 2 4 2 2 3 115" xfId="20004" xr:uid="{00000000-0005-0000-0000-0000244E0000}"/>
    <cellStyle name="Normal 2 2 4 2 2 3 116" xfId="20005" xr:uid="{00000000-0005-0000-0000-0000254E0000}"/>
    <cellStyle name="Normal 2 2 4 2 2 3 117" xfId="20006" xr:uid="{00000000-0005-0000-0000-0000264E0000}"/>
    <cellStyle name="Normal 2 2 4 2 2 3 118" xfId="20007" xr:uid="{00000000-0005-0000-0000-0000274E0000}"/>
    <cellStyle name="Normal 2 2 4 2 2 3 119" xfId="20008" xr:uid="{00000000-0005-0000-0000-0000284E0000}"/>
    <cellStyle name="Normal 2 2 4 2 2 3 12" xfId="20009" xr:uid="{00000000-0005-0000-0000-0000294E0000}"/>
    <cellStyle name="Normal 2 2 4 2 2 3 120" xfId="20010" xr:uid="{00000000-0005-0000-0000-00002A4E0000}"/>
    <cellStyle name="Normal 2 2 4 2 2 3 121" xfId="20011" xr:uid="{00000000-0005-0000-0000-00002B4E0000}"/>
    <cellStyle name="Normal 2 2 4 2 2 3 122" xfId="20012" xr:uid="{00000000-0005-0000-0000-00002C4E0000}"/>
    <cellStyle name="Normal 2 2 4 2 2 3 123" xfId="20013" xr:uid="{00000000-0005-0000-0000-00002D4E0000}"/>
    <cellStyle name="Normal 2 2 4 2 2 3 124" xfId="20014" xr:uid="{00000000-0005-0000-0000-00002E4E0000}"/>
    <cellStyle name="Normal 2 2 4 2 2 3 125" xfId="20015" xr:uid="{00000000-0005-0000-0000-00002F4E0000}"/>
    <cellStyle name="Normal 2 2 4 2 2 3 126" xfId="20016" xr:uid="{00000000-0005-0000-0000-0000304E0000}"/>
    <cellStyle name="Normal 2 2 4 2 2 3 127" xfId="20017" xr:uid="{00000000-0005-0000-0000-0000314E0000}"/>
    <cellStyle name="Normal 2 2 4 2 2 3 128" xfId="20018" xr:uid="{00000000-0005-0000-0000-0000324E0000}"/>
    <cellStyle name="Normal 2 2 4 2 2 3 129" xfId="20019" xr:uid="{00000000-0005-0000-0000-0000334E0000}"/>
    <cellStyle name="Normal 2 2 4 2 2 3 13" xfId="20020" xr:uid="{00000000-0005-0000-0000-0000344E0000}"/>
    <cellStyle name="Normal 2 2 4 2 2 3 130" xfId="20021" xr:uid="{00000000-0005-0000-0000-0000354E0000}"/>
    <cellStyle name="Normal 2 2 4 2 2 3 131" xfId="20022" xr:uid="{00000000-0005-0000-0000-0000364E0000}"/>
    <cellStyle name="Normal 2 2 4 2 2 3 132" xfId="20023" xr:uid="{00000000-0005-0000-0000-0000374E0000}"/>
    <cellStyle name="Normal 2 2 4 2 2 3 133" xfId="20024" xr:uid="{00000000-0005-0000-0000-0000384E0000}"/>
    <cellStyle name="Normal 2 2 4 2 2 3 134" xfId="20025" xr:uid="{00000000-0005-0000-0000-0000394E0000}"/>
    <cellStyle name="Normal 2 2 4 2 2 3 135" xfId="20026" xr:uid="{00000000-0005-0000-0000-00003A4E0000}"/>
    <cellStyle name="Normal 2 2 4 2 2 3 136" xfId="20027" xr:uid="{00000000-0005-0000-0000-00003B4E0000}"/>
    <cellStyle name="Normal 2 2 4 2 2 3 137" xfId="20028" xr:uid="{00000000-0005-0000-0000-00003C4E0000}"/>
    <cellStyle name="Normal 2 2 4 2 2 3 138" xfId="20029" xr:uid="{00000000-0005-0000-0000-00003D4E0000}"/>
    <cellStyle name="Normal 2 2 4 2 2 3 139" xfId="20030" xr:uid="{00000000-0005-0000-0000-00003E4E0000}"/>
    <cellStyle name="Normal 2 2 4 2 2 3 14" xfId="20031" xr:uid="{00000000-0005-0000-0000-00003F4E0000}"/>
    <cellStyle name="Normal 2 2 4 2 2 3 140" xfId="20032" xr:uid="{00000000-0005-0000-0000-0000404E0000}"/>
    <cellStyle name="Normal 2 2 4 2 2 3 141" xfId="20033" xr:uid="{00000000-0005-0000-0000-0000414E0000}"/>
    <cellStyle name="Normal 2 2 4 2 2 3 142" xfId="20034" xr:uid="{00000000-0005-0000-0000-0000424E0000}"/>
    <cellStyle name="Normal 2 2 4 2 2 3 143" xfId="20035" xr:uid="{00000000-0005-0000-0000-0000434E0000}"/>
    <cellStyle name="Normal 2 2 4 2 2 3 144" xfId="20036" xr:uid="{00000000-0005-0000-0000-0000444E0000}"/>
    <cellStyle name="Normal 2 2 4 2 2 3 145" xfId="20037" xr:uid="{00000000-0005-0000-0000-0000454E0000}"/>
    <cellStyle name="Normal 2 2 4 2 2 3 146" xfId="20038" xr:uid="{00000000-0005-0000-0000-0000464E0000}"/>
    <cellStyle name="Normal 2 2 4 2 2 3 147" xfId="20039" xr:uid="{00000000-0005-0000-0000-0000474E0000}"/>
    <cellStyle name="Normal 2 2 4 2 2 3 148" xfId="20040" xr:uid="{00000000-0005-0000-0000-0000484E0000}"/>
    <cellStyle name="Normal 2 2 4 2 2 3 149" xfId="20041" xr:uid="{00000000-0005-0000-0000-0000494E0000}"/>
    <cellStyle name="Normal 2 2 4 2 2 3 15" xfId="20042" xr:uid="{00000000-0005-0000-0000-00004A4E0000}"/>
    <cellStyle name="Normal 2 2 4 2 2 3 150" xfId="20043" xr:uid="{00000000-0005-0000-0000-00004B4E0000}"/>
    <cellStyle name="Normal 2 2 4 2 2 3 151" xfId="20044" xr:uid="{00000000-0005-0000-0000-00004C4E0000}"/>
    <cellStyle name="Normal 2 2 4 2 2 3 152" xfId="20045" xr:uid="{00000000-0005-0000-0000-00004D4E0000}"/>
    <cellStyle name="Normal 2 2 4 2 2 3 153" xfId="20046" xr:uid="{00000000-0005-0000-0000-00004E4E0000}"/>
    <cellStyle name="Normal 2 2 4 2 2 3 154" xfId="20047" xr:uid="{00000000-0005-0000-0000-00004F4E0000}"/>
    <cellStyle name="Normal 2 2 4 2 2 3 155" xfId="20048" xr:uid="{00000000-0005-0000-0000-0000504E0000}"/>
    <cellStyle name="Normal 2 2 4 2 2 3 156" xfId="20049" xr:uid="{00000000-0005-0000-0000-0000514E0000}"/>
    <cellStyle name="Normal 2 2 4 2 2 3 157" xfId="20050" xr:uid="{00000000-0005-0000-0000-0000524E0000}"/>
    <cellStyle name="Normal 2 2 4 2 2 3 158" xfId="20051" xr:uid="{00000000-0005-0000-0000-0000534E0000}"/>
    <cellStyle name="Normal 2 2 4 2 2 3 159" xfId="20052" xr:uid="{00000000-0005-0000-0000-0000544E0000}"/>
    <cellStyle name="Normal 2 2 4 2 2 3 16" xfId="20053" xr:uid="{00000000-0005-0000-0000-0000554E0000}"/>
    <cellStyle name="Normal 2 2 4 2 2 3 160" xfId="20054" xr:uid="{00000000-0005-0000-0000-0000564E0000}"/>
    <cellStyle name="Normal 2 2 4 2 2 3 161" xfId="20055" xr:uid="{00000000-0005-0000-0000-0000574E0000}"/>
    <cellStyle name="Normal 2 2 4 2 2 3 162" xfId="20056" xr:uid="{00000000-0005-0000-0000-0000584E0000}"/>
    <cellStyle name="Normal 2 2 4 2 2 3 163" xfId="20057" xr:uid="{00000000-0005-0000-0000-0000594E0000}"/>
    <cellStyle name="Normal 2 2 4 2 2 3 164" xfId="20058" xr:uid="{00000000-0005-0000-0000-00005A4E0000}"/>
    <cellStyle name="Normal 2 2 4 2 2 3 165" xfId="20059" xr:uid="{00000000-0005-0000-0000-00005B4E0000}"/>
    <cellStyle name="Normal 2 2 4 2 2 3 166" xfId="20060" xr:uid="{00000000-0005-0000-0000-00005C4E0000}"/>
    <cellStyle name="Normal 2 2 4 2 2 3 167" xfId="20061" xr:uid="{00000000-0005-0000-0000-00005D4E0000}"/>
    <cellStyle name="Normal 2 2 4 2 2 3 168" xfId="20062" xr:uid="{00000000-0005-0000-0000-00005E4E0000}"/>
    <cellStyle name="Normal 2 2 4 2 2 3 169" xfId="20063" xr:uid="{00000000-0005-0000-0000-00005F4E0000}"/>
    <cellStyle name="Normal 2 2 4 2 2 3 17" xfId="20064" xr:uid="{00000000-0005-0000-0000-0000604E0000}"/>
    <cellStyle name="Normal 2 2 4 2 2 3 170" xfId="20065" xr:uid="{00000000-0005-0000-0000-0000614E0000}"/>
    <cellStyle name="Normal 2 2 4 2 2 3 171" xfId="20066" xr:uid="{00000000-0005-0000-0000-0000624E0000}"/>
    <cellStyle name="Normal 2 2 4 2 2 3 172" xfId="20067" xr:uid="{00000000-0005-0000-0000-0000634E0000}"/>
    <cellStyle name="Normal 2 2 4 2 2 3 173" xfId="20068" xr:uid="{00000000-0005-0000-0000-0000644E0000}"/>
    <cellStyle name="Normal 2 2 4 2 2 3 174" xfId="20069" xr:uid="{00000000-0005-0000-0000-0000654E0000}"/>
    <cellStyle name="Normal 2 2 4 2 2 3 175" xfId="20070" xr:uid="{00000000-0005-0000-0000-0000664E0000}"/>
    <cellStyle name="Normal 2 2 4 2 2 3 176" xfId="20071" xr:uid="{00000000-0005-0000-0000-0000674E0000}"/>
    <cellStyle name="Normal 2 2 4 2 2 3 177" xfId="20072" xr:uid="{00000000-0005-0000-0000-0000684E0000}"/>
    <cellStyle name="Normal 2 2 4 2 2 3 178" xfId="20073" xr:uid="{00000000-0005-0000-0000-0000694E0000}"/>
    <cellStyle name="Normal 2 2 4 2 2 3 179" xfId="20074" xr:uid="{00000000-0005-0000-0000-00006A4E0000}"/>
    <cellStyle name="Normal 2 2 4 2 2 3 18" xfId="20075" xr:uid="{00000000-0005-0000-0000-00006B4E0000}"/>
    <cellStyle name="Normal 2 2 4 2 2 3 180" xfId="20076" xr:uid="{00000000-0005-0000-0000-00006C4E0000}"/>
    <cellStyle name="Normal 2 2 4 2 2 3 19" xfId="20077" xr:uid="{00000000-0005-0000-0000-00006D4E0000}"/>
    <cellStyle name="Normal 2 2 4 2 2 3 2" xfId="20078" xr:uid="{00000000-0005-0000-0000-00006E4E0000}"/>
    <cellStyle name="Normal 2 2 4 2 2 3 20" xfId="20079" xr:uid="{00000000-0005-0000-0000-00006F4E0000}"/>
    <cellStyle name="Normal 2 2 4 2 2 3 21" xfId="20080" xr:uid="{00000000-0005-0000-0000-0000704E0000}"/>
    <cellStyle name="Normal 2 2 4 2 2 3 22" xfId="20081" xr:uid="{00000000-0005-0000-0000-0000714E0000}"/>
    <cellStyle name="Normal 2 2 4 2 2 3 23" xfId="20082" xr:uid="{00000000-0005-0000-0000-0000724E0000}"/>
    <cellStyle name="Normal 2 2 4 2 2 3 24" xfId="20083" xr:uid="{00000000-0005-0000-0000-0000734E0000}"/>
    <cellStyle name="Normal 2 2 4 2 2 3 25" xfId="20084" xr:uid="{00000000-0005-0000-0000-0000744E0000}"/>
    <cellStyle name="Normal 2 2 4 2 2 3 26" xfId="20085" xr:uid="{00000000-0005-0000-0000-0000754E0000}"/>
    <cellStyle name="Normal 2 2 4 2 2 3 27" xfId="20086" xr:uid="{00000000-0005-0000-0000-0000764E0000}"/>
    <cellStyle name="Normal 2 2 4 2 2 3 28" xfId="20087" xr:uid="{00000000-0005-0000-0000-0000774E0000}"/>
    <cellStyle name="Normal 2 2 4 2 2 3 29" xfId="20088" xr:uid="{00000000-0005-0000-0000-0000784E0000}"/>
    <cellStyle name="Normal 2 2 4 2 2 3 3" xfId="20089" xr:uid="{00000000-0005-0000-0000-0000794E0000}"/>
    <cellStyle name="Normal 2 2 4 2 2 3 30" xfId="20090" xr:uid="{00000000-0005-0000-0000-00007A4E0000}"/>
    <cellStyle name="Normal 2 2 4 2 2 3 31" xfId="20091" xr:uid="{00000000-0005-0000-0000-00007B4E0000}"/>
    <cellStyle name="Normal 2 2 4 2 2 3 32" xfId="20092" xr:uid="{00000000-0005-0000-0000-00007C4E0000}"/>
    <cellStyle name="Normal 2 2 4 2 2 3 33" xfId="20093" xr:uid="{00000000-0005-0000-0000-00007D4E0000}"/>
    <cellStyle name="Normal 2 2 4 2 2 3 34" xfId="20094" xr:uid="{00000000-0005-0000-0000-00007E4E0000}"/>
    <cellStyle name="Normal 2 2 4 2 2 3 35" xfId="20095" xr:uid="{00000000-0005-0000-0000-00007F4E0000}"/>
    <cellStyle name="Normal 2 2 4 2 2 3 36" xfId="20096" xr:uid="{00000000-0005-0000-0000-0000804E0000}"/>
    <cellStyle name="Normal 2 2 4 2 2 3 37" xfId="20097" xr:uid="{00000000-0005-0000-0000-0000814E0000}"/>
    <cellStyle name="Normal 2 2 4 2 2 3 38" xfId="20098" xr:uid="{00000000-0005-0000-0000-0000824E0000}"/>
    <cellStyle name="Normal 2 2 4 2 2 3 39" xfId="20099" xr:uid="{00000000-0005-0000-0000-0000834E0000}"/>
    <cellStyle name="Normal 2 2 4 2 2 3 4" xfId="20100" xr:uid="{00000000-0005-0000-0000-0000844E0000}"/>
    <cellStyle name="Normal 2 2 4 2 2 3 40" xfId="20101" xr:uid="{00000000-0005-0000-0000-0000854E0000}"/>
    <cellStyle name="Normal 2 2 4 2 2 3 41" xfId="20102" xr:uid="{00000000-0005-0000-0000-0000864E0000}"/>
    <cellStyle name="Normal 2 2 4 2 2 3 42" xfId="20103" xr:uid="{00000000-0005-0000-0000-0000874E0000}"/>
    <cellStyle name="Normal 2 2 4 2 2 3 43" xfId="20104" xr:uid="{00000000-0005-0000-0000-0000884E0000}"/>
    <cellStyle name="Normal 2 2 4 2 2 3 44" xfId="20105" xr:uid="{00000000-0005-0000-0000-0000894E0000}"/>
    <cellStyle name="Normal 2 2 4 2 2 3 45" xfId="20106" xr:uid="{00000000-0005-0000-0000-00008A4E0000}"/>
    <cellStyle name="Normal 2 2 4 2 2 3 46" xfId="20107" xr:uid="{00000000-0005-0000-0000-00008B4E0000}"/>
    <cellStyle name="Normal 2 2 4 2 2 3 47" xfId="20108" xr:uid="{00000000-0005-0000-0000-00008C4E0000}"/>
    <cellStyle name="Normal 2 2 4 2 2 3 48" xfId="20109" xr:uid="{00000000-0005-0000-0000-00008D4E0000}"/>
    <cellStyle name="Normal 2 2 4 2 2 3 49" xfId="20110" xr:uid="{00000000-0005-0000-0000-00008E4E0000}"/>
    <cellStyle name="Normal 2 2 4 2 2 3 5" xfId="20111" xr:uid="{00000000-0005-0000-0000-00008F4E0000}"/>
    <cellStyle name="Normal 2 2 4 2 2 3 50" xfId="20112" xr:uid="{00000000-0005-0000-0000-0000904E0000}"/>
    <cellStyle name="Normal 2 2 4 2 2 3 51" xfId="20113" xr:uid="{00000000-0005-0000-0000-0000914E0000}"/>
    <cellStyle name="Normal 2 2 4 2 2 3 52" xfId="20114" xr:uid="{00000000-0005-0000-0000-0000924E0000}"/>
    <cellStyle name="Normal 2 2 4 2 2 3 53" xfId="20115" xr:uid="{00000000-0005-0000-0000-0000934E0000}"/>
    <cellStyle name="Normal 2 2 4 2 2 3 54" xfId="20116" xr:uid="{00000000-0005-0000-0000-0000944E0000}"/>
    <cellStyle name="Normal 2 2 4 2 2 3 55" xfId="20117" xr:uid="{00000000-0005-0000-0000-0000954E0000}"/>
    <cellStyle name="Normal 2 2 4 2 2 3 56" xfId="20118" xr:uid="{00000000-0005-0000-0000-0000964E0000}"/>
    <cellStyle name="Normal 2 2 4 2 2 3 57" xfId="20119" xr:uid="{00000000-0005-0000-0000-0000974E0000}"/>
    <cellStyle name="Normal 2 2 4 2 2 3 58" xfId="20120" xr:uid="{00000000-0005-0000-0000-0000984E0000}"/>
    <cellStyle name="Normal 2 2 4 2 2 3 59" xfId="20121" xr:uid="{00000000-0005-0000-0000-0000994E0000}"/>
    <cellStyle name="Normal 2 2 4 2 2 3 6" xfId="20122" xr:uid="{00000000-0005-0000-0000-00009A4E0000}"/>
    <cellStyle name="Normal 2 2 4 2 2 3 60" xfId="20123" xr:uid="{00000000-0005-0000-0000-00009B4E0000}"/>
    <cellStyle name="Normal 2 2 4 2 2 3 61" xfId="20124" xr:uid="{00000000-0005-0000-0000-00009C4E0000}"/>
    <cellStyle name="Normal 2 2 4 2 2 3 62" xfId="20125" xr:uid="{00000000-0005-0000-0000-00009D4E0000}"/>
    <cellStyle name="Normal 2 2 4 2 2 3 63" xfId="20126" xr:uid="{00000000-0005-0000-0000-00009E4E0000}"/>
    <cellStyle name="Normal 2 2 4 2 2 3 64" xfId="20127" xr:uid="{00000000-0005-0000-0000-00009F4E0000}"/>
    <cellStyle name="Normal 2 2 4 2 2 3 65" xfId="20128" xr:uid="{00000000-0005-0000-0000-0000A04E0000}"/>
    <cellStyle name="Normal 2 2 4 2 2 3 66" xfId="20129" xr:uid="{00000000-0005-0000-0000-0000A14E0000}"/>
    <cellStyle name="Normal 2 2 4 2 2 3 67" xfId="20130" xr:uid="{00000000-0005-0000-0000-0000A24E0000}"/>
    <cellStyle name="Normal 2 2 4 2 2 3 68" xfId="20131" xr:uid="{00000000-0005-0000-0000-0000A34E0000}"/>
    <cellStyle name="Normal 2 2 4 2 2 3 69" xfId="20132" xr:uid="{00000000-0005-0000-0000-0000A44E0000}"/>
    <cellStyle name="Normal 2 2 4 2 2 3 7" xfId="20133" xr:uid="{00000000-0005-0000-0000-0000A54E0000}"/>
    <cellStyle name="Normal 2 2 4 2 2 3 70" xfId="20134" xr:uid="{00000000-0005-0000-0000-0000A64E0000}"/>
    <cellStyle name="Normal 2 2 4 2 2 3 71" xfId="20135" xr:uid="{00000000-0005-0000-0000-0000A74E0000}"/>
    <cellStyle name="Normal 2 2 4 2 2 3 72" xfId="20136" xr:uid="{00000000-0005-0000-0000-0000A84E0000}"/>
    <cellStyle name="Normal 2 2 4 2 2 3 73" xfId="20137" xr:uid="{00000000-0005-0000-0000-0000A94E0000}"/>
    <cellStyle name="Normal 2 2 4 2 2 3 74" xfId="20138" xr:uid="{00000000-0005-0000-0000-0000AA4E0000}"/>
    <cellStyle name="Normal 2 2 4 2 2 3 75" xfId="20139" xr:uid="{00000000-0005-0000-0000-0000AB4E0000}"/>
    <cellStyle name="Normal 2 2 4 2 2 3 76" xfId="20140" xr:uid="{00000000-0005-0000-0000-0000AC4E0000}"/>
    <cellStyle name="Normal 2 2 4 2 2 3 77" xfId="20141" xr:uid="{00000000-0005-0000-0000-0000AD4E0000}"/>
    <cellStyle name="Normal 2 2 4 2 2 3 78" xfId="20142" xr:uid="{00000000-0005-0000-0000-0000AE4E0000}"/>
    <cellStyle name="Normal 2 2 4 2 2 3 79" xfId="20143" xr:uid="{00000000-0005-0000-0000-0000AF4E0000}"/>
    <cellStyle name="Normal 2 2 4 2 2 3 8" xfId="20144" xr:uid="{00000000-0005-0000-0000-0000B04E0000}"/>
    <cellStyle name="Normal 2 2 4 2 2 3 80" xfId="20145" xr:uid="{00000000-0005-0000-0000-0000B14E0000}"/>
    <cellStyle name="Normal 2 2 4 2 2 3 81" xfId="20146" xr:uid="{00000000-0005-0000-0000-0000B24E0000}"/>
    <cellStyle name="Normal 2 2 4 2 2 3 82" xfId="20147" xr:uid="{00000000-0005-0000-0000-0000B34E0000}"/>
    <cellStyle name="Normal 2 2 4 2 2 3 83" xfId="20148" xr:uid="{00000000-0005-0000-0000-0000B44E0000}"/>
    <cellStyle name="Normal 2 2 4 2 2 3 84" xfId="20149" xr:uid="{00000000-0005-0000-0000-0000B54E0000}"/>
    <cellStyle name="Normal 2 2 4 2 2 3 85" xfId="20150" xr:uid="{00000000-0005-0000-0000-0000B64E0000}"/>
    <cellStyle name="Normal 2 2 4 2 2 3 86" xfId="20151" xr:uid="{00000000-0005-0000-0000-0000B74E0000}"/>
    <cellStyle name="Normal 2 2 4 2 2 3 87" xfId="20152" xr:uid="{00000000-0005-0000-0000-0000B84E0000}"/>
    <cellStyle name="Normal 2 2 4 2 2 3 88" xfId="20153" xr:uid="{00000000-0005-0000-0000-0000B94E0000}"/>
    <cellStyle name="Normal 2 2 4 2 2 3 89" xfId="20154" xr:uid="{00000000-0005-0000-0000-0000BA4E0000}"/>
    <cellStyle name="Normal 2 2 4 2 2 3 9" xfId="20155" xr:uid="{00000000-0005-0000-0000-0000BB4E0000}"/>
    <cellStyle name="Normal 2 2 4 2 2 3 90" xfId="20156" xr:uid="{00000000-0005-0000-0000-0000BC4E0000}"/>
    <cellStyle name="Normal 2 2 4 2 2 3 91" xfId="20157" xr:uid="{00000000-0005-0000-0000-0000BD4E0000}"/>
    <cellStyle name="Normal 2 2 4 2 2 3 92" xfId="20158" xr:uid="{00000000-0005-0000-0000-0000BE4E0000}"/>
    <cellStyle name="Normal 2 2 4 2 2 3 93" xfId="20159" xr:uid="{00000000-0005-0000-0000-0000BF4E0000}"/>
    <cellStyle name="Normal 2 2 4 2 2 3 94" xfId="20160" xr:uid="{00000000-0005-0000-0000-0000C04E0000}"/>
    <cellStyle name="Normal 2 2 4 2 2 3 95" xfId="20161" xr:uid="{00000000-0005-0000-0000-0000C14E0000}"/>
    <cellStyle name="Normal 2 2 4 2 2 3 96" xfId="20162" xr:uid="{00000000-0005-0000-0000-0000C24E0000}"/>
    <cellStyle name="Normal 2 2 4 2 2 3 97" xfId="20163" xr:uid="{00000000-0005-0000-0000-0000C34E0000}"/>
    <cellStyle name="Normal 2 2 4 2 2 3 98" xfId="20164" xr:uid="{00000000-0005-0000-0000-0000C44E0000}"/>
    <cellStyle name="Normal 2 2 4 2 2 3 99" xfId="20165" xr:uid="{00000000-0005-0000-0000-0000C54E0000}"/>
    <cellStyle name="Normal 2 2 4 2 2 4" xfId="20166" xr:uid="{00000000-0005-0000-0000-0000C64E0000}"/>
    <cellStyle name="Normal 2 2 4 2 2 5" xfId="20167" xr:uid="{00000000-0005-0000-0000-0000C74E0000}"/>
    <cellStyle name="Normal 2 2 4 2 2 6" xfId="20168" xr:uid="{00000000-0005-0000-0000-0000C84E0000}"/>
    <cellStyle name="Normal 2 2 4 2 2 7" xfId="20169" xr:uid="{00000000-0005-0000-0000-0000C94E0000}"/>
    <cellStyle name="Normal 2 2 4 2 2 8" xfId="20170" xr:uid="{00000000-0005-0000-0000-0000CA4E0000}"/>
    <cellStyle name="Normal 2 2 4 2 2 9" xfId="20171" xr:uid="{00000000-0005-0000-0000-0000CB4E0000}"/>
    <cellStyle name="Normal 2 2 4 2 3" xfId="20172" xr:uid="{00000000-0005-0000-0000-0000CC4E0000}"/>
    <cellStyle name="Normal 2 2 4 2 4" xfId="20173" xr:uid="{00000000-0005-0000-0000-0000CD4E0000}"/>
    <cellStyle name="Normal 2 2 4 2 4 10" xfId="20174" xr:uid="{00000000-0005-0000-0000-0000CE4E0000}"/>
    <cellStyle name="Normal 2 2 4 2 4 100" xfId="20175" xr:uid="{00000000-0005-0000-0000-0000CF4E0000}"/>
    <cellStyle name="Normal 2 2 4 2 4 101" xfId="20176" xr:uid="{00000000-0005-0000-0000-0000D04E0000}"/>
    <cellStyle name="Normal 2 2 4 2 4 102" xfId="20177" xr:uid="{00000000-0005-0000-0000-0000D14E0000}"/>
    <cellStyle name="Normal 2 2 4 2 4 103" xfId="20178" xr:uid="{00000000-0005-0000-0000-0000D24E0000}"/>
    <cellStyle name="Normal 2 2 4 2 4 104" xfId="20179" xr:uid="{00000000-0005-0000-0000-0000D34E0000}"/>
    <cellStyle name="Normal 2 2 4 2 4 105" xfId="20180" xr:uid="{00000000-0005-0000-0000-0000D44E0000}"/>
    <cellStyle name="Normal 2 2 4 2 4 106" xfId="20181" xr:uid="{00000000-0005-0000-0000-0000D54E0000}"/>
    <cellStyle name="Normal 2 2 4 2 4 107" xfId="20182" xr:uid="{00000000-0005-0000-0000-0000D64E0000}"/>
    <cellStyle name="Normal 2 2 4 2 4 108" xfId="20183" xr:uid="{00000000-0005-0000-0000-0000D74E0000}"/>
    <cellStyle name="Normal 2 2 4 2 4 109" xfId="20184" xr:uid="{00000000-0005-0000-0000-0000D84E0000}"/>
    <cellStyle name="Normal 2 2 4 2 4 11" xfId="20185" xr:uid="{00000000-0005-0000-0000-0000D94E0000}"/>
    <cellStyle name="Normal 2 2 4 2 4 110" xfId="20186" xr:uid="{00000000-0005-0000-0000-0000DA4E0000}"/>
    <cellStyle name="Normal 2 2 4 2 4 111" xfId="20187" xr:uid="{00000000-0005-0000-0000-0000DB4E0000}"/>
    <cellStyle name="Normal 2 2 4 2 4 112" xfId="20188" xr:uid="{00000000-0005-0000-0000-0000DC4E0000}"/>
    <cellStyle name="Normal 2 2 4 2 4 113" xfId="20189" xr:uid="{00000000-0005-0000-0000-0000DD4E0000}"/>
    <cellStyle name="Normal 2 2 4 2 4 114" xfId="20190" xr:uid="{00000000-0005-0000-0000-0000DE4E0000}"/>
    <cellStyle name="Normal 2 2 4 2 4 115" xfId="20191" xr:uid="{00000000-0005-0000-0000-0000DF4E0000}"/>
    <cellStyle name="Normal 2 2 4 2 4 116" xfId="20192" xr:uid="{00000000-0005-0000-0000-0000E04E0000}"/>
    <cellStyle name="Normal 2 2 4 2 4 117" xfId="20193" xr:uid="{00000000-0005-0000-0000-0000E14E0000}"/>
    <cellStyle name="Normal 2 2 4 2 4 118" xfId="20194" xr:uid="{00000000-0005-0000-0000-0000E24E0000}"/>
    <cellStyle name="Normal 2 2 4 2 4 119" xfId="20195" xr:uid="{00000000-0005-0000-0000-0000E34E0000}"/>
    <cellStyle name="Normal 2 2 4 2 4 12" xfId="20196" xr:uid="{00000000-0005-0000-0000-0000E44E0000}"/>
    <cellStyle name="Normal 2 2 4 2 4 120" xfId="20197" xr:uid="{00000000-0005-0000-0000-0000E54E0000}"/>
    <cellStyle name="Normal 2 2 4 2 4 121" xfId="20198" xr:uid="{00000000-0005-0000-0000-0000E64E0000}"/>
    <cellStyle name="Normal 2 2 4 2 4 122" xfId="20199" xr:uid="{00000000-0005-0000-0000-0000E74E0000}"/>
    <cellStyle name="Normal 2 2 4 2 4 123" xfId="20200" xr:uid="{00000000-0005-0000-0000-0000E84E0000}"/>
    <cellStyle name="Normal 2 2 4 2 4 124" xfId="20201" xr:uid="{00000000-0005-0000-0000-0000E94E0000}"/>
    <cellStyle name="Normal 2 2 4 2 4 125" xfId="20202" xr:uid="{00000000-0005-0000-0000-0000EA4E0000}"/>
    <cellStyle name="Normal 2 2 4 2 4 126" xfId="20203" xr:uid="{00000000-0005-0000-0000-0000EB4E0000}"/>
    <cellStyle name="Normal 2 2 4 2 4 127" xfId="20204" xr:uid="{00000000-0005-0000-0000-0000EC4E0000}"/>
    <cellStyle name="Normal 2 2 4 2 4 128" xfId="20205" xr:uid="{00000000-0005-0000-0000-0000ED4E0000}"/>
    <cellStyle name="Normal 2 2 4 2 4 129" xfId="20206" xr:uid="{00000000-0005-0000-0000-0000EE4E0000}"/>
    <cellStyle name="Normal 2 2 4 2 4 13" xfId="20207" xr:uid="{00000000-0005-0000-0000-0000EF4E0000}"/>
    <cellStyle name="Normal 2 2 4 2 4 130" xfId="20208" xr:uid="{00000000-0005-0000-0000-0000F04E0000}"/>
    <cellStyle name="Normal 2 2 4 2 4 131" xfId="20209" xr:uid="{00000000-0005-0000-0000-0000F14E0000}"/>
    <cellStyle name="Normal 2 2 4 2 4 132" xfId="20210" xr:uid="{00000000-0005-0000-0000-0000F24E0000}"/>
    <cellStyle name="Normal 2 2 4 2 4 133" xfId="20211" xr:uid="{00000000-0005-0000-0000-0000F34E0000}"/>
    <cellStyle name="Normal 2 2 4 2 4 134" xfId="20212" xr:uid="{00000000-0005-0000-0000-0000F44E0000}"/>
    <cellStyle name="Normal 2 2 4 2 4 135" xfId="20213" xr:uid="{00000000-0005-0000-0000-0000F54E0000}"/>
    <cellStyle name="Normal 2 2 4 2 4 136" xfId="20214" xr:uid="{00000000-0005-0000-0000-0000F64E0000}"/>
    <cellStyle name="Normal 2 2 4 2 4 137" xfId="20215" xr:uid="{00000000-0005-0000-0000-0000F74E0000}"/>
    <cellStyle name="Normal 2 2 4 2 4 138" xfId="20216" xr:uid="{00000000-0005-0000-0000-0000F84E0000}"/>
    <cellStyle name="Normal 2 2 4 2 4 139" xfId="20217" xr:uid="{00000000-0005-0000-0000-0000F94E0000}"/>
    <cellStyle name="Normal 2 2 4 2 4 14" xfId="20218" xr:uid="{00000000-0005-0000-0000-0000FA4E0000}"/>
    <cellStyle name="Normal 2 2 4 2 4 140" xfId="20219" xr:uid="{00000000-0005-0000-0000-0000FB4E0000}"/>
    <cellStyle name="Normal 2 2 4 2 4 141" xfId="20220" xr:uid="{00000000-0005-0000-0000-0000FC4E0000}"/>
    <cellStyle name="Normal 2 2 4 2 4 142" xfId="20221" xr:uid="{00000000-0005-0000-0000-0000FD4E0000}"/>
    <cellStyle name="Normal 2 2 4 2 4 143" xfId="20222" xr:uid="{00000000-0005-0000-0000-0000FE4E0000}"/>
    <cellStyle name="Normal 2 2 4 2 4 144" xfId="20223" xr:uid="{00000000-0005-0000-0000-0000FF4E0000}"/>
    <cellStyle name="Normal 2 2 4 2 4 145" xfId="20224" xr:uid="{00000000-0005-0000-0000-0000004F0000}"/>
    <cellStyle name="Normal 2 2 4 2 4 146" xfId="20225" xr:uid="{00000000-0005-0000-0000-0000014F0000}"/>
    <cellStyle name="Normal 2 2 4 2 4 147" xfId="20226" xr:uid="{00000000-0005-0000-0000-0000024F0000}"/>
    <cellStyle name="Normal 2 2 4 2 4 148" xfId="20227" xr:uid="{00000000-0005-0000-0000-0000034F0000}"/>
    <cellStyle name="Normal 2 2 4 2 4 149" xfId="20228" xr:uid="{00000000-0005-0000-0000-0000044F0000}"/>
    <cellStyle name="Normal 2 2 4 2 4 15" xfId="20229" xr:uid="{00000000-0005-0000-0000-0000054F0000}"/>
    <cellStyle name="Normal 2 2 4 2 4 150" xfId="20230" xr:uid="{00000000-0005-0000-0000-0000064F0000}"/>
    <cellStyle name="Normal 2 2 4 2 4 151" xfId="20231" xr:uid="{00000000-0005-0000-0000-0000074F0000}"/>
    <cellStyle name="Normal 2 2 4 2 4 152" xfId="20232" xr:uid="{00000000-0005-0000-0000-0000084F0000}"/>
    <cellStyle name="Normal 2 2 4 2 4 153" xfId="20233" xr:uid="{00000000-0005-0000-0000-0000094F0000}"/>
    <cellStyle name="Normal 2 2 4 2 4 154" xfId="20234" xr:uid="{00000000-0005-0000-0000-00000A4F0000}"/>
    <cellStyle name="Normal 2 2 4 2 4 155" xfId="20235" xr:uid="{00000000-0005-0000-0000-00000B4F0000}"/>
    <cellStyle name="Normal 2 2 4 2 4 156" xfId="20236" xr:uid="{00000000-0005-0000-0000-00000C4F0000}"/>
    <cellStyle name="Normal 2 2 4 2 4 157" xfId="20237" xr:uid="{00000000-0005-0000-0000-00000D4F0000}"/>
    <cellStyle name="Normal 2 2 4 2 4 158" xfId="20238" xr:uid="{00000000-0005-0000-0000-00000E4F0000}"/>
    <cellStyle name="Normal 2 2 4 2 4 159" xfId="20239" xr:uid="{00000000-0005-0000-0000-00000F4F0000}"/>
    <cellStyle name="Normal 2 2 4 2 4 16" xfId="20240" xr:uid="{00000000-0005-0000-0000-0000104F0000}"/>
    <cellStyle name="Normal 2 2 4 2 4 160" xfId="20241" xr:uid="{00000000-0005-0000-0000-0000114F0000}"/>
    <cellStyle name="Normal 2 2 4 2 4 161" xfId="20242" xr:uid="{00000000-0005-0000-0000-0000124F0000}"/>
    <cellStyle name="Normal 2 2 4 2 4 162" xfId="20243" xr:uid="{00000000-0005-0000-0000-0000134F0000}"/>
    <cellStyle name="Normal 2 2 4 2 4 163" xfId="20244" xr:uid="{00000000-0005-0000-0000-0000144F0000}"/>
    <cellStyle name="Normal 2 2 4 2 4 164" xfId="20245" xr:uid="{00000000-0005-0000-0000-0000154F0000}"/>
    <cellStyle name="Normal 2 2 4 2 4 165" xfId="20246" xr:uid="{00000000-0005-0000-0000-0000164F0000}"/>
    <cellStyle name="Normal 2 2 4 2 4 166" xfId="20247" xr:uid="{00000000-0005-0000-0000-0000174F0000}"/>
    <cellStyle name="Normal 2 2 4 2 4 167" xfId="20248" xr:uid="{00000000-0005-0000-0000-0000184F0000}"/>
    <cellStyle name="Normal 2 2 4 2 4 168" xfId="20249" xr:uid="{00000000-0005-0000-0000-0000194F0000}"/>
    <cellStyle name="Normal 2 2 4 2 4 169" xfId="20250" xr:uid="{00000000-0005-0000-0000-00001A4F0000}"/>
    <cellStyle name="Normal 2 2 4 2 4 17" xfId="20251" xr:uid="{00000000-0005-0000-0000-00001B4F0000}"/>
    <cellStyle name="Normal 2 2 4 2 4 170" xfId="20252" xr:uid="{00000000-0005-0000-0000-00001C4F0000}"/>
    <cellStyle name="Normal 2 2 4 2 4 171" xfId="20253" xr:uid="{00000000-0005-0000-0000-00001D4F0000}"/>
    <cellStyle name="Normal 2 2 4 2 4 172" xfId="20254" xr:uid="{00000000-0005-0000-0000-00001E4F0000}"/>
    <cellStyle name="Normal 2 2 4 2 4 173" xfId="20255" xr:uid="{00000000-0005-0000-0000-00001F4F0000}"/>
    <cellStyle name="Normal 2 2 4 2 4 174" xfId="20256" xr:uid="{00000000-0005-0000-0000-0000204F0000}"/>
    <cellStyle name="Normal 2 2 4 2 4 175" xfId="20257" xr:uid="{00000000-0005-0000-0000-0000214F0000}"/>
    <cellStyle name="Normal 2 2 4 2 4 176" xfId="20258" xr:uid="{00000000-0005-0000-0000-0000224F0000}"/>
    <cellStyle name="Normal 2 2 4 2 4 177" xfId="20259" xr:uid="{00000000-0005-0000-0000-0000234F0000}"/>
    <cellStyle name="Normal 2 2 4 2 4 178" xfId="20260" xr:uid="{00000000-0005-0000-0000-0000244F0000}"/>
    <cellStyle name="Normal 2 2 4 2 4 179" xfId="20261" xr:uid="{00000000-0005-0000-0000-0000254F0000}"/>
    <cellStyle name="Normal 2 2 4 2 4 18" xfId="20262" xr:uid="{00000000-0005-0000-0000-0000264F0000}"/>
    <cellStyle name="Normal 2 2 4 2 4 180" xfId="20263" xr:uid="{00000000-0005-0000-0000-0000274F0000}"/>
    <cellStyle name="Normal 2 2 4 2 4 19" xfId="20264" xr:uid="{00000000-0005-0000-0000-0000284F0000}"/>
    <cellStyle name="Normal 2 2 4 2 4 2" xfId="20265" xr:uid="{00000000-0005-0000-0000-0000294F0000}"/>
    <cellStyle name="Normal 2 2 4 2 4 20" xfId="20266" xr:uid="{00000000-0005-0000-0000-00002A4F0000}"/>
    <cellStyle name="Normal 2 2 4 2 4 21" xfId="20267" xr:uid="{00000000-0005-0000-0000-00002B4F0000}"/>
    <cellStyle name="Normal 2 2 4 2 4 22" xfId="20268" xr:uid="{00000000-0005-0000-0000-00002C4F0000}"/>
    <cellStyle name="Normal 2 2 4 2 4 23" xfId="20269" xr:uid="{00000000-0005-0000-0000-00002D4F0000}"/>
    <cellStyle name="Normal 2 2 4 2 4 24" xfId="20270" xr:uid="{00000000-0005-0000-0000-00002E4F0000}"/>
    <cellStyle name="Normal 2 2 4 2 4 25" xfId="20271" xr:uid="{00000000-0005-0000-0000-00002F4F0000}"/>
    <cellStyle name="Normal 2 2 4 2 4 26" xfId="20272" xr:uid="{00000000-0005-0000-0000-0000304F0000}"/>
    <cellStyle name="Normal 2 2 4 2 4 27" xfId="20273" xr:uid="{00000000-0005-0000-0000-0000314F0000}"/>
    <cellStyle name="Normal 2 2 4 2 4 28" xfId="20274" xr:uid="{00000000-0005-0000-0000-0000324F0000}"/>
    <cellStyle name="Normal 2 2 4 2 4 29" xfId="20275" xr:uid="{00000000-0005-0000-0000-0000334F0000}"/>
    <cellStyle name="Normal 2 2 4 2 4 3" xfId="20276" xr:uid="{00000000-0005-0000-0000-0000344F0000}"/>
    <cellStyle name="Normal 2 2 4 2 4 30" xfId="20277" xr:uid="{00000000-0005-0000-0000-0000354F0000}"/>
    <cellStyle name="Normal 2 2 4 2 4 31" xfId="20278" xr:uid="{00000000-0005-0000-0000-0000364F0000}"/>
    <cellStyle name="Normal 2 2 4 2 4 32" xfId="20279" xr:uid="{00000000-0005-0000-0000-0000374F0000}"/>
    <cellStyle name="Normal 2 2 4 2 4 33" xfId="20280" xr:uid="{00000000-0005-0000-0000-0000384F0000}"/>
    <cellStyle name="Normal 2 2 4 2 4 34" xfId="20281" xr:uid="{00000000-0005-0000-0000-0000394F0000}"/>
    <cellStyle name="Normal 2 2 4 2 4 35" xfId="20282" xr:uid="{00000000-0005-0000-0000-00003A4F0000}"/>
    <cellStyle name="Normal 2 2 4 2 4 36" xfId="20283" xr:uid="{00000000-0005-0000-0000-00003B4F0000}"/>
    <cellStyle name="Normal 2 2 4 2 4 37" xfId="20284" xr:uid="{00000000-0005-0000-0000-00003C4F0000}"/>
    <cellStyle name="Normal 2 2 4 2 4 38" xfId="20285" xr:uid="{00000000-0005-0000-0000-00003D4F0000}"/>
    <cellStyle name="Normal 2 2 4 2 4 39" xfId="20286" xr:uid="{00000000-0005-0000-0000-00003E4F0000}"/>
    <cellStyle name="Normal 2 2 4 2 4 4" xfId="20287" xr:uid="{00000000-0005-0000-0000-00003F4F0000}"/>
    <cellStyle name="Normal 2 2 4 2 4 40" xfId="20288" xr:uid="{00000000-0005-0000-0000-0000404F0000}"/>
    <cellStyle name="Normal 2 2 4 2 4 41" xfId="20289" xr:uid="{00000000-0005-0000-0000-0000414F0000}"/>
    <cellStyle name="Normal 2 2 4 2 4 42" xfId="20290" xr:uid="{00000000-0005-0000-0000-0000424F0000}"/>
    <cellStyle name="Normal 2 2 4 2 4 43" xfId="20291" xr:uid="{00000000-0005-0000-0000-0000434F0000}"/>
    <cellStyle name="Normal 2 2 4 2 4 44" xfId="20292" xr:uid="{00000000-0005-0000-0000-0000444F0000}"/>
    <cellStyle name="Normal 2 2 4 2 4 45" xfId="20293" xr:uid="{00000000-0005-0000-0000-0000454F0000}"/>
    <cellStyle name="Normal 2 2 4 2 4 46" xfId="20294" xr:uid="{00000000-0005-0000-0000-0000464F0000}"/>
    <cellStyle name="Normal 2 2 4 2 4 47" xfId="20295" xr:uid="{00000000-0005-0000-0000-0000474F0000}"/>
    <cellStyle name="Normal 2 2 4 2 4 48" xfId="20296" xr:uid="{00000000-0005-0000-0000-0000484F0000}"/>
    <cellStyle name="Normal 2 2 4 2 4 49" xfId="20297" xr:uid="{00000000-0005-0000-0000-0000494F0000}"/>
    <cellStyle name="Normal 2 2 4 2 4 5" xfId="20298" xr:uid="{00000000-0005-0000-0000-00004A4F0000}"/>
    <cellStyle name="Normal 2 2 4 2 4 50" xfId="20299" xr:uid="{00000000-0005-0000-0000-00004B4F0000}"/>
    <cellStyle name="Normal 2 2 4 2 4 51" xfId="20300" xr:uid="{00000000-0005-0000-0000-00004C4F0000}"/>
    <cellStyle name="Normal 2 2 4 2 4 52" xfId="20301" xr:uid="{00000000-0005-0000-0000-00004D4F0000}"/>
    <cellStyle name="Normal 2 2 4 2 4 53" xfId="20302" xr:uid="{00000000-0005-0000-0000-00004E4F0000}"/>
    <cellStyle name="Normal 2 2 4 2 4 54" xfId="20303" xr:uid="{00000000-0005-0000-0000-00004F4F0000}"/>
    <cellStyle name="Normal 2 2 4 2 4 55" xfId="20304" xr:uid="{00000000-0005-0000-0000-0000504F0000}"/>
    <cellStyle name="Normal 2 2 4 2 4 56" xfId="20305" xr:uid="{00000000-0005-0000-0000-0000514F0000}"/>
    <cellStyle name="Normal 2 2 4 2 4 57" xfId="20306" xr:uid="{00000000-0005-0000-0000-0000524F0000}"/>
    <cellStyle name="Normal 2 2 4 2 4 58" xfId="20307" xr:uid="{00000000-0005-0000-0000-0000534F0000}"/>
    <cellStyle name="Normal 2 2 4 2 4 59" xfId="20308" xr:uid="{00000000-0005-0000-0000-0000544F0000}"/>
    <cellStyle name="Normal 2 2 4 2 4 6" xfId="20309" xr:uid="{00000000-0005-0000-0000-0000554F0000}"/>
    <cellStyle name="Normal 2 2 4 2 4 60" xfId="20310" xr:uid="{00000000-0005-0000-0000-0000564F0000}"/>
    <cellStyle name="Normal 2 2 4 2 4 61" xfId="20311" xr:uid="{00000000-0005-0000-0000-0000574F0000}"/>
    <cellStyle name="Normal 2 2 4 2 4 62" xfId="20312" xr:uid="{00000000-0005-0000-0000-0000584F0000}"/>
    <cellStyle name="Normal 2 2 4 2 4 63" xfId="20313" xr:uid="{00000000-0005-0000-0000-0000594F0000}"/>
    <cellStyle name="Normal 2 2 4 2 4 64" xfId="20314" xr:uid="{00000000-0005-0000-0000-00005A4F0000}"/>
    <cellStyle name="Normal 2 2 4 2 4 65" xfId="20315" xr:uid="{00000000-0005-0000-0000-00005B4F0000}"/>
    <cellStyle name="Normal 2 2 4 2 4 66" xfId="20316" xr:uid="{00000000-0005-0000-0000-00005C4F0000}"/>
    <cellStyle name="Normal 2 2 4 2 4 67" xfId="20317" xr:uid="{00000000-0005-0000-0000-00005D4F0000}"/>
    <cellStyle name="Normal 2 2 4 2 4 68" xfId="20318" xr:uid="{00000000-0005-0000-0000-00005E4F0000}"/>
    <cellStyle name="Normal 2 2 4 2 4 69" xfId="20319" xr:uid="{00000000-0005-0000-0000-00005F4F0000}"/>
    <cellStyle name="Normal 2 2 4 2 4 7" xfId="20320" xr:uid="{00000000-0005-0000-0000-0000604F0000}"/>
    <cellStyle name="Normal 2 2 4 2 4 70" xfId="20321" xr:uid="{00000000-0005-0000-0000-0000614F0000}"/>
    <cellStyle name="Normal 2 2 4 2 4 71" xfId="20322" xr:uid="{00000000-0005-0000-0000-0000624F0000}"/>
    <cellStyle name="Normal 2 2 4 2 4 72" xfId="20323" xr:uid="{00000000-0005-0000-0000-0000634F0000}"/>
    <cellStyle name="Normal 2 2 4 2 4 73" xfId="20324" xr:uid="{00000000-0005-0000-0000-0000644F0000}"/>
    <cellStyle name="Normal 2 2 4 2 4 74" xfId="20325" xr:uid="{00000000-0005-0000-0000-0000654F0000}"/>
    <cellStyle name="Normal 2 2 4 2 4 75" xfId="20326" xr:uid="{00000000-0005-0000-0000-0000664F0000}"/>
    <cellStyle name="Normal 2 2 4 2 4 76" xfId="20327" xr:uid="{00000000-0005-0000-0000-0000674F0000}"/>
    <cellStyle name="Normal 2 2 4 2 4 77" xfId="20328" xr:uid="{00000000-0005-0000-0000-0000684F0000}"/>
    <cellStyle name="Normal 2 2 4 2 4 78" xfId="20329" xr:uid="{00000000-0005-0000-0000-0000694F0000}"/>
    <cellStyle name="Normal 2 2 4 2 4 79" xfId="20330" xr:uid="{00000000-0005-0000-0000-00006A4F0000}"/>
    <cellStyle name="Normal 2 2 4 2 4 8" xfId="20331" xr:uid="{00000000-0005-0000-0000-00006B4F0000}"/>
    <cellStyle name="Normal 2 2 4 2 4 80" xfId="20332" xr:uid="{00000000-0005-0000-0000-00006C4F0000}"/>
    <cellStyle name="Normal 2 2 4 2 4 81" xfId="20333" xr:uid="{00000000-0005-0000-0000-00006D4F0000}"/>
    <cellStyle name="Normal 2 2 4 2 4 82" xfId="20334" xr:uid="{00000000-0005-0000-0000-00006E4F0000}"/>
    <cellStyle name="Normal 2 2 4 2 4 83" xfId="20335" xr:uid="{00000000-0005-0000-0000-00006F4F0000}"/>
    <cellStyle name="Normal 2 2 4 2 4 84" xfId="20336" xr:uid="{00000000-0005-0000-0000-0000704F0000}"/>
    <cellStyle name="Normal 2 2 4 2 4 85" xfId="20337" xr:uid="{00000000-0005-0000-0000-0000714F0000}"/>
    <cellStyle name="Normal 2 2 4 2 4 86" xfId="20338" xr:uid="{00000000-0005-0000-0000-0000724F0000}"/>
    <cellStyle name="Normal 2 2 4 2 4 87" xfId="20339" xr:uid="{00000000-0005-0000-0000-0000734F0000}"/>
    <cellStyle name="Normal 2 2 4 2 4 88" xfId="20340" xr:uid="{00000000-0005-0000-0000-0000744F0000}"/>
    <cellStyle name="Normal 2 2 4 2 4 89" xfId="20341" xr:uid="{00000000-0005-0000-0000-0000754F0000}"/>
    <cellStyle name="Normal 2 2 4 2 4 9" xfId="20342" xr:uid="{00000000-0005-0000-0000-0000764F0000}"/>
    <cellStyle name="Normal 2 2 4 2 4 90" xfId="20343" xr:uid="{00000000-0005-0000-0000-0000774F0000}"/>
    <cellStyle name="Normal 2 2 4 2 4 91" xfId="20344" xr:uid="{00000000-0005-0000-0000-0000784F0000}"/>
    <cellStyle name="Normal 2 2 4 2 4 92" xfId="20345" xr:uid="{00000000-0005-0000-0000-0000794F0000}"/>
    <cellStyle name="Normal 2 2 4 2 4 93" xfId="20346" xr:uid="{00000000-0005-0000-0000-00007A4F0000}"/>
    <cellStyle name="Normal 2 2 4 2 4 94" xfId="20347" xr:uid="{00000000-0005-0000-0000-00007B4F0000}"/>
    <cellStyle name="Normal 2 2 4 2 4 95" xfId="20348" xr:uid="{00000000-0005-0000-0000-00007C4F0000}"/>
    <cellStyle name="Normal 2 2 4 2 4 96" xfId="20349" xr:uid="{00000000-0005-0000-0000-00007D4F0000}"/>
    <cellStyle name="Normal 2 2 4 2 4 97" xfId="20350" xr:uid="{00000000-0005-0000-0000-00007E4F0000}"/>
    <cellStyle name="Normal 2 2 4 2 4 98" xfId="20351" xr:uid="{00000000-0005-0000-0000-00007F4F0000}"/>
    <cellStyle name="Normal 2 2 4 2 4 99" xfId="20352" xr:uid="{00000000-0005-0000-0000-0000804F0000}"/>
    <cellStyle name="Normal 2 2 4 2 5" xfId="20353" xr:uid="{00000000-0005-0000-0000-0000814F0000}"/>
    <cellStyle name="Normal 2 2 4 2 6" xfId="20354" xr:uid="{00000000-0005-0000-0000-0000824F0000}"/>
    <cellStyle name="Normal 2 2 4 2 7" xfId="20355" xr:uid="{00000000-0005-0000-0000-0000834F0000}"/>
    <cellStyle name="Normal 2 2 4 2 8" xfId="20356" xr:uid="{00000000-0005-0000-0000-0000844F0000}"/>
    <cellStyle name="Normal 2 2 4 2 9" xfId="20357" xr:uid="{00000000-0005-0000-0000-0000854F0000}"/>
    <cellStyle name="Normal 2 2 4 3" xfId="20358" xr:uid="{00000000-0005-0000-0000-0000864F0000}"/>
    <cellStyle name="Normal 2 2 4 3 10" xfId="20359" xr:uid="{00000000-0005-0000-0000-0000874F0000}"/>
    <cellStyle name="Normal 2 2 4 3 100" xfId="20360" xr:uid="{00000000-0005-0000-0000-0000884F0000}"/>
    <cellStyle name="Normal 2 2 4 3 101" xfId="20361" xr:uid="{00000000-0005-0000-0000-0000894F0000}"/>
    <cellStyle name="Normal 2 2 4 3 102" xfId="20362" xr:uid="{00000000-0005-0000-0000-00008A4F0000}"/>
    <cellStyle name="Normal 2 2 4 3 103" xfId="20363" xr:uid="{00000000-0005-0000-0000-00008B4F0000}"/>
    <cellStyle name="Normal 2 2 4 3 104" xfId="20364" xr:uid="{00000000-0005-0000-0000-00008C4F0000}"/>
    <cellStyle name="Normal 2 2 4 3 105" xfId="20365" xr:uid="{00000000-0005-0000-0000-00008D4F0000}"/>
    <cellStyle name="Normal 2 2 4 3 106" xfId="20366" xr:uid="{00000000-0005-0000-0000-00008E4F0000}"/>
    <cellStyle name="Normal 2 2 4 3 107" xfId="20367" xr:uid="{00000000-0005-0000-0000-00008F4F0000}"/>
    <cellStyle name="Normal 2 2 4 3 108" xfId="20368" xr:uid="{00000000-0005-0000-0000-0000904F0000}"/>
    <cellStyle name="Normal 2 2 4 3 109" xfId="20369" xr:uid="{00000000-0005-0000-0000-0000914F0000}"/>
    <cellStyle name="Normal 2 2 4 3 11" xfId="20370" xr:uid="{00000000-0005-0000-0000-0000924F0000}"/>
    <cellStyle name="Normal 2 2 4 3 110" xfId="20371" xr:uid="{00000000-0005-0000-0000-0000934F0000}"/>
    <cellStyle name="Normal 2 2 4 3 111" xfId="20372" xr:uid="{00000000-0005-0000-0000-0000944F0000}"/>
    <cellStyle name="Normal 2 2 4 3 112" xfId="20373" xr:uid="{00000000-0005-0000-0000-0000954F0000}"/>
    <cellStyle name="Normal 2 2 4 3 113" xfId="20374" xr:uid="{00000000-0005-0000-0000-0000964F0000}"/>
    <cellStyle name="Normal 2 2 4 3 114" xfId="20375" xr:uid="{00000000-0005-0000-0000-0000974F0000}"/>
    <cellStyle name="Normal 2 2 4 3 115" xfId="20376" xr:uid="{00000000-0005-0000-0000-0000984F0000}"/>
    <cellStyle name="Normal 2 2 4 3 116" xfId="20377" xr:uid="{00000000-0005-0000-0000-0000994F0000}"/>
    <cellStyle name="Normal 2 2 4 3 117" xfId="20378" xr:uid="{00000000-0005-0000-0000-00009A4F0000}"/>
    <cellStyle name="Normal 2 2 4 3 118" xfId="20379" xr:uid="{00000000-0005-0000-0000-00009B4F0000}"/>
    <cellStyle name="Normal 2 2 4 3 119" xfId="20380" xr:uid="{00000000-0005-0000-0000-00009C4F0000}"/>
    <cellStyle name="Normal 2 2 4 3 12" xfId="20381" xr:uid="{00000000-0005-0000-0000-00009D4F0000}"/>
    <cellStyle name="Normal 2 2 4 3 120" xfId="20382" xr:uid="{00000000-0005-0000-0000-00009E4F0000}"/>
    <cellStyle name="Normal 2 2 4 3 121" xfId="20383" xr:uid="{00000000-0005-0000-0000-00009F4F0000}"/>
    <cellStyle name="Normal 2 2 4 3 122" xfId="20384" xr:uid="{00000000-0005-0000-0000-0000A04F0000}"/>
    <cellStyle name="Normal 2 2 4 3 123" xfId="20385" xr:uid="{00000000-0005-0000-0000-0000A14F0000}"/>
    <cellStyle name="Normal 2 2 4 3 124" xfId="20386" xr:uid="{00000000-0005-0000-0000-0000A24F0000}"/>
    <cellStyle name="Normal 2 2 4 3 125" xfId="20387" xr:uid="{00000000-0005-0000-0000-0000A34F0000}"/>
    <cellStyle name="Normal 2 2 4 3 126" xfId="20388" xr:uid="{00000000-0005-0000-0000-0000A44F0000}"/>
    <cellStyle name="Normal 2 2 4 3 127" xfId="20389" xr:uid="{00000000-0005-0000-0000-0000A54F0000}"/>
    <cellStyle name="Normal 2 2 4 3 128" xfId="20390" xr:uid="{00000000-0005-0000-0000-0000A64F0000}"/>
    <cellStyle name="Normal 2 2 4 3 129" xfId="20391" xr:uid="{00000000-0005-0000-0000-0000A74F0000}"/>
    <cellStyle name="Normal 2 2 4 3 13" xfId="20392" xr:uid="{00000000-0005-0000-0000-0000A84F0000}"/>
    <cellStyle name="Normal 2 2 4 3 130" xfId="20393" xr:uid="{00000000-0005-0000-0000-0000A94F0000}"/>
    <cellStyle name="Normal 2 2 4 3 131" xfId="20394" xr:uid="{00000000-0005-0000-0000-0000AA4F0000}"/>
    <cellStyle name="Normal 2 2 4 3 132" xfId="20395" xr:uid="{00000000-0005-0000-0000-0000AB4F0000}"/>
    <cellStyle name="Normal 2 2 4 3 133" xfId="20396" xr:uid="{00000000-0005-0000-0000-0000AC4F0000}"/>
    <cellStyle name="Normal 2 2 4 3 134" xfId="20397" xr:uid="{00000000-0005-0000-0000-0000AD4F0000}"/>
    <cellStyle name="Normal 2 2 4 3 135" xfId="20398" xr:uid="{00000000-0005-0000-0000-0000AE4F0000}"/>
    <cellStyle name="Normal 2 2 4 3 136" xfId="20399" xr:uid="{00000000-0005-0000-0000-0000AF4F0000}"/>
    <cellStyle name="Normal 2 2 4 3 137" xfId="20400" xr:uid="{00000000-0005-0000-0000-0000B04F0000}"/>
    <cellStyle name="Normal 2 2 4 3 138" xfId="20401" xr:uid="{00000000-0005-0000-0000-0000B14F0000}"/>
    <cellStyle name="Normal 2 2 4 3 139" xfId="20402" xr:uid="{00000000-0005-0000-0000-0000B24F0000}"/>
    <cellStyle name="Normal 2 2 4 3 14" xfId="20403" xr:uid="{00000000-0005-0000-0000-0000B34F0000}"/>
    <cellStyle name="Normal 2 2 4 3 140" xfId="20404" xr:uid="{00000000-0005-0000-0000-0000B44F0000}"/>
    <cellStyle name="Normal 2 2 4 3 141" xfId="20405" xr:uid="{00000000-0005-0000-0000-0000B54F0000}"/>
    <cellStyle name="Normal 2 2 4 3 142" xfId="20406" xr:uid="{00000000-0005-0000-0000-0000B64F0000}"/>
    <cellStyle name="Normal 2 2 4 3 143" xfId="20407" xr:uid="{00000000-0005-0000-0000-0000B74F0000}"/>
    <cellStyle name="Normal 2 2 4 3 144" xfId="20408" xr:uid="{00000000-0005-0000-0000-0000B84F0000}"/>
    <cellStyle name="Normal 2 2 4 3 145" xfId="20409" xr:uid="{00000000-0005-0000-0000-0000B94F0000}"/>
    <cellStyle name="Normal 2 2 4 3 146" xfId="20410" xr:uid="{00000000-0005-0000-0000-0000BA4F0000}"/>
    <cellStyle name="Normal 2 2 4 3 147" xfId="20411" xr:uid="{00000000-0005-0000-0000-0000BB4F0000}"/>
    <cellStyle name="Normal 2 2 4 3 148" xfId="20412" xr:uid="{00000000-0005-0000-0000-0000BC4F0000}"/>
    <cellStyle name="Normal 2 2 4 3 149" xfId="20413" xr:uid="{00000000-0005-0000-0000-0000BD4F0000}"/>
    <cellStyle name="Normal 2 2 4 3 15" xfId="20414" xr:uid="{00000000-0005-0000-0000-0000BE4F0000}"/>
    <cellStyle name="Normal 2 2 4 3 150" xfId="20415" xr:uid="{00000000-0005-0000-0000-0000BF4F0000}"/>
    <cellStyle name="Normal 2 2 4 3 151" xfId="20416" xr:uid="{00000000-0005-0000-0000-0000C04F0000}"/>
    <cellStyle name="Normal 2 2 4 3 152" xfId="20417" xr:uid="{00000000-0005-0000-0000-0000C14F0000}"/>
    <cellStyle name="Normal 2 2 4 3 153" xfId="20418" xr:uid="{00000000-0005-0000-0000-0000C24F0000}"/>
    <cellStyle name="Normal 2 2 4 3 154" xfId="20419" xr:uid="{00000000-0005-0000-0000-0000C34F0000}"/>
    <cellStyle name="Normal 2 2 4 3 155" xfId="20420" xr:uid="{00000000-0005-0000-0000-0000C44F0000}"/>
    <cellStyle name="Normal 2 2 4 3 156" xfId="20421" xr:uid="{00000000-0005-0000-0000-0000C54F0000}"/>
    <cellStyle name="Normal 2 2 4 3 157" xfId="20422" xr:uid="{00000000-0005-0000-0000-0000C64F0000}"/>
    <cellStyle name="Normal 2 2 4 3 158" xfId="20423" xr:uid="{00000000-0005-0000-0000-0000C74F0000}"/>
    <cellStyle name="Normal 2 2 4 3 159" xfId="20424" xr:uid="{00000000-0005-0000-0000-0000C84F0000}"/>
    <cellStyle name="Normal 2 2 4 3 16" xfId="20425" xr:uid="{00000000-0005-0000-0000-0000C94F0000}"/>
    <cellStyle name="Normal 2 2 4 3 160" xfId="20426" xr:uid="{00000000-0005-0000-0000-0000CA4F0000}"/>
    <cellStyle name="Normal 2 2 4 3 161" xfId="20427" xr:uid="{00000000-0005-0000-0000-0000CB4F0000}"/>
    <cellStyle name="Normal 2 2 4 3 162" xfId="20428" xr:uid="{00000000-0005-0000-0000-0000CC4F0000}"/>
    <cellStyle name="Normal 2 2 4 3 163" xfId="20429" xr:uid="{00000000-0005-0000-0000-0000CD4F0000}"/>
    <cellStyle name="Normal 2 2 4 3 164" xfId="20430" xr:uid="{00000000-0005-0000-0000-0000CE4F0000}"/>
    <cellStyle name="Normal 2 2 4 3 165" xfId="20431" xr:uid="{00000000-0005-0000-0000-0000CF4F0000}"/>
    <cellStyle name="Normal 2 2 4 3 166" xfId="20432" xr:uid="{00000000-0005-0000-0000-0000D04F0000}"/>
    <cellStyle name="Normal 2 2 4 3 167" xfId="20433" xr:uid="{00000000-0005-0000-0000-0000D14F0000}"/>
    <cellStyle name="Normal 2 2 4 3 168" xfId="20434" xr:uid="{00000000-0005-0000-0000-0000D24F0000}"/>
    <cellStyle name="Normal 2 2 4 3 169" xfId="20435" xr:uid="{00000000-0005-0000-0000-0000D34F0000}"/>
    <cellStyle name="Normal 2 2 4 3 17" xfId="20436" xr:uid="{00000000-0005-0000-0000-0000D44F0000}"/>
    <cellStyle name="Normal 2 2 4 3 170" xfId="20437" xr:uid="{00000000-0005-0000-0000-0000D54F0000}"/>
    <cellStyle name="Normal 2 2 4 3 171" xfId="20438" xr:uid="{00000000-0005-0000-0000-0000D64F0000}"/>
    <cellStyle name="Normal 2 2 4 3 172" xfId="20439" xr:uid="{00000000-0005-0000-0000-0000D74F0000}"/>
    <cellStyle name="Normal 2 2 4 3 173" xfId="20440" xr:uid="{00000000-0005-0000-0000-0000D84F0000}"/>
    <cellStyle name="Normal 2 2 4 3 174" xfId="20441" xr:uid="{00000000-0005-0000-0000-0000D94F0000}"/>
    <cellStyle name="Normal 2 2 4 3 175" xfId="20442" xr:uid="{00000000-0005-0000-0000-0000DA4F0000}"/>
    <cellStyle name="Normal 2 2 4 3 176" xfId="20443" xr:uid="{00000000-0005-0000-0000-0000DB4F0000}"/>
    <cellStyle name="Normal 2 2 4 3 177" xfId="20444" xr:uid="{00000000-0005-0000-0000-0000DC4F0000}"/>
    <cellStyle name="Normal 2 2 4 3 178" xfId="20445" xr:uid="{00000000-0005-0000-0000-0000DD4F0000}"/>
    <cellStyle name="Normal 2 2 4 3 179" xfId="20446" xr:uid="{00000000-0005-0000-0000-0000DE4F0000}"/>
    <cellStyle name="Normal 2 2 4 3 18" xfId="20447" xr:uid="{00000000-0005-0000-0000-0000DF4F0000}"/>
    <cellStyle name="Normal 2 2 4 3 180" xfId="20448" xr:uid="{00000000-0005-0000-0000-0000E04F0000}"/>
    <cellStyle name="Normal 2 2 4 3 181" xfId="20449" xr:uid="{00000000-0005-0000-0000-0000E14F0000}"/>
    <cellStyle name="Normal 2 2 4 3 19" xfId="20450" xr:uid="{00000000-0005-0000-0000-0000E24F0000}"/>
    <cellStyle name="Normal 2 2 4 3 2" xfId="20451" xr:uid="{00000000-0005-0000-0000-0000E34F0000}"/>
    <cellStyle name="Normal 2 2 4 3 2 10" xfId="20452" xr:uid="{00000000-0005-0000-0000-0000E44F0000}"/>
    <cellStyle name="Normal 2 2 4 3 2 100" xfId="20453" xr:uid="{00000000-0005-0000-0000-0000E54F0000}"/>
    <cellStyle name="Normal 2 2 4 3 2 101" xfId="20454" xr:uid="{00000000-0005-0000-0000-0000E64F0000}"/>
    <cellStyle name="Normal 2 2 4 3 2 102" xfId="20455" xr:uid="{00000000-0005-0000-0000-0000E74F0000}"/>
    <cellStyle name="Normal 2 2 4 3 2 103" xfId="20456" xr:uid="{00000000-0005-0000-0000-0000E84F0000}"/>
    <cellStyle name="Normal 2 2 4 3 2 104" xfId="20457" xr:uid="{00000000-0005-0000-0000-0000E94F0000}"/>
    <cellStyle name="Normal 2 2 4 3 2 105" xfId="20458" xr:uid="{00000000-0005-0000-0000-0000EA4F0000}"/>
    <cellStyle name="Normal 2 2 4 3 2 106" xfId="20459" xr:uid="{00000000-0005-0000-0000-0000EB4F0000}"/>
    <cellStyle name="Normal 2 2 4 3 2 107" xfId="20460" xr:uid="{00000000-0005-0000-0000-0000EC4F0000}"/>
    <cellStyle name="Normal 2 2 4 3 2 108" xfId="20461" xr:uid="{00000000-0005-0000-0000-0000ED4F0000}"/>
    <cellStyle name="Normal 2 2 4 3 2 109" xfId="20462" xr:uid="{00000000-0005-0000-0000-0000EE4F0000}"/>
    <cellStyle name="Normal 2 2 4 3 2 11" xfId="20463" xr:uid="{00000000-0005-0000-0000-0000EF4F0000}"/>
    <cellStyle name="Normal 2 2 4 3 2 110" xfId="20464" xr:uid="{00000000-0005-0000-0000-0000F04F0000}"/>
    <cellStyle name="Normal 2 2 4 3 2 111" xfId="20465" xr:uid="{00000000-0005-0000-0000-0000F14F0000}"/>
    <cellStyle name="Normal 2 2 4 3 2 112" xfId="20466" xr:uid="{00000000-0005-0000-0000-0000F24F0000}"/>
    <cellStyle name="Normal 2 2 4 3 2 113" xfId="20467" xr:uid="{00000000-0005-0000-0000-0000F34F0000}"/>
    <cellStyle name="Normal 2 2 4 3 2 114" xfId="20468" xr:uid="{00000000-0005-0000-0000-0000F44F0000}"/>
    <cellStyle name="Normal 2 2 4 3 2 115" xfId="20469" xr:uid="{00000000-0005-0000-0000-0000F54F0000}"/>
    <cellStyle name="Normal 2 2 4 3 2 116" xfId="20470" xr:uid="{00000000-0005-0000-0000-0000F64F0000}"/>
    <cellStyle name="Normal 2 2 4 3 2 117" xfId="20471" xr:uid="{00000000-0005-0000-0000-0000F74F0000}"/>
    <cellStyle name="Normal 2 2 4 3 2 118" xfId="20472" xr:uid="{00000000-0005-0000-0000-0000F84F0000}"/>
    <cellStyle name="Normal 2 2 4 3 2 119" xfId="20473" xr:uid="{00000000-0005-0000-0000-0000F94F0000}"/>
    <cellStyle name="Normal 2 2 4 3 2 12" xfId="20474" xr:uid="{00000000-0005-0000-0000-0000FA4F0000}"/>
    <cellStyle name="Normal 2 2 4 3 2 120" xfId="20475" xr:uid="{00000000-0005-0000-0000-0000FB4F0000}"/>
    <cellStyle name="Normal 2 2 4 3 2 121" xfId="20476" xr:uid="{00000000-0005-0000-0000-0000FC4F0000}"/>
    <cellStyle name="Normal 2 2 4 3 2 122" xfId="20477" xr:uid="{00000000-0005-0000-0000-0000FD4F0000}"/>
    <cellStyle name="Normal 2 2 4 3 2 123" xfId="20478" xr:uid="{00000000-0005-0000-0000-0000FE4F0000}"/>
    <cellStyle name="Normal 2 2 4 3 2 124" xfId="20479" xr:uid="{00000000-0005-0000-0000-0000FF4F0000}"/>
    <cellStyle name="Normal 2 2 4 3 2 125" xfId="20480" xr:uid="{00000000-0005-0000-0000-000000500000}"/>
    <cellStyle name="Normal 2 2 4 3 2 126" xfId="20481" xr:uid="{00000000-0005-0000-0000-000001500000}"/>
    <cellStyle name="Normal 2 2 4 3 2 127" xfId="20482" xr:uid="{00000000-0005-0000-0000-000002500000}"/>
    <cellStyle name="Normal 2 2 4 3 2 128" xfId="20483" xr:uid="{00000000-0005-0000-0000-000003500000}"/>
    <cellStyle name="Normal 2 2 4 3 2 129" xfId="20484" xr:uid="{00000000-0005-0000-0000-000004500000}"/>
    <cellStyle name="Normal 2 2 4 3 2 13" xfId="20485" xr:uid="{00000000-0005-0000-0000-000005500000}"/>
    <cellStyle name="Normal 2 2 4 3 2 130" xfId="20486" xr:uid="{00000000-0005-0000-0000-000006500000}"/>
    <cellStyle name="Normal 2 2 4 3 2 131" xfId="20487" xr:uid="{00000000-0005-0000-0000-000007500000}"/>
    <cellStyle name="Normal 2 2 4 3 2 132" xfId="20488" xr:uid="{00000000-0005-0000-0000-000008500000}"/>
    <cellStyle name="Normal 2 2 4 3 2 133" xfId="20489" xr:uid="{00000000-0005-0000-0000-000009500000}"/>
    <cellStyle name="Normal 2 2 4 3 2 134" xfId="20490" xr:uid="{00000000-0005-0000-0000-00000A500000}"/>
    <cellStyle name="Normal 2 2 4 3 2 135" xfId="20491" xr:uid="{00000000-0005-0000-0000-00000B500000}"/>
    <cellStyle name="Normal 2 2 4 3 2 136" xfId="20492" xr:uid="{00000000-0005-0000-0000-00000C500000}"/>
    <cellStyle name="Normal 2 2 4 3 2 137" xfId="20493" xr:uid="{00000000-0005-0000-0000-00000D500000}"/>
    <cellStyle name="Normal 2 2 4 3 2 138" xfId="20494" xr:uid="{00000000-0005-0000-0000-00000E500000}"/>
    <cellStyle name="Normal 2 2 4 3 2 139" xfId="20495" xr:uid="{00000000-0005-0000-0000-00000F500000}"/>
    <cellStyle name="Normal 2 2 4 3 2 14" xfId="20496" xr:uid="{00000000-0005-0000-0000-000010500000}"/>
    <cellStyle name="Normal 2 2 4 3 2 140" xfId="20497" xr:uid="{00000000-0005-0000-0000-000011500000}"/>
    <cellStyle name="Normal 2 2 4 3 2 141" xfId="20498" xr:uid="{00000000-0005-0000-0000-000012500000}"/>
    <cellStyle name="Normal 2 2 4 3 2 142" xfId="20499" xr:uid="{00000000-0005-0000-0000-000013500000}"/>
    <cellStyle name="Normal 2 2 4 3 2 143" xfId="20500" xr:uid="{00000000-0005-0000-0000-000014500000}"/>
    <cellStyle name="Normal 2 2 4 3 2 144" xfId="20501" xr:uid="{00000000-0005-0000-0000-000015500000}"/>
    <cellStyle name="Normal 2 2 4 3 2 145" xfId="20502" xr:uid="{00000000-0005-0000-0000-000016500000}"/>
    <cellStyle name="Normal 2 2 4 3 2 146" xfId="20503" xr:uid="{00000000-0005-0000-0000-000017500000}"/>
    <cellStyle name="Normal 2 2 4 3 2 147" xfId="20504" xr:uid="{00000000-0005-0000-0000-000018500000}"/>
    <cellStyle name="Normal 2 2 4 3 2 148" xfId="20505" xr:uid="{00000000-0005-0000-0000-000019500000}"/>
    <cellStyle name="Normal 2 2 4 3 2 149" xfId="20506" xr:uid="{00000000-0005-0000-0000-00001A500000}"/>
    <cellStyle name="Normal 2 2 4 3 2 15" xfId="20507" xr:uid="{00000000-0005-0000-0000-00001B500000}"/>
    <cellStyle name="Normal 2 2 4 3 2 150" xfId="20508" xr:uid="{00000000-0005-0000-0000-00001C500000}"/>
    <cellStyle name="Normal 2 2 4 3 2 151" xfId="20509" xr:uid="{00000000-0005-0000-0000-00001D500000}"/>
    <cellStyle name="Normal 2 2 4 3 2 152" xfId="20510" xr:uid="{00000000-0005-0000-0000-00001E500000}"/>
    <cellStyle name="Normal 2 2 4 3 2 153" xfId="20511" xr:uid="{00000000-0005-0000-0000-00001F500000}"/>
    <cellStyle name="Normal 2 2 4 3 2 154" xfId="20512" xr:uid="{00000000-0005-0000-0000-000020500000}"/>
    <cellStyle name="Normal 2 2 4 3 2 155" xfId="20513" xr:uid="{00000000-0005-0000-0000-000021500000}"/>
    <cellStyle name="Normal 2 2 4 3 2 156" xfId="20514" xr:uid="{00000000-0005-0000-0000-000022500000}"/>
    <cellStyle name="Normal 2 2 4 3 2 157" xfId="20515" xr:uid="{00000000-0005-0000-0000-000023500000}"/>
    <cellStyle name="Normal 2 2 4 3 2 158" xfId="20516" xr:uid="{00000000-0005-0000-0000-000024500000}"/>
    <cellStyle name="Normal 2 2 4 3 2 159" xfId="20517" xr:uid="{00000000-0005-0000-0000-000025500000}"/>
    <cellStyle name="Normal 2 2 4 3 2 16" xfId="20518" xr:uid="{00000000-0005-0000-0000-000026500000}"/>
    <cellStyle name="Normal 2 2 4 3 2 160" xfId="20519" xr:uid="{00000000-0005-0000-0000-000027500000}"/>
    <cellStyle name="Normal 2 2 4 3 2 161" xfId="20520" xr:uid="{00000000-0005-0000-0000-000028500000}"/>
    <cellStyle name="Normal 2 2 4 3 2 162" xfId="20521" xr:uid="{00000000-0005-0000-0000-000029500000}"/>
    <cellStyle name="Normal 2 2 4 3 2 163" xfId="20522" xr:uid="{00000000-0005-0000-0000-00002A500000}"/>
    <cellStyle name="Normal 2 2 4 3 2 164" xfId="20523" xr:uid="{00000000-0005-0000-0000-00002B500000}"/>
    <cellStyle name="Normal 2 2 4 3 2 165" xfId="20524" xr:uid="{00000000-0005-0000-0000-00002C500000}"/>
    <cellStyle name="Normal 2 2 4 3 2 166" xfId="20525" xr:uid="{00000000-0005-0000-0000-00002D500000}"/>
    <cellStyle name="Normal 2 2 4 3 2 167" xfId="20526" xr:uid="{00000000-0005-0000-0000-00002E500000}"/>
    <cellStyle name="Normal 2 2 4 3 2 168" xfId="20527" xr:uid="{00000000-0005-0000-0000-00002F500000}"/>
    <cellStyle name="Normal 2 2 4 3 2 169" xfId="20528" xr:uid="{00000000-0005-0000-0000-000030500000}"/>
    <cellStyle name="Normal 2 2 4 3 2 17" xfId="20529" xr:uid="{00000000-0005-0000-0000-000031500000}"/>
    <cellStyle name="Normal 2 2 4 3 2 170" xfId="20530" xr:uid="{00000000-0005-0000-0000-000032500000}"/>
    <cellStyle name="Normal 2 2 4 3 2 171" xfId="20531" xr:uid="{00000000-0005-0000-0000-000033500000}"/>
    <cellStyle name="Normal 2 2 4 3 2 172" xfId="20532" xr:uid="{00000000-0005-0000-0000-000034500000}"/>
    <cellStyle name="Normal 2 2 4 3 2 173" xfId="20533" xr:uid="{00000000-0005-0000-0000-000035500000}"/>
    <cellStyle name="Normal 2 2 4 3 2 174" xfId="20534" xr:uid="{00000000-0005-0000-0000-000036500000}"/>
    <cellStyle name="Normal 2 2 4 3 2 175" xfId="20535" xr:uid="{00000000-0005-0000-0000-000037500000}"/>
    <cellStyle name="Normal 2 2 4 3 2 176" xfId="20536" xr:uid="{00000000-0005-0000-0000-000038500000}"/>
    <cellStyle name="Normal 2 2 4 3 2 177" xfId="20537" xr:uid="{00000000-0005-0000-0000-000039500000}"/>
    <cellStyle name="Normal 2 2 4 3 2 178" xfId="20538" xr:uid="{00000000-0005-0000-0000-00003A500000}"/>
    <cellStyle name="Normal 2 2 4 3 2 179" xfId="20539" xr:uid="{00000000-0005-0000-0000-00003B500000}"/>
    <cellStyle name="Normal 2 2 4 3 2 18" xfId="20540" xr:uid="{00000000-0005-0000-0000-00003C500000}"/>
    <cellStyle name="Normal 2 2 4 3 2 180" xfId="20541" xr:uid="{00000000-0005-0000-0000-00003D500000}"/>
    <cellStyle name="Normal 2 2 4 3 2 181" xfId="20542" xr:uid="{00000000-0005-0000-0000-00003E500000}"/>
    <cellStyle name="Normal 2 2 4 3 2 19" xfId="20543" xr:uid="{00000000-0005-0000-0000-00003F500000}"/>
    <cellStyle name="Normal 2 2 4 3 2 2" xfId="20544" xr:uid="{00000000-0005-0000-0000-000040500000}"/>
    <cellStyle name="Normal 2 2 4 3 2 2 10" xfId="20545" xr:uid="{00000000-0005-0000-0000-000041500000}"/>
    <cellStyle name="Normal 2 2 4 3 2 2 100" xfId="20546" xr:uid="{00000000-0005-0000-0000-000042500000}"/>
    <cellStyle name="Normal 2 2 4 3 2 2 101" xfId="20547" xr:uid="{00000000-0005-0000-0000-000043500000}"/>
    <cellStyle name="Normal 2 2 4 3 2 2 102" xfId="20548" xr:uid="{00000000-0005-0000-0000-000044500000}"/>
    <cellStyle name="Normal 2 2 4 3 2 2 103" xfId="20549" xr:uid="{00000000-0005-0000-0000-000045500000}"/>
    <cellStyle name="Normal 2 2 4 3 2 2 104" xfId="20550" xr:uid="{00000000-0005-0000-0000-000046500000}"/>
    <cellStyle name="Normal 2 2 4 3 2 2 105" xfId="20551" xr:uid="{00000000-0005-0000-0000-000047500000}"/>
    <cellStyle name="Normal 2 2 4 3 2 2 106" xfId="20552" xr:uid="{00000000-0005-0000-0000-000048500000}"/>
    <cellStyle name="Normal 2 2 4 3 2 2 107" xfId="20553" xr:uid="{00000000-0005-0000-0000-000049500000}"/>
    <cellStyle name="Normal 2 2 4 3 2 2 108" xfId="20554" xr:uid="{00000000-0005-0000-0000-00004A500000}"/>
    <cellStyle name="Normal 2 2 4 3 2 2 109" xfId="20555" xr:uid="{00000000-0005-0000-0000-00004B500000}"/>
    <cellStyle name="Normal 2 2 4 3 2 2 11" xfId="20556" xr:uid="{00000000-0005-0000-0000-00004C500000}"/>
    <cellStyle name="Normal 2 2 4 3 2 2 110" xfId="20557" xr:uid="{00000000-0005-0000-0000-00004D500000}"/>
    <cellStyle name="Normal 2 2 4 3 2 2 111" xfId="20558" xr:uid="{00000000-0005-0000-0000-00004E500000}"/>
    <cellStyle name="Normal 2 2 4 3 2 2 112" xfId="20559" xr:uid="{00000000-0005-0000-0000-00004F500000}"/>
    <cellStyle name="Normal 2 2 4 3 2 2 113" xfId="20560" xr:uid="{00000000-0005-0000-0000-000050500000}"/>
    <cellStyle name="Normal 2 2 4 3 2 2 114" xfId="20561" xr:uid="{00000000-0005-0000-0000-000051500000}"/>
    <cellStyle name="Normal 2 2 4 3 2 2 115" xfId="20562" xr:uid="{00000000-0005-0000-0000-000052500000}"/>
    <cellStyle name="Normal 2 2 4 3 2 2 116" xfId="20563" xr:uid="{00000000-0005-0000-0000-000053500000}"/>
    <cellStyle name="Normal 2 2 4 3 2 2 117" xfId="20564" xr:uid="{00000000-0005-0000-0000-000054500000}"/>
    <cellStyle name="Normal 2 2 4 3 2 2 118" xfId="20565" xr:uid="{00000000-0005-0000-0000-000055500000}"/>
    <cellStyle name="Normal 2 2 4 3 2 2 119" xfId="20566" xr:uid="{00000000-0005-0000-0000-000056500000}"/>
    <cellStyle name="Normal 2 2 4 3 2 2 12" xfId="20567" xr:uid="{00000000-0005-0000-0000-000057500000}"/>
    <cellStyle name="Normal 2 2 4 3 2 2 120" xfId="20568" xr:uid="{00000000-0005-0000-0000-000058500000}"/>
    <cellStyle name="Normal 2 2 4 3 2 2 121" xfId="20569" xr:uid="{00000000-0005-0000-0000-000059500000}"/>
    <cellStyle name="Normal 2 2 4 3 2 2 122" xfId="20570" xr:uid="{00000000-0005-0000-0000-00005A500000}"/>
    <cellStyle name="Normal 2 2 4 3 2 2 123" xfId="20571" xr:uid="{00000000-0005-0000-0000-00005B500000}"/>
    <cellStyle name="Normal 2 2 4 3 2 2 124" xfId="20572" xr:uid="{00000000-0005-0000-0000-00005C500000}"/>
    <cellStyle name="Normal 2 2 4 3 2 2 125" xfId="20573" xr:uid="{00000000-0005-0000-0000-00005D500000}"/>
    <cellStyle name="Normal 2 2 4 3 2 2 126" xfId="20574" xr:uid="{00000000-0005-0000-0000-00005E500000}"/>
    <cellStyle name="Normal 2 2 4 3 2 2 127" xfId="20575" xr:uid="{00000000-0005-0000-0000-00005F500000}"/>
    <cellStyle name="Normal 2 2 4 3 2 2 128" xfId="20576" xr:uid="{00000000-0005-0000-0000-000060500000}"/>
    <cellStyle name="Normal 2 2 4 3 2 2 129" xfId="20577" xr:uid="{00000000-0005-0000-0000-000061500000}"/>
    <cellStyle name="Normal 2 2 4 3 2 2 13" xfId="20578" xr:uid="{00000000-0005-0000-0000-000062500000}"/>
    <cellStyle name="Normal 2 2 4 3 2 2 130" xfId="20579" xr:uid="{00000000-0005-0000-0000-000063500000}"/>
    <cellStyle name="Normal 2 2 4 3 2 2 131" xfId="20580" xr:uid="{00000000-0005-0000-0000-000064500000}"/>
    <cellStyle name="Normal 2 2 4 3 2 2 132" xfId="20581" xr:uid="{00000000-0005-0000-0000-000065500000}"/>
    <cellStyle name="Normal 2 2 4 3 2 2 133" xfId="20582" xr:uid="{00000000-0005-0000-0000-000066500000}"/>
    <cellStyle name="Normal 2 2 4 3 2 2 134" xfId="20583" xr:uid="{00000000-0005-0000-0000-000067500000}"/>
    <cellStyle name="Normal 2 2 4 3 2 2 135" xfId="20584" xr:uid="{00000000-0005-0000-0000-000068500000}"/>
    <cellStyle name="Normal 2 2 4 3 2 2 136" xfId="20585" xr:uid="{00000000-0005-0000-0000-000069500000}"/>
    <cellStyle name="Normal 2 2 4 3 2 2 137" xfId="20586" xr:uid="{00000000-0005-0000-0000-00006A500000}"/>
    <cellStyle name="Normal 2 2 4 3 2 2 138" xfId="20587" xr:uid="{00000000-0005-0000-0000-00006B500000}"/>
    <cellStyle name="Normal 2 2 4 3 2 2 139" xfId="20588" xr:uid="{00000000-0005-0000-0000-00006C500000}"/>
    <cellStyle name="Normal 2 2 4 3 2 2 14" xfId="20589" xr:uid="{00000000-0005-0000-0000-00006D500000}"/>
    <cellStyle name="Normal 2 2 4 3 2 2 140" xfId="20590" xr:uid="{00000000-0005-0000-0000-00006E500000}"/>
    <cellStyle name="Normal 2 2 4 3 2 2 141" xfId="20591" xr:uid="{00000000-0005-0000-0000-00006F500000}"/>
    <cellStyle name="Normal 2 2 4 3 2 2 142" xfId="20592" xr:uid="{00000000-0005-0000-0000-000070500000}"/>
    <cellStyle name="Normal 2 2 4 3 2 2 143" xfId="20593" xr:uid="{00000000-0005-0000-0000-000071500000}"/>
    <cellStyle name="Normal 2 2 4 3 2 2 144" xfId="20594" xr:uid="{00000000-0005-0000-0000-000072500000}"/>
    <cellStyle name="Normal 2 2 4 3 2 2 145" xfId="20595" xr:uid="{00000000-0005-0000-0000-000073500000}"/>
    <cellStyle name="Normal 2 2 4 3 2 2 146" xfId="20596" xr:uid="{00000000-0005-0000-0000-000074500000}"/>
    <cellStyle name="Normal 2 2 4 3 2 2 147" xfId="20597" xr:uid="{00000000-0005-0000-0000-000075500000}"/>
    <cellStyle name="Normal 2 2 4 3 2 2 148" xfId="20598" xr:uid="{00000000-0005-0000-0000-000076500000}"/>
    <cellStyle name="Normal 2 2 4 3 2 2 149" xfId="20599" xr:uid="{00000000-0005-0000-0000-000077500000}"/>
    <cellStyle name="Normal 2 2 4 3 2 2 15" xfId="20600" xr:uid="{00000000-0005-0000-0000-000078500000}"/>
    <cellStyle name="Normal 2 2 4 3 2 2 150" xfId="20601" xr:uid="{00000000-0005-0000-0000-000079500000}"/>
    <cellStyle name="Normal 2 2 4 3 2 2 151" xfId="20602" xr:uid="{00000000-0005-0000-0000-00007A500000}"/>
    <cellStyle name="Normal 2 2 4 3 2 2 152" xfId="20603" xr:uid="{00000000-0005-0000-0000-00007B500000}"/>
    <cellStyle name="Normal 2 2 4 3 2 2 153" xfId="20604" xr:uid="{00000000-0005-0000-0000-00007C500000}"/>
    <cellStyle name="Normal 2 2 4 3 2 2 154" xfId="20605" xr:uid="{00000000-0005-0000-0000-00007D500000}"/>
    <cellStyle name="Normal 2 2 4 3 2 2 155" xfId="20606" xr:uid="{00000000-0005-0000-0000-00007E500000}"/>
    <cellStyle name="Normal 2 2 4 3 2 2 156" xfId="20607" xr:uid="{00000000-0005-0000-0000-00007F500000}"/>
    <cellStyle name="Normal 2 2 4 3 2 2 157" xfId="20608" xr:uid="{00000000-0005-0000-0000-000080500000}"/>
    <cellStyle name="Normal 2 2 4 3 2 2 158" xfId="20609" xr:uid="{00000000-0005-0000-0000-000081500000}"/>
    <cellStyle name="Normal 2 2 4 3 2 2 159" xfId="20610" xr:uid="{00000000-0005-0000-0000-000082500000}"/>
    <cellStyle name="Normal 2 2 4 3 2 2 16" xfId="20611" xr:uid="{00000000-0005-0000-0000-000083500000}"/>
    <cellStyle name="Normal 2 2 4 3 2 2 160" xfId="20612" xr:uid="{00000000-0005-0000-0000-000084500000}"/>
    <cellStyle name="Normal 2 2 4 3 2 2 161" xfId="20613" xr:uid="{00000000-0005-0000-0000-000085500000}"/>
    <cellStyle name="Normal 2 2 4 3 2 2 162" xfId="20614" xr:uid="{00000000-0005-0000-0000-000086500000}"/>
    <cellStyle name="Normal 2 2 4 3 2 2 163" xfId="20615" xr:uid="{00000000-0005-0000-0000-000087500000}"/>
    <cellStyle name="Normal 2 2 4 3 2 2 164" xfId="20616" xr:uid="{00000000-0005-0000-0000-000088500000}"/>
    <cellStyle name="Normal 2 2 4 3 2 2 165" xfId="20617" xr:uid="{00000000-0005-0000-0000-000089500000}"/>
    <cellStyle name="Normal 2 2 4 3 2 2 166" xfId="20618" xr:uid="{00000000-0005-0000-0000-00008A500000}"/>
    <cellStyle name="Normal 2 2 4 3 2 2 167" xfId="20619" xr:uid="{00000000-0005-0000-0000-00008B500000}"/>
    <cellStyle name="Normal 2 2 4 3 2 2 168" xfId="20620" xr:uid="{00000000-0005-0000-0000-00008C500000}"/>
    <cellStyle name="Normal 2 2 4 3 2 2 169" xfId="20621" xr:uid="{00000000-0005-0000-0000-00008D500000}"/>
    <cellStyle name="Normal 2 2 4 3 2 2 17" xfId="20622" xr:uid="{00000000-0005-0000-0000-00008E500000}"/>
    <cellStyle name="Normal 2 2 4 3 2 2 170" xfId="20623" xr:uid="{00000000-0005-0000-0000-00008F500000}"/>
    <cellStyle name="Normal 2 2 4 3 2 2 171" xfId="20624" xr:uid="{00000000-0005-0000-0000-000090500000}"/>
    <cellStyle name="Normal 2 2 4 3 2 2 172" xfId="20625" xr:uid="{00000000-0005-0000-0000-000091500000}"/>
    <cellStyle name="Normal 2 2 4 3 2 2 173" xfId="20626" xr:uid="{00000000-0005-0000-0000-000092500000}"/>
    <cellStyle name="Normal 2 2 4 3 2 2 174" xfId="20627" xr:uid="{00000000-0005-0000-0000-000093500000}"/>
    <cellStyle name="Normal 2 2 4 3 2 2 175" xfId="20628" xr:uid="{00000000-0005-0000-0000-000094500000}"/>
    <cellStyle name="Normal 2 2 4 3 2 2 176" xfId="20629" xr:uid="{00000000-0005-0000-0000-000095500000}"/>
    <cellStyle name="Normal 2 2 4 3 2 2 177" xfId="20630" xr:uid="{00000000-0005-0000-0000-000096500000}"/>
    <cellStyle name="Normal 2 2 4 3 2 2 178" xfId="20631" xr:uid="{00000000-0005-0000-0000-000097500000}"/>
    <cellStyle name="Normal 2 2 4 3 2 2 179" xfId="20632" xr:uid="{00000000-0005-0000-0000-000098500000}"/>
    <cellStyle name="Normal 2 2 4 3 2 2 18" xfId="20633" xr:uid="{00000000-0005-0000-0000-000099500000}"/>
    <cellStyle name="Normal 2 2 4 3 2 2 180" xfId="20634" xr:uid="{00000000-0005-0000-0000-00009A500000}"/>
    <cellStyle name="Normal 2 2 4 3 2 2 19" xfId="20635" xr:uid="{00000000-0005-0000-0000-00009B500000}"/>
    <cellStyle name="Normal 2 2 4 3 2 2 2" xfId="20636" xr:uid="{00000000-0005-0000-0000-00009C500000}"/>
    <cellStyle name="Normal 2 2 4 3 2 2 20" xfId="20637" xr:uid="{00000000-0005-0000-0000-00009D500000}"/>
    <cellStyle name="Normal 2 2 4 3 2 2 21" xfId="20638" xr:uid="{00000000-0005-0000-0000-00009E500000}"/>
    <cellStyle name="Normal 2 2 4 3 2 2 22" xfId="20639" xr:uid="{00000000-0005-0000-0000-00009F500000}"/>
    <cellStyle name="Normal 2 2 4 3 2 2 23" xfId="20640" xr:uid="{00000000-0005-0000-0000-0000A0500000}"/>
    <cellStyle name="Normal 2 2 4 3 2 2 24" xfId="20641" xr:uid="{00000000-0005-0000-0000-0000A1500000}"/>
    <cellStyle name="Normal 2 2 4 3 2 2 25" xfId="20642" xr:uid="{00000000-0005-0000-0000-0000A2500000}"/>
    <cellStyle name="Normal 2 2 4 3 2 2 26" xfId="20643" xr:uid="{00000000-0005-0000-0000-0000A3500000}"/>
    <cellStyle name="Normal 2 2 4 3 2 2 27" xfId="20644" xr:uid="{00000000-0005-0000-0000-0000A4500000}"/>
    <cellStyle name="Normal 2 2 4 3 2 2 28" xfId="20645" xr:uid="{00000000-0005-0000-0000-0000A5500000}"/>
    <cellStyle name="Normal 2 2 4 3 2 2 29" xfId="20646" xr:uid="{00000000-0005-0000-0000-0000A6500000}"/>
    <cellStyle name="Normal 2 2 4 3 2 2 3" xfId="20647" xr:uid="{00000000-0005-0000-0000-0000A7500000}"/>
    <cellStyle name="Normal 2 2 4 3 2 2 30" xfId="20648" xr:uid="{00000000-0005-0000-0000-0000A8500000}"/>
    <cellStyle name="Normal 2 2 4 3 2 2 31" xfId="20649" xr:uid="{00000000-0005-0000-0000-0000A9500000}"/>
    <cellStyle name="Normal 2 2 4 3 2 2 32" xfId="20650" xr:uid="{00000000-0005-0000-0000-0000AA500000}"/>
    <cellStyle name="Normal 2 2 4 3 2 2 33" xfId="20651" xr:uid="{00000000-0005-0000-0000-0000AB500000}"/>
    <cellStyle name="Normal 2 2 4 3 2 2 34" xfId="20652" xr:uid="{00000000-0005-0000-0000-0000AC500000}"/>
    <cellStyle name="Normal 2 2 4 3 2 2 35" xfId="20653" xr:uid="{00000000-0005-0000-0000-0000AD500000}"/>
    <cellStyle name="Normal 2 2 4 3 2 2 36" xfId="20654" xr:uid="{00000000-0005-0000-0000-0000AE500000}"/>
    <cellStyle name="Normal 2 2 4 3 2 2 37" xfId="20655" xr:uid="{00000000-0005-0000-0000-0000AF500000}"/>
    <cellStyle name="Normal 2 2 4 3 2 2 38" xfId="20656" xr:uid="{00000000-0005-0000-0000-0000B0500000}"/>
    <cellStyle name="Normal 2 2 4 3 2 2 39" xfId="20657" xr:uid="{00000000-0005-0000-0000-0000B1500000}"/>
    <cellStyle name="Normal 2 2 4 3 2 2 4" xfId="20658" xr:uid="{00000000-0005-0000-0000-0000B2500000}"/>
    <cellStyle name="Normal 2 2 4 3 2 2 40" xfId="20659" xr:uid="{00000000-0005-0000-0000-0000B3500000}"/>
    <cellStyle name="Normal 2 2 4 3 2 2 41" xfId="20660" xr:uid="{00000000-0005-0000-0000-0000B4500000}"/>
    <cellStyle name="Normal 2 2 4 3 2 2 42" xfId="20661" xr:uid="{00000000-0005-0000-0000-0000B5500000}"/>
    <cellStyle name="Normal 2 2 4 3 2 2 43" xfId="20662" xr:uid="{00000000-0005-0000-0000-0000B6500000}"/>
    <cellStyle name="Normal 2 2 4 3 2 2 44" xfId="20663" xr:uid="{00000000-0005-0000-0000-0000B7500000}"/>
    <cellStyle name="Normal 2 2 4 3 2 2 45" xfId="20664" xr:uid="{00000000-0005-0000-0000-0000B8500000}"/>
    <cellStyle name="Normal 2 2 4 3 2 2 46" xfId="20665" xr:uid="{00000000-0005-0000-0000-0000B9500000}"/>
    <cellStyle name="Normal 2 2 4 3 2 2 47" xfId="20666" xr:uid="{00000000-0005-0000-0000-0000BA500000}"/>
    <cellStyle name="Normal 2 2 4 3 2 2 48" xfId="20667" xr:uid="{00000000-0005-0000-0000-0000BB500000}"/>
    <cellStyle name="Normal 2 2 4 3 2 2 49" xfId="20668" xr:uid="{00000000-0005-0000-0000-0000BC500000}"/>
    <cellStyle name="Normal 2 2 4 3 2 2 5" xfId="20669" xr:uid="{00000000-0005-0000-0000-0000BD500000}"/>
    <cellStyle name="Normal 2 2 4 3 2 2 50" xfId="20670" xr:uid="{00000000-0005-0000-0000-0000BE500000}"/>
    <cellStyle name="Normal 2 2 4 3 2 2 51" xfId="20671" xr:uid="{00000000-0005-0000-0000-0000BF500000}"/>
    <cellStyle name="Normal 2 2 4 3 2 2 52" xfId="20672" xr:uid="{00000000-0005-0000-0000-0000C0500000}"/>
    <cellStyle name="Normal 2 2 4 3 2 2 53" xfId="20673" xr:uid="{00000000-0005-0000-0000-0000C1500000}"/>
    <cellStyle name="Normal 2 2 4 3 2 2 54" xfId="20674" xr:uid="{00000000-0005-0000-0000-0000C2500000}"/>
    <cellStyle name="Normal 2 2 4 3 2 2 55" xfId="20675" xr:uid="{00000000-0005-0000-0000-0000C3500000}"/>
    <cellStyle name="Normal 2 2 4 3 2 2 56" xfId="20676" xr:uid="{00000000-0005-0000-0000-0000C4500000}"/>
    <cellStyle name="Normal 2 2 4 3 2 2 57" xfId="20677" xr:uid="{00000000-0005-0000-0000-0000C5500000}"/>
    <cellStyle name="Normal 2 2 4 3 2 2 58" xfId="20678" xr:uid="{00000000-0005-0000-0000-0000C6500000}"/>
    <cellStyle name="Normal 2 2 4 3 2 2 59" xfId="20679" xr:uid="{00000000-0005-0000-0000-0000C7500000}"/>
    <cellStyle name="Normal 2 2 4 3 2 2 6" xfId="20680" xr:uid="{00000000-0005-0000-0000-0000C8500000}"/>
    <cellStyle name="Normal 2 2 4 3 2 2 60" xfId="20681" xr:uid="{00000000-0005-0000-0000-0000C9500000}"/>
    <cellStyle name="Normal 2 2 4 3 2 2 61" xfId="20682" xr:uid="{00000000-0005-0000-0000-0000CA500000}"/>
    <cellStyle name="Normal 2 2 4 3 2 2 62" xfId="20683" xr:uid="{00000000-0005-0000-0000-0000CB500000}"/>
    <cellStyle name="Normal 2 2 4 3 2 2 63" xfId="20684" xr:uid="{00000000-0005-0000-0000-0000CC500000}"/>
    <cellStyle name="Normal 2 2 4 3 2 2 64" xfId="20685" xr:uid="{00000000-0005-0000-0000-0000CD500000}"/>
    <cellStyle name="Normal 2 2 4 3 2 2 65" xfId="20686" xr:uid="{00000000-0005-0000-0000-0000CE500000}"/>
    <cellStyle name="Normal 2 2 4 3 2 2 66" xfId="20687" xr:uid="{00000000-0005-0000-0000-0000CF500000}"/>
    <cellStyle name="Normal 2 2 4 3 2 2 67" xfId="20688" xr:uid="{00000000-0005-0000-0000-0000D0500000}"/>
    <cellStyle name="Normal 2 2 4 3 2 2 68" xfId="20689" xr:uid="{00000000-0005-0000-0000-0000D1500000}"/>
    <cellStyle name="Normal 2 2 4 3 2 2 69" xfId="20690" xr:uid="{00000000-0005-0000-0000-0000D2500000}"/>
    <cellStyle name="Normal 2 2 4 3 2 2 7" xfId="20691" xr:uid="{00000000-0005-0000-0000-0000D3500000}"/>
    <cellStyle name="Normal 2 2 4 3 2 2 70" xfId="20692" xr:uid="{00000000-0005-0000-0000-0000D4500000}"/>
    <cellStyle name="Normal 2 2 4 3 2 2 71" xfId="20693" xr:uid="{00000000-0005-0000-0000-0000D5500000}"/>
    <cellStyle name="Normal 2 2 4 3 2 2 72" xfId="20694" xr:uid="{00000000-0005-0000-0000-0000D6500000}"/>
    <cellStyle name="Normal 2 2 4 3 2 2 73" xfId="20695" xr:uid="{00000000-0005-0000-0000-0000D7500000}"/>
    <cellStyle name="Normal 2 2 4 3 2 2 74" xfId="20696" xr:uid="{00000000-0005-0000-0000-0000D8500000}"/>
    <cellStyle name="Normal 2 2 4 3 2 2 75" xfId="20697" xr:uid="{00000000-0005-0000-0000-0000D9500000}"/>
    <cellStyle name="Normal 2 2 4 3 2 2 76" xfId="20698" xr:uid="{00000000-0005-0000-0000-0000DA500000}"/>
    <cellStyle name="Normal 2 2 4 3 2 2 77" xfId="20699" xr:uid="{00000000-0005-0000-0000-0000DB500000}"/>
    <cellStyle name="Normal 2 2 4 3 2 2 78" xfId="20700" xr:uid="{00000000-0005-0000-0000-0000DC500000}"/>
    <cellStyle name="Normal 2 2 4 3 2 2 79" xfId="20701" xr:uid="{00000000-0005-0000-0000-0000DD500000}"/>
    <cellStyle name="Normal 2 2 4 3 2 2 8" xfId="20702" xr:uid="{00000000-0005-0000-0000-0000DE500000}"/>
    <cellStyle name="Normal 2 2 4 3 2 2 80" xfId="20703" xr:uid="{00000000-0005-0000-0000-0000DF500000}"/>
    <cellStyle name="Normal 2 2 4 3 2 2 81" xfId="20704" xr:uid="{00000000-0005-0000-0000-0000E0500000}"/>
    <cellStyle name="Normal 2 2 4 3 2 2 82" xfId="20705" xr:uid="{00000000-0005-0000-0000-0000E1500000}"/>
    <cellStyle name="Normal 2 2 4 3 2 2 83" xfId="20706" xr:uid="{00000000-0005-0000-0000-0000E2500000}"/>
    <cellStyle name="Normal 2 2 4 3 2 2 84" xfId="20707" xr:uid="{00000000-0005-0000-0000-0000E3500000}"/>
    <cellStyle name="Normal 2 2 4 3 2 2 85" xfId="20708" xr:uid="{00000000-0005-0000-0000-0000E4500000}"/>
    <cellStyle name="Normal 2 2 4 3 2 2 86" xfId="20709" xr:uid="{00000000-0005-0000-0000-0000E5500000}"/>
    <cellStyle name="Normal 2 2 4 3 2 2 87" xfId="20710" xr:uid="{00000000-0005-0000-0000-0000E6500000}"/>
    <cellStyle name="Normal 2 2 4 3 2 2 88" xfId="20711" xr:uid="{00000000-0005-0000-0000-0000E7500000}"/>
    <cellStyle name="Normal 2 2 4 3 2 2 89" xfId="20712" xr:uid="{00000000-0005-0000-0000-0000E8500000}"/>
    <cellStyle name="Normal 2 2 4 3 2 2 9" xfId="20713" xr:uid="{00000000-0005-0000-0000-0000E9500000}"/>
    <cellStyle name="Normal 2 2 4 3 2 2 90" xfId="20714" xr:uid="{00000000-0005-0000-0000-0000EA500000}"/>
    <cellStyle name="Normal 2 2 4 3 2 2 91" xfId="20715" xr:uid="{00000000-0005-0000-0000-0000EB500000}"/>
    <cellStyle name="Normal 2 2 4 3 2 2 92" xfId="20716" xr:uid="{00000000-0005-0000-0000-0000EC500000}"/>
    <cellStyle name="Normal 2 2 4 3 2 2 93" xfId="20717" xr:uid="{00000000-0005-0000-0000-0000ED500000}"/>
    <cellStyle name="Normal 2 2 4 3 2 2 94" xfId="20718" xr:uid="{00000000-0005-0000-0000-0000EE500000}"/>
    <cellStyle name="Normal 2 2 4 3 2 2 95" xfId="20719" xr:uid="{00000000-0005-0000-0000-0000EF500000}"/>
    <cellStyle name="Normal 2 2 4 3 2 2 96" xfId="20720" xr:uid="{00000000-0005-0000-0000-0000F0500000}"/>
    <cellStyle name="Normal 2 2 4 3 2 2 97" xfId="20721" xr:uid="{00000000-0005-0000-0000-0000F1500000}"/>
    <cellStyle name="Normal 2 2 4 3 2 2 98" xfId="20722" xr:uid="{00000000-0005-0000-0000-0000F2500000}"/>
    <cellStyle name="Normal 2 2 4 3 2 2 99" xfId="20723" xr:uid="{00000000-0005-0000-0000-0000F3500000}"/>
    <cellStyle name="Normal 2 2 4 3 2 20" xfId="20724" xr:uid="{00000000-0005-0000-0000-0000F4500000}"/>
    <cellStyle name="Normal 2 2 4 3 2 21" xfId="20725" xr:uid="{00000000-0005-0000-0000-0000F5500000}"/>
    <cellStyle name="Normal 2 2 4 3 2 22" xfId="20726" xr:uid="{00000000-0005-0000-0000-0000F6500000}"/>
    <cellStyle name="Normal 2 2 4 3 2 23" xfId="20727" xr:uid="{00000000-0005-0000-0000-0000F7500000}"/>
    <cellStyle name="Normal 2 2 4 3 2 24" xfId="20728" xr:uid="{00000000-0005-0000-0000-0000F8500000}"/>
    <cellStyle name="Normal 2 2 4 3 2 25" xfId="20729" xr:uid="{00000000-0005-0000-0000-0000F9500000}"/>
    <cellStyle name="Normal 2 2 4 3 2 26" xfId="20730" xr:uid="{00000000-0005-0000-0000-0000FA500000}"/>
    <cellStyle name="Normal 2 2 4 3 2 27" xfId="20731" xr:uid="{00000000-0005-0000-0000-0000FB500000}"/>
    <cellStyle name="Normal 2 2 4 3 2 28" xfId="20732" xr:uid="{00000000-0005-0000-0000-0000FC500000}"/>
    <cellStyle name="Normal 2 2 4 3 2 29" xfId="20733" xr:uid="{00000000-0005-0000-0000-0000FD500000}"/>
    <cellStyle name="Normal 2 2 4 3 2 3" xfId="20734" xr:uid="{00000000-0005-0000-0000-0000FE500000}"/>
    <cellStyle name="Normal 2 2 4 3 2 30" xfId="20735" xr:uid="{00000000-0005-0000-0000-0000FF500000}"/>
    <cellStyle name="Normal 2 2 4 3 2 31" xfId="20736" xr:uid="{00000000-0005-0000-0000-000000510000}"/>
    <cellStyle name="Normal 2 2 4 3 2 32" xfId="20737" xr:uid="{00000000-0005-0000-0000-000001510000}"/>
    <cellStyle name="Normal 2 2 4 3 2 33" xfId="20738" xr:uid="{00000000-0005-0000-0000-000002510000}"/>
    <cellStyle name="Normal 2 2 4 3 2 34" xfId="20739" xr:uid="{00000000-0005-0000-0000-000003510000}"/>
    <cellStyle name="Normal 2 2 4 3 2 35" xfId="20740" xr:uid="{00000000-0005-0000-0000-000004510000}"/>
    <cellStyle name="Normal 2 2 4 3 2 36" xfId="20741" xr:uid="{00000000-0005-0000-0000-000005510000}"/>
    <cellStyle name="Normal 2 2 4 3 2 37" xfId="20742" xr:uid="{00000000-0005-0000-0000-000006510000}"/>
    <cellStyle name="Normal 2 2 4 3 2 38" xfId="20743" xr:uid="{00000000-0005-0000-0000-000007510000}"/>
    <cellStyle name="Normal 2 2 4 3 2 39" xfId="20744" xr:uid="{00000000-0005-0000-0000-000008510000}"/>
    <cellStyle name="Normal 2 2 4 3 2 4" xfId="20745" xr:uid="{00000000-0005-0000-0000-000009510000}"/>
    <cellStyle name="Normal 2 2 4 3 2 40" xfId="20746" xr:uid="{00000000-0005-0000-0000-00000A510000}"/>
    <cellStyle name="Normal 2 2 4 3 2 41" xfId="20747" xr:uid="{00000000-0005-0000-0000-00000B510000}"/>
    <cellStyle name="Normal 2 2 4 3 2 42" xfId="20748" xr:uid="{00000000-0005-0000-0000-00000C510000}"/>
    <cellStyle name="Normal 2 2 4 3 2 43" xfId="20749" xr:uid="{00000000-0005-0000-0000-00000D510000}"/>
    <cellStyle name="Normal 2 2 4 3 2 44" xfId="20750" xr:uid="{00000000-0005-0000-0000-00000E510000}"/>
    <cellStyle name="Normal 2 2 4 3 2 45" xfId="20751" xr:uid="{00000000-0005-0000-0000-00000F510000}"/>
    <cellStyle name="Normal 2 2 4 3 2 46" xfId="20752" xr:uid="{00000000-0005-0000-0000-000010510000}"/>
    <cellStyle name="Normal 2 2 4 3 2 47" xfId="20753" xr:uid="{00000000-0005-0000-0000-000011510000}"/>
    <cellStyle name="Normal 2 2 4 3 2 48" xfId="20754" xr:uid="{00000000-0005-0000-0000-000012510000}"/>
    <cellStyle name="Normal 2 2 4 3 2 49" xfId="20755" xr:uid="{00000000-0005-0000-0000-000013510000}"/>
    <cellStyle name="Normal 2 2 4 3 2 5" xfId="20756" xr:uid="{00000000-0005-0000-0000-000014510000}"/>
    <cellStyle name="Normal 2 2 4 3 2 50" xfId="20757" xr:uid="{00000000-0005-0000-0000-000015510000}"/>
    <cellStyle name="Normal 2 2 4 3 2 51" xfId="20758" xr:uid="{00000000-0005-0000-0000-000016510000}"/>
    <cellStyle name="Normal 2 2 4 3 2 52" xfId="20759" xr:uid="{00000000-0005-0000-0000-000017510000}"/>
    <cellStyle name="Normal 2 2 4 3 2 53" xfId="20760" xr:uid="{00000000-0005-0000-0000-000018510000}"/>
    <cellStyle name="Normal 2 2 4 3 2 54" xfId="20761" xr:uid="{00000000-0005-0000-0000-000019510000}"/>
    <cellStyle name="Normal 2 2 4 3 2 55" xfId="20762" xr:uid="{00000000-0005-0000-0000-00001A510000}"/>
    <cellStyle name="Normal 2 2 4 3 2 56" xfId="20763" xr:uid="{00000000-0005-0000-0000-00001B510000}"/>
    <cellStyle name="Normal 2 2 4 3 2 57" xfId="20764" xr:uid="{00000000-0005-0000-0000-00001C510000}"/>
    <cellStyle name="Normal 2 2 4 3 2 58" xfId="20765" xr:uid="{00000000-0005-0000-0000-00001D510000}"/>
    <cellStyle name="Normal 2 2 4 3 2 59" xfId="20766" xr:uid="{00000000-0005-0000-0000-00001E510000}"/>
    <cellStyle name="Normal 2 2 4 3 2 6" xfId="20767" xr:uid="{00000000-0005-0000-0000-00001F510000}"/>
    <cellStyle name="Normal 2 2 4 3 2 60" xfId="20768" xr:uid="{00000000-0005-0000-0000-000020510000}"/>
    <cellStyle name="Normal 2 2 4 3 2 61" xfId="20769" xr:uid="{00000000-0005-0000-0000-000021510000}"/>
    <cellStyle name="Normal 2 2 4 3 2 62" xfId="20770" xr:uid="{00000000-0005-0000-0000-000022510000}"/>
    <cellStyle name="Normal 2 2 4 3 2 63" xfId="20771" xr:uid="{00000000-0005-0000-0000-000023510000}"/>
    <cellStyle name="Normal 2 2 4 3 2 64" xfId="20772" xr:uid="{00000000-0005-0000-0000-000024510000}"/>
    <cellStyle name="Normal 2 2 4 3 2 65" xfId="20773" xr:uid="{00000000-0005-0000-0000-000025510000}"/>
    <cellStyle name="Normal 2 2 4 3 2 66" xfId="20774" xr:uid="{00000000-0005-0000-0000-000026510000}"/>
    <cellStyle name="Normal 2 2 4 3 2 67" xfId="20775" xr:uid="{00000000-0005-0000-0000-000027510000}"/>
    <cellStyle name="Normal 2 2 4 3 2 68" xfId="20776" xr:uid="{00000000-0005-0000-0000-000028510000}"/>
    <cellStyle name="Normal 2 2 4 3 2 69" xfId="20777" xr:uid="{00000000-0005-0000-0000-000029510000}"/>
    <cellStyle name="Normal 2 2 4 3 2 7" xfId="20778" xr:uid="{00000000-0005-0000-0000-00002A510000}"/>
    <cellStyle name="Normal 2 2 4 3 2 70" xfId="20779" xr:uid="{00000000-0005-0000-0000-00002B510000}"/>
    <cellStyle name="Normal 2 2 4 3 2 71" xfId="20780" xr:uid="{00000000-0005-0000-0000-00002C510000}"/>
    <cellStyle name="Normal 2 2 4 3 2 72" xfId="20781" xr:uid="{00000000-0005-0000-0000-00002D510000}"/>
    <cellStyle name="Normal 2 2 4 3 2 73" xfId="20782" xr:uid="{00000000-0005-0000-0000-00002E510000}"/>
    <cellStyle name="Normal 2 2 4 3 2 74" xfId="20783" xr:uid="{00000000-0005-0000-0000-00002F510000}"/>
    <cellStyle name="Normal 2 2 4 3 2 75" xfId="20784" xr:uid="{00000000-0005-0000-0000-000030510000}"/>
    <cellStyle name="Normal 2 2 4 3 2 76" xfId="20785" xr:uid="{00000000-0005-0000-0000-000031510000}"/>
    <cellStyle name="Normal 2 2 4 3 2 77" xfId="20786" xr:uid="{00000000-0005-0000-0000-000032510000}"/>
    <cellStyle name="Normal 2 2 4 3 2 78" xfId="20787" xr:uid="{00000000-0005-0000-0000-000033510000}"/>
    <cellStyle name="Normal 2 2 4 3 2 79" xfId="20788" xr:uid="{00000000-0005-0000-0000-000034510000}"/>
    <cellStyle name="Normal 2 2 4 3 2 8" xfId="20789" xr:uid="{00000000-0005-0000-0000-000035510000}"/>
    <cellStyle name="Normal 2 2 4 3 2 80" xfId="20790" xr:uid="{00000000-0005-0000-0000-000036510000}"/>
    <cellStyle name="Normal 2 2 4 3 2 81" xfId="20791" xr:uid="{00000000-0005-0000-0000-000037510000}"/>
    <cellStyle name="Normal 2 2 4 3 2 82" xfId="20792" xr:uid="{00000000-0005-0000-0000-000038510000}"/>
    <cellStyle name="Normal 2 2 4 3 2 83" xfId="20793" xr:uid="{00000000-0005-0000-0000-000039510000}"/>
    <cellStyle name="Normal 2 2 4 3 2 84" xfId="20794" xr:uid="{00000000-0005-0000-0000-00003A510000}"/>
    <cellStyle name="Normal 2 2 4 3 2 85" xfId="20795" xr:uid="{00000000-0005-0000-0000-00003B510000}"/>
    <cellStyle name="Normal 2 2 4 3 2 86" xfId="20796" xr:uid="{00000000-0005-0000-0000-00003C510000}"/>
    <cellStyle name="Normal 2 2 4 3 2 87" xfId="20797" xr:uid="{00000000-0005-0000-0000-00003D510000}"/>
    <cellStyle name="Normal 2 2 4 3 2 88" xfId="20798" xr:uid="{00000000-0005-0000-0000-00003E510000}"/>
    <cellStyle name="Normal 2 2 4 3 2 89" xfId="20799" xr:uid="{00000000-0005-0000-0000-00003F510000}"/>
    <cellStyle name="Normal 2 2 4 3 2 9" xfId="20800" xr:uid="{00000000-0005-0000-0000-000040510000}"/>
    <cellStyle name="Normal 2 2 4 3 2 90" xfId="20801" xr:uid="{00000000-0005-0000-0000-000041510000}"/>
    <cellStyle name="Normal 2 2 4 3 2 91" xfId="20802" xr:uid="{00000000-0005-0000-0000-000042510000}"/>
    <cellStyle name="Normal 2 2 4 3 2 92" xfId="20803" xr:uid="{00000000-0005-0000-0000-000043510000}"/>
    <cellStyle name="Normal 2 2 4 3 2 93" xfId="20804" xr:uid="{00000000-0005-0000-0000-000044510000}"/>
    <cellStyle name="Normal 2 2 4 3 2 94" xfId="20805" xr:uid="{00000000-0005-0000-0000-000045510000}"/>
    <cellStyle name="Normal 2 2 4 3 2 95" xfId="20806" xr:uid="{00000000-0005-0000-0000-000046510000}"/>
    <cellStyle name="Normal 2 2 4 3 2 96" xfId="20807" xr:uid="{00000000-0005-0000-0000-000047510000}"/>
    <cellStyle name="Normal 2 2 4 3 2 97" xfId="20808" xr:uid="{00000000-0005-0000-0000-000048510000}"/>
    <cellStyle name="Normal 2 2 4 3 2 98" xfId="20809" xr:uid="{00000000-0005-0000-0000-000049510000}"/>
    <cellStyle name="Normal 2 2 4 3 2 99" xfId="20810" xr:uid="{00000000-0005-0000-0000-00004A510000}"/>
    <cellStyle name="Normal 2 2 4 3 20" xfId="20811" xr:uid="{00000000-0005-0000-0000-00004B510000}"/>
    <cellStyle name="Normal 2 2 4 3 21" xfId="20812" xr:uid="{00000000-0005-0000-0000-00004C510000}"/>
    <cellStyle name="Normal 2 2 4 3 22" xfId="20813" xr:uid="{00000000-0005-0000-0000-00004D510000}"/>
    <cellStyle name="Normal 2 2 4 3 23" xfId="20814" xr:uid="{00000000-0005-0000-0000-00004E510000}"/>
    <cellStyle name="Normal 2 2 4 3 24" xfId="20815" xr:uid="{00000000-0005-0000-0000-00004F510000}"/>
    <cellStyle name="Normal 2 2 4 3 25" xfId="20816" xr:uid="{00000000-0005-0000-0000-000050510000}"/>
    <cellStyle name="Normal 2 2 4 3 26" xfId="20817" xr:uid="{00000000-0005-0000-0000-000051510000}"/>
    <cellStyle name="Normal 2 2 4 3 27" xfId="20818" xr:uid="{00000000-0005-0000-0000-000052510000}"/>
    <cellStyle name="Normal 2 2 4 3 28" xfId="20819" xr:uid="{00000000-0005-0000-0000-000053510000}"/>
    <cellStyle name="Normal 2 2 4 3 29" xfId="20820" xr:uid="{00000000-0005-0000-0000-000054510000}"/>
    <cellStyle name="Normal 2 2 4 3 3" xfId="20821" xr:uid="{00000000-0005-0000-0000-000055510000}"/>
    <cellStyle name="Normal 2 2 4 3 3 10" xfId="20822" xr:uid="{00000000-0005-0000-0000-000056510000}"/>
    <cellStyle name="Normal 2 2 4 3 3 100" xfId="20823" xr:uid="{00000000-0005-0000-0000-000057510000}"/>
    <cellStyle name="Normal 2 2 4 3 3 101" xfId="20824" xr:uid="{00000000-0005-0000-0000-000058510000}"/>
    <cellStyle name="Normal 2 2 4 3 3 102" xfId="20825" xr:uid="{00000000-0005-0000-0000-000059510000}"/>
    <cellStyle name="Normal 2 2 4 3 3 103" xfId="20826" xr:uid="{00000000-0005-0000-0000-00005A510000}"/>
    <cellStyle name="Normal 2 2 4 3 3 104" xfId="20827" xr:uid="{00000000-0005-0000-0000-00005B510000}"/>
    <cellStyle name="Normal 2 2 4 3 3 105" xfId="20828" xr:uid="{00000000-0005-0000-0000-00005C510000}"/>
    <cellStyle name="Normal 2 2 4 3 3 106" xfId="20829" xr:uid="{00000000-0005-0000-0000-00005D510000}"/>
    <cellStyle name="Normal 2 2 4 3 3 107" xfId="20830" xr:uid="{00000000-0005-0000-0000-00005E510000}"/>
    <cellStyle name="Normal 2 2 4 3 3 108" xfId="20831" xr:uid="{00000000-0005-0000-0000-00005F510000}"/>
    <cellStyle name="Normal 2 2 4 3 3 109" xfId="20832" xr:uid="{00000000-0005-0000-0000-000060510000}"/>
    <cellStyle name="Normal 2 2 4 3 3 11" xfId="20833" xr:uid="{00000000-0005-0000-0000-000061510000}"/>
    <cellStyle name="Normal 2 2 4 3 3 110" xfId="20834" xr:uid="{00000000-0005-0000-0000-000062510000}"/>
    <cellStyle name="Normal 2 2 4 3 3 111" xfId="20835" xr:uid="{00000000-0005-0000-0000-000063510000}"/>
    <cellStyle name="Normal 2 2 4 3 3 112" xfId="20836" xr:uid="{00000000-0005-0000-0000-000064510000}"/>
    <cellStyle name="Normal 2 2 4 3 3 113" xfId="20837" xr:uid="{00000000-0005-0000-0000-000065510000}"/>
    <cellStyle name="Normal 2 2 4 3 3 114" xfId="20838" xr:uid="{00000000-0005-0000-0000-000066510000}"/>
    <cellStyle name="Normal 2 2 4 3 3 115" xfId="20839" xr:uid="{00000000-0005-0000-0000-000067510000}"/>
    <cellStyle name="Normal 2 2 4 3 3 116" xfId="20840" xr:uid="{00000000-0005-0000-0000-000068510000}"/>
    <cellStyle name="Normal 2 2 4 3 3 117" xfId="20841" xr:uid="{00000000-0005-0000-0000-000069510000}"/>
    <cellStyle name="Normal 2 2 4 3 3 118" xfId="20842" xr:uid="{00000000-0005-0000-0000-00006A510000}"/>
    <cellStyle name="Normal 2 2 4 3 3 119" xfId="20843" xr:uid="{00000000-0005-0000-0000-00006B510000}"/>
    <cellStyle name="Normal 2 2 4 3 3 12" xfId="20844" xr:uid="{00000000-0005-0000-0000-00006C510000}"/>
    <cellStyle name="Normal 2 2 4 3 3 120" xfId="20845" xr:uid="{00000000-0005-0000-0000-00006D510000}"/>
    <cellStyle name="Normal 2 2 4 3 3 121" xfId="20846" xr:uid="{00000000-0005-0000-0000-00006E510000}"/>
    <cellStyle name="Normal 2 2 4 3 3 122" xfId="20847" xr:uid="{00000000-0005-0000-0000-00006F510000}"/>
    <cellStyle name="Normal 2 2 4 3 3 123" xfId="20848" xr:uid="{00000000-0005-0000-0000-000070510000}"/>
    <cellStyle name="Normal 2 2 4 3 3 124" xfId="20849" xr:uid="{00000000-0005-0000-0000-000071510000}"/>
    <cellStyle name="Normal 2 2 4 3 3 125" xfId="20850" xr:uid="{00000000-0005-0000-0000-000072510000}"/>
    <cellStyle name="Normal 2 2 4 3 3 126" xfId="20851" xr:uid="{00000000-0005-0000-0000-000073510000}"/>
    <cellStyle name="Normal 2 2 4 3 3 127" xfId="20852" xr:uid="{00000000-0005-0000-0000-000074510000}"/>
    <cellStyle name="Normal 2 2 4 3 3 128" xfId="20853" xr:uid="{00000000-0005-0000-0000-000075510000}"/>
    <cellStyle name="Normal 2 2 4 3 3 129" xfId="20854" xr:uid="{00000000-0005-0000-0000-000076510000}"/>
    <cellStyle name="Normal 2 2 4 3 3 13" xfId="20855" xr:uid="{00000000-0005-0000-0000-000077510000}"/>
    <cellStyle name="Normal 2 2 4 3 3 130" xfId="20856" xr:uid="{00000000-0005-0000-0000-000078510000}"/>
    <cellStyle name="Normal 2 2 4 3 3 131" xfId="20857" xr:uid="{00000000-0005-0000-0000-000079510000}"/>
    <cellStyle name="Normal 2 2 4 3 3 132" xfId="20858" xr:uid="{00000000-0005-0000-0000-00007A510000}"/>
    <cellStyle name="Normal 2 2 4 3 3 133" xfId="20859" xr:uid="{00000000-0005-0000-0000-00007B510000}"/>
    <cellStyle name="Normal 2 2 4 3 3 134" xfId="20860" xr:uid="{00000000-0005-0000-0000-00007C510000}"/>
    <cellStyle name="Normal 2 2 4 3 3 135" xfId="20861" xr:uid="{00000000-0005-0000-0000-00007D510000}"/>
    <cellStyle name="Normal 2 2 4 3 3 136" xfId="20862" xr:uid="{00000000-0005-0000-0000-00007E510000}"/>
    <cellStyle name="Normal 2 2 4 3 3 137" xfId="20863" xr:uid="{00000000-0005-0000-0000-00007F510000}"/>
    <cellStyle name="Normal 2 2 4 3 3 138" xfId="20864" xr:uid="{00000000-0005-0000-0000-000080510000}"/>
    <cellStyle name="Normal 2 2 4 3 3 139" xfId="20865" xr:uid="{00000000-0005-0000-0000-000081510000}"/>
    <cellStyle name="Normal 2 2 4 3 3 14" xfId="20866" xr:uid="{00000000-0005-0000-0000-000082510000}"/>
    <cellStyle name="Normal 2 2 4 3 3 140" xfId="20867" xr:uid="{00000000-0005-0000-0000-000083510000}"/>
    <cellStyle name="Normal 2 2 4 3 3 141" xfId="20868" xr:uid="{00000000-0005-0000-0000-000084510000}"/>
    <cellStyle name="Normal 2 2 4 3 3 142" xfId="20869" xr:uid="{00000000-0005-0000-0000-000085510000}"/>
    <cellStyle name="Normal 2 2 4 3 3 143" xfId="20870" xr:uid="{00000000-0005-0000-0000-000086510000}"/>
    <cellStyle name="Normal 2 2 4 3 3 144" xfId="20871" xr:uid="{00000000-0005-0000-0000-000087510000}"/>
    <cellStyle name="Normal 2 2 4 3 3 145" xfId="20872" xr:uid="{00000000-0005-0000-0000-000088510000}"/>
    <cellStyle name="Normal 2 2 4 3 3 146" xfId="20873" xr:uid="{00000000-0005-0000-0000-000089510000}"/>
    <cellStyle name="Normal 2 2 4 3 3 147" xfId="20874" xr:uid="{00000000-0005-0000-0000-00008A510000}"/>
    <cellStyle name="Normal 2 2 4 3 3 148" xfId="20875" xr:uid="{00000000-0005-0000-0000-00008B510000}"/>
    <cellStyle name="Normal 2 2 4 3 3 149" xfId="20876" xr:uid="{00000000-0005-0000-0000-00008C510000}"/>
    <cellStyle name="Normal 2 2 4 3 3 15" xfId="20877" xr:uid="{00000000-0005-0000-0000-00008D510000}"/>
    <cellStyle name="Normal 2 2 4 3 3 150" xfId="20878" xr:uid="{00000000-0005-0000-0000-00008E510000}"/>
    <cellStyle name="Normal 2 2 4 3 3 151" xfId="20879" xr:uid="{00000000-0005-0000-0000-00008F510000}"/>
    <cellStyle name="Normal 2 2 4 3 3 152" xfId="20880" xr:uid="{00000000-0005-0000-0000-000090510000}"/>
    <cellStyle name="Normal 2 2 4 3 3 153" xfId="20881" xr:uid="{00000000-0005-0000-0000-000091510000}"/>
    <cellStyle name="Normal 2 2 4 3 3 154" xfId="20882" xr:uid="{00000000-0005-0000-0000-000092510000}"/>
    <cellStyle name="Normal 2 2 4 3 3 155" xfId="20883" xr:uid="{00000000-0005-0000-0000-000093510000}"/>
    <cellStyle name="Normal 2 2 4 3 3 156" xfId="20884" xr:uid="{00000000-0005-0000-0000-000094510000}"/>
    <cellStyle name="Normal 2 2 4 3 3 157" xfId="20885" xr:uid="{00000000-0005-0000-0000-000095510000}"/>
    <cellStyle name="Normal 2 2 4 3 3 158" xfId="20886" xr:uid="{00000000-0005-0000-0000-000096510000}"/>
    <cellStyle name="Normal 2 2 4 3 3 159" xfId="20887" xr:uid="{00000000-0005-0000-0000-000097510000}"/>
    <cellStyle name="Normal 2 2 4 3 3 16" xfId="20888" xr:uid="{00000000-0005-0000-0000-000098510000}"/>
    <cellStyle name="Normal 2 2 4 3 3 160" xfId="20889" xr:uid="{00000000-0005-0000-0000-000099510000}"/>
    <cellStyle name="Normal 2 2 4 3 3 161" xfId="20890" xr:uid="{00000000-0005-0000-0000-00009A510000}"/>
    <cellStyle name="Normal 2 2 4 3 3 162" xfId="20891" xr:uid="{00000000-0005-0000-0000-00009B510000}"/>
    <cellStyle name="Normal 2 2 4 3 3 163" xfId="20892" xr:uid="{00000000-0005-0000-0000-00009C510000}"/>
    <cellStyle name="Normal 2 2 4 3 3 164" xfId="20893" xr:uid="{00000000-0005-0000-0000-00009D510000}"/>
    <cellStyle name="Normal 2 2 4 3 3 165" xfId="20894" xr:uid="{00000000-0005-0000-0000-00009E510000}"/>
    <cellStyle name="Normal 2 2 4 3 3 166" xfId="20895" xr:uid="{00000000-0005-0000-0000-00009F510000}"/>
    <cellStyle name="Normal 2 2 4 3 3 167" xfId="20896" xr:uid="{00000000-0005-0000-0000-0000A0510000}"/>
    <cellStyle name="Normal 2 2 4 3 3 168" xfId="20897" xr:uid="{00000000-0005-0000-0000-0000A1510000}"/>
    <cellStyle name="Normal 2 2 4 3 3 169" xfId="20898" xr:uid="{00000000-0005-0000-0000-0000A2510000}"/>
    <cellStyle name="Normal 2 2 4 3 3 17" xfId="20899" xr:uid="{00000000-0005-0000-0000-0000A3510000}"/>
    <cellStyle name="Normal 2 2 4 3 3 170" xfId="20900" xr:uid="{00000000-0005-0000-0000-0000A4510000}"/>
    <cellStyle name="Normal 2 2 4 3 3 171" xfId="20901" xr:uid="{00000000-0005-0000-0000-0000A5510000}"/>
    <cellStyle name="Normal 2 2 4 3 3 172" xfId="20902" xr:uid="{00000000-0005-0000-0000-0000A6510000}"/>
    <cellStyle name="Normal 2 2 4 3 3 173" xfId="20903" xr:uid="{00000000-0005-0000-0000-0000A7510000}"/>
    <cellStyle name="Normal 2 2 4 3 3 174" xfId="20904" xr:uid="{00000000-0005-0000-0000-0000A8510000}"/>
    <cellStyle name="Normal 2 2 4 3 3 175" xfId="20905" xr:uid="{00000000-0005-0000-0000-0000A9510000}"/>
    <cellStyle name="Normal 2 2 4 3 3 176" xfId="20906" xr:uid="{00000000-0005-0000-0000-0000AA510000}"/>
    <cellStyle name="Normal 2 2 4 3 3 177" xfId="20907" xr:uid="{00000000-0005-0000-0000-0000AB510000}"/>
    <cellStyle name="Normal 2 2 4 3 3 178" xfId="20908" xr:uid="{00000000-0005-0000-0000-0000AC510000}"/>
    <cellStyle name="Normal 2 2 4 3 3 179" xfId="20909" xr:uid="{00000000-0005-0000-0000-0000AD510000}"/>
    <cellStyle name="Normal 2 2 4 3 3 18" xfId="20910" xr:uid="{00000000-0005-0000-0000-0000AE510000}"/>
    <cellStyle name="Normal 2 2 4 3 3 180" xfId="20911" xr:uid="{00000000-0005-0000-0000-0000AF510000}"/>
    <cellStyle name="Normal 2 2 4 3 3 19" xfId="20912" xr:uid="{00000000-0005-0000-0000-0000B0510000}"/>
    <cellStyle name="Normal 2 2 4 3 3 2" xfId="20913" xr:uid="{00000000-0005-0000-0000-0000B1510000}"/>
    <cellStyle name="Normal 2 2 4 3 3 20" xfId="20914" xr:uid="{00000000-0005-0000-0000-0000B2510000}"/>
    <cellStyle name="Normal 2 2 4 3 3 21" xfId="20915" xr:uid="{00000000-0005-0000-0000-0000B3510000}"/>
    <cellStyle name="Normal 2 2 4 3 3 22" xfId="20916" xr:uid="{00000000-0005-0000-0000-0000B4510000}"/>
    <cellStyle name="Normal 2 2 4 3 3 23" xfId="20917" xr:uid="{00000000-0005-0000-0000-0000B5510000}"/>
    <cellStyle name="Normal 2 2 4 3 3 24" xfId="20918" xr:uid="{00000000-0005-0000-0000-0000B6510000}"/>
    <cellStyle name="Normal 2 2 4 3 3 25" xfId="20919" xr:uid="{00000000-0005-0000-0000-0000B7510000}"/>
    <cellStyle name="Normal 2 2 4 3 3 26" xfId="20920" xr:uid="{00000000-0005-0000-0000-0000B8510000}"/>
    <cellStyle name="Normal 2 2 4 3 3 27" xfId="20921" xr:uid="{00000000-0005-0000-0000-0000B9510000}"/>
    <cellStyle name="Normal 2 2 4 3 3 28" xfId="20922" xr:uid="{00000000-0005-0000-0000-0000BA510000}"/>
    <cellStyle name="Normal 2 2 4 3 3 29" xfId="20923" xr:uid="{00000000-0005-0000-0000-0000BB510000}"/>
    <cellStyle name="Normal 2 2 4 3 3 3" xfId="20924" xr:uid="{00000000-0005-0000-0000-0000BC510000}"/>
    <cellStyle name="Normal 2 2 4 3 3 30" xfId="20925" xr:uid="{00000000-0005-0000-0000-0000BD510000}"/>
    <cellStyle name="Normal 2 2 4 3 3 31" xfId="20926" xr:uid="{00000000-0005-0000-0000-0000BE510000}"/>
    <cellStyle name="Normal 2 2 4 3 3 32" xfId="20927" xr:uid="{00000000-0005-0000-0000-0000BF510000}"/>
    <cellStyle name="Normal 2 2 4 3 3 33" xfId="20928" xr:uid="{00000000-0005-0000-0000-0000C0510000}"/>
    <cellStyle name="Normal 2 2 4 3 3 34" xfId="20929" xr:uid="{00000000-0005-0000-0000-0000C1510000}"/>
    <cellStyle name="Normal 2 2 4 3 3 35" xfId="20930" xr:uid="{00000000-0005-0000-0000-0000C2510000}"/>
    <cellStyle name="Normal 2 2 4 3 3 36" xfId="20931" xr:uid="{00000000-0005-0000-0000-0000C3510000}"/>
    <cellStyle name="Normal 2 2 4 3 3 37" xfId="20932" xr:uid="{00000000-0005-0000-0000-0000C4510000}"/>
    <cellStyle name="Normal 2 2 4 3 3 38" xfId="20933" xr:uid="{00000000-0005-0000-0000-0000C5510000}"/>
    <cellStyle name="Normal 2 2 4 3 3 39" xfId="20934" xr:uid="{00000000-0005-0000-0000-0000C6510000}"/>
    <cellStyle name="Normal 2 2 4 3 3 4" xfId="20935" xr:uid="{00000000-0005-0000-0000-0000C7510000}"/>
    <cellStyle name="Normal 2 2 4 3 3 40" xfId="20936" xr:uid="{00000000-0005-0000-0000-0000C8510000}"/>
    <cellStyle name="Normal 2 2 4 3 3 41" xfId="20937" xr:uid="{00000000-0005-0000-0000-0000C9510000}"/>
    <cellStyle name="Normal 2 2 4 3 3 42" xfId="20938" xr:uid="{00000000-0005-0000-0000-0000CA510000}"/>
    <cellStyle name="Normal 2 2 4 3 3 43" xfId="20939" xr:uid="{00000000-0005-0000-0000-0000CB510000}"/>
    <cellStyle name="Normal 2 2 4 3 3 44" xfId="20940" xr:uid="{00000000-0005-0000-0000-0000CC510000}"/>
    <cellStyle name="Normal 2 2 4 3 3 45" xfId="20941" xr:uid="{00000000-0005-0000-0000-0000CD510000}"/>
    <cellStyle name="Normal 2 2 4 3 3 46" xfId="20942" xr:uid="{00000000-0005-0000-0000-0000CE510000}"/>
    <cellStyle name="Normal 2 2 4 3 3 47" xfId="20943" xr:uid="{00000000-0005-0000-0000-0000CF510000}"/>
    <cellStyle name="Normal 2 2 4 3 3 48" xfId="20944" xr:uid="{00000000-0005-0000-0000-0000D0510000}"/>
    <cellStyle name="Normal 2 2 4 3 3 49" xfId="20945" xr:uid="{00000000-0005-0000-0000-0000D1510000}"/>
    <cellStyle name="Normal 2 2 4 3 3 5" xfId="20946" xr:uid="{00000000-0005-0000-0000-0000D2510000}"/>
    <cellStyle name="Normal 2 2 4 3 3 50" xfId="20947" xr:uid="{00000000-0005-0000-0000-0000D3510000}"/>
    <cellStyle name="Normal 2 2 4 3 3 51" xfId="20948" xr:uid="{00000000-0005-0000-0000-0000D4510000}"/>
    <cellStyle name="Normal 2 2 4 3 3 52" xfId="20949" xr:uid="{00000000-0005-0000-0000-0000D5510000}"/>
    <cellStyle name="Normal 2 2 4 3 3 53" xfId="20950" xr:uid="{00000000-0005-0000-0000-0000D6510000}"/>
    <cellStyle name="Normal 2 2 4 3 3 54" xfId="20951" xr:uid="{00000000-0005-0000-0000-0000D7510000}"/>
    <cellStyle name="Normal 2 2 4 3 3 55" xfId="20952" xr:uid="{00000000-0005-0000-0000-0000D8510000}"/>
    <cellStyle name="Normal 2 2 4 3 3 56" xfId="20953" xr:uid="{00000000-0005-0000-0000-0000D9510000}"/>
    <cellStyle name="Normal 2 2 4 3 3 57" xfId="20954" xr:uid="{00000000-0005-0000-0000-0000DA510000}"/>
    <cellStyle name="Normal 2 2 4 3 3 58" xfId="20955" xr:uid="{00000000-0005-0000-0000-0000DB510000}"/>
    <cellStyle name="Normal 2 2 4 3 3 59" xfId="20956" xr:uid="{00000000-0005-0000-0000-0000DC510000}"/>
    <cellStyle name="Normal 2 2 4 3 3 6" xfId="20957" xr:uid="{00000000-0005-0000-0000-0000DD510000}"/>
    <cellStyle name="Normal 2 2 4 3 3 60" xfId="20958" xr:uid="{00000000-0005-0000-0000-0000DE510000}"/>
    <cellStyle name="Normal 2 2 4 3 3 61" xfId="20959" xr:uid="{00000000-0005-0000-0000-0000DF510000}"/>
    <cellStyle name="Normal 2 2 4 3 3 62" xfId="20960" xr:uid="{00000000-0005-0000-0000-0000E0510000}"/>
    <cellStyle name="Normal 2 2 4 3 3 63" xfId="20961" xr:uid="{00000000-0005-0000-0000-0000E1510000}"/>
    <cellStyle name="Normal 2 2 4 3 3 64" xfId="20962" xr:uid="{00000000-0005-0000-0000-0000E2510000}"/>
    <cellStyle name="Normal 2 2 4 3 3 65" xfId="20963" xr:uid="{00000000-0005-0000-0000-0000E3510000}"/>
    <cellStyle name="Normal 2 2 4 3 3 66" xfId="20964" xr:uid="{00000000-0005-0000-0000-0000E4510000}"/>
    <cellStyle name="Normal 2 2 4 3 3 67" xfId="20965" xr:uid="{00000000-0005-0000-0000-0000E5510000}"/>
    <cellStyle name="Normal 2 2 4 3 3 68" xfId="20966" xr:uid="{00000000-0005-0000-0000-0000E6510000}"/>
    <cellStyle name="Normal 2 2 4 3 3 69" xfId="20967" xr:uid="{00000000-0005-0000-0000-0000E7510000}"/>
    <cellStyle name="Normal 2 2 4 3 3 7" xfId="20968" xr:uid="{00000000-0005-0000-0000-0000E8510000}"/>
    <cellStyle name="Normal 2 2 4 3 3 70" xfId="20969" xr:uid="{00000000-0005-0000-0000-0000E9510000}"/>
    <cellStyle name="Normal 2 2 4 3 3 71" xfId="20970" xr:uid="{00000000-0005-0000-0000-0000EA510000}"/>
    <cellStyle name="Normal 2 2 4 3 3 72" xfId="20971" xr:uid="{00000000-0005-0000-0000-0000EB510000}"/>
    <cellStyle name="Normal 2 2 4 3 3 73" xfId="20972" xr:uid="{00000000-0005-0000-0000-0000EC510000}"/>
    <cellStyle name="Normal 2 2 4 3 3 74" xfId="20973" xr:uid="{00000000-0005-0000-0000-0000ED510000}"/>
    <cellStyle name="Normal 2 2 4 3 3 75" xfId="20974" xr:uid="{00000000-0005-0000-0000-0000EE510000}"/>
    <cellStyle name="Normal 2 2 4 3 3 76" xfId="20975" xr:uid="{00000000-0005-0000-0000-0000EF510000}"/>
    <cellStyle name="Normal 2 2 4 3 3 77" xfId="20976" xr:uid="{00000000-0005-0000-0000-0000F0510000}"/>
    <cellStyle name="Normal 2 2 4 3 3 78" xfId="20977" xr:uid="{00000000-0005-0000-0000-0000F1510000}"/>
    <cellStyle name="Normal 2 2 4 3 3 79" xfId="20978" xr:uid="{00000000-0005-0000-0000-0000F2510000}"/>
    <cellStyle name="Normal 2 2 4 3 3 8" xfId="20979" xr:uid="{00000000-0005-0000-0000-0000F3510000}"/>
    <cellStyle name="Normal 2 2 4 3 3 80" xfId="20980" xr:uid="{00000000-0005-0000-0000-0000F4510000}"/>
    <cellStyle name="Normal 2 2 4 3 3 81" xfId="20981" xr:uid="{00000000-0005-0000-0000-0000F5510000}"/>
    <cellStyle name="Normal 2 2 4 3 3 82" xfId="20982" xr:uid="{00000000-0005-0000-0000-0000F6510000}"/>
    <cellStyle name="Normal 2 2 4 3 3 83" xfId="20983" xr:uid="{00000000-0005-0000-0000-0000F7510000}"/>
    <cellStyle name="Normal 2 2 4 3 3 84" xfId="20984" xr:uid="{00000000-0005-0000-0000-0000F8510000}"/>
    <cellStyle name="Normal 2 2 4 3 3 85" xfId="20985" xr:uid="{00000000-0005-0000-0000-0000F9510000}"/>
    <cellStyle name="Normal 2 2 4 3 3 86" xfId="20986" xr:uid="{00000000-0005-0000-0000-0000FA510000}"/>
    <cellStyle name="Normal 2 2 4 3 3 87" xfId="20987" xr:uid="{00000000-0005-0000-0000-0000FB510000}"/>
    <cellStyle name="Normal 2 2 4 3 3 88" xfId="20988" xr:uid="{00000000-0005-0000-0000-0000FC510000}"/>
    <cellStyle name="Normal 2 2 4 3 3 89" xfId="20989" xr:uid="{00000000-0005-0000-0000-0000FD510000}"/>
    <cellStyle name="Normal 2 2 4 3 3 9" xfId="20990" xr:uid="{00000000-0005-0000-0000-0000FE510000}"/>
    <cellStyle name="Normal 2 2 4 3 3 90" xfId="20991" xr:uid="{00000000-0005-0000-0000-0000FF510000}"/>
    <cellStyle name="Normal 2 2 4 3 3 91" xfId="20992" xr:uid="{00000000-0005-0000-0000-000000520000}"/>
    <cellStyle name="Normal 2 2 4 3 3 92" xfId="20993" xr:uid="{00000000-0005-0000-0000-000001520000}"/>
    <cellStyle name="Normal 2 2 4 3 3 93" xfId="20994" xr:uid="{00000000-0005-0000-0000-000002520000}"/>
    <cellStyle name="Normal 2 2 4 3 3 94" xfId="20995" xr:uid="{00000000-0005-0000-0000-000003520000}"/>
    <cellStyle name="Normal 2 2 4 3 3 95" xfId="20996" xr:uid="{00000000-0005-0000-0000-000004520000}"/>
    <cellStyle name="Normal 2 2 4 3 3 96" xfId="20997" xr:uid="{00000000-0005-0000-0000-000005520000}"/>
    <cellStyle name="Normal 2 2 4 3 3 97" xfId="20998" xr:uid="{00000000-0005-0000-0000-000006520000}"/>
    <cellStyle name="Normal 2 2 4 3 3 98" xfId="20999" xr:uid="{00000000-0005-0000-0000-000007520000}"/>
    <cellStyle name="Normal 2 2 4 3 3 99" xfId="21000" xr:uid="{00000000-0005-0000-0000-000008520000}"/>
    <cellStyle name="Normal 2 2 4 3 30" xfId="21001" xr:uid="{00000000-0005-0000-0000-000009520000}"/>
    <cellStyle name="Normal 2 2 4 3 31" xfId="21002" xr:uid="{00000000-0005-0000-0000-00000A520000}"/>
    <cellStyle name="Normal 2 2 4 3 32" xfId="21003" xr:uid="{00000000-0005-0000-0000-00000B520000}"/>
    <cellStyle name="Normal 2 2 4 3 33" xfId="21004" xr:uid="{00000000-0005-0000-0000-00000C520000}"/>
    <cellStyle name="Normal 2 2 4 3 34" xfId="21005" xr:uid="{00000000-0005-0000-0000-00000D520000}"/>
    <cellStyle name="Normal 2 2 4 3 35" xfId="21006" xr:uid="{00000000-0005-0000-0000-00000E520000}"/>
    <cellStyle name="Normal 2 2 4 3 36" xfId="21007" xr:uid="{00000000-0005-0000-0000-00000F520000}"/>
    <cellStyle name="Normal 2 2 4 3 37" xfId="21008" xr:uid="{00000000-0005-0000-0000-000010520000}"/>
    <cellStyle name="Normal 2 2 4 3 38" xfId="21009" xr:uid="{00000000-0005-0000-0000-000011520000}"/>
    <cellStyle name="Normal 2 2 4 3 39" xfId="21010" xr:uid="{00000000-0005-0000-0000-000012520000}"/>
    <cellStyle name="Normal 2 2 4 3 4" xfId="21011" xr:uid="{00000000-0005-0000-0000-000013520000}"/>
    <cellStyle name="Normal 2 2 4 3 40" xfId="21012" xr:uid="{00000000-0005-0000-0000-000014520000}"/>
    <cellStyle name="Normal 2 2 4 3 41" xfId="21013" xr:uid="{00000000-0005-0000-0000-000015520000}"/>
    <cellStyle name="Normal 2 2 4 3 42" xfId="21014" xr:uid="{00000000-0005-0000-0000-000016520000}"/>
    <cellStyle name="Normal 2 2 4 3 43" xfId="21015" xr:uid="{00000000-0005-0000-0000-000017520000}"/>
    <cellStyle name="Normal 2 2 4 3 44" xfId="21016" xr:uid="{00000000-0005-0000-0000-000018520000}"/>
    <cellStyle name="Normal 2 2 4 3 45" xfId="21017" xr:uid="{00000000-0005-0000-0000-000019520000}"/>
    <cellStyle name="Normal 2 2 4 3 46" xfId="21018" xr:uid="{00000000-0005-0000-0000-00001A520000}"/>
    <cellStyle name="Normal 2 2 4 3 47" xfId="21019" xr:uid="{00000000-0005-0000-0000-00001B520000}"/>
    <cellStyle name="Normal 2 2 4 3 48" xfId="21020" xr:uid="{00000000-0005-0000-0000-00001C520000}"/>
    <cellStyle name="Normal 2 2 4 3 49" xfId="21021" xr:uid="{00000000-0005-0000-0000-00001D520000}"/>
    <cellStyle name="Normal 2 2 4 3 5" xfId="21022" xr:uid="{00000000-0005-0000-0000-00001E520000}"/>
    <cellStyle name="Normal 2 2 4 3 50" xfId="21023" xr:uid="{00000000-0005-0000-0000-00001F520000}"/>
    <cellStyle name="Normal 2 2 4 3 51" xfId="21024" xr:uid="{00000000-0005-0000-0000-000020520000}"/>
    <cellStyle name="Normal 2 2 4 3 52" xfId="21025" xr:uid="{00000000-0005-0000-0000-000021520000}"/>
    <cellStyle name="Normal 2 2 4 3 53" xfId="21026" xr:uid="{00000000-0005-0000-0000-000022520000}"/>
    <cellStyle name="Normal 2 2 4 3 54" xfId="21027" xr:uid="{00000000-0005-0000-0000-000023520000}"/>
    <cellStyle name="Normal 2 2 4 3 55" xfId="21028" xr:uid="{00000000-0005-0000-0000-000024520000}"/>
    <cellStyle name="Normal 2 2 4 3 56" xfId="21029" xr:uid="{00000000-0005-0000-0000-000025520000}"/>
    <cellStyle name="Normal 2 2 4 3 57" xfId="21030" xr:uid="{00000000-0005-0000-0000-000026520000}"/>
    <cellStyle name="Normal 2 2 4 3 58" xfId="21031" xr:uid="{00000000-0005-0000-0000-000027520000}"/>
    <cellStyle name="Normal 2 2 4 3 59" xfId="21032" xr:uid="{00000000-0005-0000-0000-000028520000}"/>
    <cellStyle name="Normal 2 2 4 3 6" xfId="21033" xr:uid="{00000000-0005-0000-0000-000029520000}"/>
    <cellStyle name="Normal 2 2 4 3 60" xfId="21034" xr:uid="{00000000-0005-0000-0000-00002A520000}"/>
    <cellStyle name="Normal 2 2 4 3 61" xfId="21035" xr:uid="{00000000-0005-0000-0000-00002B520000}"/>
    <cellStyle name="Normal 2 2 4 3 62" xfId="21036" xr:uid="{00000000-0005-0000-0000-00002C520000}"/>
    <cellStyle name="Normal 2 2 4 3 63" xfId="21037" xr:uid="{00000000-0005-0000-0000-00002D520000}"/>
    <cellStyle name="Normal 2 2 4 3 64" xfId="21038" xr:uid="{00000000-0005-0000-0000-00002E520000}"/>
    <cellStyle name="Normal 2 2 4 3 65" xfId="21039" xr:uid="{00000000-0005-0000-0000-00002F520000}"/>
    <cellStyle name="Normal 2 2 4 3 66" xfId="21040" xr:uid="{00000000-0005-0000-0000-000030520000}"/>
    <cellStyle name="Normal 2 2 4 3 67" xfId="21041" xr:uid="{00000000-0005-0000-0000-000031520000}"/>
    <cellStyle name="Normal 2 2 4 3 68" xfId="21042" xr:uid="{00000000-0005-0000-0000-000032520000}"/>
    <cellStyle name="Normal 2 2 4 3 69" xfId="21043" xr:uid="{00000000-0005-0000-0000-000033520000}"/>
    <cellStyle name="Normal 2 2 4 3 7" xfId="21044" xr:uid="{00000000-0005-0000-0000-000034520000}"/>
    <cellStyle name="Normal 2 2 4 3 70" xfId="21045" xr:uid="{00000000-0005-0000-0000-000035520000}"/>
    <cellStyle name="Normal 2 2 4 3 71" xfId="21046" xr:uid="{00000000-0005-0000-0000-000036520000}"/>
    <cellStyle name="Normal 2 2 4 3 72" xfId="21047" xr:uid="{00000000-0005-0000-0000-000037520000}"/>
    <cellStyle name="Normal 2 2 4 3 73" xfId="21048" xr:uid="{00000000-0005-0000-0000-000038520000}"/>
    <cellStyle name="Normal 2 2 4 3 74" xfId="21049" xr:uid="{00000000-0005-0000-0000-000039520000}"/>
    <cellStyle name="Normal 2 2 4 3 75" xfId="21050" xr:uid="{00000000-0005-0000-0000-00003A520000}"/>
    <cellStyle name="Normal 2 2 4 3 76" xfId="21051" xr:uid="{00000000-0005-0000-0000-00003B520000}"/>
    <cellStyle name="Normal 2 2 4 3 77" xfId="21052" xr:uid="{00000000-0005-0000-0000-00003C520000}"/>
    <cellStyle name="Normal 2 2 4 3 78" xfId="21053" xr:uid="{00000000-0005-0000-0000-00003D520000}"/>
    <cellStyle name="Normal 2 2 4 3 79" xfId="21054" xr:uid="{00000000-0005-0000-0000-00003E520000}"/>
    <cellStyle name="Normal 2 2 4 3 8" xfId="21055" xr:uid="{00000000-0005-0000-0000-00003F520000}"/>
    <cellStyle name="Normal 2 2 4 3 80" xfId="21056" xr:uid="{00000000-0005-0000-0000-000040520000}"/>
    <cellStyle name="Normal 2 2 4 3 81" xfId="21057" xr:uid="{00000000-0005-0000-0000-000041520000}"/>
    <cellStyle name="Normal 2 2 4 3 82" xfId="21058" xr:uid="{00000000-0005-0000-0000-000042520000}"/>
    <cellStyle name="Normal 2 2 4 3 83" xfId="21059" xr:uid="{00000000-0005-0000-0000-000043520000}"/>
    <cellStyle name="Normal 2 2 4 3 84" xfId="21060" xr:uid="{00000000-0005-0000-0000-000044520000}"/>
    <cellStyle name="Normal 2 2 4 3 85" xfId="21061" xr:uid="{00000000-0005-0000-0000-000045520000}"/>
    <cellStyle name="Normal 2 2 4 3 86" xfId="21062" xr:uid="{00000000-0005-0000-0000-000046520000}"/>
    <cellStyle name="Normal 2 2 4 3 87" xfId="21063" xr:uid="{00000000-0005-0000-0000-000047520000}"/>
    <cellStyle name="Normal 2 2 4 3 88" xfId="21064" xr:uid="{00000000-0005-0000-0000-000048520000}"/>
    <cellStyle name="Normal 2 2 4 3 89" xfId="21065" xr:uid="{00000000-0005-0000-0000-000049520000}"/>
    <cellStyle name="Normal 2 2 4 3 9" xfId="21066" xr:uid="{00000000-0005-0000-0000-00004A520000}"/>
    <cellStyle name="Normal 2 2 4 3 90" xfId="21067" xr:uid="{00000000-0005-0000-0000-00004B520000}"/>
    <cellStyle name="Normal 2 2 4 3 91" xfId="21068" xr:uid="{00000000-0005-0000-0000-00004C520000}"/>
    <cellStyle name="Normal 2 2 4 3 92" xfId="21069" xr:uid="{00000000-0005-0000-0000-00004D520000}"/>
    <cellStyle name="Normal 2 2 4 3 93" xfId="21070" xr:uid="{00000000-0005-0000-0000-00004E520000}"/>
    <cellStyle name="Normal 2 2 4 3 94" xfId="21071" xr:uid="{00000000-0005-0000-0000-00004F520000}"/>
    <cellStyle name="Normal 2 2 4 3 95" xfId="21072" xr:uid="{00000000-0005-0000-0000-000050520000}"/>
    <cellStyle name="Normal 2 2 4 3 96" xfId="21073" xr:uid="{00000000-0005-0000-0000-000051520000}"/>
    <cellStyle name="Normal 2 2 4 3 97" xfId="21074" xr:uid="{00000000-0005-0000-0000-000052520000}"/>
    <cellStyle name="Normal 2 2 4 3 98" xfId="21075" xr:uid="{00000000-0005-0000-0000-000053520000}"/>
    <cellStyle name="Normal 2 2 4 3 99" xfId="21076" xr:uid="{00000000-0005-0000-0000-000054520000}"/>
    <cellStyle name="Normal 2 2 4 4" xfId="21077" xr:uid="{00000000-0005-0000-0000-000055520000}"/>
    <cellStyle name="Normal 2 2 4 4 10" xfId="21078" xr:uid="{00000000-0005-0000-0000-000056520000}"/>
    <cellStyle name="Normal 2 2 4 4 100" xfId="21079" xr:uid="{00000000-0005-0000-0000-000057520000}"/>
    <cellStyle name="Normal 2 2 4 4 101" xfId="21080" xr:uid="{00000000-0005-0000-0000-000058520000}"/>
    <cellStyle name="Normal 2 2 4 4 102" xfId="21081" xr:uid="{00000000-0005-0000-0000-000059520000}"/>
    <cellStyle name="Normal 2 2 4 4 103" xfId="21082" xr:uid="{00000000-0005-0000-0000-00005A520000}"/>
    <cellStyle name="Normal 2 2 4 4 104" xfId="21083" xr:uid="{00000000-0005-0000-0000-00005B520000}"/>
    <cellStyle name="Normal 2 2 4 4 105" xfId="21084" xr:uid="{00000000-0005-0000-0000-00005C520000}"/>
    <cellStyle name="Normal 2 2 4 4 106" xfId="21085" xr:uid="{00000000-0005-0000-0000-00005D520000}"/>
    <cellStyle name="Normal 2 2 4 4 107" xfId="21086" xr:uid="{00000000-0005-0000-0000-00005E520000}"/>
    <cellStyle name="Normal 2 2 4 4 108" xfId="21087" xr:uid="{00000000-0005-0000-0000-00005F520000}"/>
    <cellStyle name="Normal 2 2 4 4 109" xfId="21088" xr:uid="{00000000-0005-0000-0000-000060520000}"/>
    <cellStyle name="Normal 2 2 4 4 11" xfId="21089" xr:uid="{00000000-0005-0000-0000-000061520000}"/>
    <cellStyle name="Normal 2 2 4 4 110" xfId="21090" xr:uid="{00000000-0005-0000-0000-000062520000}"/>
    <cellStyle name="Normal 2 2 4 4 111" xfId="21091" xr:uid="{00000000-0005-0000-0000-000063520000}"/>
    <cellStyle name="Normal 2 2 4 4 112" xfId="21092" xr:uid="{00000000-0005-0000-0000-000064520000}"/>
    <cellStyle name="Normal 2 2 4 4 113" xfId="21093" xr:uid="{00000000-0005-0000-0000-000065520000}"/>
    <cellStyle name="Normal 2 2 4 4 114" xfId="21094" xr:uid="{00000000-0005-0000-0000-000066520000}"/>
    <cellStyle name="Normal 2 2 4 4 115" xfId="21095" xr:uid="{00000000-0005-0000-0000-000067520000}"/>
    <cellStyle name="Normal 2 2 4 4 116" xfId="21096" xr:uid="{00000000-0005-0000-0000-000068520000}"/>
    <cellStyle name="Normal 2 2 4 4 117" xfId="21097" xr:uid="{00000000-0005-0000-0000-000069520000}"/>
    <cellStyle name="Normal 2 2 4 4 118" xfId="21098" xr:uid="{00000000-0005-0000-0000-00006A520000}"/>
    <cellStyle name="Normal 2 2 4 4 119" xfId="21099" xr:uid="{00000000-0005-0000-0000-00006B520000}"/>
    <cellStyle name="Normal 2 2 4 4 12" xfId="21100" xr:uid="{00000000-0005-0000-0000-00006C520000}"/>
    <cellStyle name="Normal 2 2 4 4 120" xfId="21101" xr:uid="{00000000-0005-0000-0000-00006D520000}"/>
    <cellStyle name="Normal 2 2 4 4 121" xfId="21102" xr:uid="{00000000-0005-0000-0000-00006E520000}"/>
    <cellStyle name="Normal 2 2 4 4 122" xfId="21103" xr:uid="{00000000-0005-0000-0000-00006F520000}"/>
    <cellStyle name="Normal 2 2 4 4 123" xfId="21104" xr:uid="{00000000-0005-0000-0000-000070520000}"/>
    <cellStyle name="Normal 2 2 4 4 124" xfId="21105" xr:uid="{00000000-0005-0000-0000-000071520000}"/>
    <cellStyle name="Normal 2 2 4 4 125" xfId="21106" xr:uid="{00000000-0005-0000-0000-000072520000}"/>
    <cellStyle name="Normal 2 2 4 4 126" xfId="21107" xr:uid="{00000000-0005-0000-0000-000073520000}"/>
    <cellStyle name="Normal 2 2 4 4 127" xfId="21108" xr:uid="{00000000-0005-0000-0000-000074520000}"/>
    <cellStyle name="Normal 2 2 4 4 128" xfId="21109" xr:uid="{00000000-0005-0000-0000-000075520000}"/>
    <cellStyle name="Normal 2 2 4 4 129" xfId="21110" xr:uid="{00000000-0005-0000-0000-000076520000}"/>
    <cellStyle name="Normal 2 2 4 4 13" xfId="21111" xr:uid="{00000000-0005-0000-0000-000077520000}"/>
    <cellStyle name="Normal 2 2 4 4 130" xfId="21112" xr:uid="{00000000-0005-0000-0000-000078520000}"/>
    <cellStyle name="Normal 2 2 4 4 131" xfId="21113" xr:uid="{00000000-0005-0000-0000-000079520000}"/>
    <cellStyle name="Normal 2 2 4 4 132" xfId="21114" xr:uid="{00000000-0005-0000-0000-00007A520000}"/>
    <cellStyle name="Normal 2 2 4 4 133" xfId="21115" xr:uid="{00000000-0005-0000-0000-00007B520000}"/>
    <cellStyle name="Normal 2 2 4 4 134" xfId="21116" xr:uid="{00000000-0005-0000-0000-00007C520000}"/>
    <cellStyle name="Normal 2 2 4 4 135" xfId="21117" xr:uid="{00000000-0005-0000-0000-00007D520000}"/>
    <cellStyle name="Normal 2 2 4 4 136" xfId="21118" xr:uid="{00000000-0005-0000-0000-00007E520000}"/>
    <cellStyle name="Normal 2 2 4 4 137" xfId="21119" xr:uid="{00000000-0005-0000-0000-00007F520000}"/>
    <cellStyle name="Normal 2 2 4 4 138" xfId="21120" xr:uid="{00000000-0005-0000-0000-000080520000}"/>
    <cellStyle name="Normal 2 2 4 4 139" xfId="21121" xr:uid="{00000000-0005-0000-0000-000081520000}"/>
    <cellStyle name="Normal 2 2 4 4 14" xfId="21122" xr:uid="{00000000-0005-0000-0000-000082520000}"/>
    <cellStyle name="Normal 2 2 4 4 140" xfId="21123" xr:uid="{00000000-0005-0000-0000-000083520000}"/>
    <cellStyle name="Normal 2 2 4 4 141" xfId="21124" xr:uid="{00000000-0005-0000-0000-000084520000}"/>
    <cellStyle name="Normal 2 2 4 4 142" xfId="21125" xr:uid="{00000000-0005-0000-0000-000085520000}"/>
    <cellStyle name="Normal 2 2 4 4 143" xfId="21126" xr:uid="{00000000-0005-0000-0000-000086520000}"/>
    <cellStyle name="Normal 2 2 4 4 144" xfId="21127" xr:uid="{00000000-0005-0000-0000-000087520000}"/>
    <cellStyle name="Normal 2 2 4 4 145" xfId="21128" xr:uid="{00000000-0005-0000-0000-000088520000}"/>
    <cellStyle name="Normal 2 2 4 4 146" xfId="21129" xr:uid="{00000000-0005-0000-0000-000089520000}"/>
    <cellStyle name="Normal 2 2 4 4 147" xfId="21130" xr:uid="{00000000-0005-0000-0000-00008A520000}"/>
    <cellStyle name="Normal 2 2 4 4 148" xfId="21131" xr:uid="{00000000-0005-0000-0000-00008B520000}"/>
    <cellStyle name="Normal 2 2 4 4 149" xfId="21132" xr:uid="{00000000-0005-0000-0000-00008C520000}"/>
    <cellStyle name="Normal 2 2 4 4 15" xfId="21133" xr:uid="{00000000-0005-0000-0000-00008D520000}"/>
    <cellStyle name="Normal 2 2 4 4 150" xfId="21134" xr:uid="{00000000-0005-0000-0000-00008E520000}"/>
    <cellStyle name="Normal 2 2 4 4 151" xfId="21135" xr:uid="{00000000-0005-0000-0000-00008F520000}"/>
    <cellStyle name="Normal 2 2 4 4 152" xfId="21136" xr:uid="{00000000-0005-0000-0000-000090520000}"/>
    <cellStyle name="Normal 2 2 4 4 153" xfId="21137" xr:uid="{00000000-0005-0000-0000-000091520000}"/>
    <cellStyle name="Normal 2 2 4 4 154" xfId="21138" xr:uid="{00000000-0005-0000-0000-000092520000}"/>
    <cellStyle name="Normal 2 2 4 4 155" xfId="21139" xr:uid="{00000000-0005-0000-0000-000093520000}"/>
    <cellStyle name="Normal 2 2 4 4 156" xfId="21140" xr:uid="{00000000-0005-0000-0000-000094520000}"/>
    <cellStyle name="Normal 2 2 4 4 157" xfId="21141" xr:uid="{00000000-0005-0000-0000-000095520000}"/>
    <cellStyle name="Normal 2 2 4 4 158" xfId="21142" xr:uid="{00000000-0005-0000-0000-000096520000}"/>
    <cellStyle name="Normal 2 2 4 4 159" xfId="21143" xr:uid="{00000000-0005-0000-0000-000097520000}"/>
    <cellStyle name="Normal 2 2 4 4 16" xfId="21144" xr:uid="{00000000-0005-0000-0000-000098520000}"/>
    <cellStyle name="Normal 2 2 4 4 160" xfId="21145" xr:uid="{00000000-0005-0000-0000-000099520000}"/>
    <cellStyle name="Normal 2 2 4 4 161" xfId="21146" xr:uid="{00000000-0005-0000-0000-00009A520000}"/>
    <cellStyle name="Normal 2 2 4 4 162" xfId="21147" xr:uid="{00000000-0005-0000-0000-00009B520000}"/>
    <cellStyle name="Normal 2 2 4 4 163" xfId="21148" xr:uid="{00000000-0005-0000-0000-00009C520000}"/>
    <cellStyle name="Normal 2 2 4 4 164" xfId="21149" xr:uid="{00000000-0005-0000-0000-00009D520000}"/>
    <cellStyle name="Normal 2 2 4 4 165" xfId="21150" xr:uid="{00000000-0005-0000-0000-00009E520000}"/>
    <cellStyle name="Normal 2 2 4 4 166" xfId="21151" xr:uid="{00000000-0005-0000-0000-00009F520000}"/>
    <cellStyle name="Normal 2 2 4 4 167" xfId="21152" xr:uid="{00000000-0005-0000-0000-0000A0520000}"/>
    <cellStyle name="Normal 2 2 4 4 168" xfId="21153" xr:uid="{00000000-0005-0000-0000-0000A1520000}"/>
    <cellStyle name="Normal 2 2 4 4 169" xfId="21154" xr:uid="{00000000-0005-0000-0000-0000A2520000}"/>
    <cellStyle name="Normal 2 2 4 4 17" xfId="21155" xr:uid="{00000000-0005-0000-0000-0000A3520000}"/>
    <cellStyle name="Normal 2 2 4 4 170" xfId="21156" xr:uid="{00000000-0005-0000-0000-0000A4520000}"/>
    <cellStyle name="Normal 2 2 4 4 171" xfId="21157" xr:uid="{00000000-0005-0000-0000-0000A5520000}"/>
    <cellStyle name="Normal 2 2 4 4 172" xfId="21158" xr:uid="{00000000-0005-0000-0000-0000A6520000}"/>
    <cellStyle name="Normal 2 2 4 4 173" xfId="21159" xr:uid="{00000000-0005-0000-0000-0000A7520000}"/>
    <cellStyle name="Normal 2 2 4 4 174" xfId="21160" xr:uid="{00000000-0005-0000-0000-0000A8520000}"/>
    <cellStyle name="Normal 2 2 4 4 175" xfId="21161" xr:uid="{00000000-0005-0000-0000-0000A9520000}"/>
    <cellStyle name="Normal 2 2 4 4 176" xfId="21162" xr:uid="{00000000-0005-0000-0000-0000AA520000}"/>
    <cellStyle name="Normal 2 2 4 4 177" xfId="21163" xr:uid="{00000000-0005-0000-0000-0000AB520000}"/>
    <cellStyle name="Normal 2 2 4 4 178" xfId="21164" xr:uid="{00000000-0005-0000-0000-0000AC520000}"/>
    <cellStyle name="Normal 2 2 4 4 179" xfId="21165" xr:uid="{00000000-0005-0000-0000-0000AD520000}"/>
    <cellStyle name="Normal 2 2 4 4 18" xfId="21166" xr:uid="{00000000-0005-0000-0000-0000AE520000}"/>
    <cellStyle name="Normal 2 2 4 4 180" xfId="21167" xr:uid="{00000000-0005-0000-0000-0000AF520000}"/>
    <cellStyle name="Normal 2 2 4 4 19" xfId="21168" xr:uid="{00000000-0005-0000-0000-0000B0520000}"/>
    <cellStyle name="Normal 2 2 4 4 2" xfId="21169" xr:uid="{00000000-0005-0000-0000-0000B1520000}"/>
    <cellStyle name="Normal 2 2 4 4 20" xfId="21170" xr:uid="{00000000-0005-0000-0000-0000B2520000}"/>
    <cellStyle name="Normal 2 2 4 4 21" xfId="21171" xr:uid="{00000000-0005-0000-0000-0000B3520000}"/>
    <cellStyle name="Normal 2 2 4 4 22" xfId="21172" xr:uid="{00000000-0005-0000-0000-0000B4520000}"/>
    <cellStyle name="Normal 2 2 4 4 23" xfId="21173" xr:uid="{00000000-0005-0000-0000-0000B5520000}"/>
    <cellStyle name="Normal 2 2 4 4 24" xfId="21174" xr:uid="{00000000-0005-0000-0000-0000B6520000}"/>
    <cellStyle name="Normal 2 2 4 4 25" xfId="21175" xr:uid="{00000000-0005-0000-0000-0000B7520000}"/>
    <cellStyle name="Normal 2 2 4 4 26" xfId="21176" xr:uid="{00000000-0005-0000-0000-0000B8520000}"/>
    <cellStyle name="Normal 2 2 4 4 27" xfId="21177" xr:uid="{00000000-0005-0000-0000-0000B9520000}"/>
    <cellStyle name="Normal 2 2 4 4 28" xfId="21178" xr:uid="{00000000-0005-0000-0000-0000BA520000}"/>
    <cellStyle name="Normal 2 2 4 4 29" xfId="21179" xr:uid="{00000000-0005-0000-0000-0000BB520000}"/>
    <cellStyle name="Normal 2 2 4 4 3" xfId="21180" xr:uid="{00000000-0005-0000-0000-0000BC520000}"/>
    <cellStyle name="Normal 2 2 4 4 30" xfId="21181" xr:uid="{00000000-0005-0000-0000-0000BD520000}"/>
    <cellStyle name="Normal 2 2 4 4 31" xfId="21182" xr:uid="{00000000-0005-0000-0000-0000BE520000}"/>
    <cellStyle name="Normal 2 2 4 4 32" xfId="21183" xr:uid="{00000000-0005-0000-0000-0000BF520000}"/>
    <cellStyle name="Normal 2 2 4 4 33" xfId="21184" xr:uid="{00000000-0005-0000-0000-0000C0520000}"/>
    <cellStyle name="Normal 2 2 4 4 34" xfId="21185" xr:uid="{00000000-0005-0000-0000-0000C1520000}"/>
    <cellStyle name="Normal 2 2 4 4 35" xfId="21186" xr:uid="{00000000-0005-0000-0000-0000C2520000}"/>
    <cellStyle name="Normal 2 2 4 4 36" xfId="21187" xr:uid="{00000000-0005-0000-0000-0000C3520000}"/>
    <cellStyle name="Normal 2 2 4 4 37" xfId="21188" xr:uid="{00000000-0005-0000-0000-0000C4520000}"/>
    <cellStyle name="Normal 2 2 4 4 38" xfId="21189" xr:uid="{00000000-0005-0000-0000-0000C5520000}"/>
    <cellStyle name="Normal 2 2 4 4 39" xfId="21190" xr:uid="{00000000-0005-0000-0000-0000C6520000}"/>
    <cellStyle name="Normal 2 2 4 4 4" xfId="21191" xr:uid="{00000000-0005-0000-0000-0000C7520000}"/>
    <cellStyle name="Normal 2 2 4 4 40" xfId="21192" xr:uid="{00000000-0005-0000-0000-0000C8520000}"/>
    <cellStyle name="Normal 2 2 4 4 41" xfId="21193" xr:uid="{00000000-0005-0000-0000-0000C9520000}"/>
    <cellStyle name="Normal 2 2 4 4 42" xfId="21194" xr:uid="{00000000-0005-0000-0000-0000CA520000}"/>
    <cellStyle name="Normal 2 2 4 4 43" xfId="21195" xr:uid="{00000000-0005-0000-0000-0000CB520000}"/>
    <cellStyle name="Normal 2 2 4 4 44" xfId="21196" xr:uid="{00000000-0005-0000-0000-0000CC520000}"/>
    <cellStyle name="Normal 2 2 4 4 45" xfId="21197" xr:uid="{00000000-0005-0000-0000-0000CD520000}"/>
    <cellStyle name="Normal 2 2 4 4 46" xfId="21198" xr:uid="{00000000-0005-0000-0000-0000CE520000}"/>
    <cellStyle name="Normal 2 2 4 4 47" xfId="21199" xr:uid="{00000000-0005-0000-0000-0000CF520000}"/>
    <cellStyle name="Normal 2 2 4 4 48" xfId="21200" xr:uid="{00000000-0005-0000-0000-0000D0520000}"/>
    <cellStyle name="Normal 2 2 4 4 49" xfId="21201" xr:uid="{00000000-0005-0000-0000-0000D1520000}"/>
    <cellStyle name="Normal 2 2 4 4 5" xfId="21202" xr:uid="{00000000-0005-0000-0000-0000D2520000}"/>
    <cellStyle name="Normal 2 2 4 4 50" xfId="21203" xr:uid="{00000000-0005-0000-0000-0000D3520000}"/>
    <cellStyle name="Normal 2 2 4 4 51" xfId="21204" xr:uid="{00000000-0005-0000-0000-0000D4520000}"/>
    <cellStyle name="Normal 2 2 4 4 52" xfId="21205" xr:uid="{00000000-0005-0000-0000-0000D5520000}"/>
    <cellStyle name="Normal 2 2 4 4 53" xfId="21206" xr:uid="{00000000-0005-0000-0000-0000D6520000}"/>
    <cellStyle name="Normal 2 2 4 4 54" xfId="21207" xr:uid="{00000000-0005-0000-0000-0000D7520000}"/>
    <cellStyle name="Normal 2 2 4 4 55" xfId="21208" xr:uid="{00000000-0005-0000-0000-0000D8520000}"/>
    <cellStyle name="Normal 2 2 4 4 56" xfId="21209" xr:uid="{00000000-0005-0000-0000-0000D9520000}"/>
    <cellStyle name="Normal 2 2 4 4 57" xfId="21210" xr:uid="{00000000-0005-0000-0000-0000DA520000}"/>
    <cellStyle name="Normal 2 2 4 4 58" xfId="21211" xr:uid="{00000000-0005-0000-0000-0000DB520000}"/>
    <cellStyle name="Normal 2 2 4 4 59" xfId="21212" xr:uid="{00000000-0005-0000-0000-0000DC520000}"/>
    <cellStyle name="Normal 2 2 4 4 6" xfId="21213" xr:uid="{00000000-0005-0000-0000-0000DD520000}"/>
    <cellStyle name="Normal 2 2 4 4 60" xfId="21214" xr:uid="{00000000-0005-0000-0000-0000DE520000}"/>
    <cellStyle name="Normal 2 2 4 4 61" xfId="21215" xr:uid="{00000000-0005-0000-0000-0000DF520000}"/>
    <cellStyle name="Normal 2 2 4 4 62" xfId="21216" xr:uid="{00000000-0005-0000-0000-0000E0520000}"/>
    <cellStyle name="Normal 2 2 4 4 63" xfId="21217" xr:uid="{00000000-0005-0000-0000-0000E1520000}"/>
    <cellStyle name="Normal 2 2 4 4 64" xfId="21218" xr:uid="{00000000-0005-0000-0000-0000E2520000}"/>
    <cellStyle name="Normal 2 2 4 4 65" xfId="21219" xr:uid="{00000000-0005-0000-0000-0000E3520000}"/>
    <cellStyle name="Normal 2 2 4 4 66" xfId="21220" xr:uid="{00000000-0005-0000-0000-0000E4520000}"/>
    <cellStyle name="Normal 2 2 4 4 67" xfId="21221" xr:uid="{00000000-0005-0000-0000-0000E5520000}"/>
    <cellStyle name="Normal 2 2 4 4 68" xfId="21222" xr:uid="{00000000-0005-0000-0000-0000E6520000}"/>
    <cellStyle name="Normal 2 2 4 4 69" xfId="21223" xr:uid="{00000000-0005-0000-0000-0000E7520000}"/>
    <cellStyle name="Normal 2 2 4 4 7" xfId="21224" xr:uid="{00000000-0005-0000-0000-0000E8520000}"/>
    <cellStyle name="Normal 2 2 4 4 70" xfId="21225" xr:uid="{00000000-0005-0000-0000-0000E9520000}"/>
    <cellStyle name="Normal 2 2 4 4 71" xfId="21226" xr:uid="{00000000-0005-0000-0000-0000EA520000}"/>
    <cellStyle name="Normal 2 2 4 4 72" xfId="21227" xr:uid="{00000000-0005-0000-0000-0000EB520000}"/>
    <cellStyle name="Normal 2 2 4 4 73" xfId="21228" xr:uid="{00000000-0005-0000-0000-0000EC520000}"/>
    <cellStyle name="Normal 2 2 4 4 74" xfId="21229" xr:uid="{00000000-0005-0000-0000-0000ED520000}"/>
    <cellStyle name="Normal 2 2 4 4 75" xfId="21230" xr:uid="{00000000-0005-0000-0000-0000EE520000}"/>
    <cellStyle name="Normal 2 2 4 4 76" xfId="21231" xr:uid="{00000000-0005-0000-0000-0000EF520000}"/>
    <cellStyle name="Normal 2 2 4 4 77" xfId="21232" xr:uid="{00000000-0005-0000-0000-0000F0520000}"/>
    <cellStyle name="Normal 2 2 4 4 78" xfId="21233" xr:uid="{00000000-0005-0000-0000-0000F1520000}"/>
    <cellStyle name="Normal 2 2 4 4 79" xfId="21234" xr:uid="{00000000-0005-0000-0000-0000F2520000}"/>
    <cellStyle name="Normal 2 2 4 4 8" xfId="21235" xr:uid="{00000000-0005-0000-0000-0000F3520000}"/>
    <cellStyle name="Normal 2 2 4 4 80" xfId="21236" xr:uid="{00000000-0005-0000-0000-0000F4520000}"/>
    <cellStyle name="Normal 2 2 4 4 81" xfId="21237" xr:uid="{00000000-0005-0000-0000-0000F5520000}"/>
    <cellStyle name="Normal 2 2 4 4 82" xfId="21238" xr:uid="{00000000-0005-0000-0000-0000F6520000}"/>
    <cellStyle name="Normal 2 2 4 4 83" xfId="21239" xr:uid="{00000000-0005-0000-0000-0000F7520000}"/>
    <cellStyle name="Normal 2 2 4 4 84" xfId="21240" xr:uid="{00000000-0005-0000-0000-0000F8520000}"/>
    <cellStyle name="Normal 2 2 4 4 85" xfId="21241" xr:uid="{00000000-0005-0000-0000-0000F9520000}"/>
    <cellStyle name="Normal 2 2 4 4 86" xfId="21242" xr:uid="{00000000-0005-0000-0000-0000FA520000}"/>
    <cellStyle name="Normal 2 2 4 4 87" xfId="21243" xr:uid="{00000000-0005-0000-0000-0000FB520000}"/>
    <cellStyle name="Normal 2 2 4 4 88" xfId="21244" xr:uid="{00000000-0005-0000-0000-0000FC520000}"/>
    <cellStyle name="Normal 2 2 4 4 89" xfId="21245" xr:uid="{00000000-0005-0000-0000-0000FD520000}"/>
    <cellStyle name="Normal 2 2 4 4 9" xfId="21246" xr:uid="{00000000-0005-0000-0000-0000FE520000}"/>
    <cellStyle name="Normal 2 2 4 4 90" xfId="21247" xr:uid="{00000000-0005-0000-0000-0000FF520000}"/>
    <cellStyle name="Normal 2 2 4 4 91" xfId="21248" xr:uid="{00000000-0005-0000-0000-000000530000}"/>
    <cellStyle name="Normal 2 2 4 4 92" xfId="21249" xr:uid="{00000000-0005-0000-0000-000001530000}"/>
    <cellStyle name="Normal 2 2 4 4 93" xfId="21250" xr:uid="{00000000-0005-0000-0000-000002530000}"/>
    <cellStyle name="Normal 2 2 4 4 94" xfId="21251" xr:uid="{00000000-0005-0000-0000-000003530000}"/>
    <cellStyle name="Normal 2 2 4 4 95" xfId="21252" xr:uid="{00000000-0005-0000-0000-000004530000}"/>
    <cellStyle name="Normal 2 2 4 4 96" xfId="21253" xr:uid="{00000000-0005-0000-0000-000005530000}"/>
    <cellStyle name="Normal 2 2 4 4 97" xfId="21254" xr:uid="{00000000-0005-0000-0000-000006530000}"/>
    <cellStyle name="Normal 2 2 4 4 98" xfId="21255" xr:uid="{00000000-0005-0000-0000-000007530000}"/>
    <cellStyle name="Normal 2 2 4 4 99" xfId="21256" xr:uid="{00000000-0005-0000-0000-000008530000}"/>
    <cellStyle name="Normal 2 2 4 5" xfId="21257" xr:uid="{00000000-0005-0000-0000-000009530000}"/>
    <cellStyle name="Normal 2 2 4 6" xfId="21258" xr:uid="{00000000-0005-0000-0000-00000A530000}"/>
    <cellStyle name="Normal 2 2 4 7" xfId="21259" xr:uid="{00000000-0005-0000-0000-00000B530000}"/>
    <cellStyle name="Normal 2 2 4 8" xfId="21260" xr:uid="{00000000-0005-0000-0000-00000C530000}"/>
    <cellStyle name="Normal 2 2 4 9" xfId="21261" xr:uid="{00000000-0005-0000-0000-00000D530000}"/>
    <cellStyle name="Normal 2 2 40" xfId="21262" xr:uid="{00000000-0005-0000-0000-00000E530000}"/>
    <cellStyle name="Normal 2 2 41" xfId="21263" xr:uid="{00000000-0005-0000-0000-00000F530000}"/>
    <cellStyle name="Normal 2 2 42" xfId="21264" xr:uid="{00000000-0005-0000-0000-000010530000}"/>
    <cellStyle name="Normal 2 2 43" xfId="21265" xr:uid="{00000000-0005-0000-0000-000011530000}"/>
    <cellStyle name="Normal 2 2 44" xfId="21266" xr:uid="{00000000-0005-0000-0000-000012530000}"/>
    <cellStyle name="Normal 2 2 45" xfId="21267" xr:uid="{00000000-0005-0000-0000-000013530000}"/>
    <cellStyle name="Normal 2 2 46" xfId="21268" xr:uid="{00000000-0005-0000-0000-000014530000}"/>
    <cellStyle name="Normal 2 2 47" xfId="21269" xr:uid="{00000000-0005-0000-0000-000015530000}"/>
    <cellStyle name="Normal 2 2 48" xfId="21270" xr:uid="{00000000-0005-0000-0000-000016530000}"/>
    <cellStyle name="Normal 2 2 49" xfId="21271" xr:uid="{00000000-0005-0000-0000-000017530000}"/>
    <cellStyle name="Normal 2 2 5" xfId="21272" xr:uid="{00000000-0005-0000-0000-000018530000}"/>
    <cellStyle name="Normal 2 2 50" xfId="21273" xr:uid="{00000000-0005-0000-0000-000019530000}"/>
    <cellStyle name="Normal 2 2 51" xfId="21274" xr:uid="{00000000-0005-0000-0000-00001A530000}"/>
    <cellStyle name="Normal 2 2 52" xfId="21275" xr:uid="{00000000-0005-0000-0000-00001B530000}"/>
    <cellStyle name="Normal 2 2 53" xfId="21276" xr:uid="{00000000-0005-0000-0000-00001C530000}"/>
    <cellStyle name="Normal 2 2 54" xfId="21277" xr:uid="{00000000-0005-0000-0000-00001D530000}"/>
    <cellStyle name="Normal 2 2 55" xfId="21278" xr:uid="{00000000-0005-0000-0000-00001E530000}"/>
    <cellStyle name="Normal 2 2 56" xfId="21279" xr:uid="{00000000-0005-0000-0000-00001F530000}"/>
    <cellStyle name="Normal 2 2 57" xfId="21280" xr:uid="{00000000-0005-0000-0000-000020530000}"/>
    <cellStyle name="Normal 2 2 58" xfId="21281" xr:uid="{00000000-0005-0000-0000-000021530000}"/>
    <cellStyle name="Normal 2 2 59" xfId="21282" xr:uid="{00000000-0005-0000-0000-000022530000}"/>
    <cellStyle name="Normal 2 2 6" xfId="21283" xr:uid="{00000000-0005-0000-0000-000023530000}"/>
    <cellStyle name="Normal 2 2 6 10" xfId="21284" xr:uid="{00000000-0005-0000-0000-000024530000}"/>
    <cellStyle name="Normal 2 2 6 11" xfId="21285" xr:uid="{00000000-0005-0000-0000-000025530000}"/>
    <cellStyle name="Normal 2 2 6 12" xfId="21286" xr:uid="{00000000-0005-0000-0000-000026530000}"/>
    <cellStyle name="Normal 2 2 6 13" xfId="21287" xr:uid="{00000000-0005-0000-0000-000027530000}"/>
    <cellStyle name="Normal 2 2 6 14" xfId="21288" xr:uid="{00000000-0005-0000-0000-000028530000}"/>
    <cellStyle name="Normal 2 2 6 2" xfId="21289" xr:uid="{00000000-0005-0000-0000-000029530000}"/>
    <cellStyle name="Normal 2 2 6 2 10" xfId="21290" xr:uid="{00000000-0005-0000-0000-00002A530000}"/>
    <cellStyle name="Normal 2 2 6 2 11" xfId="21291" xr:uid="{00000000-0005-0000-0000-00002B530000}"/>
    <cellStyle name="Normal 2 2 6 2 12" xfId="21292" xr:uid="{00000000-0005-0000-0000-00002C530000}"/>
    <cellStyle name="Normal 2 2 6 2 13" xfId="21293" xr:uid="{00000000-0005-0000-0000-00002D530000}"/>
    <cellStyle name="Normal 2 2 6 2 14" xfId="21294" xr:uid="{00000000-0005-0000-0000-00002E530000}"/>
    <cellStyle name="Normal 2 2 6 2 2" xfId="21295" xr:uid="{00000000-0005-0000-0000-00002F530000}"/>
    <cellStyle name="Normal 2 2 6 2 2 10" xfId="21296" xr:uid="{00000000-0005-0000-0000-000030530000}"/>
    <cellStyle name="Normal 2 2 6 2 2 11" xfId="21297" xr:uid="{00000000-0005-0000-0000-000031530000}"/>
    <cellStyle name="Normal 2 2 6 2 2 12" xfId="21298" xr:uid="{00000000-0005-0000-0000-000032530000}"/>
    <cellStyle name="Normal 2 2 6 2 2 13" xfId="21299" xr:uid="{00000000-0005-0000-0000-000033530000}"/>
    <cellStyle name="Normal 2 2 6 2 2 2" xfId="21300" xr:uid="{00000000-0005-0000-0000-000034530000}"/>
    <cellStyle name="Normal 2 2 6 2 2 2 10" xfId="21301" xr:uid="{00000000-0005-0000-0000-000035530000}"/>
    <cellStyle name="Normal 2 2 6 2 2 2 11" xfId="21302" xr:uid="{00000000-0005-0000-0000-000036530000}"/>
    <cellStyle name="Normal 2 2 6 2 2 2 12" xfId="21303" xr:uid="{00000000-0005-0000-0000-000037530000}"/>
    <cellStyle name="Normal 2 2 6 2 2 2 13" xfId="21304" xr:uid="{00000000-0005-0000-0000-000038530000}"/>
    <cellStyle name="Normal 2 2 6 2 2 2 2" xfId="21305" xr:uid="{00000000-0005-0000-0000-000039530000}"/>
    <cellStyle name="Normal 2 2 6 2 2 2 3" xfId="21306" xr:uid="{00000000-0005-0000-0000-00003A530000}"/>
    <cellStyle name="Normal 2 2 6 2 2 2 4" xfId="21307" xr:uid="{00000000-0005-0000-0000-00003B530000}"/>
    <cellStyle name="Normal 2 2 6 2 2 2 5" xfId="21308" xr:uid="{00000000-0005-0000-0000-00003C530000}"/>
    <cellStyle name="Normal 2 2 6 2 2 2 6" xfId="21309" xr:uid="{00000000-0005-0000-0000-00003D530000}"/>
    <cellStyle name="Normal 2 2 6 2 2 2 7" xfId="21310" xr:uid="{00000000-0005-0000-0000-00003E530000}"/>
    <cellStyle name="Normal 2 2 6 2 2 2 8" xfId="21311" xr:uid="{00000000-0005-0000-0000-00003F530000}"/>
    <cellStyle name="Normal 2 2 6 2 2 2 9" xfId="21312" xr:uid="{00000000-0005-0000-0000-000040530000}"/>
    <cellStyle name="Normal 2 2 6 2 2 3" xfId="21313" xr:uid="{00000000-0005-0000-0000-000041530000}"/>
    <cellStyle name="Normal 2 2 6 2 2 4" xfId="21314" xr:uid="{00000000-0005-0000-0000-000042530000}"/>
    <cellStyle name="Normal 2 2 6 2 2 5" xfId="21315" xr:uid="{00000000-0005-0000-0000-000043530000}"/>
    <cellStyle name="Normal 2 2 6 2 2 6" xfId="21316" xr:uid="{00000000-0005-0000-0000-000044530000}"/>
    <cellStyle name="Normal 2 2 6 2 2 7" xfId="21317" xr:uid="{00000000-0005-0000-0000-000045530000}"/>
    <cellStyle name="Normal 2 2 6 2 2 8" xfId="21318" xr:uid="{00000000-0005-0000-0000-000046530000}"/>
    <cellStyle name="Normal 2 2 6 2 2 9" xfId="21319" xr:uid="{00000000-0005-0000-0000-000047530000}"/>
    <cellStyle name="Normal 2 2 6 2 3" xfId="21320" xr:uid="{00000000-0005-0000-0000-000048530000}"/>
    <cellStyle name="Normal 2 2 6 2 4" xfId="21321" xr:uid="{00000000-0005-0000-0000-000049530000}"/>
    <cellStyle name="Normal 2 2 6 2 5" xfId="21322" xr:uid="{00000000-0005-0000-0000-00004A530000}"/>
    <cellStyle name="Normal 2 2 6 2 6" xfId="21323" xr:uid="{00000000-0005-0000-0000-00004B530000}"/>
    <cellStyle name="Normal 2 2 6 2 7" xfId="21324" xr:uid="{00000000-0005-0000-0000-00004C530000}"/>
    <cellStyle name="Normal 2 2 6 2 8" xfId="21325" xr:uid="{00000000-0005-0000-0000-00004D530000}"/>
    <cellStyle name="Normal 2 2 6 2 9" xfId="21326" xr:uid="{00000000-0005-0000-0000-00004E530000}"/>
    <cellStyle name="Normal 2 2 6 3" xfId="21327" xr:uid="{00000000-0005-0000-0000-00004F530000}"/>
    <cellStyle name="Normal 2 2 6 3 10" xfId="21328" xr:uid="{00000000-0005-0000-0000-000050530000}"/>
    <cellStyle name="Normal 2 2 6 3 100" xfId="21329" xr:uid="{00000000-0005-0000-0000-000051530000}"/>
    <cellStyle name="Normal 2 2 6 3 101" xfId="21330" xr:uid="{00000000-0005-0000-0000-000052530000}"/>
    <cellStyle name="Normal 2 2 6 3 102" xfId="21331" xr:uid="{00000000-0005-0000-0000-000053530000}"/>
    <cellStyle name="Normal 2 2 6 3 103" xfId="21332" xr:uid="{00000000-0005-0000-0000-000054530000}"/>
    <cellStyle name="Normal 2 2 6 3 104" xfId="21333" xr:uid="{00000000-0005-0000-0000-000055530000}"/>
    <cellStyle name="Normal 2 2 6 3 105" xfId="21334" xr:uid="{00000000-0005-0000-0000-000056530000}"/>
    <cellStyle name="Normal 2 2 6 3 106" xfId="21335" xr:uid="{00000000-0005-0000-0000-000057530000}"/>
    <cellStyle name="Normal 2 2 6 3 107" xfId="21336" xr:uid="{00000000-0005-0000-0000-000058530000}"/>
    <cellStyle name="Normal 2 2 6 3 108" xfId="21337" xr:uid="{00000000-0005-0000-0000-000059530000}"/>
    <cellStyle name="Normal 2 2 6 3 109" xfId="21338" xr:uid="{00000000-0005-0000-0000-00005A530000}"/>
    <cellStyle name="Normal 2 2 6 3 11" xfId="21339" xr:uid="{00000000-0005-0000-0000-00005B530000}"/>
    <cellStyle name="Normal 2 2 6 3 110" xfId="21340" xr:uid="{00000000-0005-0000-0000-00005C530000}"/>
    <cellStyle name="Normal 2 2 6 3 111" xfId="21341" xr:uid="{00000000-0005-0000-0000-00005D530000}"/>
    <cellStyle name="Normal 2 2 6 3 112" xfId="21342" xr:uid="{00000000-0005-0000-0000-00005E530000}"/>
    <cellStyle name="Normal 2 2 6 3 113" xfId="21343" xr:uid="{00000000-0005-0000-0000-00005F530000}"/>
    <cellStyle name="Normal 2 2 6 3 114" xfId="21344" xr:uid="{00000000-0005-0000-0000-000060530000}"/>
    <cellStyle name="Normal 2 2 6 3 115" xfId="21345" xr:uid="{00000000-0005-0000-0000-000061530000}"/>
    <cellStyle name="Normal 2 2 6 3 116" xfId="21346" xr:uid="{00000000-0005-0000-0000-000062530000}"/>
    <cellStyle name="Normal 2 2 6 3 117" xfId="21347" xr:uid="{00000000-0005-0000-0000-000063530000}"/>
    <cellStyle name="Normal 2 2 6 3 118" xfId="21348" xr:uid="{00000000-0005-0000-0000-000064530000}"/>
    <cellStyle name="Normal 2 2 6 3 119" xfId="21349" xr:uid="{00000000-0005-0000-0000-000065530000}"/>
    <cellStyle name="Normal 2 2 6 3 12" xfId="21350" xr:uid="{00000000-0005-0000-0000-000066530000}"/>
    <cellStyle name="Normal 2 2 6 3 120" xfId="21351" xr:uid="{00000000-0005-0000-0000-000067530000}"/>
    <cellStyle name="Normal 2 2 6 3 121" xfId="21352" xr:uid="{00000000-0005-0000-0000-000068530000}"/>
    <cellStyle name="Normal 2 2 6 3 122" xfId="21353" xr:uid="{00000000-0005-0000-0000-000069530000}"/>
    <cellStyle name="Normal 2 2 6 3 123" xfId="21354" xr:uid="{00000000-0005-0000-0000-00006A530000}"/>
    <cellStyle name="Normal 2 2 6 3 124" xfId="21355" xr:uid="{00000000-0005-0000-0000-00006B530000}"/>
    <cellStyle name="Normal 2 2 6 3 125" xfId="21356" xr:uid="{00000000-0005-0000-0000-00006C530000}"/>
    <cellStyle name="Normal 2 2 6 3 126" xfId="21357" xr:uid="{00000000-0005-0000-0000-00006D530000}"/>
    <cellStyle name="Normal 2 2 6 3 127" xfId="21358" xr:uid="{00000000-0005-0000-0000-00006E530000}"/>
    <cellStyle name="Normal 2 2 6 3 128" xfId="21359" xr:uid="{00000000-0005-0000-0000-00006F530000}"/>
    <cellStyle name="Normal 2 2 6 3 129" xfId="21360" xr:uid="{00000000-0005-0000-0000-000070530000}"/>
    <cellStyle name="Normal 2 2 6 3 13" xfId="21361" xr:uid="{00000000-0005-0000-0000-000071530000}"/>
    <cellStyle name="Normal 2 2 6 3 130" xfId="21362" xr:uid="{00000000-0005-0000-0000-000072530000}"/>
    <cellStyle name="Normal 2 2 6 3 131" xfId="21363" xr:uid="{00000000-0005-0000-0000-000073530000}"/>
    <cellStyle name="Normal 2 2 6 3 132" xfId="21364" xr:uid="{00000000-0005-0000-0000-000074530000}"/>
    <cellStyle name="Normal 2 2 6 3 133" xfId="21365" xr:uid="{00000000-0005-0000-0000-000075530000}"/>
    <cellStyle name="Normal 2 2 6 3 134" xfId="21366" xr:uid="{00000000-0005-0000-0000-000076530000}"/>
    <cellStyle name="Normal 2 2 6 3 135" xfId="21367" xr:uid="{00000000-0005-0000-0000-000077530000}"/>
    <cellStyle name="Normal 2 2 6 3 136" xfId="21368" xr:uid="{00000000-0005-0000-0000-000078530000}"/>
    <cellStyle name="Normal 2 2 6 3 137" xfId="21369" xr:uid="{00000000-0005-0000-0000-000079530000}"/>
    <cellStyle name="Normal 2 2 6 3 138" xfId="21370" xr:uid="{00000000-0005-0000-0000-00007A530000}"/>
    <cellStyle name="Normal 2 2 6 3 139" xfId="21371" xr:uid="{00000000-0005-0000-0000-00007B530000}"/>
    <cellStyle name="Normal 2 2 6 3 14" xfId="21372" xr:uid="{00000000-0005-0000-0000-00007C530000}"/>
    <cellStyle name="Normal 2 2 6 3 140" xfId="21373" xr:uid="{00000000-0005-0000-0000-00007D530000}"/>
    <cellStyle name="Normal 2 2 6 3 141" xfId="21374" xr:uid="{00000000-0005-0000-0000-00007E530000}"/>
    <cellStyle name="Normal 2 2 6 3 142" xfId="21375" xr:uid="{00000000-0005-0000-0000-00007F530000}"/>
    <cellStyle name="Normal 2 2 6 3 143" xfId="21376" xr:uid="{00000000-0005-0000-0000-000080530000}"/>
    <cellStyle name="Normal 2 2 6 3 144" xfId="21377" xr:uid="{00000000-0005-0000-0000-000081530000}"/>
    <cellStyle name="Normal 2 2 6 3 145" xfId="21378" xr:uid="{00000000-0005-0000-0000-000082530000}"/>
    <cellStyle name="Normal 2 2 6 3 146" xfId="21379" xr:uid="{00000000-0005-0000-0000-000083530000}"/>
    <cellStyle name="Normal 2 2 6 3 147" xfId="21380" xr:uid="{00000000-0005-0000-0000-000084530000}"/>
    <cellStyle name="Normal 2 2 6 3 148" xfId="21381" xr:uid="{00000000-0005-0000-0000-000085530000}"/>
    <cellStyle name="Normal 2 2 6 3 149" xfId="21382" xr:uid="{00000000-0005-0000-0000-000086530000}"/>
    <cellStyle name="Normal 2 2 6 3 15" xfId="21383" xr:uid="{00000000-0005-0000-0000-000087530000}"/>
    <cellStyle name="Normal 2 2 6 3 150" xfId="21384" xr:uid="{00000000-0005-0000-0000-000088530000}"/>
    <cellStyle name="Normal 2 2 6 3 151" xfId="21385" xr:uid="{00000000-0005-0000-0000-000089530000}"/>
    <cellStyle name="Normal 2 2 6 3 152" xfId="21386" xr:uid="{00000000-0005-0000-0000-00008A530000}"/>
    <cellStyle name="Normal 2 2 6 3 153" xfId="21387" xr:uid="{00000000-0005-0000-0000-00008B530000}"/>
    <cellStyle name="Normal 2 2 6 3 154" xfId="21388" xr:uid="{00000000-0005-0000-0000-00008C530000}"/>
    <cellStyle name="Normal 2 2 6 3 155" xfId="21389" xr:uid="{00000000-0005-0000-0000-00008D530000}"/>
    <cellStyle name="Normal 2 2 6 3 156" xfId="21390" xr:uid="{00000000-0005-0000-0000-00008E530000}"/>
    <cellStyle name="Normal 2 2 6 3 157" xfId="21391" xr:uid="{00000000-0005-0000-0000-00008F530000}"/>
    <cellStyle name="Normal 2 2 6 3 158" xfId="21392" xr:uid="{00000000-0005-0000-0000-000090530000}"/>
    <cellStyle name="Normal 2 2 6 3 159" xfId="21393" xr:uid="{00000000-0005-0000-0000-000091530000}"/>
    <cellStyle name="Normal 2 2 6 3 16" xfId="21394" xr:uid="{00000000-0005-0000-0000-000092530000}"/>
    <cellStyle name="Normal 2 2 6 3 160" xfId="21395" xr:uid="{00000000-0005-0000-0000-000093530000}"/>
    <cellStyle name="Normal 2 2 6 3 161" xfId="21396" xr:uid="{00000000-0005-0000-0000-000094530000}"/>
    <cellStyle name="Normal 2 2 6 3 162" xfId="21397" xr:uid="{00000000-0005-0000-0000-000095530000}"/>
    <cellStyle name="Normal 2 2 6 3 163" xfId="21398" xr:uid="{00000000-0005-0000-0000-000096530000}"/>
    <cellStyle name="Normal 2 2 6 3 164" xfId="21399" xr:uid="{00000000-0005-0000-0000-000097530000}"/>
    <cellStyle name="Normal 2 2 6 3 165" xfId="21400" xr:uid="{00000000-0005-0000-0000-000098530000}"/>
    <cellStyle name="Normal 2 2 6 3 166" xfId="21401" xr:uid="{00000000-0005-0000-0000-000099530000}"/>
    <cellStyle name="Normal 2 2 6 3 167" xfId="21402" xr:uid="{00000000-0005-0000-0000-00009A530000}"/>
    <cellStyle name="Normal 2 2 6 3 168" xfId="21403" xr:uid="{00000000-0005-0000-0000-00009B530000}"/>
    <cellStyle name="Normal 2 2 6 3 169" xfId="21404" xr:uid="{00000000-0005-0000-0000-00009C530000}"/>
    <cellStyle name="Normal 2 2 6 3 17" xfId="21405" xr:uid="{00000000-0005-0000-0000-00009D530000}"/>
    <cellStyle name="Normal 2 2 6 3 170" xfId="21406" xr:uid="{00000000-0005-0000-0000-00009E530000}"/>
    <cellStyle name="Normal 2 2 6 3 171" xfId="21407" xr:uid="{00000000-0005-0000-0000-00009F530000}"/>
    <cellStyle name="Normal 2 2 6 3 172" xfId="21408" xr:uid="{00000000-0005-0000-0000-0000A0530000}"/>
    <cellStyle name="Normal 2 2 6 3 173" xfId="21409" xr:uid="{00000000-0005-0000-0000-0000A1530000}"/>
    <cellStyle name="Normal 2 2 6 3 174" xfId="21410" xr:uid="{00000000-0005-0000-0000-0000A2530000}"/>
    <cellStyle name="Normal 2 2 6 3 175" xfId="21411" xr:uid="{00000000-0005-0000-0000-0000A3530000}"/>
    <cellStyle name="Normal 2 2 6 3 176" xfId="21412" xr:uid="{00000000-0005-0000-0000-0000A4530000}"/>
    <cellStyle name="Normal 2 2 6 3 177" xfId="21413" xr:uid="{00000000-0005-0000-0000-0000A5530000}"/>
    <cellStyle name="Normal 2 2 6 3 178" xfId="21414" xr:uid="{00000000-0005-0000-0000-0000A6530000}"/>
    <cellStyle name="Normal 2 2 6 3 179" xfId="21415" xr:uid="{00000000-0005-0000-0000-0000A7530000}"/>
    <cellStyle name="Normal 2 2 6 3 18" xfId="21416" xr:uid="{00000000-0005-0000-0000-0000A8530000}"/>
    <cellStyle name="Normal 2 2 6 3 180" xfId="21417" xr:uid="{00000000-0005-0000-0000-0000A9530000}"/>
    <cellStyle name="Normal 2 2 6 3 19" xfId="21418" xr:uid="{00000000-0005-0000-0000-0000AA530000}"/>
    <cellStyle name="Normal 2 2 6 3 2" xfId="21419" xr:uid="{00000000-0005-0000-0000-0000AB530000}"/>
    <cellStyle name="Normal 2 2 6 3 20" xfId="21420" xr:uid="{00000000-0005-0000-0000-0000AC530000}"/>
    <cellStyle name="Normal 2 2 6 3 21" xfId="21421" xr:uid="{00000000-0005-0000-0000-0000AD530000}"/>
    <cellStyle name="Normal 2 2 6 3 22" xfId="21422" xr:uid="{00000000-0005-0000-0000-0000AE530000}"/>
    <cellStyle name="Normal 2 2 6 3 23" xfId="21423" xr:uid="{00000000-0005-0000-0000-0000AF530000}"/>
    <cellStyle name="Normal 2 2 6 3 24" xfId="21424" xr:uid="{00000000-0005-0000-0000-0000B0530000}"/>
    <cellStyle name="Normal 2 2 6 3 25" xfId="21425" xr:uid="{00000000-0005-0000-0000-0000B1530000}"/>
    <cellStyle name="Normal 2 2 6 3 26" xfId="21426" xr:uid="{00000000-0005-0000-0000-0000B2530000}"/>
    <cellStyle name="Normal 2 2 6 3 27" xfId="21427" xr:uid="{00000000-0005-0000-0000-0000B3530000}"/>
    <cellStyle name="Normal 2 2 6 3 28" xfId="21428" xr:uid="{00000000-0005-0000-0000-0000B4530000}"/>
    <cellStyle name="Normal 2 2 6 3 29" xfId="21429" xr:uid="{00000000-0005-0000-0000-0000B5530000}"/>
    <cellStyle name="Normal 2 2 6 3 3" xfId="21430" xr:uid="{00000000-0005-0000-0000-0000B6530000}"/>
    <cellStyle name="Normal 2 2 6 3 30" xfId="21431" xr:uid="{00000000-0005-0000-0000-0000B7530000}"/>
    <cellStyle name="Normal 2 2 6 3 31" xfId="21432" xr:uid="{00000000-0005-0000-0000-0000B8530000}"/>
    <cellStyle name="Normal 2 2 6 3 32" xfId="21433" xr:uid="{00000000-0005-0000-0000-0000B9530000}"/>
    <cellStyle name="Normal 2 2 6 3 33" xfId="21434" xr:uid="{00000000-0005-0000-0000-0000BA530000}"/>
    <cellStyle name="Normal 2 2 6 3 34" xfId="21435" xr:uid="{00000000-0005-0000-0000-0000BB530000}"/>
    <cellStyle name="Normal 2 2 6 3 35" xfId="21436" xr:uid="{00000000-0005-0000-0000-0000BC530000}"/>
    <cellStyle name="Normal 2 2 6 3 36" xfId="21437" xr:uid="{00000000-0005-0000-0000-0000BD530000}"/>
    <cellStyle name="Normal 2 2 6 3 37" xfId="21438" xr:uid="{00000000-0005-0000-0000-0000BE530000}"/>
    <cellStyle name="Normal 2 2 6 3 38" xfId="21439" xr:uid="{00000000-0005-0000-0000-0000BF530000}"/>
    <cellStyle name="Normal 2 2 6 3 39" xfId="21440" xr:uid="{00000000-0005-0000-0000-0000C0530000}"/>
    <cellStyle name="Normal 2 2 6 3 4" xfId="21441" xr:uid="{00000000-0005-0000-0000-0000C1530000}"/>
    <cellStyle name="Normal 2 2 6 3 40" xfId="21442" xr:uid="{00000000-0005-0000-0000-0000C2530000}"/>
    <cellStyle name="Normal 2 2 6 3 41" xfId="21443" xr:uid="{00000000-0005-0000-0000-0000C3530000}"/>
    <cellStyle name="Normal 2 2 6 3 42" xfId="21444" xr:uid="{00000000-0005-0000-0000-0000C4530000}"/>
    <cellStyle name="Normal 2 2 6 3 43" xfId="21445" xr:uid="{00000000-0005-0000-0000-0000C5530000}"/>
    <cellStyle name="Normal 2 2 6 3 44" xfId="21446" xr:uid="{00000000-0005-0000-0000-0000C6530000}"/>
    <cellStyle name="Normal 2 2 6 3 45" xfId="21447" xr:uid="{00000000-0005-0000-0000-0000C7530000}"/>
    <cellStyle name="Normal 2 2 6 3 46" xfId="21448" xr:uid="{00000000-0005-0000-0000-0000C8530000}"/>
    <cellStyle name="Normal 2 2 6 3 47" xfId="21449" xr:uid="{00000000-0005-0000-0000-0000C9530000}"/>
    <cellStyle name="Normal 2 2 6 3 48" xfId="21450" xr:uid="{00000000-0005-0000-0000-0000CA530000}"/>
    <cellStyle name="Normal 2 2 6 3 49" xfId="21451" xr:uid="{00000000-0005-0000-0000-0000CB530000}"/>
    <cellStyle name="Normal 2 2 6 3 5" xfId="21452" xr:uid="{00000000-0005-0000-0000-0000CC530000}"/>
    <cellStyle name="Normal 2 2 6 3 50" xfId="21453" xr:uid="{00000000-0005-0000-0000-0000CD530000}"/>
    <cellStyle name="Normal 2 2 6 3 51" xfId="21454" xr:uid="{00000000-0005-0000-0000-0000CE530000}"/>
    <cellStyle name="Normal 2 2 6 3 52" xfId="21455" xr:uid="{00000000-0005-0000-0000-0000CF530000}"/>
    <cellStyle name="Normal 2 2 6 3 53" xfId="21456" xr:uid="{00000000-0005-0000-0000-0000D0530000}"/>
    <cellStyle name="Normal 2 2 6 3 54" xfId="21457" xr:uid="{00000000-0005-0000-0000-0000D1530000}"/>
    <cellStyle name="Normal 2 2 6 3 55" xfId="21458" xr:uid="{00000000-0005-0000-0000-0000D2530000}"/>
    <cellStyle name="Normal 2 2 6 3 56" xfId="21459" xr:uid="{00000000-0005-0000-0000-0000D3530000}"/>
    <cellStyle name="Normal 2 2 6 3 57" xfId="21460" xr:uid="{00000000-0005-0000-0000-0000D4530000}"/>
    <cellStyle name="Normal 2 2 6 3 58" xfId="21461" xr:uid="{00000000-0005-0000-0000-0000D5530000}"/>
    <cellStyle name="Normal 2 2 6 3 59" xfId="21462" xr:uid="{00000000-0005-0000-0000-0000D6530000}"/>
    <cellStyle name="Normal 2 2 6 3 6" xfId="21463" xr:uid="{00000000-0005-0000-0000-0000D7530000}"/>
    <cellStyle name="Normal 2 2 6 3 60" xfId="21464" xr:uid="{00000000-0005-0000-0000-0000D8530000}"/>
    <cellStyle name="Normal 2 2 6 3 61" xfId="21465" xr:uid="{00000000-0005-0000-0000-0000D9530000}"/>
    <cellStyle name="Normal 2 2 6 3 62" xfId="21466" xr:uid="{00000000-0005-0000-0000-0000DA530000}"/>
    <cellStyle name="Normal 2 2 6 3 63" xfId="21467" xr:uid="{00000000-0005-0000-0000-0000DB530000}"/>
    <cellStyle name="Normal 2 2 6 3 64" xfId="21468" xr:uid="{00000000-0005-0000-0000-0000DC530000}"/>
    <cellStyle name="Normal 2 2 6 3 65" xfId="21469" xr:uid="{00000000-0005-0000-0000-0000DD530000}"/>
    <cellStyle name="Normal 2 2 6 3 66" xfId="21470" xr:uid="{00000000-0005-0000-0000-0000DE530000}"/>
    <cellStyle name="Normal 2 2 6 3 67" xfId="21471" xr:uid="{00000000-0005-0000-0000-0000DF530000}"/>
    <cellStyle name="Normal 2 2 6 3 68" xfId="21472" xr:uid="{00000000-0005-0000-0000-0000E0530000}"/>
    <cellStyle name="Normal 2 2 6 3 69" xfId="21473" xr:uid="{00000000-0005-0000-0000-0000E1530000}"/>
    <cellStyle name="Normal 2 2 6 3 7" xfId="21474" xr:uid="{00000000-0005-0000-0000-0000E2530000}"/>
    <cellStyle name="Normal 2 2 6 3 70" xfId="21475" xr:uid="{00000000-0005-0000-0000-0000E3530000}"/>
    <cellStyle name="Normal 2 2 6 3 71" xfId="21476" xr:uid="{00000000-0005-0000-0000-0000E4530000}"/>
    <cellStyle name="Normal 2 2 6 3 72" xfId="21477" xr:uid="{00000000-0005-0000-0000-0000E5530000}"/>
    <cellStyle name="Normal 2 2 6 3 73" xfId="21478" xr:uid="{00000000-0005-0000-0000-0000E6530000}"/>
    <cellStyle name="Normal 2 2 6 3 74" xfId="21479" xr:uid="{00000000-0005-0000-0000-0000E7530000}"/>
    <cellStyle name="Normal 2 2 6 3 75" xfId="21480" xr:uid="{00000000-0005-0000-0000-0000E8530000}"/>
    <cellStyle name="Normal 2 2 6 3 76" xfId="21481" xr:uid="{00000000-0005-0000-0000-0000E9530000}"/>
    <cellStyle name="Normal 2 2 6 3 77" xfId="21482" xr:uid="{00000000-0005-0000-0000-0000EA530000}"/>
    <cellStyle name="Normal 2 2 6 3 78" xfId="21483" xr:uid="{00000000-0005-0000-0000-0000EB530000}"/>
    <cellStyle name="Normal 2 2 6 3 79" xfId="21484" xr:uid="{00000000-0005-0000-0000-0000EC530000}"/>
    <cellStyle name="Normal 2 2 6 3 8" xfId="21485" xr:uid="{00000000-0005-0000-0000-0000ED530000}"/>
    <cellStyle name="Normal 2 2 6 3 80" xfId="21486" xr:uid="{00000000-0005-0000-0000-0000EE530000}"/>
    <cellStyle name="Normal 2 2 6 3 81" xfId="21487" xr:uid="{00000000-0005-0000-0000-0000EF530000}"/>
    <cellStyle name="Normal 2 2 6 3 82" xfId="21488" xr:uid="{00000000-0005-0000-0000-0000F0530000}"/>
    <cellStyle name="Normal 2 2 6 3 83" xfId="21489" xr:uid="{00000000-0005-0000-0000-0000F1530000}"/>
    <cellStyle name="Normal 2 2 6 3 84" xfId="21490" xr:uid="{00000000-0005-0000-0000-0000F2530000}"/>
    <cellStyle name="Normal 2 2 6 3 85" xfId="21491" xr:uid="{00000000-0005-0000-0000-0000F3530000}"/>
    <cellStyle name="Normal 2 2 6 3 86" xfId="21492" xr:uid="{00000000-0005-0000-0000-0000F4530000}"/>
    <cellStyle name="Normal 2 2 6 3 87" xfId="21493" xr:uid="{00000000-0005-0000-0000-0000F5530000}"/>
    <cellStyle name="Normal 2 2 6 3 88" xfId="21494" xr:uid="{00000000-0005-0000-0000-0000F6530000}"/>
    <cellStyle name="Normal 2 2 6 3 89" xfId="21495" xr:uid="{00000000-0005-0000-0000-0000F7530000}"/>
    <cellStyle name="Normal 2 2 6 3 9" xfId="21496" xr:uid="{00000000-0005-0000-0000-0000F8530000}"/>
    <cellStyle name="Normal 2 2 6 3 90" xfId="21497" xr:uid="{00000000-0005-0000-0000-0000F9530000}"/>
    <cellStyle name="Normal 2 2 6 3 91" xfId="21498" xr:uid="{00000000-0005-0000-0000-0000FA530000}"/>
    <cellStyle name="Normal 2 2 6 3 92" xfId="21499" xr:uid="{00000000-0005-0000-0000-0000FB530000}"/>
    <cellStyle name="Normal 2 2 6 3 93" xfId="21500" xr:uid="{00000000-0005-0000-0000-0000FC530000}"/>
    <cellStyle name="Normal 2 2 6 3 94" xfId="21501" xr:uid="{00000000-0005-0000-0000-0000FD530000}"/>
    <cellStyle name="Normal 2 2 6 3 95" xfId="21502" xr:uid="{00000000-0005-0000-0000-0000FE530000}"/>
    <cellStyle name="Normal 2 2 6 3 96" xfId="21503" xr:uid="{00000000-0005-0000-0000-0000FF530000}"/>
    <cellStyle name="Normal 2 2 6 3 97" xfId="21504" xr:uid="{00000000-0005-0000-0000-000000540000}"/>
    <cellStyle name="Normal 2 2 6 3 98" xfId="21505" xr:uid="{00000000-0005-0000-0000-000001540000}"/>
    <cellStyle name="Normal 2 2 6 3 99" xfId="21506" xr:uid="{00000000-0005-0000-0000-000002540000}"/>
    <cellStyle name="Normal 2 2 6 4" xfId="21507" xr:uid="{00000000-0005-0000-0000-000003540000}"/>
    <cellStyle name="Normal 2 2 6 5" xfId="21508" xr:uid="{00000000-0005-0000-0000-000004540000}"/>
    <cellStyle name="Normal 2 2 6 6" xfId="21509" xr:uid="{00000000-0005-0000-0000-000005540000}"/>
    <cellStyle name="Normal 2 2 6 7" xfId="21510" xr:uid="{00000000-0005-0000-0000-000006540000}"/>
    <cellStyle name="Normal 2 2 6 8" xfId="21511" xr:uid="{00000000-0005-0000-0000-000007540000}"/>
    <cellStyle name="Normal 2 2 6 9" xfId="21512" xr:uid="{00000000-0005-0000-0000-000008540000}"/>
    <cellStyle name="Normal 2 2 60" xfId="21513" xr:uid="{00000000-0005-0000-0000-000009540000}"/>
    <cellStyle name="Normal 2 2 61" xfId="21514" xr:uid="{00000000-0005-0000-0000-00000A540000}"/>
    <cellStyle name="Normal 2 2 62" xfId="21515" xr:uid="{00000000-0005-0000-0000-00000B540000}"/>
    <cellStyle name="Normal 2 2 63" xfId="21516" xr:uid="{00000000-0005-0000-0000-00000C540000}"/>
    <cellStyle name="Normal 2 2 64" xfId="21517" xr:uid="{00000000-0005-0000-0000-00000D540000}"/>
    <cellStyle name="Normal 2 2 65" xfId="21518" xr:uid="{00000000-0005-0000-0000-00000E540000}"/>
    <cellStyle name="Normal 2 2 66" xfId="21519" xr:uid="{00000000-0005-0000-0000-00000F540000}"/>
    <cellStyle name="Normal 2 2 67" xfId="21520" xr:uid="{00000000-0005-0000-0000-000010540000}"/>
    <cellStyle name="Normal 2 2 68" xfId="21521" xr:uid="{00000000-0005-0000-0000-000011540000}"/>
    <cellStyle name="Normal 2 2 69" xfId="21522" xr:uid="{00000000-0005-0000-0000-000012540000}"/>
    <cellStyle name="Normal 2 2 7" xfId="21523" xr:uid="{00000000-0005-0000-0000-000013540000}"/>
    <cellStyle name="Normal 2 2 70" xfId="21524" xr:uid="{00000000-0005-0000-0000-000014540000}"/>
    <cellStyle name="Normal 2 2 71" xfId="21525" xr:uid="{00000000-0005-0000-0000-000015540000}"/>
    <cellStyle name="Normal 2 2 72" xfId="21526" xr:uid="{00000000-0005-0000-0000-000016540000}"/>
    <cellStyle name="Normal 2 2 73" xfId="21527" xr:uid="{00000000-0005-0000-0000-000017540000}"/>
    <cellStyle name="Normal 2 2 74" xfId="21528" xr:uid="{00000000-0005-0000-0000-000018540000}"/>
    <cellStyle name="Normal 2 2 75" xfId="21529" xr:uid="{00000000-0005-0000-0000-000019540000}"/>
    <cellStyle name="Normal 2 2 76" xfId="21530" xr:uid="{00000000-0005-0000-0000-00001A540000}"/>
    <cellStyle name="Normal 2 2 77" xfId="21531" xr:uid="{00000000-0005-0000-0000-00001B540000}"/>
    <cellStyle name="Normal 2 2 78" xfId="21532" xr:uid="{00000000-0005-0000-0000-00001C540000}"/>
    <cellStyle name="Normal 2 2 79" xfId="21533" xr:uid="{00000000-0005-0000-0000-00001D540000}"/>
    <cellStyle name="Normal 2 2 8" xfId="21534" xr:uid="{00000000-0005-0000-0000-00001E540000}"/>
    <cellStyle name="Normal 2 2 8 10" xfId="21535" xr:uid="{00000000-0005-0000-0000-00001F540000}"/>
    <cellStyle name="Normal 2 2 8 100" xfId="21536" xr:uid="{00000000-0005-0000-0000-000020540000}"/>
    <cellStyle name="Normal 2 2 8 101" xfId="21537" xr:uid="{00000000-0005-0000-0000-000021540000}"/>
    <cellStyle name="Normal 2 2 8 102" xfId="21538" xr:uid="{00000000-0005-0000-0000-000022540000}"/>
    <cellStyle name="Normal 2 2 8 103" xfId="21539" xr:uid="{00000000-0005-0000-0000-000023540000}"/>
    <cellStyle name="Normal 2 2 8 104" xfId="21540" xr:uid="{00000000-0005-0000-0000-000024540000}"/>
    <cellStyle name="Normal 2 2 8 105" xfId="21541" xr:uid="{00000000-0005-0000-0000-000025540000}"/>
    <cellStyle name="Normal 2 2 8 106" xfId="21542" xr:uid="{00000000-0005-0000-0000-000026540000}"/>
    <cellStyle name="Normal 2 2 8 107" xfId="21543" xr:uid="{00000000-0005-0000-0000-000027540000}"/>
    <cellStyle name="Normal 2 2 8 108" xfId="21544" xr:uid="{00000000-0005-0000-0000-000028540000}"/>
    <cellStyle name="Normal 2 2 8 109" xfId="21545" xr:uid="{00000000-0005-0000-0000-000029540000}"/>
    <cellStyle name="Normal 2 2 8 11" xfId="21546" xr:uid="{00000000-0005-0000-0000-00002A540000}"/>
    <cellStyle name="Normal 2 2 8 110" xfId="21547" xr:uid="{00000000-0005-0000-0000-00002B540000}"/>
    <cellStyle name="Normal 2 2 8 111" xfId="21548" xr:uid="{00000000-0005-0000-0000-00002C540000}"/>
    <cellStyle name="Normal 2 2 8 112" xfId="21549" xr:uid="{00000000-0005-0000-0000-00002D540000}"/>
    <cellStyle name="Normal 2 2 8 113" xfId="21550" xr:uid="{00000000-0005-0000-0000-00002E540000}"/>
    <cellStyle name="Normal 2 2 8 114" xfId="21551" xr:uid="{00000000-0005-0000-0000-00002F540000}"/>
    <cellStyle name="Normal 2 2 8 115" xfId="21552" xr:uid="{00000000-0005-0000-0000-000030540000}"/>
    <cellStyle name="Normal 2 2 8 116" xfId="21553" xr:uid="{00000000-0005-0000-0000-000031540000}"/>
    <cellStyle name="Normal 2 2 8 117" xfId="21554" xr:uid="{00000000-0005-0000-0000-000032540000}"/>
    <cellStyle name="Normal 2 2 8 118" xfId="21555" xr:uid="{00000000-0005-0000-0000-000033540000}"/>
    <cellStyle name="Normal 2 2 8 119" xfId="21556" xr:uid="{00000000-0005-0000-0000-000034540000}"/>
    <cellStyle name="Normal 2 2 8 12" xfId="21557" xr:uid="{00000000-0005-0000-0000-000035540000}"/>
    <cellStyle name="Normal 2 2 8 120" xfId="21558" xr:uid="{00000000-0005-0000-0000-000036540000}"/>
    <cellStyle name="Normal 2 2 8 121" xfId="21559" xr:uid="{00000000-0005-0000-0000-000037540000}"/>
    <cellStyle name="Normal 2 2 8 122" xfId="21560" xr:uid="{00000000-0005-0000-0000-000038540000}"/>
    <cellStyle name="Normal 2 2 8 123" xfId="21561" xr:uid="{00000000-0005-0000-0000-000039540000}"/>
    <cellStyle name="Normal 2 2 8 124" xfId="21562" xr:uid="{00000000-0005-0000-0000-00003A540000}"/>
    <cellStyle name="Normal 2 2 8 125" xfId="21563" xr:uid="{00000000-0005-0000-0000-00003B540000}"/>
    <cellStyle name="Normal 2 2 8 126" xfId="21564" xr:uid="{00000000-0005-0000-0000-00003C540000}"/>
    <cellStyle name="Normal 2 2 8 127" xfId="21565" xr:uid="{00000000-0005-0000-0000-00003D540000}"/>
    <cellStyle name="Normal 2 2 8 128" xfId="21566" xr:uid="{00000000-0005-0000-0000-00003E540000}"/>
    <cellStyle name="Normal 2 2 8 129" xfId="21567" xr:uid="{00000000-0005-0000-0000-00003F540000}"/>
    <cellStyle name="Normal 2 2 8 13" xfId="21568" xr:uid="{00000000-0005-0000-0000-000040540000}"/>
    <cellStyle name="Normal 2 2 8 130" xfId="21569" xr:uid="{00000000-0005-0000-0000-000041540000}"/>
    <cellStyle name="Normal 2 2 8 131" xfId="21570" xr:uid="{00000000-0005-0000-0000-000042540000}"/>
    <cellStyle name="Normal 2 2 8 132" xfId="21571" xr:uid="{00000000-0005-0000-0000-000043540000}"/>
    <cellStyle name="Normal 2 2 8 133" xfId="21572" xr:uid="{00000000-0005-0000-0000-000044540000}"/>
    <cellStyle name="Normal 2 2 8 134" xfId="21573" xr:uid="{00000000-0005-0000-0000-000045540000}"/>
    <cellStyle name="Normal 2 2 8 135" xfId="21574" xr:uid="{00000000-0005-0000-0000-000046540000}"/>
    <cellStyle name="Normal 2 2 8 136" xfId="21575" xr:uid="{00000000-0005-0000-0000-000047540000}"/>
    <cellStyle name="Normal 2 2 8 137" xfId="21576" xr:uid="{00000000-0005-0000-0000-000048540000}"/>
    <cellStyle name="Normal 2 2 8 138" xfId="21577" xr:uid="{00000000-0005-0000-0000-000049540000}"/>
    <cellStyle name="Normal 2 2 8 139" xfId="21578" xr:uid="{00000000-0005-0000-0000-00004A540000}"/>
    <cellStyle name="Normal 2 2 8 14" xfId="21579" xr:uid="{00000000-0005-0000-0000-00004B540000}"/>
    <cellStyle name="Normal 2 2 8 140" xfId="21580" xr:uid="{00000000-0005-0000-0000-00004C540000}"/>
    <cellStyle name="Normal 2 2 8 141" xfId="21581" xr:uid="{00000000-0005-0000-0000-00004D540000}"/>
    <cellStyle name="Normal 2 2 8 142" xfId="21582" xr:uid="{00000000-0005-0000-0000-00004E540000}"/>
    <cellStyle name="Normal 2 2 8 143" xfId="21583" xr:uid="{00000000-0005-0000-0000-00004F540000}"/>
    <cellStyle name="Normal 2 2 8 144" xfId="21584" xr:uid="{00000000-0005-0000-0000-000050540000}"/>
    <cellStyle name="Normal 2 2 8 145" xfId="21585" xr:uid="{00000000-0005-0000-0000-000051540000}"/>
    <cellStyle name="Normal 2 2 8 146" xfId="21586" xr:uid="{00000000-0005-0000-0000-000052540000}"/>
    <cellStyle name="Normal 2 2 8 147" xfId="21587" xr:uid="{00000000-0005-0000-0000-000053540000}"/>
    <cellStyle name="Normal 2 2 8 148" xfId="21588" xr:uid="{00000000-0005-0000-0000-000054540000}"/>
    <cellStyle name="Normal 2 2 8 149" xfId="21589" xr:uid="{00000000-0005-0000-0000-000055540000}"/>
    <cellStyle name="Normal 2 2 8 15" xfId="21590" xr:uid="{00000000-0005-0000-0000-000056540000}"/>
    <cellStyle name="Normal 2 2 8 150" xfId="21591" xr:uid="{00000000-0005-0000-0000-000057540000}"/>
    <cellStyle name="Normal 2 2 8 151" xfId="21592" xr:uid="{00000000-0005-0000-0000-000058540000}"/>
    <cellStyle name="Normal 2 2 8 152" xfId="21593" xr:uid="{00000000-0005-0000-0000-000059540000}"/>
    <cellStyle name="Normal 2 2 8 153" xfId="21594" xr:uid="{00000000-0005-0000-0000-00005A540000}"/>
    <cellStyle name="Normal 2 2 8 154" xfId="21595" xr:uid="{00000000-0005-0000-0000-00005B540000}"/>
    <cellStyle name="Normal 2 2 8 155" xfId="21596" xr:uid="{00000000-0005-0000-0000-00005C540000}"/>
    <cellStyle name="Normal 2 2 8 156" xfId="21597" xr:uid="{00000000-0005-0000-0000-00005D540000}"/>
    <cellStyle name="Normal 2 2 8 157" xfId="21598" xr:uid="{00000000-0005-0000-0000-00005E540000}"/>
    <cellStyle name="Normal 2 2 8 158" xfId="21599" xr:uid="{00000000-0005-0000-0000-00005F540000}"/>
    <cellStyle name="Normal 2 2 8 159" xfId="21600" xr:uid="{00000000-0005-0000-0000-000060540000}"/>
    <cellStyle name="Normal 2 2 8 16" xfId="21601" xr:uid="{00000000-0005-0000-0000-000061540000}"/>
    <cellStyle name="Normal 2 2 8 160" xfId="21602" xr:uid="{00000000-0005-0000-0000-000062540000}"/>
    <cellStyle name="Normal 2 2 8 161" xfId="21603" xr:uid="{00000000-0005-0000-0000-000063540000}"/>
    <cellStyle name="Normal 2 2 8 162" xfId="21604" xr:uid="{00000000-0005-0000-0000-000064540000}"/>
    <cellStyle name="Normal 2 2 8 163" xfId="21605" xr:uid="{00000000-0005-0000-0000-000065540000}"/>
    <cellStyle name="Normal 2 2 8 164" xfId="21606" xr:uid="{00000000-0005-0000-0000-000066540000}"/>
    <cellStyle name="Normal 2 2 8 165" xfId="21607" xr:uid="{00000000-0005-0000-0000-000067540000}"/>
    <cellStyle name="Normal 2 2 8 166" xfId="21608" xr:uid="{00000000-0005-0000-0000-000068540000}"/>
    <cellStyle name="Normal 2 2 8 167" xfId="21609" xr:uid="{00000000-0005-0000-0000-000069540000}"/>
    <cellStyle name="Normal 2 2 8 168" xfId="21610" xr:uid="{00000000-0005-0000-0000-00006A540000}"/>
    <cellStyle name="Normal 2 2 8 169" xfId="21611" xr:uid="{00000000-0005-0000-0000-00006B540000}"/>
    <cellStyle name="Normal 2 2 8 17" xfId="21612" xr:uid="{00000000-0005-0000-0000-00006C540000}"/>
    <cellStyle name="Normal 2 2 8 170" xfId="21613" xr:uid="{00000000-0005-0000-0000-00006D540000}"/>
    <cellStyle name="Normal 2 2 8 171" xfId="21614" xr:uid="{00000000-0005-0000-0000-00006E540000}"/>
    <cellStyle name="Normal 2 2 8 172" xfId="21615" xr:uid="{00000000-0005-0000-0000-00006F540000}"/>
    <cellStyle name="Normal 2 2 8 173" xfId="21616" xr:uid="{00000000-0005-0000-0000-000070540000}"/>
    <cellStyle name="Normal 2 2 8 174" xfId="21617" xr:uid="{00000000-0005-0000-0000-000071540000}"/>
    <cellStyle name="Normal 2 2 8 175" xfId="21618" xr:uid="{00000000-0005-0000-0000-000072540000}"/>
    <cellStyle name="Normal 2 2 8 176" xfId="21619" xr:uid="{00000000-0005-0000-0000-000073540000}"/>
    <cellStyle name="Normal 2 2 8 177" xfId="21620" xr:uid="{00000000-0005-0000-0000-000074540000}"/>
    <cellStyle name="Normal 2 2 8 178" xfId="21621" xr:uid="{00000000-0005-0000-0000-000075540000}"/>
    <cellStyle name="Normal 2 2 8 179" xfId="21622" xr:uid="{00000000-0005-0000-0000-000076540000}"/>
    <cellStyle name="Normal 2 2 8 18" xfId="21623" xr:uid="{00000000-0005-0000-0000-000077540000}"/>
    <cellStyle name="Normal 2 2 8 180" xfId="21624" xr:uid="{00000000-0005-0000-0000-000078540000}"/>
    <cellStyle name="Normal 2 2 8 19" xfId="21625" xr:uid="{00000000-0005-0000-0000-000079540000}"/>
    <cellStyle name="Normal 2 2 8 2" xfId="21626" xr:uid="{00000000-0005-0000-0000-00007A540000}"/>
    <cellStyle name="Normal 2 2 8 20" xfId="21627" xr:uid="{00000000-0005-0000-0000-00007B540000}"/>
    <cellStyle name="Normal 2 2 8 21" xfId="21628" xr:uid="{00000000-0005-0000-0000-00007C540000}"/>
    <cellStyle name="Normal 2 2 8 22" xfId="21629" xr:uid="{00000000-0005-0000-0000-00007D540000}"/>
    <cellStyle name="Normal 2 2 8 23" xfId="21630" xr:uid="{00000000-0005-0000-0000-00007E540000}"/>
    <cellStyle name="Normal 2 2 8 24" xfId="21631" xr:uid="{00000000-0005-0000-0000-00007F540000}"/>
    <cellStyle name="Normal 2 2 8 25" xfId="21632" xr:uid="{00000000-0005-0000-0000-000080540000}"/>
    <cellStyle name="Normal 2 2 8 26" xfId="21633" xr:uid="{00000000-0005-0000-0000-000081540000}"/>
    <cellStyle name="Normal 2 2 8 27" xfId="21634" xr:uid="{00000000-0005-0000-0000-000082540000}"/>
    <cellStyle name="Normal 2 2 8 28" xfId="21635" xr:uid="{00000000-0005-0000-0000-000083540000}"/>
    <cellStyle name="Normal 2 2 8 29" xfId="21636" xr:uid="{00000000-0005-0000-0000-000084540000}"/>
    <cellStyle name="Normal 2 2 8 3" xfId="21637" xr:uid="{00000000-0005-0000-0000-000085540000}"/>
    <cellStyle name="Normal 2 2 8 30" xfId="21638" xr:uid="{00000000-0005-0000-0000-000086540000}"/>
    <cellStyle name="Normal 2 2 8 31" xfId="21639" xr:uid="{00000000-0005-0000-0000-000087540000}"/>
    <cellStyle name="Normal 2 2 8 32" xfId="21640" xr:uid="{00000000-0005-0000-0000-000088540000}"/>
    <cellStyle name="Normal 2 2 8 33" xfId="21641" xr:uid="{00000000-0005-0000-0000-000089540000}"/>
    <cellStyle name="Normal 2 2 8 34" xfId="21642" xr:uid="{00000000-0005-0000-0000-00008A540000}"/>
    <cellStyle name="Normal 2 2 8 35" xfId="21643" xr:uid="{00000000-0005-0000-0000-00008B540000}"/>
    <cellStyle name="Normal 2 2 8 36" xfId="21644" xr:uid="{00000000-0005-0000-0000-00008C540000}"/>
    <cellStyle name="Normal 2 2 8 37" xfId="21645" xr:uid="{00000000-0005-0000-0000-00008D540000}"/>
    <cellStyle name="Normal 2 2 8 38" xfId="21646" xr:uid="{00000000-0005-0000-0000-00008E540000}"/>
    <cellStyle name="Normal 2 2 8 39" xfId="21647" xr:uid="{00000000-0005-0000-0000-00008F540000}"/>
    <cellStyle name="Normal 2 2 8 4" xfId="21648" xr:uid="{00000000-0005-0000-0000-000090540000}"/>
    <cellStyle name="Normal 2 2 8 40" xfId="21649" xr:uid="{00000000-0005-0000-0000-000091540000}"/>
    <cellStyle name="Normal 2 2 8 41" xfId="21650" xr:uid="{00000000-0005-0000-0000-000092540000}"/>
    <cellStyle name="Normal 2 2 8 42" xfId="21651" xr:uid="{00000000-0005-0000-0000-000093540000}"/>
    <cellStyle name="Normal 2 2 8 43" xfId="21652" xr:uid="{00000000-0005-0000-0000-000094540000}"/>
    <cellStyle name="Normal 2 2 8 44" xfId="21653" xr:uid="{00000000-0005-0000-0000-000095540000}"/>
    <cellStyle name="Normal 2 2 8 45" xfId="21654" xr:uid="{00000000-0005-0000-0000-000096540000}"/>
    <cellStyle name="Normal 2 2 8 46" xfId="21655" xr:uid="{00000000-0005-0000-0000-000097540000}"/>
    <cellStyle name="Normal 2 2 8 47" xfId="21656" xr:uid="{00000000-0005-0000-0000-000098540000}"/>
    <cellStyle name="Normal 2 2 8 48" xfId="21657" xr:uid="{00000000-0005-0000-0000-000099540000}"/>
    <cellStyle name="Normal 2 2 8 49" xfId="21658" xr:uid="{00000000-0005-0000-0000-00009A540000}"/>
    <cellStyle name="Normal 2 2 8 5" xfId="21659" xr:uid="{00000000-0005-0000-0000-00009B540000}"/>
    <cellStyle name="Normal 2 2 8 50" xfId="21660" xr:uid="{00000000-0005-0000-0000-00009C540000}"/>
    <cellStyle name="Normal 2 2 8 51" xfId="21661" xr:uid="{00000000-0005-0000-0000-00009D540000}"/>
    <cellStyle name="Normal 2 2 8 52" xfId="21662" xr:uid="{00000000-0005-0000-0000-00009E540000}"/>
    <cellStyle name="Normal 2 2 8 53" xfId="21663" xr:uid="{00000000-0005-0000-0000-00009F540000}"/>
    <cellStyle name="Normal 2 2 8 54" xfId="21664" xr:uid="{00000000-0005-0000-0000-0000A0540000}"/>
    <cellStyle name="Normal 2 2 8 55" xfId="21665" xr:uid="{00000000-0005-0000-0000-0000A1540000}"/>
    <cellStyle name="Normal 2 2 8 56" xfId="21666" xr:uid="{00000000-0005-0000-0000-0000A2540000}"/>
    <cellStyle name="Normal 2 2 8 57" xfId="21667" xr:uid="{00000000-0005-0000-0000-0000A3540000}"/>
    <cellStyle name="Normal 2 2 8 58" xfId="21668" xr:uid="{00000000-0005-0000-0000-0000A4540000}"/>
    <cellStyle name="Normal 2 2 8 59" xfId="21669" xr:uid="{00000000-0005-0000-0000-0000A5540000}"/>
    <cellStyle name="Normal 2 2 8 6" xfId="21670" xr:uid="{00000000-0005-0000-0000-0000A6540000}"/>
    <cellStyle name="Normal 2 2 8 60" xfId="21671" xr:uid="{00000000-0005-0000-0000-0000A7540000}"/>
    <cellStyle name="Normal 2 2 8 61" xfId="21672" xr:uid="{00000000-0005-0000-0000-0000A8540000}"/>
    <cellStyle name="Normal 2 2 8 62" xfId="21673" xr:uid="{00000000-0005-0000-0000-0000A9540000}"/>
    <cellStyle name="Normal 2 2 8 63" xfId="21674" xr:uid="{00000000-0005-0000-0000-0000AA540000}"/>
    <cellStyle name="Normal 2 2 8 64" xfId="21675" xr:uid="{00000000-0005-0000-0000-0000AB540000}"/>
    <cellStyle name="Normal 2 2 8 65" xfId="21676" xr:uid="{00000000-0005-0000-0000-0000AC540000}"/>
    <cellStyle name="Normal 2 2 8 66" xfId="21677" xr:uid="{00000000-0005-0000-0000-0000AD540000}"/>
    <cellStyle name="Normal 2 2 8 67" xfId="21678" xr:uid="{00000000-0005-0000-0000-0000AE540000}"/>
    <cellStyle name="Normal 2 2 8 68" xfId="21679" xr:uid="{00000000-0005-0000-0000-0000AF540000}"/>
    <cellStyle name="Normal 2 2 8 69" xfId="21680" xr:uid="{00000000-0005-0000-0000-0000B0540000}"/>
    <cellStyle name="Normal 2 2 8 7" xfId="21681" xr:uid="{00000000-0005-0000-0000-0000B1540000}"/>
    <cellStyle name="Normal 2 2 8 70" xfId="21682" xr:uid="{00000000-0005-0000-0000-0000B2540000}"/>
    <cellStyle name="Normal 2 2 8 71" xfId="21683" xr:uid="{00000000-0005-0000-0000-0000B3540000}"/>
    <cellStyle name="Normal 2 2 8 72" xfId="21684" xr:uid="{00000000-0005-0000-0000-0000B4540000}"/>
    <cellStyle name="Normal 2 2 8 73" xfId="21685" xr:uid="{00000000-0005-0000-0000-0000B5540000}"/>
    <cellStyle name="Normal 2 2 8 74" xfId="21686" xr:uid="{00000000-0005-0000-0000-0000B6540000}"/>
    <cellStyle name="Normal 2 2 8 75" xfId="21687" xr:uid="{00000000-0005-0000-0000-0000B7540000}"/>
    <cellStyle name="Normal 2 2 8 76" xfId="21688" xr:uid="{00000000-0005-0000-0000-0000B8540000}"/>
    <cellStyle name="Normal 2 2 8 77" xfId="21689" xr:uid="{00000000-0005-0000-0000-0000B9540000}"/>
    <cellStyle name="Normal 2 2 8 78" xfId="21690" xr:uid="{00000000-0005-0000-0000-0000BA540000}"/>
    <cellStyle name="Normal 2 2 8 79" xfId="21691" xr:uid="{00000000-0005-0000-0000-0000BB540000}"/>
    <cellStyle name="Normal 2 2 8 8" xfId="21692" xr:uid="{00000000-0005-0000-0000-0000BC540000}"/>
    <cellStyle name="Normal 2 2 8 80" xfId="21693" xr:uid="{00000000-0005-0000-0000-0000BD540000}"/>
    <cellStyle name="Normal 2 2 8 81" xfId="21694" xr:uid="{00000000-0005-0000-0000-0000BE540000}"/>
    <cellStyle name="Normal 2 2 8 82" xfId="21695" xr:uid="{00000000-0005-0000-0000-0000BF540000}"/>
    <cellStyle name="Normal 2 2 8 83" xfId="21696" xr:uid="{00000000-0005-0000-0000-0000C0540000}"/>
    <cellStyle name="Normal 2 2 8 84" xfId="21697" xr:uid="{00000000-0005-0000-0000-0000C1540000}"/>
    <cellStyle name="Normal 2 2 8 85" xfId="21698" xr:uid="{00000000-0005-0000-0000-0000C2540000}"/>
    <cellStyle name="Normal 2 2 8 86" xfId="21699" xr:uid="{00000000-0005-0000-0000-0000C3540000}"/>
    <cellStyle name="Normal 2 2 8 87" xfId="21700" xr:uid="{00000000-0005-0000-0000-0000C4540000}"/>
    <cellStyle name="Normal 2 2 8 88" xfId="21701" xr:uid="{00000000-0005-0000-0000-0000C5540000}"/>
    <cellStyle name="Normal 2 2 8 89" xfId="21702" xr:uid="{00000000-0005-0000-0000-0000C6540000}"/>
    <cellStyle name="Normal 2 2 8 9" xfId="21703" xr:uid="{00000000-0005-0000-0000-0000C7540000}"/>
    <cellStyle name="Normal 2 2 8 90" xfId="21704" xr:uid="{00000000-0005-0000-0000-0000C8540000}"/>
    <cellStyle name="Normal 2 2 8 91" xfId="21705" xr:uid="{00000000-0005-0000-0000-0000C9540000}"/>
    <cellStyle name="Normal 2 2 8 92" xfId="21706" xr:uid="{00000000-0005-0000-0000-0000CA540000}"/>
    <cellStyle name="Normal 2 2 8 93" xfId="21707" xr:uid="{00000000-0005-0000-0000-0000CB540000}"/>
    <cellStyle name="Normal 2 2 8 94" xfId="21708" xr:uid="{00000000-0005-0000-0000-0000CC540000}"/>
    <cellStyle name="Normal 2 2 8 95" xfId="21709" xr:uid="{00000000-0005-0000-0000-0000CD540000}"/>
    <cellStyle name="Normal 2 2 8 96" xfId="21710" xr:uid="{00000000-0005-0000-0000-0000CE540000}"/>
    <cellStyle name="Normal 2 2 8 97" xfId="21711" xr:uid="{00000000-0005-0000-0000-0000CF540000}"/>
    <cellStyle name="Normal 2 2 8 98" xfId="21712" xr:uid="{00000000-0005-0000-0000-0000D0540000}"/>
    <cellStyle name="Normal 2 2 8 99" xfId="21713" xr:uid="{00000000-0005-0000-0000-0000D1540000}"/>
    <cellStyle name="Normal 2 2 80" xfId="21714" xr:uid="{00000000-0005-0000-0000-0000D2540000}"/>
    <cellStyle name="Normal 2 2 81" xfId="21715" xr:uid="{00000000-0005-0000-0000-0000D3540000}"/>
    <cellStyle name="Normal 2 2 82" xfId="21716" xr:uid="{00000000-0005-0000-0000-0000D4540000}"/>
    <cellStyle name="Normal 2 2 83" xfId="21717" xr:uid="{00000000-0005-0000-0000-0000D5540000}"/>
    <cellStyle name="Normal 2 2 84" xfId="21718" xr:uid="{00000000-0005-0000-0000-0000D6540000}"/>
    <cellStyle name="Normal 2 2 85" xfId="21719" xr:uid="{00000000-0005-0000-0000-0000D7540000}"/>
    <cellStyle name="Normal 2 2 86" xfId="21720" xr:uid="{00000000-0005-0000-0000-0000D8540000}"/>
    <cellStyle name="Normal 2 2 87" xfId="21721" xr:uid="{00000000-0005-0000-0000-0000D9540000}"/>
    <cellStyle name="Normal 2 2 88" xfId="21722" xr:uid="{00000000-0005-0000-0000-0000DA540000}"/>
    <cellStyle name="Normal 2 2 89" xfId="21723" xr:uid="{00000000-0005-0000-0000-0000DB540000}"/>
    <cellStyle name="Normal 2 2 9" xfId="21724" xr:uid="{00000000-0005-0000-0000-0000DC540000}"/>
    <cellStyle name="Normal 2 2 9 10" xfId="21725" xr:uid="{00000000-0005-0000-0000-0000DD540000}"/>
    <cellStyle name="Normal 2 2 9 100" xfId="21726" xr:uid="{00000000-0005-0000-0000-0000DE540000}"/>
    <cellStyle name="Normal 2 2 9 101" xfId="21727" xr:uid="{00000000-0005-0000-0000-0000DF540000}"/>
    <cellStyle name="Normal 2 2 9 102" xfId="21728" xr:uid="{00000000-0005-0000-0000-0000E0540000}"/>
    <cellStyle name="Normal 2 2 9 103" xfId="21729" xr:uid="{00000000-0005-0000-0000-0000E1540000}"/>
    <cellStyle name="Normal 2 2 9 104" xfId="21730" xr:uid="{00000000-0005-0000-0000-0000E2540000}"/>
    <cellStyle name="Normal 2 2 9 105" xfId="21731" xr:uid="{00000000-0005-0000-0000-0000E3540000}"/>
    <cellStyle name="Normal 2 2 9 106" xfId="21732" xr:uid="{00000000-0005-0000-0000-0000E4540000}"/>
    <cellStyle name="Normal 2 2 9 107" xfId="21733" xr:uid="{00000000-0005-0000-0000-0000E5540000}"/>
    <cellStyle name="Normal 2 2 9 108" xfId="21734" xr:uid="{00000000-0005-0000-0000-0000E6540000}"/>
    <cellStyle name="Normal 2 2 9 109" xfId="21735" xr:uid="{00000000-0005-0000-0000-0000E7540000}"/>
    <cellStyle name="Normal 2 2 9 11" xfId="21736" xr:uid="{00000000-0005-0000-0000-0000E8540000}"/>
    <cellStyle name="Normal 2 2 9 110" xfId="21737" xr:uid="{00000000-0005-0000-0000-0000E9540000}"/>
    <cellStyle name="Normal 2 2 9 111" xfId="21738" xr:uid="{00000000-0005-0000-0000-0000EA540000}"/>
    <cellStyle name="Normal 2 2 9 112" xfId="21739" xr:uid="{00000000-0005-0000-0000-0000EB540000}"/>
    <cellStyle name="Normal 2 2 9 113" xfId="21740" xr:uid="{00000000-0005-0000-0000-0000EC540000}"/>
    <cellStyle name="Normal 2 2 9 114" xfId="21741" xr:uid="{00000000-0005-0000-0000-0000ED540000}"/>
    <cellStyle name="Normal 2 2 9 115" xfId="21742" xr:uid="{00000000-0005-0000-0000-0000EE540000}"/>
    <cellStyle name="Normal 2 2 9 116" xfId="21743" xr:uid="{00000000-0005-0000-0000-0000EF540000}"/>
    <cellStyle name="Normal 2 2 9 117" xfId="21744" xr:uid="{00000000-0005-0000-0000-0000F0540000}"/>
    <cellStyle name="Normal 2 2 9 118" xfId="21745" xr:uid="{00000000-0005-0000-0000-0000F1540000}"/>
    <cellStyle name="Normal 2 2 9 119" xfId="21746" xr:uid="{00000000-0005-0000-0000-0000F2540000}"/>
    <cellStyle name="Normal 2 2 9 12" xfId="21747" xr:uid="{00000000-0005-0000-0000-0000F3540000}"/>
    <cellStyle name="Normal 2 2 9 120" xfId="21748" xr:uid="{00000000-0005-0000-0000-0000F4540000}"/>
    <cellStyle name="Normal 2 2 9 121" xfId="21749" xr:uid="{00000000-0005-0000-0000-0000F5540000}"/>
    <cellStyle name="Normal 2 2 9 122" xfId="21750" xr:uid="{00000000-0005-0000-0000-0000F6540000}"/>
    <cellStyle name="Normal 2 2 9 123" xfId="21751" xr:uid="{00000000-0005-0000-0000-0000F7540000}"/>
    <cellStyle name="Normal 2 2 9 124" xfId="21752" xr:uid="{00000000-0005-0000-0000-0000F8540000}"/>
    <cellStyle name="Normal 2 2 9 125" xfId="21753" xr:uid="{00000000-0005-0000-0000-0000F9540000}"/>
    <cellStyle name="Normal 2 2 9 126" xfId="21754" xr:uid="{00000000-0005-0000-0000-0000FA540000}"/>
    <cellStyle name="Normal 2 2 9 127" xfId="21755" xr:uid="{00000000-0005-0000-0000-0000FB540000}"/>
    <cellStyle name="Normal 2 2 9 128" xfId="21756" xr:uid="{00000000-0005-0000-0000-0000FC540000}"/>
    <cellStyle name="Normal 2 2 9 129" xfId="21757" xr:uid="{00000000-0005-0000-0000-0000FD540000}"/>
    <cellStyle name="Normal 2 2 9 13" xfId="21758" xr:uid="{00000000-0005-0000-0000-0000FE540000}"/>
    <cellStyle name="Normal 2 2 9 130" xfId="21759" xr:uid="{00000000-0005-0000-0000-0000FF540000}"/>
    <cellStyle name="Normal 2 2 9 131" xfId="21760" xr:uid="{00000000-0005-0000-0000-000000550000}"/>
    <cellStyle name="Normal 2 2 9 132" xfId="21761" xr:uid="{00000000-0005-0000-0000-000001550000}"/>
    <cellStyle name="Normal 2 2 9 133" xfId="21762" xr:uid="{00000000-0005-0000-0000-000002550000}"/>
    <cellStyle name="Normal 2 2 9 134" xfId="21763" xr:uid="{00000000-0005-0000-0000-000003550000}"/>
    <cellStyle name="Normal 2 2 9 135" xfId="21764" xr:uid="{00000000-0005-0000-0000-000004550000}"/>
    <cellStyle name="Normal 2 2 9 136" xfId="21765" xr:uid="{00000000-0005-0000-0000-000005550000}"/>
    <cellStyle name="Normal 2 2 9 137" xfId="21766" xr:uid="{00000000-0005-0000-0000-000006550000}"/>
    <cellStyle name="Normal 2 2 9 138" xfId="21767" xr:uid="{00000000-0005-0000-0000-000007550000}"/>
    <cellStyle name="Normal 2 2 9 139" xfId="21768" xr:uid="{00000000-0005-0000-0000-000008550000}"/>
    <cellStyle name="Normal 2 2 9 14" xfId="21769" xr:uid="{00000000-0005-0000-0000-000009550000}"/>
    <cellStyle name="Normal 2 2 9 140" xfId="21770" xr:uid="{00000000-0005-0000-0000-00000A550000}"/>
    <cellStyle name="Normal 2 2 9 141" xfId="21771" xr:uid="{00000000-0005-0000-0000-00000B550000}"/>
    <cellStyle name="Normal 2 2 9 142" xfId="21772" xr:uid="{00000000-0005-0000-0000-00000C550000}"/>
    <cellStyle name="Normal 2 2 9 143" xfId="21773" xr:uid="{00000000-0005-0000-0000-00000D550000}"/>
    <cellStyle name="Normal 2 2 9 144" xfId="21774" xr:uid="{00000000-0005-0000-0000-00000E550000}"/>
    <cellStyle name="Normal 2 2 9 145" xfId="21775" xr:uid="{00000000-0005-0000-0000-00000F550000}"/>
    <cellStyle name="Normal 2 2 9 146" xfId="21776" xr:uid="{00000000-0005-0000-0000-000010550000}"/>
    <cellStyle name="Normal 2 2 9 147" xfId="21777" xr:uid="{00000000-0005-0000-0000-000011550000}"/>
    <cellStyle name="Normal 2 2 9 148" xfId="21778" xr:uid="{00000000-0005-0000-0000-000012550000}"/>
    <cellStyle name="Normal 2 2 9 149" xfId="21779" xr:uid="{00000000-0005-0000-0000-000013550000}"/>
    <cellStyle name="Normal 2 2 9 15" xfId="21780" xr:uid="{00000000-0005-0000-0000-000014550000}"/>
    <cellStyle name="Normal 2 2 9 150" xfId="21781" xr:uid="{00000000-0005-0000-0000-000015550000}"/>
    <cellStyle name="Normal 2 2 9 151" xfId="21782" xr:uid="{00000000-0005-0000-0000-000016550000}"/>
    <cellStyle name="Normal 2 2 9 152" xfId="21783" xr:uid="{00000000-0005-0000-0000-000017550000}"/>
    <cellStyle name="Normal 2 2 9 153" xfId="21784" xr:uid="{00000000-0005-0000-0000-000018550000}"/>
    <cellStyle name="Normal 2 2 9 154" xfId="21785" xr:uid="{00000000-0005-0000-0000-000019550000}"/>
    <cellStyle name="Normal 2 2 9 155" xfId="21786" xr:uid="{00000000-0005-0000-0000-00001A550000}"/>
    <cellStyle name="Normal 2 2 9 156" xfId="21787" xr:uid="{00000000-0005-0000-0000-00001B550000}"/>
    <cellStyle name="Normal 2 2 9 157" xfId="21788" xr:uid="{00000000-0005-0000-0000-00001C550000}"/>
    <cellStyle name="Normal 2 2 9 158" xfId="21789" xr:uid="{00000000-0005-0000-0000-00001D550000}"/>
    <cellStyle name="Normal 2 2 9 159" xfId="21790" xr:uid="{00000000-0005-0000-0000-00001E550000}"/>
    <cellStyle name="Normal 2 2 9 16" xfId="21791" xr:uid="{00000000-0005-0000-0000-00001F550000}"/>
    <cellStyle name="Normal 2 2 9 160" xfId="21792" xr:uid="{00000000-0005-0000-0000-000020550000}"/>
    <cellStyle name="Normal 2 2 9 161" xfId="21793" xr:uid="{00000000-0005-0000-0000-000021550000}"/>
    <cellStyle name="Normal 2 2 9 162" xfId="21794" xr:uid="{00000000-0005-0000-0000-000022550000}"/>
    <cellStyle name="Normal 2 2 9 163" xfId="21795" xr:uid="{00000000-0005-0000-0000-000023550000}"/>
    <cellStyle name="Normal 2 2 9 164" xfId="21796" xr:uid="{00000000-0005-0000-0000-000024550000}"/>
    <cellStyle name="Normal 2 2 9 165" xfId="21797" xr:uid="{00000000-0005-0000-0000-000025550000}"/>
    <cellStyle name="Normal 2 2 9 166" xfId="21798" xr:uid="{00000000-0005-0000-0000-000026550000}"/>
    <cellStyle name="Normal 2 2 9 167" xfId="21799" xr:uid="{00000000-0005-0000-0000-000027550000}"/>
    <cellStyle name="Normal 2 2 9 168" xfId="21800" xr:uid="{00000000-0005-0000-0000-000028550000}"/>
    <cellStyle name="Normal 2 2 9 169" xfId="21801" xr:uid="{00000000-0005-0000-0000-000029550000}"/>
    <cellStyle name="Normal 2 2 9 17" xfId="21802" xr:uid="{00000000-0005-0000-0000-00002A550000}"/>
    <cellStyle name="Normal 2 2 9 170" xfId="21803" xr:uid="{00000000-0005-0000-0000-00002B550000}"/>
    <cellStyle name="Normal 2 2 9 171" xfId="21804" xr:uid="{00000000-0005-0000-0000-00002C550000}"/>
    <cellStyle name="Normal 2 2 9 172" xfId="21805" xr:uid="{00000000-0005-0000-0000-00002D550000}"/>
    <cellStyle name="Normal 2 2 9 173" xfId="21806" xr:uid="{00000000-0005-0000-0000-00002E550000}"/>
    <cellStyle name="Normal 2 2 9 174" xfId="21807" xr:uid="{00000000-0005-0000-0000-00002F550000}"/>
    <cellStyle name="Normal 2 2 9 175" xfId="21808" xr:uid="{00000000-0005-0000-0000-000030550000}"/>
    <cellStyle name="Normal 2 2 9 176" xfId="21809" xr:uid="{00000000-0005-0000-0000-000031550000}"/>
    <cellStyle name="Normal 2 2 9 177" xfId="21810" xr:uid="{00000000-0005-0000-0000-000032550000}"/>
    <cellStyle name="Normal 2 2 9 178" xfId="21811" xr:uid="{00000000-0005-0000-0000-000033550000}"/>
    <cellStyle name="Normal 2 2 9 179" xfId="21812" xr:uid="{00000000-0005-0000-0000-000034550000}"/>
    <cellStyle name="Normal 2 2 9 18" xfId="21813" xr:uid="{00000000-0005-0000-0000-000035550000}"/>
    <cellStyle name="Normal 2 2 9 180" xfId="21814" xr:uid="{00000000-0005-0000-0000-000036550000}"/>
    <cellStyle name="Normal 2 2 9 181" xfId="21815" xr:uid="{00000000-0005-0000-0000-000037550000}"/>
    <cellStyle name="Normal 2 2 9 182" xfId="21816" xr:uid="{00000000-0005-0000-0000-000038550000}"/>
    <cellStyle name="Normal 2 2 9 183" xfId="21817" xr:uid="{00000000-0005-0000-0000-000039550000}"/>
    <cellStyle name="Normal 2 2 9 184" xfId="21818" xr:uid="{00000000-0005-0000-0000-00003A550000}"/>
    <cellStyle name="Normal 2 2 9 185" xfId="21819" xr:uid="{00000000-0005-0000-0000-00003B550000}"/>
    <cellStyle name="Normal 2 2 9 186" xfId="21820" xr:uid="{00000000-0005-0000-0000-00003C550000}"/>
    <cellStyle name="Normal 2 2 9 187" xfId="21821" xr:uid="{00000000-0005-0000-0000-00003D550000}"/>
    <cellStyle name="Normal 2 2 9 188" xfId="21822" xr:uid="{00000000-0005-0000-0000-00003E550000}"/>
    <cellStyle name="Normal 2 2 9 189" xfId="21823" xr:uid="{00000000-0005-0000-0000-00003F550000}"/>
    <cellStyle name="Normal 2 2 9 19" xfId="21824" xr:uid="{00000000-0005-0000-0000-000040550000}"/>
    <cellStyle name="Normal 2 2 9 190" xfId="21825" xr:uid="{00000000-0005-0000-0000-000041550000}"/>
    <cellStyle name="Normal 2 2 9 191" xfId="21826" xr:uid="{00000000-0005-0000-0000-000042550000}"/>
    <cellStyle name="Normal 2 2 9 2" xfId="21827" xr:uid="{00000000-0005-0000-0000-000043550000}"/>
    <cellStyle name="Normal 2 2 9 20" xfId="21828" xr:uid="{00000000-0005-0000-0000-000044550000}"/>
    <cellStyle name="Normal 2 2 9 21" xfId="21829" xr:uid="{00000000-0005-0000-0000-000045550000}"/>
    <cellStyle name="Normal 2 2 9 22" xfId="21830" xr:uid="{00000000-0005-0000-0000-000046550000}"/>
    <cellStyle name="Normal 2 2 9 23" xfId="21831" xr:uid="{00000000-0005-0000-0000-000047550000}"/>
    <cellStyle name="Normal 2 2 9 24" xfId="21832" xr:uid="{00000000-0005-0000-0000-000048550000}"/>
    <cellStyle name="Normal 2 2 9 25" xfId="21833" xr:uid="{00000000-0005-0000-0000-000049550000}"/>
    <cellStyle name="Normal 2 2 9 26" xfId="21834" xr:uid="{00000000-0005-0000-0000-00004A550000}"/>
    <cellStyle name="Normal 2 2 9 27" xfId="21835" xr:uid="{00000000-0005-0000-0000-00004B550000}"/>
    <cellStyle name="Normal 2 2 9 28" xfId="21836" xr:uid="{00000000-0005-0000-0000-00004C550000}"/>
    <cellStyle name="Normal 2 2 9 29" xfId="21837" xr:uid="{00000000-0005-0000-0000-00004D550000}"/>
    <cellStyle name="Normal 2 2 9 3" xfId="21838" xr:uid="{00000000-0005-0000-0000-00004E550000}"/>
    <cellStyle name="Normal 2 2 9 30" xfId="21839" xr:uid="{00000000-0005-0000-0000-00004F550000}"/>
    <cellStyle name="Normal 2 2 9 31" xfId="21840" xr:uid="{00000000-0005-0000-0000-000050550000}"/>
    <cellStyle name="Normal 2 2 9 32" xfId="21841" xr:uid="{00000000-0005-0000-0000-000051550000}"/>
    <cellStyle name="Normal 2 2 9 33" xfId="21842" xr:uid="{00000000-0005-0000-0000-000052550000}"/>
    <cellStyle name="Normal 2 2 9 34" xfId="21843" xr:uid="{00000000-0005-0000-0000-000053550000}"/>
    <cellStyle name="Normal 2 2 9 35" xfId="21844" xr:uid="{00000000-0005-0000-0000-000054550000}"/>
    <cellStyle name="Normal 2 2 9 36" xfId="21845" xr:uid="{00000000-0005-0000-0000-000055550000}"/>
    <cellStyle name="Normal 2 2 9 37" xfId="21846" xr:uid="{00000000-0005-0000-0000-000056550000}"/>
    <cellStyle name="Normal 2 2 9 38" xfId="21847" xr:uid="{00000000-0005-0000-0000-000057550000}"/>
    <cellStyle name="Normal 2 2 9 39" xfId="21848" xr:uid="{00000000-0005-0000-0000-000058550000}"/>
    <cellStyle name="Normal 2 2 9 4" xfId="21849" xr:uid="{00000000-0005-0000-0000-000059550000}"/>
    <cellStyle name="Normal 2 2 9 40" xfId="21850" xr:uid="{00000000-0005-0000-0000-00005A550000}"/>
    <cellStyle name="Normal 2 2 9 41" xfId="21851" xr:uid="{00000000-0005-0000-0000-00005B550000}"/>
    <cellStyle name="Normal 2 2 9 42" xfId="21852" xr:uid="{00000000-0005-0000-0000-00005C550000}"/>
    <cellStyle name="Normal 2 2 9 43" xfId="21853" xr:uid="{00000000-0005-0000-0000-00005D550000}"/>
    <cellStyle name="Normal 2 2 9 44" xfId="21854" xr:uid="{00000000-0005-0000-0000-00005E550000}"/>
    <cellStyle name="Normal 2 2 9 45" xfId="21855" xr:uid="{00000000-0005-0000-0000-00005F550000}"/>
    <cellStyle name="Normal 2 2 9 46" xfId="21856" xr:uid="{00000000-0005-0000-0000-000060550000}"/>
    <cellStyle name="Normal 2 2 9 47" xfId="21857" xr:uid="{00000000-0005-0000-0000-000061550000}"/>
    <cellStyle name="Normal 2 2 9 48" xfId="21858" xr:uid="{00000000-0005-0000-0000-000062550000}"/>
    <cellStyle name="Normal 2 2 9 49" xfId="21859" xr:uid="{00000000-0005-0000-0000-000063550000}"/>
    <cellStyle name="Normal 2 2 9 5" xfId="21860" xr:uid="{00000000-0005-0000-0000-000064550000}"/>
    <cellStyle name="Normal 2 2 9 50" xfId="21861" xr:uid="{00000000-0005-0000-0000-000065550000}"/>
    <cellStyle name="Normal 2 2 9 51" xfId="21862" xr:uid="{00000000-0005-0000-0000-000066550000}"/>
    <cellStyle name="Normal 2 2 9 52" xfId="21863" xr:uid="{00000000-0005-0000-0000-000067550000}"/>
    <cellStyle name="Normal 2 2 9 53" xfId="21864" xr:uid="{00000000-0005-0000-0000-000068550000}"/>
    <cellStyle name="Normal 2 2 9 54" xfId="21865" xr:uid="{00000000-0005-0000-0000-000069550000}"/>
    <cellStyle name="Normal 2 2 9 55" xfId="21866" xr:uid="{00000000-0005-0000-0000-00006A550000}"/>
    <cellStyle name="Normal 2 2 9 56" xfId="21867" xr:uid="{00000000-0005-0000-0000-00006B550000}"/>
    <cellStyle name="Normal 2 2 9 57" xfId="21868" xr:uid="{00000000-0005-0000-0000-00006C550000}"/>
    <cellStyle name="Normal 2 2 9 58" xfId="21869" xr:uid="{00000000-0005-0000-0000-00006D550000}"/>
    <cellStyle name="Normal 2 2 9 59" xfId="21870" xr:uid="{00000000-0005-0000-0000-00006E550000}"/>
    <cellStyle name="Normal 2 2 9 6" xfId="21871" xr:uid="{00000000-0005-0000-0000-00006F550000}"/>
    <cellStyle name="Normal 2 2 9 60" xfId="21872" xr:uid="{00000000-0005-0000-0000-000070550000}"/>
    <cellStyle name="Normal 2 2 9 61" xfId="21873" xr:uid="{00000000-0005-0000-0000-000071550000}"/>
    <cellStyle name="Normal 2 2 9 62" xfId="21874" xr:uid="{00000000-0005-0000-0000-000072550000}"/>
    <cellStyle name="Normal 2 2 9 63" xfId="21875" xr:uid="{00000000-0005-0000-0000-000073550000}"/>
    <cellStyle name="Normal 2 2 9 64" xfId="21876" xr:uid="{00000000-0005-0000-0000-000074550000}"/>
    <cellStyle name="Normal 2 2 9 65" xfId="21877" xr:uid="{00000000-0005-0000-0000-000075550000}"/>
    <cellStyle name="Normal 2 2 9 66" xfId="21878" xr:uid="{00000000-0005-0000-0000-000076550000}"/>
    <cellStyle name="Normal 2 2 9 67" xfId="21879" xr:uid="{00000000-0005-0000-0000-000077550000}"/>
    <cellStyle name="Normal 2 2 9 68" xfId="21880" xr:uid="{00000000-0005-0000-0000-000078550000}"/>
    <cellStyle name="Normal 2 2 9 69" xfId="21881" xr:uid="{00000000-0005-0000-0000-000079550000}"/>
    <cellStyle name="Normal 2 2 9 7" xfId="21882" xr:uid="{00000000-0005-0000-0000-00007A550000}"/>
    <cellStyle name="Normal 2 2 9 70" xfId="21883" xr:uid="{00000000-0005-0000-0000-00007B550000}"/>
    <cellStyle name="Normal 2 2 9 71" xfId="21884" xr:uid="{00000000-0005-0000-0000-00007C550000}"/>
    <cellStyle name="Normal 2 2 9 72" xfId="21885" xr:uid="{00000000-0005-0000-0000-00007D550000}"/>
    <cellStyle name="Normal 2 2 9 73" xfId="21886" xr:uid="{00000000-0005-0000-0000-00007E550000}"/>
    <cellStyle name="Normal 2 2 9 74" xfId="21887" xr:uid="{00000000-0005-0000-0000-00007F550000}"/>
    <cellStyle name="Normal 2 2 9 75" xfId="21888" xr:uid="{00000000-0005-0000-0000-000080550000}"/>
    <cellStyle name="Normal 2 2 9 76" xfId="21889" xr:uid="{00000000-0005-0000-0000-000081550000}"/>
    <cellStyle name="Normal 2 2 9 77" xfId="21890" xr:uid="{00000000-0005-0000-0000-000082550000}"/>
    <cellStyle name="Normal 2 2 9 78" xfId="21891" xr:uid="{00000000-0005-0000-0000-000083550000}"/>
    <cellStyle name="Normal 2 2 9 79" xfId="21892" xr:uid="{00000000-0005-0000-0000-000084550000}"/>
    <cellStyle name="Normal 2 2 9 8" xfId="21893" xr:uid="{00000000-0005-0000-0000-000085550000}"/>
    <cellStyle name="Normal 2 2 9 80" xfId="21894" xr:uid="{00000000-0005-0000-0000-000086550000}"/>
    <cellStyle name="Normal 2 2 9 81" xfId="21895" xr:uid="{00000000-0005-0000-0000-000087550000}"/>
    <cellStyle name="Normal 2 2 9 82" xfId="21896" xr:uid="{00000000-0005-0000-0000-000088550000}"/>
    <cellStyle name="Normal 2 2 9 83" xfId="21897" xr:uid="{00000000-0005-0000-0000-000089550000}"/>
    <cellStyle name="Normal 2 2 9 84" xfId="21898" xr:uid="{00000000-0005-0000-0000-00008A550000}"/>
    <cellStyle name="Normal 2 2 9 85" xfId="21899" xr:uid="{00000000-0005-0000-0000-00008B550000}"/>
    <cellStyle name="Normal 2 2 9 86" xfId="21900" xr:uid="{00000000-0005-0000-0000-00008C550000}"/>
    <cellStyle name="Normal 2 2 9 87" xfId="21901" xr:uid="{00000000-0005-0000-0000-00008D550000}"/>
    <cellStyle name="Normal 2 2 9 88" xfId="21902" xr:uid="{00000000-0005-0000-0000-00008E550000}"/>
    <cellStyle name="Normal 2 2 9 89" xfId="21903" xr:uid="{00000000-0005-0000-0000-00008F550000}"/>
    <cellStyle name="Normal 2 2 9 9" xfId="21904" xr:uid="{00000000-0005-0000-0000-000090550000}"/>
    <cellStyle name="Normal 2 2 9 90" xfId="21905" xr:uid="{00000000-0005-0000-0000-000091550000}"/>
    <cellStyle name="Normal 2 2 9 91" xfId="21906" xr:uid="{00000000-0005-0000-0000-000092550000}"/>
    <cellStyle name="Normal 2 2 9 92" xfId="21907" xr:uid="{00000000-0005-0000-0000-000093550000}"/>
    <cellStyle name="Normal 2 2 9 93" xfId="21908" xr:uid="{00000000-0005-0000-0000-000094550000}"/>
    <cellStyle name="Normal 2 2 9 94" xfId="21909" xr:uid="{00000000-0005-0000-0000-000095550000}"/>
    <cellStyle name="Normal 2 2 9 95" xfId="21910" xr:uid="{00000000-0005-0000-0000-000096550000}"/>
    <cellStyle name="Normal 2 2 9 96" xfId="21911" xr:uid="{00000000-0005-0000-0000-000097550000}"/>
    <cellStyle name="Normal 2 2 9 97" xfId="21912" xr:uid="{00000000-0005-0000-0000-000098550000}"/>
    <cellStyle name="Normal 2 2 9 98" xfId="21913" xr:uid="{00000000-0005-0000-0000-000099550000}"/>
    <cellStyle name="Normal 2 2 9 99" xfId="21914" xr:uid="{00000000-0005-0000-0000-00009A550000}"/>
    <cellStyle name="Normal 2 2 90" xfId="21915" xr:uid="{00000000-0005-0000-0000-00009B550000}"/>
    <cellStyle name="Normal 2 2 91" xfId="21916" xr:uid="{00000000-0005-0000-0000-00009C550000}"/>
    <cellStyle name="Normal 2 2 92" xfId="21917" xr:uid="{00000000-0005-0000-0000-00009D550000}"/>
    <cellStyle name="Normal 2 2 93" xfId="21918" xr:uid="{00000000-0005-0000-0000-00009E550000}"/>
    <cellStyle name="Normal 2 2 94" xfId="21919" xr:uid="{00000000-0005-0000-0000-00009F550000}"/>
    <cellStyle name="Normal 2 2 95" xfId="21920" xr:uid="{00000000-0005-0000-0000-0000A0550000}"/>
    <cellStyle name="Normal 2 2 96" xfId="21921" xr:uid="{00000000-0005-0000-0000-0000A1550000}"/>
    <cellStyle name="Normal 2 2 97" xfId="21922" xr:uid="{00000000-0005-0000-0000-0000A2550000}"/>
    <cellStyle name="Normal 2 2 98" xfId="21923" xr:uid="{00000000-0005-0000-0000-0000A3550000}"/>
    <cellStyle name="Normal 2 2 99" xfId="21924" xr:uid="{00000000-0005-0000-0000-0000A4550000}"/>
    <cellStyle name="Normal 2 20" xfId="21925" xr:uid="{00000000-0005-0000-0000-0000A5550000}"/>
    <cellStyle name="Normal 2 20 10" xfId="21926" xr:uid="{00000000-0005-0000-0000-0000A6550000}"/>
    <cellStyle name="Normal 2 20 100" xfId="21927" xr:uid="{00000000-0005-0000-0000-0000A7550000}"/>
    <cellStyle name="Normal 2 20 101" xfId="21928" xr:uid="{00000000-0005-0000-0000-0000A8550000}"/>
    <cellStyle name="Normal 2 20 102" xfId="21929" xr:uid="{00000000-0005-0000-0000-0000A9550000}"/>
    <cellStyle name="Normal 2 20 103" xfId="21930" xr:uid="{00000000-0005-0000-0000-0000AA550000}"/>
    <cellStyle name="Normal 2 20 104" xfId="21931" xr:uid="{00000000-0005-0000-0000-0000AB550000}"/>
    <cellStyle name="Normal 2 20 105" xfId="21932" xr:uid="{00000000-0005-0000-0000-0000AC550000}"/>
    <cellStyle name="Normal 2 20 106" xfId="21933" xr:uid="{00000000-0005-0000-0000-0000AD550000}"/>
    <cellStyle name="Normal 2 20 107" xfId="21934" xr:uid="{00000000-0005-0000-0000-0000AE550000}"/>
    <cellStyle name="Normal 2 20 108" xfId="21935" xr:uid="{00000000-0005-0000-0000-0000AF550000}"/>
    <cellStyle name="Normal 2 20 109" xfId="21936" xr:uid="{00000000-0005-0000-0000-0000B0550000}"/>
    <cellStyle name="Normal 2 20 11" xfId="21937" xr:uid="{00000000-0005-0000-0000-0000B1550000}"/>
    <cellStyle name="Normal 2 20 110" xfId="21938" xr:uid="{00000000-0005-0000-0000-0000B2550000}"/>
    <cellStyle name="Normal 2 20 111" xfId="21939" xr:uid="{00000000-0005-0000-0000-0000B3550000}"/>
    <cellStyle name="Normal 2 20 112" xfId="21940" xr:uid="{00000000-0005-0000-0000-0000B4550000}"/>
    <cellStyle name="Normal 2 20 113" xfId="21941" xr:uid="{00000000-0005-0000-0000-0000B5550000}"/>
    <cellStyle name="Normal 2 20 114" xfId="21942" xr:uid="{00000000-0005-0000-0000-0000B6550000}"/>
    <cellStyle name="Normal 2 20 115" xfId="21943" xr:uid="{00000000-0005-0000-0000-0000B7550000}"/>
    <cellStyle name="Normal 2 20 116" xfId="21944" xr:uid="{00000000-0005-0000-0000-0000B8550000}"/>
    <cellStyle name="Normal 2 20 117" xfId="21945" xr:uid="{00000000-0005-0000-0000-0000B9550000}"/>
    <cellStyle name="Normal 2 20 118" xfId="21946" xr:uid="{00000000-0005-0000-0000-0000BA550000}"/>
    <cellStyle name="Normal 2 20 119" xfId="21947" xr:uid="{00000000-0005-0000-0000-0000BB550000}"/>
    <cellStyle name="Normal 2 20 12" xfId="21948" xr:uid="{00000000-0005-0000-0000-0000BC550000}"/>
    <cellStyle name="Normal 2 20 120" xfId="21949" xr:uid="{00000000-0005-0000-0000-0000BD550000}"/>
    <cellStyle name="Normal 2 20 121" xfId="21950" xr:uid="{00000000-0005-0000-0000-0000BE550000}"/>
    <cellStyle name="Normal 2 20 122" xfId="21951" xr:uid="{00000000-0005-0000-0000-0000BF550000}"/>
    <cellStyle name="Normal 2 20 123" xfId="21952" xr:uid="{00000000-0005-0000-0000-0000C0550000}"/>
    <cellStyle name="Normal 2 20 124" xfId="21953" xr:uid="{00000000-0005-0000-0000-0000C1550000}"/>
    <cellStyle name="Normal 2 20 125" xfId="21954" xr:uid="{00000000-0005-0000-0000-0000C2550000}"/>
    <cellStyle name="Normal 2 20 126" xfId="21955" xr:uid="{00000000-0005-0000-0000-0000C3550000}"/>
    <cellStyle name="Normal 2 20 127" xfId="21956" xr:uid="{00000000-0005-0000-0000-0000C4550000}"/>
    <cellStyle name="Normal 2 20 128" xfId="21957" xr:uid="{00000000-0005-0000-0000-0000C5550000}"/>
    <cellStyle name="Normal 2 20 129" xfId="21958" xr:uid="{00000000-0005-0000-0000-0000C6550000}"/>
    <cellStyle name="Normal 2 20 13" xfId="21959" xr:uid="{00000000-0005-0000-0000-0000C7550000}"/>
    <cellStyle name="Normal 2 20 130" xfId="21960" xr:uid="{00000000-0005-0000-0000-0000C8550000}"/>
    <cellStyle name="Normal 2 20 131" xfId="21961" xr:uid="{00000000-0005-0000-0000-0000C9550000}"/>
    <cellStyle name="Normal 2 20 132" xfId="21962" xr:uid="{00000000-0005-0000-0000-0000CA550000}"/>
    <cellStyle name="Normal 2 20 133" xfId="21963" xr:uid="{00000000-0005-0000-0000-0000CB550000}"/>
    <cellStyle name="Normal 2 20 134" xfId="21964" xr:uid="{00000000-0005-0000-0000-0000CC550000}"/>
    <cellStyle name="Normal 2 20 135" xfId="21965" xr:uid="{00000000-0005-0000-0000-0000CD550000}"/>
    <cellStyle name="Normal 2 20 136" xfId="21966" xr:uid="{00000000-0005-0000-0000-0000CE550000}"/>
    <cellStyle name="Normal 2 20 137" xfId="21967" xr:uid="{00000000-0005-0000-0000-0000CF550000}"/>
    <cellStyle name="Normal 2 20 138" xfId="21968" xr:uid="{00000000-0005-0000-0000-0000D0550000}"/>
    <cellStyle name="Normal 2 20 139" xfId="21969" xr:uid="{00000000-0005-0000-0000-0000D1550000}"/>
    <cellStyle name="Normal 2 20 14" xfId="21970" xr:uid="{00000000-0005-0000-0000-0000D2550000}"/>
    <cellStyle name="Normal 2 20 140" xfId="21971" xr:uid="{00000000-0005-0000-0000-0000D3550000}"/>
    <cellStyle name="Normal 2 20 141" xfId="21972" xr:uid="{00000000-0005-0000-0000-0000D4550000}"/>
    <cellStyle name="Normal 2 20 142" xfId="21973" xr:uid="{00000000-0005-0000-0000-0000D5550000}"/>
    <cellStyle name="Normal 2 20 143" xfId="21974" xr:uid="{00000000-0005-0000-0000-0000D6550000}"/>
    <cellStyle name="Normal 2 20 144" xfId="21975" xr:uid="{00000000-0005-0000-0000-0000D7550000}"/>
    <cellStyle name="Normal 2 20 145" xfId="21976" xr:uid="{00000000-0005-0000-0000-0000D8550000}"/>
    <cellStyle name="Normal 2 20 146" xfId="21977" xr:uid="{00000000-0005-0000-0000-0000D9550000}"/>
    <cellStyle name="Normal 2 20 147" xfId="21978" xr:uid="{00000000-0005-0000-0000-0000DA550000}"/>
    <cellStyle name="Normal 2 20 148" xfId="21979" xr:uid="{00000000-0005-0000-0000-0000DB550000}"/>
    <cellStyle name="Normal 2 20 149" xfId="21980" xr:uid="{00000000-0005-0000-0000-0000DC550000}"/>
    <cellStyle name="Normal 2 20 15" xfId="21981" xr:uid="{00000000-0005-0000-0000-0000DD550000}"/>
    <cellStyle name="Normal 2 20 150" xfId="21982" xr:uid="{00000000-0005-0000-0000-0000DE550000}"/>
    <cellStyle name="Normal 2 20 151" xfId="21983" xr:uid="{00000000-0005-0000-0000-0000DF550000}"/>
    <cellStyle name="Normal 2 20 152" xfId="21984" xr:uid="{00000000-0005-0000-0000-0000E0550000}"/>
    <cellStyle name="Normal 2 20 153" xfId="21985" xr:uid="{00000000-0005-0000-0000-0000E1550000}"/>
    <cellStyle name="Normal 2 20 154" xfId="21986" xr:uid="{00000000-0005-0000-0000-0000E2550000}"/>
    <cellStyle name="Normal 2 20 155" xfId="21987" xr:uid="{00000000-0005-0000-0000-0000E3550000}"/>
    <cellStyle name="Normal 2 20 156" xfId="21988" xr:uid="{00000000-0005-0000-0000-0000E4550000}"/>
    <cellStyle name="Normal 2 20 157" xfId="21989" xr:uid="{00000000-0005-0000-0000-0000E5550000}"/>
    <cellStyle name="Normal 2 20 158" xfId="21990" xr:uid="{00000000-0005-0000-0000-0000E6550000}"/>
    <cellStyle name="Normal 2 20 159" xfId="21991" xr:uid="{00000000-0005-0000-0000-0000E7550000}"/>
    <cellStyle name="Normal 2 20 16" xfId="21992" xr:uid="{00000000-0005-0000-0000-0000E8550000}"/>
    <cellStyle name="Normal 2 20 160" xfId="21993" xr:uid="{00000000-0005-0000-0000-0000E9550000}"/>
    <cellStyle name="Normal 2 20 161" xfId="21994" xr:uid="{00000000-0005-0000-0000-0000EA550000}"/>
    <cellStyle name="Normal 2 20 162" xfId="21995" xr:uid="{00000000-0005-0000-0000-0000EB550000}"/>
    <cellStyle name="Normal 2 20 163" xfId="21996" xr:uid="{00000000-0005-0000-0000-0000EC550000}"/>
    <cellStyle name="Normal 2 20 164" xfId="21997" xr:uid="{00000000-0005-0000-0000-0000ED550000}"/>
    <cellStyle name="Normal 2 20 165" xfId="21998" xr:uid="{00000000-0005-0000-0000-0000EE550000}"/>
    <cellStyle name="Normal 2 20 166" xfId="21999" xr:uid="{00000000-0005-0000-0000-0000EF550000}"/>
    <cellStyle name="Normal 2 20 167" xfId="22000" xr:uid="{00000000-0005-0000-0000-0000F0550000}"/>
    <cellStyle name="Normal 2 20 168" xfId="22001" xr:uid="{00000000-0005-0000-0000-0000F1550000}"/>
    <cellStyle name="Normal 2 20 169" xfId="22002" xr:uid="{00000000-0005-0000-0000-0000F2550000}"/>
    <cellStyle name="Normal 2 20 17" xfId="22003" xr:uid="{00000000-0005-0000-0000-0000F3550000}"/>
    <cellStyle name="Normal 2 20 170" xfId="22004" xr:uid="{00000000-0005-0000-0000-0000F4550000}"/>
    <cellStyle name="Normal 2 20 171" xfId="22005" xr:uid="{00000000-0005-0000-0000-0000F5550000}"/>
    <cellStyle name="Normal 2 20 172" xfId="22006" xr:uid="{00000000-0005-0000-0000-0000F6550000}"/>
    <cellStyle name="Normal 2 20 173" xfId="22007" xr:uid="{00000000-0005-0000-0000-0000F7550000}"/>
    <cellStyle name="Normal 2 20 174" xfId="22008" xr:uid="{00000000-0005-0000-0000-0000F8550000}"/>
    <cellStyle name="Normal 2 20 175" xfId="22009" xr:uid="{00000000-0005-0000-0000-0000F9550000}"/>
    <cellStyle name="Normal 2 20 176" xfId="22010" xr:uid="{00000000-0005-0000-0000-0000FA550000}"/>
    <cellStyle name="Normal 2 20 177" xfId="22011" xr:uid="{00000000-0005-0000-0000-0000FB550000}"/>
    <cellStyle name="Normal 2 20 178" xfId="22012" xr:uid="{00000000-0005-0000-0000-0000FC550000}"/>
    <cellStyle name="Normal 2 20 179" xfId="22013" xr:uid="{00000000-0005-0000-0000-0000FD550000}"/>
    <cellStyle name="Normal 2 20 18" xfId="22014" xr:uid="{00000000-0005-0000-0000-0000FE550000}"/>
    <cellStyle name="Normal 2 20 19" xfId="22015" xr:uid="{00000000-0005-0000-0000-0000FF550000}"/>
    <cellStyle name="Normal 2 20 2" xfId="22016" xr:uid="{00000000-0005-0000-0000-000000560000}"/>
    <cellStyle name="Normal 2 20 20" xfId="22017" xr:uid="{00000000-0005-0000-0000-000001560000}"/>
    <cellStyle name="Normal 2 20 21" xfId="22018" xr:uid="{00000000-0005-0000-0000-000002560000}"/>
    <cellStyle name="Normal 2 20 22" xfId="22019" xr:uid="{00000000-0005-0000-0000-000003560000}"/>
    <cellStyle name="Normal 2 20 23" xfId="22020" xr:uid="{00000000-0005-0000-0000-000004560000}"/>
    <cellStyle name="Normal 2 20 24" xfId="22021" xr:uid="{00000000-0005-0000-0000-000005560000}"/>
    <cellStyle name="Normal 2 20 25" xfId="22022" xr:uid="{00000000-0005-0000-0000-000006560000}"/>
    <cellStyle name="Normal 2 20 26" xfId="22023" xr:uid="{00000000-0005-0000-0000-000007560000}"/>
    <cellStyle name="Normal 2 20 27" xfId="22024" xr:uid="{00000000-0005-0000-0000-000008560000}"/>
    <cellStyle name="Normal 2 20 28" xfId="22025" xr:uid="{00000000-0005-0000-0000-000009560000}"/>
    <cellStyle name="Normal 2 20 29" xfId="22026" xr:uid="{00000000-0005-0000-0000-00000A560000}"/>
    <cellStyle name="Normal 2 20 3" xfId="22027" xr:uid="{00000000-0005-0000-0000-00000B560000}"/>
    <cellStyle name="Normal 2 20 30" xfId="22028" xr:uid="{00000000-0005-0000-0000-00000C560000}"/>
    <cellStyle name="Normal 2 20 31" xfId="22029" xr:uid="{00000000-0005-0000-0000-00000D560000}"/>
    <cellStyle name="Normal 2 20 32" xfId="22030" xr:uid="{00000000-0005-0000-0000-00000E560000}"/>
    <cellStyle name="Normal 2 20 33" xfId="22031" xr:uid="{00000000-0005-0000-0000-00000F560000}"/>
    <cellStyle name="Normal 2 20 34" xfId="22032" xr:uid="{00000000-0005-0000-0000-000010560000}"/>
    <cellStyle name="Normal 2 20 35" xfId="22033" xr:uid="{00000000-0005-0000-0000-000011560000}"/>
    <cellStyle name="Normal 2 20 36" xfId="22034" xr:uid="{00000000-0005-0000-0000-000012560000}"/>
    <cellStyle name="Normal 2 20 37" xfId="22035" xr:uid="{00000000-0005-0000-0000-000013560000}"/>
    <cellStyle name="Normal 2 20 38" xfId="22036" xr:uid="{00000000-0005-0000-0000-000014560000}"/>
    <cellStyle name="Normal 2 20 39" xfId="22037" xr:uid="{00000000-0005-0000-0000-000015560000}"/>
    <cellStyle name="Normal 2 20 4" xfId="22038" xr:uid="{00000000-0005-0000-0000-000016560000}"/>
    <cellStyle name="Normal 2 20 40" xfId="22039" xr:uid="{00000000-0005-0000-0000-000017560000}"/>
    <cellStyle name="Normal 2 20 41" xfId="22040" xr:uid="{00000000-0005-0000-0000-000018560000}"/>
    <cellStyle name="Normal 2 20 42" xfId="22041" xr:uid="{00000000-0005-0000-0000-000019560000}"/>
    <cellStyle name="Normal 2 20 43" xfId="22042" xr:uid="{00000000-0005-0000-0000-00001A560000}"/>
    <cellStyle name="Normal 2 20 44" xfId="22043" xr:uid="{00000000-0005-0000-0000-00001B560000}"/>
    <cellStyle name="Normal 2 20 45" xfId="22044" xr:uid="{00000000-0005-0000-0000-00001C560000}"/>
    <cellStyle name="Normal 2 20 46" xfId="22045" xr:uid="{00000000-0005-0000-0000-00001D560000}"/>
    <cellStyle name="Normal 2 20 47" xfId="22046" xr:uid="{00000000-0005-0000-0000-00001E560000}"/>
    <cellStyle name="Normal 2 20 48" xfId="22047" xr:uid="{00000000-0005-0000-0000-00001F560000}"/>
    <cellStyle name="Normal 2 20 49" xfId="22048" xr:uid="{00000000-0005-0000-0000-000020560000}"/>
    <cellStyle name="Normal 2 20 5" xfId="22049" xr:uid="{00000000-0005-0000-0000-000021560000}"/>
    <cellStyle name="Normal 2 20 50" xfId="22050" xr:uid="{00000000-0005-0000-0000-000022560000}"/>
    <cellStyle name="Normal 2 20 51" xfId="22051" xr:uid="{00000000-0005-0000-0000-000023560000}"/>
    <cellStyle name="Normal 2 20 52" xfId="22052" xr:uid="{00000000-0005-0000-0000-000024560000}"/>
    <cellStyle name="Normal 2 20 53" xfId="22053" xr:uid="{00000000-0005-0000-0000-000025560000}"/>
    <cellStyle name="Normal 2 20 54" xfId="22054" xr:uid="{00000000-0005-0000-0000-000026560000}"/>
    <cellStyle name="Normal 2 20 55" xfId="22055" xr:uid="{00000000-0005-0000-0000-000027560000}"/>
    <cellStyle name="Normal 2 20 56" xfId="22056" xr:uid="{00000000-0005-0000-0000-000028560000}"/>
    <cellStyle name="Normal 2 20 57" xfId="22057" xr:uid="{00000000-0005-0000-0000-000029560000}"/>
    <cellStyle name="Normal 2 20 58" xfId="22058" xr:uid="{00000000-0005-0000-0000-00002A560000}"/>
    <cellStyle name="Normal 2 20 59" xfId="22059" xr:uid="{00000000-0005-0000-0000-00002B560000}"/>
    <cellStyle name="Normal 2 20 6" xfId="22060" xr:uid="{00000000-0005-0000-0000-00002C560000}"/>
    <cellStyle name="Normal 2 20 60" xfId="22061" xr:uid="{00000000-0005-0000-0000-00002D560000}"/>
    <cellStyle name="Normal 2 20 61" xfId="22062" xr:uid="{00000000-0005-0000-0000-00002E560000}"/>
    <cellStyle name="Normal 2 20 62" xfId="22063" xr:uid="{00000000-0005-0000-0000-00002F560000}"/>
    <cellStyle name="Normal 2 20 63" xfId="22064" xr:uid="{00000000-0005-0000-0000-000030560000}"/>
    <cellStyle name="Normal 2 20 64" xfId="22065" xr:uid="{00000000-0005-0000-0000-000031560000}"/>
    <cellStyle name="Normal 2 20 65" xfId="22066" xr:uid="{00000000-0005-0000-0000-000032560000}"/>
    <cellStyle name="Normal 2 20 66" xfId="22067" xr:uid="{00000000-0005-0000-0000-000033560000}"/>
    <cellStyle name="Normal 2 20 67" xfId="22068" xr:uid="{00000000-0005-0000-0000-000034560000}"/>
    <cellStyle name="Normal 2 20 68" xfId="22069" xr:uid="{00000000-0005-0000-0000-000035560000}"/>
    <cellStyle name="Normal 2 20 69" xfId="22070" xr:uid="{00000000-0005-0000-0000-000036560000}"/>
    <cellStyle name="Normal 2 20 7" xfId="22071" xr:uid="{00000000-0005-0000-0000-000037560000}"/>
    <cellStyle name="Normal 2 20 70" xfId="22072" xr:uid="{00000000-0005-0000-0000-000038560000}"/>
    <cellStyle name="Normal 2 20 71" xfId="22073" xr:uid="{00000000-0005-0000-0000-000039560000}"/>
    <cellStyle name="Normal 2 20 72" xfId="22074" xr:uid="{00000000-0005-0000-0000-00003A560000}"/>
    <cellStyle name="Normal 2 20 73" xfId="22075" xr:uid="{00000000-0005-0000-0000-00003B560000}"/>
    <cellStyle name="Normal 2 20 74" xfId="22076" xr:uid="{00000000-0005-0000-0000-00003C560000}"/>
    <cellStyle name="Normal 2 20 75" xfId="22077" xr:uid="{00000000-0005-0000-0000-00003D560000}"/>
    <cellStyle name="Normal 2 20 76" xfId="22078" xr:uid="{00000000-0005-0000-0000-00003E560000}"/>
    <cellStyle name="Normal 2 20 77" xfId="22079" xr:uid="{00000000-0005-0000-0000-00003F560000}"/>
    <cellStyle name="Normal 2 20 78" xfId="22080" xr:uid="{00000000-0005-0000-0000-000040560000}"/>
    <cellStyle name="Normal 2 20 79" xfId="22081" xr:uid="{00000000-0005-0000-0000-000041560000}"/>
    <cellStyle name="Normal 2 20 8" xfId="22082" xr:uid="{00000000-0005-0000-0000-000042560000}"/>
    <cellStyle name="Normal 2 20 80" xfId="22083" xr:uid="{00000000-0005-0000-0000-000043560000}"/>
    <cellStyle name="Normal 2 20 81" xfId="22084" xr:uid="{00000000-0005-0000-0000-000044560000}"/>
    <cellStyle name="Normal 2 20 82" xfId="22085" xr:uid="{00000000-0005-0000-0000-000045560000}"/>
    <cellStyle name="Normal 2 20 83" xfId="22086" xr:uid="{00000000-0005-0000-0000-000046560000}"/>
    <cellStyle name="Normal 2 20 84" xfId="22087" xr:uid="{00000000-0005-0000-0000-000047560000}"/>
    <cellStyle name="Normal 2 20 85" xfId="22088" xr:uid="{00000000-0005-0000-0000-000048560000}"/>
    <cellStyle name="Normal 2 20 86" xfId="22089" xr:uid="{00000000-0005-0000-0000-000049560000}"/>
    <cellStyle name="Normal 2 20 87" xfId="22090" xr:uid="{00000000-0005-0000-0000-00004A560000}"/>
    <cellStyle name="Normal 2 20 88" xfId="22091" xr:uid="{00000000-0005-0000-0000-00004B560000}"/>
    <cellStyle name="Normal 2 20 89" xfId="22092" xr:uid="{00000000-0005-0000-0000-00004C560000}"/>
    <cellStyle name="Normal 2 20 9" xfId="22093" xr:uid="{00000000-0005-0000-0000-00004D560000}"/>
    <cellStyle name="Normal 2 20 90" xfId="22094" xr:uid="{00000000-0005-0000-0000-00004E560000}"/>
    <cellStyle name="Normal 2 20 91" xfId="22095" xr:uid="{00000000-0005-0000-0000-00004F560000}"/>
    <cellStyle name="Normal 2 20 92" xfId="22096" xr:uid="{00000000-0005-0000-0000-000050560000}"/>
    <cellStyle name="Normal 2 20 93" xfId="22097" xr:uid="{00000000-0005-0000-0000-000051560000}"/>
    <cellStyle name="Normal 2 20 94" xfId="22098" xr:uid="{00000000-0005-0000-0000-000052560000}"/>
    <cellStyle name="Normal 2 20 95" xfId="22099" xr:uid="{00000000-0005-0000-0000-000053560000}"/>
    <cellStyle name="Normal 2 20 96" xfId="22100" xr:uid="{00000000-0005-0000-0000-000054560000}"/>
    <cellStyle name="Normal 2 20 97" xfId="22101" xr:uid="{00000000-0005-0000-0000-000055560000}"/>
    <cellStyle name="Normal 2 20 98" xfId="22102" xr:uid="{00000000-0005-0000-0000-000056560000}"/>
    <cellStyle name="Normal 2 20 99" xfId="22103" xr:uid="{00000000-0005-0000-0000-000057560000}"/>
    <cellStyle name="Normal 2 21" xfId="22104" xr:uid="{00000000-0005-0000-0000-000058560000}"/>
    <cellStyle name="Normal 2 21 10" xfId="22105" xr:uid="{00000000-0005-0000-0000-000059560000}"/>
    <cellStyle name="Normal 2 21 100" xfId="22106" xr:uid="{00000000-0005-0000-0000-00005A560000}"/>
    <cellStyle name="Normal 2 21 101" xfId="22107" xr:uid="{00000000-0005-0000-0000-00005B560000}"/>
    <cellStyle name="Normal 2 21 102" xfId="22108" xr:uid="{00000000-0005-0000-0000-00005C560000}"/>
    <cellStyle name="Normal 2 21 103" xfId="22109" xr:uid="{00000000-0005-0000-0000-00005D560000}"/>
    <cellStyle name="Normal 2 21 104" xfId="22110" xr:uid="{00000000-0005-0000-0000-00005E560000}"/>
    <cellStyle name="Normal 2 21 105" xfId="22111" xr:uid="{00000000-0005-0000-0000-00005F560000}"/>
    <cellStyle name="Normal 2 21 106" xfId="22112" xr:uid="{00000000-0005-0000-0000-000060560000}"/>
    <cellStyle name="Normal 2 21 107" xfId="22113" xr:uid="{00000000-0005-0000-0000-000061560000}"/>
    <cellStyle name="Normal 2 21 108" xfId="22114" xr:uid="{00000000-0005-0000-0000-000062560000}"/>
    <cellStyle name="Normal 2 21 109" xfId="22115" xr:uid="{00000000-0005-0000-0000-000063560000}"/>
    <cellStyle name="Normal 2 21 11" xfId="22116" xr:uid="{00000000-0005-0000-0000-000064560000}"/>
    <cellStyle name="Normal 2 21 110" xfId="22117" xr:uid="{00000000-0005-0000-0000-000065560000}"/>
    <cellStyle name="Normal 2 21 111" xfId="22118" xr:uid="{00000000-0005-0000-0000-000066560000}"/>
    <cellStyle name="Normal 2 21 112" xfId="22119" xr:uid="{00000000-0005-0000-0000-000067560000}"/>
    <cellStyle name="Normal 2 21 113" xfId="22120" xr:uid="{00000000-0005-0000-0000-000068560000}"/>
    <cellStyle name="Normal 2 21 114" xfId="22121" xr:uid="{00000000-0005-0000-0000-000069560000}"/>
    <cellStyle name="Normal 2 21 115" xfId="22122" xr:uid="{00000000-0005-0000-0000-00006A560000}"/>
    <cellStyle name="Normal 2 21 116" xfId="22123" xr:uid="{00000000-0005-0000-0000-00006B560000}"/>
    <cellStyle name="Normal 2 21 117" xfId="22124" xr:uid="{00000000-0005-0000-0000-00006C560000}"/>
    <cellStyle name="Normal 2 21 118" xfId="22125" xr:uid="{00000000-0005-0000-0000-00006D560000}"/>
    <cellStyle name="Normal 2 21 119" xfId="22126" xr:uid="{00000000-0005-0000-0000-00006E560000}"/>
    <cellStyle name="Normal 2 21 12" xfId="22127" xr:uid="{00000000-0005-0000-0000-00006F560000}"/>
    <cellStyle name="Normal 2 21 120" xfId="22128" xr:uid="{00000000-0005-0000-0000-000070560000}"/>
    <cellStyle name="Normal 2 21 121" xfId="22129" xr:uid="{00000000-0005-0000-0000-000071560000}"/>
    <cellStyle name="Normal 2 21 122" xfId="22130" xr:uid="{00000000-0005-0000-0000-000072560000}"/>
    <cellStyle name="Normal 2 21 123" xfId="22131" xr:uid="{00000000-0005-0000-0000-000073560000}"/>
    <cellStyle name="Normal 2 21 124" xfId="22132" xr:uid="{00000000-0005-0000-0000-000074560000}"/>
    <cellStyle name="Normal 2 21 125" xfId="22133" xr:uid="{00000000-0005-0000-0000-000075560000}"/>
    <cellStyle name="Normal 2 21 126" xfId="22134" xr:uid="{00000000-0005-0000-0000-000076560000}"/>
    <cellStyle name="Normal 2 21 127" xfId="22135" xr:uid="{00000000-0005-0000-0000-000077560000}"/>
    <cellStyle name="Normal 2 21 128" xfId="22136" xr:uid="{00000000-0005-0000-0000-000078560000}"/>
    <cellStyle name="Normal 2 21 129" xfId="22137" xr:uid="{00000000-0005-0000-0000-000079560000}"/>
    <cellStyle name="Normal 2 21 13" xfId="22138" xr:uid="{00000000-0005-0000-0000-00007A560000}"/>
    <cellStyle name="Normal 2 21 130" xfId="22139" xr:uid="{00000000-0005-0000-0000-00007B560000}"/>
    <cellStyle name="Normal 2 21 131" xfId="22140" xr:uid="{00000000-0005-0000-0000-00007C560000}"/>
    <cellStyle name="Normal 2 21 132" xfId="22141" xr:uid="{00000000-0005-0000-0000-00007D560000}"/>
    <cellStyle name="Normal 2 21 133" xfId="22142" xr:uid="{00000000-0005-0000-0000-00007E560000}"/>
    <cellStyle name="Normal 2 21 134" xfId="22143" xr:uid="{00000000-0005-0000-0000-00007F560000}"/>
    <cellStyle name="Normal 2 21 135" xfId="22144" xr:uid="{00000000-0005-0000-0000-000080560000}"/>
    <cellStyle name="Normal 2 21 136" xfId="22145" xr:uid="{00000000-0005-0000-0000-000081560000}"/>
    <cellStyle name="Normal 2 21 137" xfId="22146" xr:uid="{00000000-0005-0000-0000-000082560000}"/>
    <cellStyle name="Normal 2 21 138" xfId="22147" xr:uid="{00000000-0005-0000-0000-000083560000}"/>
    <cellStyle name="Normal 2 21 139" xfId="22148" xr:uid="{00000000-0005-0000-0000-000084560000}"/>
    <cellStyle name="Normal 2 21 14" xfId="22149" xr:uid="{00000000-0005-0000-0000-000085560000}"/>
    <cellStyle name="Normal 2 21 140" xfId="22150" xr:uid="{00000000-0005-0000-0000-000086560000}"/>
    <cellStyle name="Normal 2 21 141" xfId="22151" xr:uid="{00000000-0005-0000-0000-000087560000}"/>
    <cellStyle name="Normal 2 21 142" xfId="22152" xr:uid="{00000000-0005-0000-0000-000088560000}"/>
    <cellStyle name="Normal 2 21 143" xfId="22153" xr:uid="{00000000-0005-0000-0000-000089560000}"/>
    <cellStyle name="Normal 2 21 144" xfId="22154" xr:uid="{00000000-0005-0000-0000-00008A560000}"/>
    <cellStyle name="Normal 2 21 145" xfId="22155" xr:uid="{00000000-0005-0000-0000-00008B560000}"/>
    <cellStyle name="Normal 2 21 146" xfId="22156" xr:uid="{00000000-0005-0000-0000-00008C560000}"/>
    <cellStyle name="Normal 2 21 147" xfId="22157" xr:uid="{00000000-0005-0000-0000-00008D560000}"/>
    <cellStyle name="Normal 2 21 148" xfId="22158" xr:uid="{00000000-0005-0000-0000-00008E560000}"/>
    <cellStyle name="Normal 2 21 149" xfId="22159" xr:uid="{00000000-0005-0000-0000-00008F560000}"/>
    <cellStyle name="Normal 2 21 15" xfId="22160" xr:uid="{00000000-0005-0000-0000-000090560000}"/>
    <cellStyle name="Normal 2 21 150" xfId="22161" xr:uid="{00000000-0005-0000-0000-000091560000}"/>
    <cellStyle name="Normal 2 21 151" xfId="22162" xr:uid="{00000000-0005-0000-0000-000092560000}"/>
    <cellStyle name="Normal 2 21 152" xfId="22163" xr:uid="{00000000-0005-0000-0000-000093560000}"/>
    <cellStyle name="Normal 2 21 153" xfId="22164" xr:uid="{00000000-0005-0000-0000-000094560000}"/>
    <cellStyle name="Normal 2 21 154" xfId="22165" xr:uid="{00000000-0005-0000-0000-000095560000}"/>
    <cellStyle name="Normal 2 21 155" xfId="22166" xr:uid="{00000000-0005-0000-0000-000096560000}"/>
    <cellStyle name="Normal 2 21 156" xfId="22167" xr:uid="{00000000-0005-0000-0000-000097560000}"/>
    <cellStyle name="Normal 2 21 157" xfId="22168" xr:uid="{00000000-0005-0000-0000-000098560000}"/>
    <cellStyle name="Normal 2 21 158" xfId="22169" xr:uid="{00000000-0005-0000-0000-000099560000}"/>
    <cellStyle name="Normal 2 21 159" xfId="22170" xr:uid="{00000000-0005-0000-0000-00009A560000}"/>
    <cellStyle name="Normal 2 21 16" xfId="22171" xr:uid="{00000000-0005-0000-0000-00009B560000}"/>
    <cellStyle name="Normal 2 21 160" xfId="22172" xr:uid="{00000000-0005-0000-0000-00009C560000}"/>
    <cellStyle name="Normal 2 21 161" xfId="22173" xr:uid="{00000000-0005-0000-0000-00009D560000}"/>
    <cellStyle name="Normal 2 21 162" xfId="22174" xr:uid="{00000000-0005-0000-0000-00009E560000}"/>
    <cellStyle name="Normal 2 21 163" xfId="22175" xr:uid="{00000000-0005-0000-0000-00009F560000}"/>
    <cellStyle name="Normal 2 21 164" xfId="22176" xr:uid="{00000000-0005-0000-0000-0000A0560000}"/>
    <cellStyle name="Normal 2 21 165" xfId="22177" xr:uid="{00000000-0005-0000-0000-0000A1560000}"/>
    <cellStyle name="Normal 2 21 166" xfId="22178" xr:uid="{00000000-0005-0000-0000-0000A2560000}"/>
    <cellStyle name="Normal 2 21 167" xfId="22179" xr:uid="{00000000-0005-0000-0000-0000A3560000}"/>
    <cellStyle name="Normal 2 21 168" xfId="22180" xr:uid="{00000000-0005-0000-0000-0000A4560000}"/>
    <cellStyle name="Normal 2 21 169" xfId="22181" xr:uid="{00000000-0005-0000-0000-0000A5560000}"/>
    <cellStyle name="Normal 2 21 17" xfId="22182" xr:uid="{00000000-0005-0000-0000-0000A6560000}"/>
    <cellStyle name="Normal 2 21 170" xfId="22183" xr:uid="{00000000-0005-0000-0000-0000A7560000}"/>
    <cellStyle name="Normal 2 21 171" xfId="22184" xr:uid="{00000000-0005-0000-0000-0000A8560000}"/>
    <cellStyle name="Normal 2 21 172" xfId="22185" xr:uid="{00000000-0005-0000-0000-0000A9560000}"/>
    <cellStyle name="Normal 2 21 173" xfId="22186" xr:uid="{00000000-0005-0000-0000-0000AA560000}"/>
    <cellStyle name="Normal 2 21 174" xfId="22187" xr:uid="{00000000-0005-0000-0000-0000AB560000}"/>
    <cellStyle name="Normal 2 21 175" xfId="22188" xr:uid="{00000000-0005-0000-0000-0000AC560000}"/>
    <cellStyle name="Normal 2 21 176" xfId="22189" xr:uid="{00000000-0005-0000-0000-0000AD560000}"/>
    <cellStyle name="Normal 2 21 177" xfId="22190" xr:uid="{00000000-0005-0000-0000-0000AE560000}"/>
    <cellStyle name="Normal 2 21 178" xfId="22191" xr:uid="{00000000-0005-0000-0000-0000AF560000}"/>
    <cellStyle name="Normal 2 21 179" xfId="22192" xr:uid="{00000000-0005-0000-0000-0000B0560000}"/>
    <cellStyle name="Normal 2 21 18" xfId="22193" xr:uid="{00000000-0005-0000-0000-0000B1560000}"/>
    <cellStyle name="Normal 2 21 19" xfId="22194" xr:uid="{00000000-0005-0000-0000-0000B2560000}"/>
    <cellStyle name="Normal 2 21 2" xfId="22195" xr:uid="{00000000-0005-0000-0000-0000B3560000}"/>
    <cellStyle name="Normal 2 21 20" xfId="22196" xr:uid="{00000000-0005-0000-0000-0000B4560000}"/>
    <cellStyle name="Normal 2 21 21" xfId="22197" xr:uid="{00000000-0005-0000-0000-0000B5560000}"/>
    <cellStyle name="Normal 2 21 22" xfId="22198" xr:uid="{00000000-0005-0000-0000-0000B6560000}"/>
    <cellStyle name="Normal 2 21 23" xfId="22199" xr:uid="{00000000-0005-0000-0000-0000B7560000}"/>
    <cellStyle name="Normal 2 21 24" xfId="22200" xr:uid="{00000000-0005-0000-0000-0000B8560000}"/>
    <cellStyle name="Normal 2 21 25" xfId="22201" xr:uid="{00000000-0005-0000-0000-0000B9560000}"/>
    <cellStyle name="Normal 2 21 26" xfId="22202" xr:uid="{00000000-0005-0000-0000-0000BA560000}"/>
    <cellStyle name="Normal 2 21 27" xfId="22203" xr:uid="{00000000-0005-0000-0000-0000BB560000}"/>
    <cellStyle name="Normal 2 21 28" xfId="22204" xr:uid="{00000000-0005-0000-0000-0000BC560000}"/>
    <cellStyle name="Normal 2 21 29" xfId="22205" xr:uid="{00000000-0005-0000-0000-0000BD560000}"/>
    <cellStyle name="Normal 2 21 3" xfId="22206" xr:uid="{00000000-0005-0000-0000-0000BE560000}"/>
    <cellStyle name="Normal 2 21 30" xfId="22207" xr:uid="{00000000-0005-0000-0000-0000BF560000}"/>
    <cellStyle name="Normal 2 21 31" xfId="22208" xr:uid="{00000000-0005-0000-0000-0000C0560000}"/>
    <cellStyle name="Normal 2 21 32" xfId="22209" xr:uid="{00000000-0005-0000-0000-0000C1560000}"/>
    <cellStyle name="Normal 2 21 33" xfId="22210" xr:uid="{00000000-0005-0000-0000-0000C2560000}"/>
    <cellStyle name="Normal 2 21 34" xfId="22211" xr:uid="{00000000-0005-0000-0000-0000C3560000}"/>
    <cellStyle name="Normal 2 21 35" xfId="22212" xr:uid="{00000000-0005-0000-0000-0000C4560000}"/>
    <cellStyle name="Normal 2 21 36" xfId="22213" xr:uid="{00000000-0005-0000-0000-0000C5560000}"/>
    <cellStyle name="Normal 2 21 37" xfId="22214" xr:uid="{00000000-0005-0000-0000-0000C6560000}"/>
    <cellStyle name="Normal 2 21 38" xfId="22215" xr:uid="{00000000-0005-0000-0000-0000C7560000}"/>
    <cellStyle name="Normal 2 21 39" xfId="22216" xr:uid="{00000000-0005-0000-0000-0000C8560000}"/>
    <cellStyle name="Normal 2 21 4" xfId="22217" xr:uid="{00000000-0005-0000-0000-0000C9560000}"/>
    <cellStyle name="Normal 2 21 40" xfId="22218" xr:uid="{00000000-0005-0000-0000-0000CA560000}"/>
    <cellStyle name="Normal 2 21 41" xfId="22219" xr:uid="{00000000-0005-0000-0000-0000CB560000}"/>
    <cellStyle name="Normal 2 21 42" xfId="22220" xr:uid="{00000000-0005-0000-0000-0000CC560000}"/>
    <cellStyle name="Normal 2 21 43" xfId="22221" xr:uid="{00000000-0005-0000-0000-0000CD560000}"/>
    <cellStyle name="Normal 2 21 44" xfId="22222" xr:uid="{00000000-0005-0000-0000-0000CE560000}"/>
    <cellStyle name="Normal 2 21 45" xfId="22223" xr:uid="{00000000-0005-0000-0000-0000CF560000}"/>
    <cellStyle name="Normal 2 21 46" xfId="22224" xr:uid="{00000000-0005-0000-0000-0000D0560000}"/>
    <cellStyle name="Normal 2 21 47" xfId="22225" xr:uid="{00000000-0005-0000-0000-0000D1560000}"/>
    <cellStyle name="Normal 2 21 48" xfId="22226" xr:uid="{00000000-0005-0000-0000-0000D2560000}"/>
    <cellStyle name="Normal 2 21 49" xfId="22227" xr:uid="{00000000-0005-0000-0000-0000D3560000}"/>
    <cellStyle name="Normal 2 21 5" xfId="22228" xr:uid="{00000000-0005-0000-0000-0000D4560000}"/>
    <cellStyle name="Normal 2 21 50" xfId="22229" xr:uid="{00000000-0005-0000-0000-0000D5560000}"/>
    <cellStyle name="Normal 2 21 51" xfId="22230" xr:uid="{00000000-0005-0000-0000-0000D6560000}"/>
    <cellStyle name="Normal 2 21 52" xfId="22231" xr:uid="{00000000-0005-0000-0000-0000D7560000}"/>
    <cellStyle name="Normal 2 21 53" xfId="22232" xr:uid="{00000000-0005-0000-0000-0000D8560000}"/>
    <cellStyle name="Normal 2 21 54" xfId="22233" xr:uid="{00000000-0005-0000-0000-0000D9560000}"/>
    <cellStyle name="Normal 2 21 55" xfId="22234" xr:uid="{00000000-0005-0000-0000-0000DA560000}"/>
    <cellStyle name="Normal 2 21 56" xfId="22235" xr:uid="{00000000-0005-0000-0000-0000DB560000}"/>
    <cellStyle name="Normal 2 21 57" xfId="22236" xr:uid="{00000000-0005-0000-0000-0000DC560000}"/>
    <cellStyle name="Normal 2 21 58" xfId="22237" xr:uid="{00000000-0005-0000-0000-0000DD560000}"/>
    <cellStyle name="Normal 2 21 59" xfId="22238" xr:uid="{00000000-0005-0000-0000-0000DE560000}"/>
    <cellStyle name="Normal 2 21 6" xfId="22239" xr:uid="{00000000-0005-0000-0000-0000DF560000}"/>
    <cellStyle name="Normal 2 21 60" xfId="22240" xr:uid="{00000000-0005-0000-0000-0000E0560000}"/>
    <cellStyle name="Normal 2 21 61" xfId="22241" xr:uid="{00000000-0005-0000-0000-0000E1560000}"/>
    <cellStyle name="Normal 2 21 62" xfId="22242" xr:uid="{00000000-0005-0000-0000-0000E2560000}"/>
    <cellStyle name="Normal 2 21 63" xfId="22243" xr:uid="{00000000-0005-0000-0000-0000E3560000}"/>
    <cellStyle name="Normal 2 21 64" xfId="22244" xr:uid="{00000000-0005-0000-0000-0000E4560000}"/>
    <cellStyle name="Normal 2 21 65" xfId="22245" xr:uid="{00000000-0005-0000-0000-0000E5560000}"/>
    <cellStyle name="Normal 2 21 66" xfId="22246" xr:uid="{00000000-0005-0000-0000-0000E6560000}"/>
    <cellStyle name="Normal 2 21 67" xfId="22247" xr:uid="{00000000-0005-0000-0000-0000E7560000}"/>
    <cellStyle name="Normal 2 21 68" xfId="22248" xr:uid="{00000000-0005-0000-0000-0000E8560000}"/>
    <cellStyle name="Normal 2 21 69" xfId="22249" xr:uid="{00000000-0005-0000-0000-0000E9560000}"/>
    <cellStyle name="Normal 2 21 7" xfId="22250" xr:uid="{00000000-0005-0000-0000-0000EA560000}"/>
    <cellStyle name="Normal 2 21 70" xfId="22251" xr:uid="{00000000-0005-0000-0000-0000EB560000}"/>
    <cellStyle name="Normal 2 21 71" xfId="22252" xr:uid="{00000000-0005-0000-0000-0000EC560000}"/>
    <cellStyle name="Normal 2 21 72" xfId="22253" xr:uid="{00000000-0005-0000-0000-0000ED560000}"/>
    <cellStyle name="Normal 2 21 73" xfId="22254" xr:uid="{00000000-0005-0000-0000-0000EE560000}"/>
    <cellStyle name="Normal 2 21 74" xfId="22255" xr:uid="{00000000-0005-0000-0000-0000EF560000}"/>
    <cellStyle name="Normal 2 21 75" xfId="22256" xr:uid="{00000000-0005-0000-0000-0000F0560000}"/>
    <cellStyle name="Normal 2 21 76" xfId="22257" xr:uid="{00000000-0005-0000-0000-0000F1560000}"/>
    <cellStyle name="Normal 2 21 77" xfId="22258" xr:uid="{00000000-0005-0000-0000-0000F2560000}"/>
    <cellStyle name="Normal 2 21 78" xfId="22259" xr:uid="{00000000-0005-0000-0000-0000F3560000}"/>
    <cellStyle name="Normal 2 21 79" xfId="22260" xr:uid="{00000000-0005-0000-0000-0000F4560000}"/>
    <cellStyle name="Normal 2 21 8" xfId="22261" xr:uid="{00000000-0005-0000-0000-0000F5560000}"/>
    <cellStyle name="Normal 2 21 80" xfId="22262" xr:uid="{00000000-0005-0000-0000-0000F6560000}"/>
    <cellStyle name="Normal 2 21 81" xfId="22263" xr:uid="{00000000-0005-0000-0000-0000F7560000}"/>
    <cellStyle name="Normal 2 21 82" xfId="22264" xr:uid="{00000000-0005-0000-0000-0000F8560000}"/>
    <cellStyle name="Normal 2 21 83" xfId="22265" xr:uid="{00000000-0005-0000-0000-0000F9560000}"/>
    <cellStyle name="Normal 2 21 84" xfId="22266" xr:uid="{00000000-0005-0000-0000-0000FA560000}"/>
    <cellStyle name="Normal 2 21 85" xfId="22267" xr:uid="{00000000-0005-0000-0000-0000FB560000}"/>
    <cellStyle name="Normal 2 21 86" xfId="22268" xr:uid="{00000000-0005-0000-0000-0000FC560000}"/>
    <cellStyle name="Normal 2 21 87" xfId="22269" xr:uid="{00000000-0005-0000-0000-0000FD560000}"/>
    <cellStyle name="Normal 2 21 88" xfId="22270" xr:uid="{00000000-0005-0000-0000-0000FE560000}"/>
    <cellStyle name="Normal 2 21 89" xfId="22271" xr:uid="{00000000-0005-0000-0000-0000FF560000}"/>
    <cellStyle name="Normal 2 21 9" xfId="22272" xr:uid="{00000000-0005-0000-0000-000000570000}"/>
    <cellStyle name="Normal 2 21 90" xfId="22273" xr:uid="{00000000-0005-0000-0000-000001570000}"/>
    <cellStyle name="Normal 2 21 91" xfId="22274" xr:uid="{00000000-0005-0000-0000-000002570000}"/>
    <cellStyle name="Normal 2 21 92" xfId="22275" xr:uid="{00000000-0005-0000-0000-000003570000}"/>
    <cellStyle name="Normal 2 21 93" xfId="22276" xr:uid="{00000000-0005-0000-0000-000004570000}"/>
    <cellStyle name="Normal 2 21 94" xfId="22277" xr:uid="{00000000-0005-0000-0000-000005570000}"/>
    <cellStyle name="Normal 2 21 95" xfId="22278" xr:uid="{00000000-0005-0000-0000-000006570000}"/>
    <cellStyle name="Normal 2 21 96" xfId="22279" xr:uid="{00000000-0005-0000-0000-000007570000}"/>
    <cellStyle name="Normal 2 21 97" xfId="22280" xr:uid="{00000000-0005-0000-0000-000008570000}"/>
    <cellStyle name="Normal 2 21 98" xfId="22281" xr:uid="{00000000-0005-0000-0000-000009570000}"/>
    <cellStyle name="Normal 2 21 99" xfId="22282" xr:uid="{00000000-0005-0000-0000-00000A570000}"/>
    <cellStyle name="Normal 2 22" xfId="22283" xr:uid="{00000000-0005-0000-0000-00000B570000}"/>
    <cellStyle name="Normal 2 23" xfId="22284" xr:uid="{00000000-0005-0000-0000-00000C570000}"/>
    <cellStyle name="Normal 2 24" xfId="22285" xr:uid="{00000000-0005-0000-0000-00000D570000}"/>
    <cellStyle name="Normal 2 25" xfId="22286" xr:uid="{00000000-0005-0000-0000-00000E570000}"/>
    <cellStyle name="Normal 2 26" xfId="22287" xr:uid="{00000000-0005-0000-0000-00000F570000}"/>
    <cellStyle name="Normal 2 27" xfId="22288" xr:uid="{00000000-0005-0000-0000-000010570000}"/>
    <cellStyle name="Normal 2 28" xfId="22289" xr:uid="{00000000-0005-0000-0000-000011570000}"/>
    <cellStyle name="Normal 2 29" xfId="22290" xr:uid="{00000000-0005-0000-0000-000012570000}"/>
    <cellStyle name="Normal 2 3" xfId="22291" xr:uid="{00000000-0005-0000-0000-000013570000}"/>
    <cellStyle name="Normal 2 3 10" xfId="22292" xr:uid="{00000000-0005-0000-0000-000014570000}"/>
    <cellStyle name="Normal 2 3 100" xfId="22293" xr:uid="{00000000-0005-0000-0000-000015570000}"/>
    <cellStyle name="Normal 2 3 101" xfId="22294" xr:uid="{00000000-0005-0000-0000-000016570000}"/>
    <cellStyle name="Normal 2 3 102" xfId="22295" xr:uid="{00000000-0005-0000-0000-000017570000}"/>
    <cellStyle name="Normal 2 3 103" xfId="22296" xr:uid="{00000000-0005-0000-0000-000018570000}"/>
    <cellStyle name="Normal 2 3 104" xfId="22297" xr:uid="{00000000-0005-0000-0000-000019570000}"/>
    <cellStyle name="Normal 2 3 105" xfId="22298" xr:uid="{00000000-0005-0000-0000-00001A570000}"/>
    <cellStyle name="Normal 2 3 106" xfId="22299" xr:uid="{00000000-0005-0000-0000-00001B570000}"/>
    <cellStyle name="Normal 2 3 107" xfId="22300" xr:uid="{00000000-0005-0000-0000-00001C570000}"/>
    <cellStyle name="Normal 2 3 108" xfId="22301" xr:uid="{00000000-0005-0000-0000-00001D570000}"/>
    <cellStyle name="Normal 2 3 109" xfId="22302" xr:uid="{00000000-0005-0000-0000-00001E570000}"/>
    <cellStyle name="Normal 2 3 11" xfId="22303" xr:uid="{00000000-0005-0000-0000-00001F570000}"/>
    <cellStyle name="Normal 2 3 110" xfId="22304" xr:uid="{00000000-0005-0000-0000-000020570000}"/>
    <cellStyle name="Normal 2 3 111" xfId="22305" xr:uid="{00000000-0005-0000-0000-000021570000}"/>
    <cellStyle name="Normal 2 3 112" xfId="22306" xr:uid="{00000000-0005-0000-0000-000022570000}"/>
    <cellStyle name="Normal 2 3 113" xfId="22307" xr:uid="{00000000-0005-0000-0000-000023570000}"/>
    <cellStyle name="Normal 2 3 114" xfId="22308" xr:uid="{00000000-0005-0000-0000-000024570000}"/>
    <cellStyle name="Normal 2 3 115" xfId="22309" xr:uid="{00000000-0005-0000-0000-000025570000}"/>
    <cellStyle name="Normal 2 3 116" xfId="22310" xr:uid="{00000000-0005-0000-0000-000026570000}"/>
    <cellStyle name="Normal 2 3 117" xfId="22311" xr:uid="{00000000-0005-0000-0000-000027570000}"/>
    <cellStyle name="Normal 2 3 118" xfId="22312" xr:uid="{00000000-0005-0000-0000-000028570000}"/>
    <cellStyle name="Normal 2 3 119" xfId="22313" xr:uid="{00000000-0005-0000-0000-000029570000}"/>
    <cellStyle name="Normal 2 3 12" xfId="22314" xr:uid="{00000000-0005-0000-0000-00002A570000}"/>
    <cellStyle name="Normal 2 3 120" xfId="22315" xr:uid="{00000000-0005-0000-0000-00002B570000}"/>
    <cellStyle name="Normal 2 3 121" xfId="22316" xr:uid="{00000000-0005-0000-0000-00002C570000}"/>
    <cellStyle name="Normal 2 3 122" xfId="22317" xr:uid="{00000000-0005-0000-0000-00002D570000}"/>
    <cellStyle name="Normal 2 3 123" xfId="22318" xr:uid="{00000000-0005-0000-0000-00002E570000}"/>
    <cellStyle name="Normal 2 3 124" xfId="22319" xr:uid="{00000000-0005-0000-0000-00002F570000}"/>
    <cellStyle name="Normal 2 3 125" xfId="22320" xr:uid="{00000000-0005-0000-0000-000030570000}"/>
    <cellStyle name="Normal 2 3 126" xfId="22321" xr:uid="{00000000-0005-0000-0000-000031570000}"/>
    <cellStyle name="Normal 2 3 127" xfId="22322" xr:uid="{00000000-0005-0000-0000-000032570000}"/>
    <cellStyle name="Normal 2 3 128" xfId="22323" xr:uid="{00000000-0005-0000-0000-000033570000}"/>
    <cellStyle name="Normal 2 3 129" xfId="22324" xr:uid="{00000000-0005-0000-0000-000034570000}"/>
    <cellStyle name="Normal 2 3 13" xfId="22325" xr:uid="{00000000-0005-0000-0000-000035570000}"/>
    <cellStyle name="Normal 2 3 130" xfId="22326" xr:uid="{00000000-0005-0000-0000-000036570000}"/>
    <cellStyle name="Normal 2 3 131" xfId="22327" xr:uid="{00000000-0005-0000-0000-000037570000}"/>
    <cellStyle name="Normal 2 3 132" xfId="22328" xr:uid="{00000000-0005-0000-0000-000038570000}"/>
    <cellStyle name="Normal 2 3 133" xfId="22329" xr:uid="{00000000-0005-0000-0000-000039570000}"/>
    <cellStyle name="Normal 2 3 134" xfId="22330" xr:uid="{00000000-0005-0000-0000-00003A570000}"/>
    <cellStyle name="Normal 2 3 135" xfId="22331" xr:uid="{00000000-0005-0000-0000-00003B570000}"/>
    <cellStyle name="Normal 2 3 136" xfId="22332" xr:uid="{00000000-0005-0000-0000-00003C570000}"/>
    <cellStyle name="Normal 2 3 137" xfId="22333" xr:uid="{00000000-0005-0000-0000-00003D570000}"/>
    <cellStyle name="Normal 2 3 138" xfId="22334" xr:uid="{00000000-0005-0000-0000-00003E570000}"/>
    <cellStyle name="Normal 2 3 139" xfId="22335" xr:uid="{00000000-0005-0000-0000-00003F570000}"/>
    <cellStyle name="Normal 2 3 14" xfId="22336" xr:uid="{00000000-0005-0000-0000-000040570000}"/>
    <cellStyle name="Normal 2 3 140" xfId="22337" xr:uid="{00000000-0005-0000-0000-000041570000}"/>
    <cellStyle name="Normal 2 3 141" xfId="22338" xr:uid="{00000000-0005-0000-0000-000042570000}"/>
    <cellStyle name="Normal 2 3 142" xfId="22339" xr:uid="{00000000-0005-0000-0000-000043570000}"/>
    <cellStyle name="Normal 2 3 143" xfId="22340" xr:uid="{00000000-0005-0000-0000-000044570000}"/>
    <cellStyle name="Normal 2 3 144" xfId="22341" xr:uid="{00000000-0005-0000-0000-000045570000}"/>
    <cellStyle name="Normal 2 3 145" xfId="22342" xr:uid="{00000000-0005-0000-0000-000046570000}"/>
    <cellStyle name="Normal 2 3 146" xfId="22343" xr:uid="{00000000-0005-0000-0000-000047570000}"/>
    <cellStyle name="Normal 2 3 147" xfId="22344" xr:uid="{00000000-0005-0000-0000-000048570000}"/>
    <cellStyle name="Normal 2 3 148" xfId="22345" xr:uid="{00000000-0005-0000-0000-000049570000}"/>
    <cellStyle name="Normal 2 3 149" xfId="22346" xr:uid="{00000000-0005-0000-0000-00004A570000}"/>
    <cellStyle name="Normal 2 3 15" xfId="22347" xr:uid="{00000000-0005-0000-0000-00004B570000}"/>
    <cellStyle name="Normal 2 3 150" xfId="22348" xr:uid="{00000000-0005-0000-0000-00004C570000}"/>
    <cellStyle name="Normal 2 3 151" xfId="22349" xr:uid="{00000000-0005-0000-0000-00004D570000}"/>
    <cellStyle name="Normal 2 3 152" xfId="22350" xr:uid="{00000000-0005-0000-0000-00004E570000}"/>
    <cellStyle name="Normal 2 3 153" xfId="22351" xr:uid="{00000000-0005-0000-0000-00004F570000}"/>
    <cellStyle name="Normal 2 3 154" xfId="22352" xr:uid="{00000000-0005-0000-0000-000050570000}"/>
    <cellStyle name="Normal 2 3 155" xfId="22353" xr:uid="{00000000-0005-0000-0000-000051570000}"/>
    <cellStyle name="Normal 2 3 156" xfId="22354" xr:uid="{00000000-0005-0000-0000-000052570000}"/>
    <cellStyle name="Normal 2 3 157" xfId="22355" xr:uid="{00000000-0005-0000-0000-000053570000}"/>
    <cellStyle name="Normal 2 3 158" xfId="22356" xr:uid="{00000000-0005-0000-0000-000054570000}"/>
    <cellStyle name="Normal 2 3 159" xfId="22357" xr:uid="{00000000-0005-0000-0000-000055570000}"/>
    <cellStyle name="Normal 2 3 16" xfId="22358" xr:uid="{00000000-0005-0000-0000-000056570000}"/>
    <cellStyle name="Normal 2 3 160" xfId="22359" xr:uid="{00000000-0005-0000-0000-000057570000}"/>
    <cellStyle name="Normal 2 3 161" xfId="22360" xr:uid="{00000000-0005-0000-0000-000058570000}"/>
    <cellStyle name="Normal 2 3 162" xfId="22361" xr:uid="{00000000-0005-0000-0000-000059570000}"/>
    <cellStyle name="Normal 2 3 163" xfId="22362" xr:uid="{00000000-0005-0000-0000-00005A570000}"/>
    <cellStyle name="Normal 2 3 164" xfId="22363" xr:uid="{00000000-0005-0000-0000-00005B570000}"/>
    <cellStyle name="Normal 2 3 165" xfId="22364" xr:uid="{00000000-0005-0000-0000-00005C570000}"/>
    <cellStyle name="Normal 2 3 166" xfId="22365" xr:uid="{00000000-0005-0000-0000-00005D570000}"/>
    <cellStyle name="Normal 2 3 167" xfId="22366" xr:uid="{00000000-0005-0000-0000-00005E570000}"/>
    <cellStyle name="Normal 2 3 168" xfId="22367" xr:uid="{00000000-0005-0000-0000-00005F570000}"/>
    <cellStyle name="Normal 2 3 169" xfId="22368" xr:uid="{00000000-0005-0000-0000-000060570000}"/>
    <cellStyle name="Normal 2 3 17" xfId="22369" xr:uid="{00000000-0005-0000-0000-000061570000}"/>
    <cellStyle name="Normal 2 3 170" xfId="22370" xr:uid="{00000000-0005-0000-0000-000062570000}"/>
    <cellStyle name="Normal 2 3 171" xfId="22371" xr:uid="{00000000-0005-0000-0000-000063570000}"/>
    <cellStyle name="Normal 2 3 172" xfId="22372" xr:uid="{00000000-0005-0000-0000-000064570000}"/>
    <cellStyle name="Normal 2 3 173" xfId="22373" xr:uid="{00000000-0005-0000-0000-000065570000}"/>
    <cellStyle name="Normal 2 3 174" xfId="22374" xr:uid="{00000000-0005-0000-0000-000066570000}"/>
    <cellStyle name="Normal 2 3 175" xfId="22375" xr:uid="{00000000-0005-0000-0000-000067570000}"/>
    <cellStyle name="Normal 2 3 176" xfId="22376" xr:uid="{00000000-0005-0000-0000-000068570000}"/>
    <cellStyle name="Normal 2 3 177" xfId="22377" xr:uid="{00000000-0005-0000-0000-000069570000}"/>
    <cellStyle name="Normal 2 3 178" xfId="22378" xr:uid="{00000000-0005-0000-0000-00006A570000}"/>
    <cellStyle name="Normal 2 3 179" xfId="22379" xr:uid="{00000000-0005-0000-0000-00006B570000}"/>
    <cellStyle name="Normal 2 3 18" xfId="22380" xr:uid="{00000000-0005-0000-0000-00006C570000}"/>
    <cellStyle name="Normal 2 3 180" xfId="22381" xr:uid="{00000000-0005-0000-0000-00006D570000}"/>
    <cellStyle name="Normal 2 3 181" xfId="22382" xr:uid="{00000000-0005-0000-0000-00006E570000}"/>
    <cellStyle name="Normal 2 3 182" xfId="22383" xr:uid="{00000000-0005-0000-0000-00006F570000}"/>
    <cellStyle name="Normal 2 3 183" xfId="22384" xr:uid="{00000000-0005-0000-0000-000070570000}"/>
    <cellStyle name="Normal 2 3 184" xfId="22385" xr:uid="{00000000-0005-0000-0000-000071570000}"/>
    <cellStyle name="Normal 2 3 185" xfId="22386" xr:uid="{00000000-0005-0000-0000-000072570000}"/>
    <cellStyle name="Normal 2 3 186" xfId="22387" xr:uid="{00000000-0005-0000-0000-000073570000}"/>
    <cellStyle name="Normal 2 3 187" xfId="22388" xr:uid="{00000000-0005-0000-0000-000074570000}"/>
    <cellStyle name="Normal 2 3 188" xfId="22389" xr:uid="{00000000-0005-0000-0000-000075570000}"/>
    <cellStyle name="Normal 2 3 189" xfId="22390" xr:uid="{00000000-0005-0000-0000-000076570000}"/>
    <cellStyle name="Normal 2 3 19" xfId="22391" xr:uid="{00000000-0005-0000-0000-000077570000}"/>
    <cellStyle name="Normal 2 3 190" xfId="22392" xr:uid="{00000000-0005-0000-0000-000078570000}"/>
    <cellStyle name="Normal 2 3 191" xfId="22393" xr:uid="{00000000-0005-0000-0000-000079570000}"/>
    <cellStyle name="Normal 2 3 192" xfId="22394" xr:uid="{00000000-0005-0000-0000-00007A570000}"/>
    <cellStyle name="Normal 2 3 193" xfId="22395" xr:uid="{00000000-0005-0000-0000-00007B570000}"/>
    <cellStyle name="Normal 2 3 194" xfId="22396" xr:uid="{00000000-0005-0000-0000-00007C570000}"/>
    <cellStyle name="Normal 2 3 195" xfId="22397" xr:uid="{00000000-0005-0000-0000-00007D570000}"/>
    <cellStyle name="Normal 2 3 196" xfId="22398" xr:uid="{00000000-0005-0000-0000-00007E570000}"/>
    <cellStyle name="Normal 2 3 197" xfId="22399" xr:uid="{00000000-0005-0000-0000-00007F570000}"/>
    <cellStyle name="Normal 2 3 198" xfId="22400" xr:uid="{00000000-0005-0000-0000-000080570000}"/>
    <cellStyle name="Normal 2 3 199" xfId="22401" xr:uid="{00000000-0005-0000-0000-000081570000}"/>
    <cellStyle name="Normal 2 3 2" xfId="22402" xr:uid="{00000000-0005-0000-0000-000082570000}"/>
    <cellStyle name="Normal 2 3 2 2" xfId="22403" xr:uid="{00000000-0005-0000-0000-000083570000}"/>
    <cellStyle name="Normal 2 3 2 3" xfId="22404" xr:uid="{00000000-0005-0000-0000-000084570000}"/>
    <cellStyle name="Normal 2 3 2 4" xfId="22405" xr:uid="{00000000-0005-0000-0000-000085570000}"/>
    <cellStyle name="Normal 2 3 20" xfId="22406" xr:uid="{00000000-0005-0000-0000-000086570000}"/>
    <cellStyle name="Normal 2 3 200" xfId="22407" xr:uid="{00000000-0005-0000-0000-000087570000}"/>
    <cellStyle name="Normal 2 3 201" xfId="22408" xr:uid="{00000000-0005-0000-0000-000088570000}"/>
    <cellStyle name="Normal 2 3 202" xfId="22409" xr:uid="{00000000-0005-0000-0000-000089570000}"/>
    <cellStyle name="Normal 2 3 203" xfId="22410" xr:uid="{00000000-0005-0000-0000-00008A570000}"/>
    <cellStyle name="Normal 2 3 204" xfId="22411" xr:uid="{00000000-0005-0000-0000-00008B570000}"/>
    <cellStyle name="Normal 2 3 205" xfId="22412" xr:uid="{00000000-0005-0000-0000-00008C570000}"/>
    <cellStyle name="Normal 2 3 206" xfId="22413" xr:uid="{00000000-0005-0000-0000-00008D570000}"/>
    <cellStyle name="Normal 2 3 207" xfId="22414" xr:uid="{00000000-0005-0000-0000-00008E570000}"/>
    <cellStyle name="Normal 2 3 208" xfId="22415" xr:uid="{00000000-0005-0000-0000-00008F570000}"/>
    <cellStyle name="Normal 2 3 209" xfId="22416" xr:uid="{00000000-0005-0000-0000-000090570000}"/>
    <cellStyle name="Normal 2 3 21" xfId="22417" xr:uid="{00000000-0005-0000-0000-000091570000}"/>
    <cellStyle name="Normal 2 3 210" xfId="22418" xr:uid="{00000000-0005-0000-0000-000092570000}"/>
    <cellStyle name="Normal 2 3 211" xfId="22419" xr:uid="{00000000-0005-0000-0000-000093570000}"/>
    <cellStyle name="Normal 2 3 212" xfId="22420" xr:uid="{00000000-0005-0000-0000-000094570000}"/>
    <cellStyle name="Normal 2 3 213" xfId="22421" xr:uid="{00000000-0005-0000-0000-000095570000}"/>
    <cellStyle name="Normal 2 3 214" xfId="22422" xr:uid="{00000000-0005-0000-0000-000096570000}"/>
    <cellStyle name="Normal 2 3 215" xfId="22423" xr:uid="{00000000-0005-0000-0000-000097570000}"/>
    <cellStyle name="Normal 2 3 216" xfId="22424" xr:uid="{00000000-0005-0000-0000-000098570000}"/>
    <cellStyle name="Normal 2 3 217" xfId="22425" xr:uid="{00000000-0005-0000-0000-000099570000}"/>
    <cellStyle name="Normal 2 3 218" xfId="22426" xr:uid="{00000000-0005-0000-0000-00009A570000}"/>
    <cellStyle name="Normal 2 3 219" xfId="22427" xr:uid="{00000000-0005-0000-0000-00009B570000}"/>
    <cellStyle name="Normal 2 3 22" xfId="22428" xr:uid="{00000000-0005-0000-0000-00009C570000}"/>
    <cellStyle name="Normal 2 3 220" xfId="22429" xr:uid="{00000000-0005-0000-0000-00009D570000}"/>
    <cellStyle name="Normal 2 3 221" xfId="22430" xr:uid="{00000000-0005-0000-0000-00009E570000}"/>
    <cellStyle name="Normal 2 3 222" xfId="22431" xr:uid="{00000000-0005-0000-0000-00009F570000}"/>
    <cellStyle name="Normal 2 3 223" xfId="22432" xr:uid="{00000000-0005-0000-0000-0000A0570000}"/>
    <cellStyle name="Normal 2 3 224" xfId="22433" xr:uid="{00000000-0005-0000-0000-0000A1570000}"/>
    <cellStyle name="Normal 2 3 23" xfId="22434" xr:uid="{00000000-0005-0000-0000-0000A2570000}"/>
    <cellStyle name="Normal 2 3 24" xfId="22435" xr:uid="{00000000-0005-0000-0000-0000A3570000}"/>
    <cellStyle name="Normal 2 3 25" xfId="22436" xr:uid="{00000000-0005-0000-0000-0000A4570000}"/>
    <cellStyle name="Normal 2 3 26" xfId="22437" xr:uid="{00000000-0005-0000-0000-0000A5570000}"/>
    <cellStyle name="Normal 2 3 27" xfId="22438" xr:uid="{00000000-0005-0000-0000-0000A6570000}"/>
    <cellStyle name="Normal 2 3 28" xfId="22439" xr:uid="{00000000-0005-0000-0000-0000A7570000}"/>
    <cellStyle name="Normal 2 3 29" xfId="22440" xr:uid="{00000000-0005-0000-0000-0000A8570000}"/>
    <cellStyle name="Normal 2 3 3" xfId="22441" xr:uid="{00000000-0005-0000-0000-0000A9570000}"/>
    <cellStyle name="Normal 2 3 30" xfId="22442" xr:uid="{00000000-0005-0000-0000-0000AA570000}"/>
    <cellStyle name="Normal 2 3 31" xfId="22443" xr:uid="{00000000-0005-0000-0000-0000AB570000}"/>
    <cellStyle name="Normal 2 3 32" xfId="22444" xr:uid="{00000000-0005-0000-0000-0000AC570000}"/>
    <cellStyle name="Normal 2 3 33" xfId="22445" xr:uid="{00000000-0005-0000-0000-0000AD570000}"/>
    <cellStyle name="Normal 2 3 34" xfId="22446" xr:uid="{00000000-0005-0000-0000-0000AE570000}"/>
    <cellStyle name="Normal 2 3 35" xfId="22447" xr:uid="{00000000-0005-0000-0000-0000AF570000}"/>
    <cellStyle name="Normal 2 3 36" xfId="22448" xr:uid="{00000000-0005-0000-0000-0000B0570000}"/>
    <cellStyle name="Normal 2 3 37" xfId="22449" xr:uid="{00000000-0005-0000-0000-0000B1570000}"/>
    <cellStyle name="Normal 2 3 38" xfId="22450" xr:uid="{00000000-0005-0000-0000-0000B2570000}"/>
    <cellStyle name="Normal 2 3 39" xfId="22451" xr:uid="{00000000-0005-0000-0000-0000B3570000}"/>
    <cellStyle name="Normal 2 3 4" xfId="22452" xr:uid="{00000000-0005-0000-0000-0000B4570000}"/>
    <cellStyle name="Normal 2 3 40" xfId="22453" xr:uid="{00000000-0005-0000-0000-0000B5570000}"/>
    <cellStyle name="Normal 2 3 41" xfId="22454" xr:uid="{00000000-0005-0000-0000-0000B6570000}"/>
    <cellStyle name="Normal 2 3 42" xfId="22455" xr:uid="{00000000-0005-0000-0000-0000B7570000}"/>
    <cellStyle name="Normal 2 3 43" xfId="22456" xr:uid="{00000000-0005-0000-0000-0000B8570000}"/>
    <cellStyle name="Normal 2 3 44" xfId="22457" xr:uid="{00000000-0005-0000-0000-0000B9570000}"/>
    <cellStyle name="Normal 2 3 45" xfId="22458" xr:uid="{00000000-0005-0000-0000-0000BA570000}"/>
    <cellStyle name="Normal 2 3 46" xfId="22459" xr:uid="{00000000-0005-0000-0000-0000BB570000}"/>
    <cellStyle name="Normal 2 3 47" xfId="22460" xr:uid="{00000000-0005-0000-0000-0000BC570000}"/>
    <cellStyle name="Normal 2 3 48" xfId="22461" xr:uid="{00000000-0005-0000-0000-0000BD570000}"/>
    <cellStyle name="Normal 2 3 49" xfId="22462" xr:uid="{00000000-0005-0000-0000-0000BE570000}"/>
    <cellStyle name="Normal 2 3 5" xfId="22463" xr:uid="{00000000-0005-0000-0000-0000BF570000}"/>
    <cellStyle name="Normal 2 3 50" xfId="22464" xr:uid="{00000000-0005-0000-0000-0000C0570000}"/>
    <cellStyle name="Normal 2 3 51" xfId="22465" xr:uid="{00000000-0005-0000-0000-0000C1570000}"/>
    <cellStyle name="Normal 2 3 52" xfId="22466" xr:uid="{00000000-0005-0000-0000-0000C2570000}"/>
    <cellStyle name="Normal 2 3 53" xfId="22467" xr:uid="{00000000-0005-0000-0000-0000C3570000}"/>
    <cellStyle name="Normal 2 3 54" xfId="22468" xr:uid="{00000000-0005-0000-0000-0000C4570000}"/>
    <cellStyle name="Normal 2 3 55" xfId="22469" xr:uid="{00000000-0005-0000-0000-0000C5570000}"/>
    <cellStyle name="Normal 2 3 56" xfId="22470" xr:uid="{00000000-0005-0000-0000-0000C6570000}"/>
    <cellStyle name="Normal 2 3 57" xfId="22471" xr:uid="{00000000-0005-0000-0000-0000C7570000}"/>
    <cellStyle name="Normal 2 3 58" xfId="22472" xr:uid="{00000000-0005-0000-0000-0000C8570000}"/>
    <cellStyle name="Normal 2 3 59" xfId="22473" xr:uid="{00000000-0005-0000-0000-0000C9570000}"/>
    <cellStyle name="Normal 2 3 6" xfId="22474" xr:uid="{00000000-0005-0000-0000-0000CA570000}"/>
    <cellStyle name="Normal 2 3 60" xfId="22475" xr:uid="{00000000-0005-0000-0000-0000CB570000}"/>
    <cellStyle name="Normal 2 3 61" xfId="22476" xr:uid="{00000000-0005-0000-0000-0000CC570000}"/>
    <cellStyle name="Normal 2 3 62" xfId="22477" xr:uid="{00000000-0005-0000-0000-0000CD570000}"/>
    <cellStyle name="Normal 2 3 63" xfId="22478" xr:uid="{00000000-0005-0000-0000-0000CE570000}"/>
    <cellStyle name="Normal 2 3 64" xfId="22479" xr:uid="{00000000-0005-0000-0000-0000CF570000}"/>
    <cellStyle name="Normal 2 3 65" xfId="22480" xr:uid="{00000000-0005-0000-0000-0000D0570000}"/>
    <cellStyle name="Normal 2 3 66" xfId="22481" xr:uid="{00000000-0005-0000-0000-0000D1570000}"/>
    <cellStyle name="Normal 2 3 67" xfId="22482" xr:uid="{00000000-0005-0000-0000-0000D2570000}"/>
    <cellStyle name="Normal 2 3 68" xfId="22483" xr:uid="{00000000-0005-0000-0000-0000D3570000}"/>
    <cellStyle name="Normal 2 3 69" xfId="22484" xr:uid="{00000000-0005-0000-0000-0000D4570000}"/>
    <cellStyle name="Normal 2 3 7" xfId="22485" xr:uid="{00000000-0005-0000-0000-0000D5570000}"/>
    <cellStyle name="Normal 2 3 70" xfId="22486" xr:uid="{00000000-0005-0000-0000-0000D6570000}"/>
    <cellStyle name="Normal 2 3 71" xfId="22487" xr:uid="{00000000-0005-0000-0000-0000D7570000}"/>
    <cellStyle name="Normal 2 3 72" xfId="22488" xr:uid="{00000000-0005-0000-0000-0000D8570000}"/>
    <cellStyle name="Normal 2 3 73" xfId="22489" xr:uid="{00000000-0005-0000-0000-0000D9570000}"/>
    <cellStyle name="Normal 2 3 74" xfId="22490" xr:uid="{00000000-0005-0000-0000-0000DA570000}"/>
    <cellStyle name="Normal 2 3 75" xfId="22491" xr:uid="{00000000-0005-0000-0000-0000DB570000}"/>
    <cellStyle name="Normal 2 3 76" xfId="22492" xr:uid="{00000000-0005-0000-0000-0000DC570000}"/>
    <cellStyle name="Normal 2 3 77" xfId="22493" xr:uid="{00000000-0005-0000-0000-0000DD570000}"/>
    <cellStyle name="Normal 2 3 78" xfId="22494" xr:uid="{00000000-0005-0000-0000-0000DE570000}"/>
    <cellStyle name="Normal 2 3 79" xfId="22495" xr:uid="{00000000-0005-0000-0000-0000DF570000}"/>
    <cellStyle name="Normal 2 3 8" xfId="22496" xr:uid="{00000000-0005-0000-0000-0000E0570000}"/>
    <cellStyle name="Normal 2 3 80" xfId="22497" xr:uid="{00000000-0005-0000-0000-0000E1570000}"/>
    <cellStyle name="Normal 2 3 81" xfId="22498" xr:uid="{00000000-0005-0000-0000-0000E2570000}"/>
    <cellStyle name="Normal 2 3 82" xfId="22499" xr:uid="{00000000-0005-0000-0000-0000E3570000}"/>
    <cellStyle name="Normal 2 3 83" xfId="22500" xr:uid="{00000000-0005-0000-0000-0000E4570000}"/>
    <cellStyle name="Normal 2 3 84" xfId="22501" xr:uid="{00000000-0005-0000-0000-0000E5570000}"/>
    <cellStyle name="Normal 2 3 85" xfId="22502" xr:uid="{00000000-0005-0000-0000-0000E6570000}"/>
    <cellStyle name="Normal 2 3 86" xfId="22503" xr:uid="{00000000-0005-0000-0000-0000E7570000}"/>
    <cellStyle name="Normal 2 3 87" xfId="22504" xr:uid="{00000000-0005-0000-0000-0000E8570000}"/>
    <cellStyle name="Normal 2 3 88" xfId="22505" xr:uid="{00000000-0005-0000-0000-0000E9570000}"/>
    <cellStyle name="Normal 2 3 89" xfId="22506" xr:uid="{00000000-0005-0000-0000-0000EA570000}"/>
    <cellStyle name="Normal 2 3 9" xfId="22507" xr:uid="{00000000-0005-0000-0000-0000EB570000}"/>
    <cellStyle name="Normal 2 3 90" xfId="22508" xr:uid="{00000000-0005-0000-0000-0000EC570000}"/>
    <cellStyle name="Normal 2 3 91" xfId="22509" xr:uid="{00000000-0005-0000-0000-0000ED570000}"/>
    <cellStyle name="Normal 2 3 92" xfId="22510" xr:uid="{00000000-0005-0000-0000-0000EE570000}"/>
    <cellStyle name="Normal 2 3 93" xfId="22511" xr:uid="{00000000-0005-0000-0000-0000EF570000}"/>
    <cellStyle name="Normal 2 3 94" xfId="22512" xr:uid="{00000000-0005-0000-0000-0000F0570000}"/>
    <cellStyle name="Normal 2 3 95" xfId="22513" xr:uid="{00000000-0005-0000-0000-0000F1570000}"/>
    <cellStyle name="Normal 2 3 96" xfId="22514" xr:uid="{00000000-0005-0000-0000-0000F2570000}"/>
    <cellStyle name="Normal 2 3 97" xfId="22515" xr:uid="{00000000-0005-0000-0000-0000F3570000}"/>
    <cellStyle name="Normal 2 3 98" xfId="22516" xr:uid="{00000000-0005-0000-0000-0000F4570000}"/>
    <cellStyle name="Normal 2 3 99" xfId="22517" xr:uid="{00000000-0005-0000-0000-0000F5570000}"/>
    <cellStyle name="Normal 2 30" xfId="22518" xr:uid="{00000000-0005-0000-0000-0000F6570000}"/>
    <cellStyle name="Normal 2 31" xfId="22519" xr:uid="{00000000-0005-0000-0000-0000F7570000}"/>
    <cellStyle name="Normal 2 31 10" xfId="22520" xr:uid="{00000000-0005-0000-0000-0000F8570000}"/>
    <cellStyle name="Normal 2 31 11" xfId="22521" xr:uid="{00000000-0005-0000-0000-0000F9570000}"/>
    <cellStyle name="Normal 2 31 12" xfId="22522" xr:uid="{00000000-0005-0000-0000-0000FA570000}"/>
    <cellStyle name="Normal 2 31 13" xfId="22523" xr:uid="{00000000-0005-0000-0000-0000FB570000}"/>
    <cellStyle name="Normal 2 31 14" xfId="22524" xr:uid="{00000000-0005-0000-0000-0000FC570000}"/>
    <cellStyle name="Normal 2 31 15" xfId="22525" xr:uid="{00000000-0005-0000-0000-0000FD570000}"/>
    <cellStyle name="Normal 2 31 16" xfId="22526" xr:uid="{00000000-0005-0000-0000-0000FE570000}"/>
    <cellStyle name="Normal 2 31 17" xfId="22527" xr:uid="{00000000-0005-0000-0000-0000FF570000}"/>
    <cellStyle name="Normal 2 31 18" xfId="22528" xr:uid="{00000000-0005-0000-0000-000000580000}"/>
    <cellStyle name="Normal 2 31 19" xfId="22529" xr:uid="{00000000-0005-0000-0000-000001580000}"/>
    <cellStyle name="Normal 2 31 2" xfId="22530" xr:uid="{00000000-0005-0000-0000-000002580000}"/>
    <cellStyle name="Normal 2 31 20" xfId="22531" xr:uid="{00000000-0005-0000-0000-000003580000}"/>
    <cellStyle name="Normal 2 31 21" xfId="22532" xr:uid="{00000000-0005-0000-0000-000004580000}"/>
    <cellStyle name="Normal 2 31 22" xfId="22533" xr:uid="{00000000-0005-0000-0000-000005580000}"/>
    <cellStyle name="Normal 2 31 23" xfId="22534" xr:uid="{00000000-0005-0000-0000-000006580000}"/>
    <cellStyle name="Normal 2 31 24" xfId="22535" xr:uid="{00000000-0005-0000-0000-000007580000}"/>
    <cellStyle name="Normal 2 31 25" xfId="22536" xr:uid="{00000000-0005-0000-0000-000008580000}"/>
    <cellStyle name="Normal 2 31 26" xfId="22537" xr:uid="{00000000-0005-0000-0000-000009580000}"/>
    <cellStyle name="Normal 2 31 27" xfId="22538" xr:uid="{00000000-0005-0000-0000-00000A580000}"/>
    <cellStyle name="Normal 2 31 28" xfId="22539" xr:uid="{00000000-0005-0000-0000-00000B580000}"/>
    <cellStyle name="Normal 2 31 29" xfId="22540" xr:uid="{00000000-0005-0000-0000-00000C580000}"/>
    <cellStyle name="Normal 2 31 3" xfId="22541" xr:uid="{00000000-0005-0000-0000-00000D580000}"/>
    <cellStyle name="Normal 2 31 30" xfId="22542" xr:uid="{00000000-0005-0000-0000-00000E580000}"/>
    <cellStyle name="Normal 2 31 31" xfId="22543" xr:uid="{00000000-0005-0000-0000-00000F580000}"/>
    <cellStyle name="Normal 2 31 32" xfId="22544" xr:uid="{00000000-0005-0000-0000-000010580000}"/>
    <cellStyle name="Normal 2 31 33" xfId="22545" xr:uid="{00000000-0005-0000-0000-000011580000}"/>
    <cellStyle name="Normal 2 31 34" xfId="22546" xr:uid="{00000000-0005-0000-0000-000012580000}"/>
    <cellStyle name="Normal 2 31 35" xfId="22547" xr:uid="{00000000-0005-0000-0000-000013580000}"/>
    <cellStyle name="Normal 2 31 36" xfId="22548" xr:uid="{00000000-0005-0000-0000-000014580000}"/>
    <cellStyle name="Normal 2 31 37" xfId="22549" xr:uid="{00000000-0005-0000-0000-000015580000}"/>
    <cellStyle name="Normal 2 31 38" xfId="22550" xr:uid="{00000000-0005-0000-0000-000016580000}"/>
    <cellStyle name="Normal 2 31 39" xfId="22551" xr:uid="{00000000-0005-0000-0000-000017580000}"/>
    <cellStyle name="Normal 2 31 4" xfId="22552" xr:uid="{00000000-0005-0000-0000-000018580000}"/>
    <cellStyle name="Normal 2 31 40" xfId="22553" xr:uid="{00000000-0005-0000-0000-000019580000}"/>
    <cellStyle name="Normal 2 31 41" xfId="22554" xr:uid="{00000000-0005-0000-0000-00001A580000}"/>
    <cellStyle name="Normal 2 31 42" xfId="22555" xr:uid="{00000000-0005-0000-0000-00001B580000}"/>
    <cellStyle name="Normal 2 31 43" xfId="22556" xr:uid="{00000000-0005-0000-0000-00001C580000}"/>
    <cellStyle name="Normal 2 31 44" xfId="22557" xr:uid="{00000000-0005-0000-0000-00001D580000}"/>
    <cellStyle name="Normal 2 31 45" xfId="22558" xr:uid="{00000000-0005-0000-0000-00001E580000}"/>
    <cellStyle name="Normal 2 31 46" xfId="22559" xr:uid="{00000000-0005-0000-0000-00001F580000}"/>
    <cellStyle name="Normal 2 31 47" xfId="22560" xr:uid="{00000000-0005-0000-0000-000020580000}"/>
    <cellStyle name="Normal 2 31 48" xfId="22561" xr:uid="{00000000-0005-0000-0000-000021580000}"/>
    <cellStyle name="Normal 2 31 49" xfId="22562" xr:uid="{00000000-0005-0000-0000-000022580000}"/>
    <cellStyle name="Normal 2 31 5" xfId="22563" xr:uid="{00000000-0005-0000-0000-000023580000}"/>
    <cellStyle name="Normal 2 31 50" xfId="22564" xr:uid="{00000000-0005-0000-0000-000024580000}"/>
    <cellStyle name="Normal 2 31 51" xfId="22565" xr:uid="{00000000-0005-0000-0000-000025580000}"/>
    <cellStyle name="Normal 2 31 52" xfId="22566" xr:uid="{00000000-0005-0000-0000-000026580000}"/>
    <cellStyle name="Normal 2 31 53" xfId="22567" xr:uid="{00000000-0005-0000-0000-000027580000}"/>
    <cellStyle name="Normal 2 31 54" xfId="22568" xr:uid="{00000000-0005-0000-0000-000028580000}"/>
    <cellStyle name="Normal 2 31 55" xfId="22569" xr:uid="{00000000-0005-0000-0000-000029580000}"/>
    <cellStyle name="Normal 2 31 56" xfId="22570" xr:uid="{00000000-0005-0000-0000-00002A580000}"/>
    <cellStyle name="Normal 2 31 57" xfId="22571" xr:uid="{00000000-0005-0000-0000-00002B580000}"/>
    <cellStyle name="Normal 2 31 58" xfId="22572" xr:uid="{00000000-0005-0000-0000-00002C580000}"/>
    <cellStyle name="Normal 2 31 59" xfId="22573" xr:uid="{00000000-0005-0000-0000-00002D580000}"/>
    <cellStyle name="Normal 2 31 6" xfId="22574" xr:uid="{00000000-0005-0000-0000-00002E580000}"/>
    <cellStyle name="Normal 2 31 60" xfId="22575" xr:uid="{00000000-0005-0000-0000-00002F580000}"/>
    <cellStyle name="Normal 2 31 61" xfId="22576" xr:uid="{00000000-0005-0000-0000-000030580000}"/>
    <cellStyle name="Normal 2 31 62" xfId="22577" xr:uid="{00000000-0005-0000-0000-000031580000}"/>
    <cellStyle name="Normal 2 31 63" xfId="22578" xr:uid="{00000000-0005-0000-0000-000032580000}"/>
    <cellStyle name="Normal 2 31 64" xfId="22579" xr:uid="{00000000-0005-0000-0000-000033580000}"/>
    <cellStyle name="Normal 2 31 65" xfId="22580" xr:uid="{00000000-0005-0000-0000-000034580000}"/>
    <cellStyle name="Normal 2 31 66" xfId="22581" xr:uid="{00000000-0005-0000-0000-000035580000}"/>
    <cellStyle name="Normal 2 31 67" xfId="22582" xr:uid="{00000000-0005-0000-0000-000036580000}"/>
    <cellStyle name="Normal 2 31 68" xfId="22583" xr:uid="{00000000-0005-0000-0000-000037580000}"/>
    <cellStyle name="Normal 2 31 69" xfId="22584" xr:uid="{00000000-0005-0000-0000-000038580000}"/>
    <cellStyle name="Normal 2 31 7" xfId="22585" xr:uid="{00000000-0005-0000-0000-000039580000}"/>
    <cellStyle name="Normal 2 31 70" xfId="22586" xr:uid="{00000000-0005-0000-0000-00003A580000}"/>
    <cellStyle name="Normal 2 31 71" xfId="22587" xr:uid="{00000000-0005-0000-0000-00003B580000}"/>
    <cellStyle name="Normal 2 31 72" xfId="22588" xr:uid="{00000000-0005-0000-0000-00003C580000}"/>
    <cellStyle name="Normal 2 31 73" xfId="22589" xr:uid="{00000000-0005-0000-0000-00003D580000}"/>
    <cellStyle name="Normal 2 31 74" xfId="22590" xr:uid="{00000000-0005-0000-0000-00003E580000}"/>
    <cellStyle name="Normal 2 31 75" xfId="22591" xr:uid="{00000000-0005-0000-0000-00003F580000}"/>
    <cellStyle name="Normal 2 31 8" xfId="22592" xr:uid="{00000000-0005-0000-0000-000040580000}"/>
    <cellStyle name="Normal 2 31 9" xfId="22593" xr:uid="{00000000-0005-0000-0000-000041580000}"/>
    <cellStyle name="Normal 2 32" xfId="22594" xr:uid="{00000000-0005-0000-0000-000042580000}"/>
    <cellStyle name="Normal 2 32 10" xfId="22595" xr:uid="{00000000-0005-0000-0000-000043580000}"/>
    <cellStyle name="Normal 2 32 11" xfId="22596" xr:uid="{00000000-0005-0000-0000-000044580000}"/>
    <cellStyle name="Normal 2 32 12" xfId="22597" xr:uid="{00000000-0005-0000-0000-000045580000}"/>
    <cellStyle name="Normal 2 32 13" xfId="22598" xr:uid="{00000000-0005-0000-0000-000046580000}"/>
    <cellStyle name="Normal 2 32 14" xfId="22599" xr:uid="{00000000-0005-0000-0000-000047580000}"/>
    <cellStyle name="Normal 2 32 15" xfId="22600" xr:uid="{00000000-0005-0000-0000-000048580000}"/>
    <cellStyle name="Normal 2 32 16" xfId="22601" xr:uid="{00000000-0005-0000-0000-000049580000}"/>
    <cellStyle name="Normal 2 32 17" xfId="22602" xr:uid="{00000000-0005-0000-0000-00004A580000}"/>
    <cellStyle name="Normal 2 32 18" xfId="22603" xr:uid="{00000000-0005-0000-0000-00004B580000}"/>
    <cellStyle name="Normal 2 32 19" xfId="22604" xr:uid="{00000000-0005-0000-0000-00004C580000}"/>
    <cellStyle name="Normal 2 32 2" xfId="22605" xr:uid="{00000000-0005-0000-0000-00004D580000}"/>
    <cellStyle name="Normal 2 32 20" xfId="22606" xr:uid="{00000000-0005-0000-0000-00004E580000}"/>
    <cellStyle name="Normal 2 32 21" xfId="22607" xr:uid="{00000000-0005-0000-0000-00004F580000}"/>
    <cellStyle name="Normal 2 32 22" xfId="22608" xr:uid="{00000000-0005-0000-0000-000050580000}"/>
    <cellStyle name="Normal 2 32 23" xfId="22609" xr:uid="{00000000-0005-0000-0000-000051580000}"/>
    <cellStyle name="Normal 2 32 24" xfId="22610" xr:uid="{00000000-0005-0000-0000-000052580000}"/>
    <cellStyle name="Normal 2 32 25" xfId="22611" xr:uid="{00000000-0005-0000-0000-000053580000}"/>
    <cellStyle name="Normal 2 32 26" xfId="22612" xr:uid="{00000000-0005-0000-0000-000054580000}"/>
    <cellStyle name="Normal 2 32 27" xfId="22613" xr:uid="{00000000-0005-0000-0000-000055580000}"/>
    <cellStyle name="Normal 2 32 28" xfId="22614" xr:uid="{00000000-0005-0000-0000-000056580000}"/>
    <cellStyle name="Normal 2 32 29" xfId="22615" xr:uid="{00000000-0005-0000-0000-000057580000}"/>
    <cellStyle name="Normal 2 32 3" xfId="22616" xr:uid="{00000000-0005-0000-0000-000058580000}"/>
    <cellStyle name="Normal 2 32 30" xfId="22617" xr:uid="{00000000-0005-0000-0000-000059580000}"/>
    <cellStyle name="Normal 2 32 31" xfId="22618" xr:uid="{00000000-0005-0000-0000-00005A580000}"/>
    <cellStyle name="Normal 2 32 32" xfId="22619" xr:uid="{00000000-0005-0000-0000-00005B580000}"/>
    <cellStyle name="Normal 2 32 33" xfId="22620" xr:uid="{00000000-0005-0000-0000-00005C580000}"/>
    <cellStyle name="Normal 2 32 34" xfId="22621" xr:uid="{00000000-0005-0000-0000-00005D580000}"/>
    <cellStyle name="Normal 2 32 35" xfId="22622" xr:uid="{00000000-0005-0000-0000-00005E580000}"/>
    <cellStyle name="Normal 2 32 36" xfId="22623" xr:uid="{00000000-0005-0000-0000-00005F580000}"/>
    <cellStyle name="Normal 2 32 37" xfId="22624" xr:uid="{00000000-0005-0000-0000-000060580000}"/>
    <cellStyle name="Normal 2 32 38" xfId="22625" xr:uid="{00000000-0005-0000-0000-000061580000}"/>
    <cellStyle name="Normal 2 32 39" xfId="22626" xr:uid="{00000000-0005-0000-0000-000062580000}"/>
    <cellStyle name="Normal 2 32 4" xfId="22627" xr:uid="{00000000-0005-0000-0000-000063580000}"/>
    <cellStyle name="Normal 2 32 40" xfId="22628" xr:uid="{00000000-0005-0000-0000-000064580000}"/>
    <cellStyle name="Normal 2 32 41" xfId="22629" xr:uid="{00000000-0005-0000-0000-000065580000}"/>
    <cellStyle name="Normal 2 32 42" xfId="22630" xr:uid="{00000000-0005-0000-0000-000066580000}"/>
    <cellStyle name="Normal 2 32 43" xfId="22631" xr:uid="{00000000-0005-0000-0000-000067580000}"/>
    <cellStyle name="Normal 2 32 44" xfId="22632" xr:uid="{00000000-0005-0000-0000-000068580000}"/>
    <cellStyle name="Normal 2 32 45" xfId="22633" xr:uid="{00000000-0005-0000-0000-000069580000}"/>
    <cellStyle name="Normal 2 32 46" xfId="22634" xr:uid="{00000000-0005-0000-0000-00006A580000}"/>
    <cellStyle name="Normal 2 32 47" xfId="22635" xr:uid="{00000000-0005-0000-0000-00006B580000}"/>
    <cellStyle name="Normal 2 32 48" xfId="22636" xr:uid="{00000000-0005-0000-0000-00006C580000}"/>
    <cellStyle name="Normal 2 32 49" xfId="22637" xr:uid="{00000000-0005-0000-0000-00006D580000}"/>
    <cellStyle name="Normal 2 32 5" xfId="22638" xr:uid="{00000000-0005-0000-0000-00006E580000}"/>
    <cellStyle name="Normal 2 32 50" xfId="22639" xr:uid="{00000000-0005-0000-0000-00006F580000}"/>
    <cellStyle name="Normal 2 32 51" xfId="22640" xr:uid="{00000000-0005-0000-0000-000070580000}"/>
    <cellStyle name="Normal 2 32 52" xfId="22641" xr:uid="{00000000-0005-0000-0000-000071580000}"/>
    <cellStyle name="Normal 2 32 53" xfId="22642" xr:uid="{00000000-0005-0000-0000-000072580000}"/>
    <cellStyle name="Normal 2 32 54" xfId="22643" xr:uid="{00000000-0005-0000-0000-000073580000}"/>
    <cellStyle name="Normal 2 32 55" xfId="22644" xr:uid="{00000000-0005-0000-0000-000074580000}"/>
    <cellStyle name="Normal 2 32 56" xfId="22645" xr:uid="{00000000-0005-0000-0000-000075580000}"/>
    <cellStyle name="Normal 2 32 57" xfId="22646" xr:uid="{00000000-0005-0000-0000-000076580000}"/>
    <cellStyle name="Normal 2 32 58" xfId="22647" xr:uid="{00000000-0005-0000-0000-000077580000}"/>
    <cellStyle name="Normal 2 32 59" xfId="22648" xr:uid="{00000000-0005-0000-0000-000078580000}"/>
    <cellStyle name="Normal 2 32 6" xfId="22649" xr:uid="{00000000-0005-0000-0000-000079580000}"/>
    <cellStyle name="Normal 2 32 60" xfId="22650" xr:uid="{00000000-0005-0000-0000-00007A580000}"/>
    <cellStyle name="Normal 2 32 61" xfId="22651" xr:uid="{00000000-0005-0000-0000-00007B580000}"/>
    <cellStyle name="Normal 2 32 62" xfId="22652" xr:uid="{00000000-0005-0000-0000-00007C580000}"/>
    <cellStyle name="Normal 2 32 63" xfId="22653" xr:uid="{00000000-0005-0000-0000-00007D580000}"/>
    <cellStyle name="Normal 2 32 64" xfId="22654" xr:uid="{00000000-0005-0000-0000-00007E580000}"/>
    <cellStyle name="Normal 2 32 65" xfId="22655" xr:uid="{00000000-0005-0000-0000-00007F580000}"/>
    <cellStyle name="Normal 2 32 66" xfId="22656" xr:uid="{00000000-0005-0000-0000-000080580000}"/>
    <cellStyle name="Normal 2 32 67" xfId="22657" xr:uid="{00000000-0005-0000-0000-000081580000}"/>
    <cellStyle name="Normal 2 32 68" xfId="22658" xr:uid="{00000000-0005-0000-0000-000082580000}"/>
    <cellStyle name="Normal 2 32 69" xfId="22659" xr:uid="{00000000-0005-0000-0000-000083580000}"/>
    <cellStyle name="Normal 2 32 7" xfId="22660" xr:uid="{00000000-0005-0000-0000-000084580000}"/>
    <cellStyle name="Normal 2 32 70" xfId="22661" xr:uid="{00000000-0005-0000-0000-000085580000}"/>
    <cellStyle name="Normal 2 32 71" xfId="22662" xr:uid="{00000000-0005-0000-0000-000086580000}"/>
    <cellStyle name="Normal 2 32 72" xfId="22663" xr:uid="{00000000-0005-0000-0000-000087580000}"/>
    <cellStyle name="Normal 2 32 73" xfId="22664" xr:uid="{00000000-0005-0000-0000-000088580000}"/>
    <cellStyle name="Normal 2 32 74" xfId="22665" xr:uid="{00000000-0005-0000-0000-000089580000}"/>
    <cellStyle name="Normal 2 32 75" xfId="22666" xr:uid="{00000000-0005-0000-0000-00008A580000}"/>
    <cellStyle name="Normal 2 32 8" xfId="22667" xr:uid="{00000000-0005-0000-0000-00008B580000}"/>
    <cellStyle name="Normal 2 32 9" xfId="22668" xr:uid="{00000000-0005-0000-0000-00008C580000}"/>
    <cellStyle name="Normal 2 33" xfId="22669" xr:uid="{00000000-0005-0000-0000-00008D580000}"/>
    <cellStyle name="Normal 2 34" xfId="22670" xr:uid="{00000000-0005-0000-0000-00008E580000}"/>
    <cellStyle name="Normal 2 35" xfId="22671" xr:uid="{00000000-0005-0000-0000-00008F580000}"/>
    <cellStyle name="Normal 2 36" xfId="22672" xr:uid="{00000000-0005-0000-0000-000090580000}"/>
    <cellStyle name="Normal 2 37" xfId="22673" xr:uid="{00000000-0005-0000-0000-000091580000}"/>
    <cellStyle name="Normal 2 38" xfId="22674" xr:uid="{00000000-0005-0000-0000-000092580000}"/>
    <cellStyle name="Normal 2 39" xfId="22675" xr:uid="{00000000-0005-0000-0000-000093580000}"/>
    <cellStyle name="Normal 2 4" xfId="22676" xr:uid="{00000000-0005-0000-0000-000094580000}"/>
    <cellStyle name="Normal 2 4 10" xfId="22677" xr:uid="{00000000-0005-0000-0000-000095580000}"/>
    <cellStyle name="Normal 2 4 100" xfId="22678" xr:uid="{00000000-0005-0000-0000-000096580000}"/>
    <cellStyle name="Normal 2 4 101" xfId="22679" xr:uid="{00000000-0005-0000-0000-000097580000}"/>
    <cellStyle name="Normal 2 4 102" xfId="22680" xr:uid="{00000000-0005-0000-0000-000098580000}"/>
    <cellStyle name="Normal 2 4 103" xfId="22681" xr:uid="{00000000-0005-0000-0000-000099580000}"/>
    <cellStyle name="Normal 2 4 104" xfId="22682" xr:uid="{00000000-0005-0000-0000-00009A580000}"/>
    <cellStyle name="Normal 2 4 105" xfId="22683" xr:uid="{00000000-0005-0000-0000-00009B580000}"/>
    <cellStyle name="Normal 2 4 106" xfId="22684" xr:uid="{00000000-0005-0000-0000-00009C580000}"/>
    <cellStyle name="Normal 2 4 107" xfId="22685" xr:uid="{00000000-0005-0000-0000-00009D580000}"/>
    <cellStyle name="Normal 2 4 108" xfId="22686" xr:uid="{00000000-0005-0000-0000-00009E580000}"/>
    <cellStyle name="Normal 2 4 109" xfId="22687" xr:uid="{00000000-0005-0000-0000-00009F580000}"/>
    <cellStyle name="Normal 2 4 11" xfId="22688" xr:uid="{00000000-0005-0000-0000-0000A0580000}"/>
    <cellStyle name="Normal 2 4 110" xfId="22689" xr:uid="{00000000-0005-0000-0000-0000A1580000}"/>
    <cellStyle name="Normal 2 4 111" xfId="22690" xr:uid="{00000000-0005-0000-0000-0000A2580000}"/>
    <cellStyle name="Normal 2 4 112" xfId="22691" xr:uid="{00000000-0005-0000-0000-0000A3580000}"/>
    <cellStyle name="Normal 2 4 113" xfId="22692" xr:uid="{00000000-0005-0000-0000-0000A4580000}"/>
    <cellStyle name="Normal 2 4 114" xfId="22693" xr:uid="{00000000-0005-0000-0000-0000A5580000}"/>
    <cellStyle name="Normal 2 4 115" xfId="22694" xr:uid="{00000000-0005-0000-0000-0000A6580000}"/>
    <cellStyle name="Normal 2 4 116" xfId="22695" xr:uid="{00000000-0005-0000-0000-0000A7580000}"/>
    <cellStyle name="Normal 2 4 117" xfId="22696" xr:uid="{00000000-0005-0000-0000-0000A8580000}"/>
    <cellStyle name="Normal 2 4 118" xfId="22697" xr:uid="{00000000-0005-0000-0000-0000A9580000}"/>
    <cellStyle name="Normal 2 4 119" xfId="22698" xr:uid="{00000000-0005-0000-0000-0000AA580000}"/>
    <cellStyle name="Normal 2 4 12" xfId="22699" xr:uid="{00000000-0005-0000-0000-0000AB580000}"/>
    <cellStyle name="Normal 2 4 120" xfId="22700" xr:uid="{00000000-0005-0000-0000-0000AC580000}"/>
    <cellStyle name="Normal 2 4 121" xfId="22701" xr:uid="{00000000-0005-0000-0000-0000AD580000}"/>
    <cellStyle name="Normal 2 4 122" xfId="22702" xr:uid="{00000000-0005-0000-0000-0000AE580000}"/>
    <cellStyle name="Normal 2 4 123" xfId="22703" xr:uid="{00000000-0005-0000-0000-0000AF580000}"/>
    <cellStyle name="Normal 2 4 124" xfId="22704" xr:uid="{00000000-0005-0000-0000-0000B0580000}"/>
    <cellStyle name="Normal 2 4 125" xfId="22705" xr:uid="{00000000-0005-0000-0000-0000B1580000}"/>
    <cellStyle name="Normal 2 4 126" xfId="22706" xr:uid="{00000000-0005-0000-0000-0000B2580000}"/>
    <cellStyle name="Normal 2 4 127" xfId="22707" xr:uid="{00000000-0005-0000-0000-0000B3580000}"/>
    <cellStyle name="Normal 2 4 128" xfId="22708" xr:uid="{00000000-0005-0000-0000-0000B4580000}"/>
    <cellStyle name="Normal 2 4 129" xfId="22709" xr:uid="{00000000-0005-0000-0000-0000B5580000}"/>
    <cellStyle name="Normal 2 4 13" xfId="22710" xr:uid="{00000000-0005-0000-0000-0000B6580000}"/>
    <cellStyle name="Normal 2 4 130" xfId="22711" xr:uid="{00000000-0005-0000-0000-0000B7580000}"/>
    <cellStyle name="Normal 2 4 131" xfId="22712" xr:uid="{00000000-0005-0000-0000-0000B8580000}"/>
    <cellStyle name="Normal 2 4 132" xfId="22713" xr:uid="{00000000-0005-0000-0000-0000B9580000}"/>
    <cellStyle name="Normal 2 4 133" xfId="22714" xr:uid="{00000000-0005-0000-0000-0000BA580000}"/>
    <cellStyle name="Normal 2 4 134" xfId="22715" xr:uid="{00000000-0005-0000-0000-0000BB580000}"/>
    <cellStyle name="Normal 2 4 135" xfId="22716" xr:uid="{00000000-0005-0000-0000-0000BC580000}"/>
    <cellStyle name="Normal 2 4 136" xfId="22717" xr:uid="{00000000-0005-0000-0000-0000BD580000}"/>
    <cellStyle name="Normal 2 4 137" xfId="22718" xr:uid="{00000000-0005-0000-0000-0000BE580000}"/>
    <cellStyle name="Normal 2 4 138" xfId="22719" xr:uid="{00000000-0005-0000-0000-0000BF580000}"/>
    <cellStyle name="Normal 2 4 139" xfId="22720" xr:uid="{00000000-0005-0000-0000-0000C0580000}"/>
    <cellStyle name="Normal 2 4 14" xfId="22721" xr:uid="{00000000-0005-0000-0000-0000C1580000}"/>
    <cellStyle name="Normal 2 4 140" xfId="22722" xr:uid="{00000000-0005-0000-0000-0000C2580000}"/>
    <cellStyle name="Normal 2 4 141" xfId="22723" xr:uid="{00000000-0005-0000-0000-0000C3580000}"/>
    <cellStyle name="Normal 2 4 142" xfId="22724" xr:uid="{00000000-0005-0000-0000-0000C4580000}"/>
    <cellStyle name="Normal 2 4 143" xfId="22725" xr:uid="{00000000-0005-0000-0000-0000C5580000}"/>
    <cellStyle name="Normal 2 4 144" xfId="22726" xr:uid="{00000000-0005-0000-0000-0000C6580000}"/>
    <cellStyle name="Normal 2 4 145" xfId="22727" xr:uid="{00000000-0005-0000-0000-0000C7580000}"/>
    <cellStyle name="Normal 2 4 146" xfId="22728" xr:uid="{00000000-0005-0000-0000-0000C8580000}"/>
    <cellStyle name="Normal 2 4 147" xfId="22729" xr:uid="{00000000-0005-0000-0000-0000C9580000}"/>
    <cellStyle name="Normal 2 4 148" xfId="22730" xr:uid="{00000000-0005-0000-0000-0000CA580000}"/>
    <cellStyle name="Normal 2 4 149" xfId="22731" xr:uid="{00000000-0005-0000-0000-0000CB580000}"/>
    <cellStyle name="Normal 2 4 15" xfId="22732" xr:uid="{00000000-0005-0000-0000-0000CC580000}"/>
    <cellStyle name="Normal 2 4 150" xfId="22733" xr:uid="{00000000-0005-0000-0000-0000CD580000}"/>
    <cellStyle name="Normal 2 4 151" xfId="22734" xr:uid="{00000000-0005-0000-0000-0000CE580000}"/>
    <cellStyle name="Normal 2 4 152" xfId="22735" xr:uid="{00000000-0005-0000-0000-0000CF580000}"/>
    <cellStyle name="Normal 2 4 153" xfId="22736" xr:uid="{00000000-0005-0000-0000-0000D0580000}"/>
    <cellStyle name="Normal 2 4 154" xfId="22737" xr:uid="{00000000-0005-0000-0000-0000D1580000}"/>
    <cellStyle name="Normal 2 4 155" xfId="22738" xr:uid="{00000000-0005-0000-0000-0000D2580000}"/>
    <cellStyle name="Normal 2 4 156" xfId="22739" xr:uid="{00000000-0005-0000-0000-0000D3580000}"/>
    <cellStyle name="Normal 2 4 157" xfId="22740" xr:uid="{00000000-0005-0000-0000-0000D4580000}"/>
    <cellStyle name="Normal 2 4 158" xfId="22741" xr:uid="{00000000-0005-0000-0000-0000D5580000}"/>
    <cellStyle name="Normal 2 4 159" xfId="22742" xr:uid="{00000000-0005-0000-0000-0000D6580000}"/>
    <cellStyle name="Normal 2 4 16" xfId="22743" xr:uid="{00000000-0005-0000-0000-0000D7580000}"/>
    <cellStyle name="Normal 2 4 160" xfId="22744" xr:uid="{00000000-0005-0000-0000-0000D8580000}"/>
    <cellStyle name="Normal 2 4 161" xfId="22745" xr:uid="{00000000-0005-0000-0000-0000D9580000}"/>
    <cellStyle name="Normal 2 4 162" xfId="22746" xr:uid="{00000000-0005-0000-0000-0000DA580000}"/>
    <cellStyle name="Normal 2 4 163" xfId="22747" xr:uid="{00000000-0005-0000-0000-0000DB580000}"/>
    <cellStyle name="Normal 2 4 164" xfId="22748" xr:uid="{00000000-0005-0000-0000-0000DC580000}"/>
    <cellStyle name="Normal 2 4 165" xfId="22749" xr:uid="{00000000-0005-0000-0000-0000DD580000}"/>
    <cellStyle name="Normal 2 4 166" xfId="22750" xr:uid="{00000000-0005-0000-0000-0000DE580000}"/>
    <cellStyle name="Normal 2 4 167" xfId="22751" xr:uid="{00000000-0005-0000-0000-0000DF580000}"/>
    <cellStyle name="Normal 2 4 168" xfId="22752" xr:uid="{00000000-0005-0000-0000-0000E0580000}"/>
    <cellStyle name="Normal 2 4 169" xfId="22753" xr:uid="{00000000-0005-0000-0000-0000E1580000}"/>
    <cellStyle name="Normal 2 4 17" xfId="22754" xr:uid="{00000000-0005-0000-0000-0000E2580000}"/>
    <cellStyle name="Normal 2 4 170" xfId="22755" xr:uid="{00000000-0005-0000-0000-0000E3580000}"/>
    <cellStyle name="Normal 2 4 171" xfId="22756" xr:uid="{00000000-0005-0000-0000-0000E4580000}"/>
    <cellStyle name="Normal 2 4 172" xfId="22757" xr:uid="{00000000-0005-0000-0000-0000E5580000}"/>
    <cellStyle name="Normal 2 4 173" xfId="22758" xr:uid="{00000000-0005-0000-0000-0000E6580000}"/>
    <cellStyle name="Normal 2 4 174" xfId="22759" xr:uid="{00000000-0005-0000-0000-0000E7580000}"/>
    <cellStyle name="Normal 2 4 175" xfId="22760" xr:uid="{00000000-0005-0000-0000-0000E8580000}"/>
    <cellStyle name="Normal 2 4 176" xfId="22761" xr:uid="{00000000-0005-0000-0000-0000E9580000}"/>
    <cellStyle name="Normal 2 4 177" xfId="22762" xr:uid="{00000000-0005-0000-0000-0000EA580000}"/>
    <cellStyle name="Normal 2 4 178" xfId="22763" xr:uid="{00000000-0005-0000-0000-0000EB580000}"/>
    <cellStyle name="Normal 2 4 179" xfId="22764" xr:uid="{00000000-0005-0000-0000-0000EC580000}"/>
    <cellStyle name="Normal 2 4 18" xfId="22765" xr:uid="{00000000-0005-0000-0000-0000ED580000}"/>
    <cellStyle name="Normal 2 4 180" xfId="22766" xr:uid="{00000000-0005-0000-0000-0000EE580000}"/>
    <cellStyle name="Normal 2 4 181" xfId="22767" xr:uid="{00000000-0005-0000-0000-0000EF580000}"/>
    <cellStyle name="Normal 2 4 182" xfId="22768" xr:uid="{00000000-0005-0000-0000-0000F0580000}"/>
    <cellStyle name="Normal 2 4 183" xfId="22769" xr:uid="{00000000-0005-0000-0000-0000F1580000}"/>
    <cellStyle name="Normal 2 4 184" xfId="22770" xr:uid="{00000000-0005-0000-0000-0000F2580000}"/>
    <cellStyle name="Normal 2 4 185" xfId="22771" xr:uid="{00000000-0005-0000-0000-0000F3580000}"/>
    <cellStyle name="Normal 2 4 186" xfId="22772" xr:uid="{00000000-0005-0000-0000-0000F4580000}"/>
    <cellStyle name="Normal 2 4 187" xfId="22773" xr:uid="{00000000-0005-0000-0000-0000F5580000}"/>
    <cellStyle name="Normal 2 4 188" xfId="22774" xr:uid="{00000000-0005-0000-0000-0000F6580000}"/>
    <cellStyle name="Normal 2 4 189" xfId="22775" xr:uid="{00000000-0005-0000-0000-0000F7580000}"/>
    <cellStyle name="Normal 2 4 19" xfId="22776" xr:uid="{00000000-0005-0000-0000-0000F8580000}"/>
    <cellStyle name="Normal 2 4 190" xfId="22777" xr:uid="{00000000-0005-0000-0000-0000F9580000}"/>
    <cellStyle name="Normal 2 4 191" xfId="22778" xr:uid="{00000000-0005-0000-0000-0000FA580000}"/>
    <cellStyle name="Normal 2 4 192" xfId="22779" xr:uid="{00000000-0005-0000-0000-0000FB580000}"/>
    <cellStyle name="Normal 2 4 193" xfId="22780" xr:uid="{00000000-0005-0000-0000-0000FC580000}"/>
    <cellStyle name="Normal 2 4 194" xfId="22781" xr:uid="{00000000-0005-0000-0000-0000FD580000}"/>
    <cellStyle name="Normal 2 4 195" xfId="22782" xr:uid="{00000000-0005-0000-0000-0000FE580000}"/>
    <cellStyle name="Normal 2 4 196" xfId="22783" xr:uid="{00000000-0005-0000-0000-0000FF580000}"/>
    <cellStyle name="Normal 2 4 197" xfId="22784" xr:uid="{00000000-0005-0000-0000-000000590000}"/>
    <cellStyle name="Normal 2 4 198" xfId="22785" xr:uid="{00000000-0005-0000-0000-000001590000}"/>
    <cellStyle name="Normal 2 4 199" xfId="22786" xr:uid="{00000000-0005-0000-0000-000002590000}"/>
    <cellStyle name="Normal 2 4 2" xfId="22787" xr:uid="{00000000-0005-0000-0000-000003590000}"/>
    <cellStyle name="Normal 2 4 20" xfId="22788" xr:uid="{00000000-0005-0000-0000-000004590000}"/>
    <cellStyle name="Normal 2 4 200" xfId="22789" xr:uid="{00000000-0005-0000-0000-000005590000}"/>
    <cellStyle name="Normal 2 4 201" xfId="22790" xr:uid="{00000000-0005-0000-0000-000006590000}"/>
    <cellStyle name="Normal 2 4 202" xfId="22791" xr:uid="{00000000-0005-0000-0000-000007590000}"/>
    <cellStyle name="Normal 2 4 203" xfId="22792" xr:uid="{00000000-0005-0000-0000-000008590000}"/>
    <cellStyle name="Normal 2 4 204" xfId="22793" xr:uid="{00000000-0005-0000-0000-000009590000}"/>
    <cellStyle name="Normal 2 4 205" xfId="22794" xr:uid="{00000000-0005-0000-0000-00000A590000}"/>
    <cellStyle name="Normal 2 4 206" xfId="22795" xr:uid="{00000000-0005-0000-0000-00000B590000}"/>
    <cellStyle name="Normal 2 4 207" xfId="22796" xr:uid="{00000000-0005-0000-0000-00000C590000}"/>
    <cellStyle name="Normal 2 4 208" xfId="22797" xr:uid="{00000000-0005-0000-0000-00000D590000}"/>
    <cellStyle name="Normal 2 4 209" xfId="22798" xr:uid="{00000000-0005-0000-0000-00000E590000}"/>
    <cellStyle name="Normal 2 4 21" xfId="22799" xr:uid="{00000000-0005-0000-0000-00000F590000}"/>
    <cellStyle name="Normal 2 4 210" xfId="22800" xr:uid="{00000000-0005-0000-0000-000010590000}"/>
    <cellStyle name="Normal 2 4 211" xfId="22801" xr:uid="{00000000-0005-0000-0000-000011590000}"/>
    <cellStyle name="Normal 2 4 212" xfId="22802" xr:uid="{00000000-0005-0000-0000-000012590000}"/>
    <cellStyle name="Normal 2 4 213" xfId="22803" xr:uid="{00000000-0005-0000-0000-000013590000}"/>
    <cellStyle name="Normal 2 4 214" xfId="22804" xr:uid="{00000000-0005-0000-0000-000014590000}"/>
    <cellStyle name="Normal 2 4 215" xfId="22805" xr:uid="{00000000-0005-0000-0000-000015590000}"/>
    <cellStyle name="Normal 2 4 216" xfId="22806" xr:uid="{00000000-0005-0000-0000-000016590000}"/>
    <cellStyle name="Normal 2 4 217" xfId="22807" xr:uid="{00000000-0005-0000-0000-000017590000}"/>
    <cellStyle name="Normal 2 4 218" xfId="22808" xr:uid="{00000000-0005-0000-0000-000018590000}"/>
    <cellStyle name="Normal 2 4 219" xfId="22809" xr:uid="{00000000-0005-0000-0000-000019590000}"/>
    <cellStyle name="Normal 2 4 22" xfId="22810" xr:uid="{00000000-0005-0000-0000-00001A590000}"/>
    <cellStyle name="Normal 2 4 220" xfId="22811" xr:uid="{00000000-0005-0000-0000-00001B590000}"/>
    <cellStyle name="Normal 2 4 221" xfId="22812" xr:uid="{00000000-0005-0000-0000-00001C590000}"/>
    <cellStyle name="Normal 2 4 23" xfId="22813" xr:uid="{00000000-0005-0000-0000-00001D590000}"/>
    <cellStyle name="Normal 2 4 24" xfId="22814" xr:uid="{00000000-0005-0000-0000-00001E590000}"/>
    <cellStyle name="Normal 2 4 25" xfId="22815" xr:uid="{00000000-0005-0000-0000-00001F590000}"/>
    <cellStyle name="Normal 2 4 26" xfId="22816" xr:uid="{00000000-0005-0000-0000-000020590000}"/>
    <cellStyle name="Normal 2 4 27" xfId="22817" xr:uid="{00000000-0005-0000-0000-000021590000}"/>
    <cellStyle name="Normal 2 4 28" xfId="22818" xr:uid="{00000000-0005-0000-0000-000022590000}"/>
    <cellStyle name="Normal 2 4 29" xfId="22819" xr:uid="{00000000-0005-0000-0000-000023590000}"/>
    <cellStyle name="Normal 2 4 3" xfId="22820" xr:uid="{00000000-0005-0000-0000-000024590000}"/>
    <cellStyle name="Normal 2 4 30" xfId="22821" xr:uid="{00000000-0005-0000-0000-000025590000}"/>
    <cellStyle name="Normal 2 4 31" xfId="22822" xr:uid="{00000000-0005-0000-0000-000026590000}"/>
    <cellStyle name="Normal 2 4 32" xfId="22823" xr:uid="{00000000-0005-0000-0000-000027590000}"/>
    <cellStyle name="Normal 2 4 33" xfId="22824" xr:uid="{00000000-0005-0000-0000-000028590000}"/>
    <cellStyle name="Normal 2 4 34" xfId="22825" xr:uid="{00000000-0005-0000-0000-000029590000}"/>
    <cellStyle name="Normal 2 4 35" xfId="22826" xr:uid="{00000000-0005-0000-0000-00002A590000}"/>
    <cellStyle name="Normal 2 4 36" xfId="22827" xr:uid="{00000000-0005-0000-0000-00002B590000}"/>
    <cellStyle name="Normal 2 4 37" xfId="22828" xr:uid="{00000000-0005-0000-0000-00002C590000}"/>
    <cellStyle name="Normal 2 4 38" xfId="22829" xr:uid="{00000000-0005-0000-0000-00002D590000}"/>
    <cellStyle name="Normal 2 4 39" xfId="22830" xr:uid="{00000000-0005-0000-0000-00002E590000}"/>
    <cellStyle name="Normal 2 4 4" xfId="22831" xr:uid="{00000000-0005-0000-0000-00002F590000}"/>
    <cellStyle name="Normal 2 4 40" xfId="22832" xr:uid="{00000000-0005-0000-0000-000030590000}"/>
    <cellStyle name="Normal 2 4 41" xfId="22833" xr:uid="{00000000-0005-0000-0000-000031590000}"/>
    <cellStyle name="Normal 2 4 42" xfId="22834" xr:uid="{00000000-0005-0000-0000-000032590000}"/>
    <cellStyle name="Normal 2 4 43" xfId="22835" xr:uid="{00000000-0005-0000-0000-000033590000}"/>
    <cellStyle name="Normal 2 4 44" xfId="22836" xr:uid="{00000000-0005-0000-0000-000034590000}"/>
    <cellStyle name="Normal 2 4 45" xfId="22837" xr:uid="{00000000-0005-0000-0000-000035590000}"/>
    <cellStyle name="Normal 2 4 46" xfId="22838" xr:uid="{00000000-0005-0000-0000-000036590000}"/>
    <cellStyle name="Normal 2 4 47" xfId="22839" xr:uid="{00000000-0005-0000-0000-000037590000}"/>
    <cellStyle name="Normal 2 4 48" xfId="22840" xr:uid="{00000000-0005-0000-0000-000038590000}"/>
    <cellStyle name="Normal 2 4 49" xfId="22841" xr:uid="{00000000-0005-0000-0000-000039590000}"/>
    <cellStyle name="Normal 2 4 5" xfId="22842" xr:uid="{00000000-0005-0000-0000-00003A590000}"/>
    <cellStyle name="Normal 2 4 50" xfId="22843" xr:uid="{00000000-0005-0000-0000-00003B590000}"/>
    <cellStyle name="Normal 2 4 51" xfId="22844" xr:uid="{00000000-0005-0000-0000-00003C590000}"/>
    <cellStyle name="Normal 2 4 52" xfId="22845" xr:uid="{00000000-0005-0000-0000-00003D590000}"/>
    <cellStyle name="Normal 2 4 53" xfId="22846" xr:uid="{00000000-0005-0000-0000-00003E590000}"/>
    <cellStyle name="Normal 2 4 54" xfId="22847" xr:uid="{00000000-0005-0000-0000-00003F590000}"/>
    <cellStyle name="Normal 2 4 55" xfId="22848" xr:uid="{00000000-0005-0000-0000-000040590000}"/>
    <cellStyle name="Normal 2 4 56" xfId="22849" xr:uid="{00000000-0005-0000-0000-000041590000}"/>
    <cellStyle name="Normal 2 4 57" xfId="22850" xr:uid="{00000000-0005-0000-0000-000042590000}"/>
    <cellStyle name="Normal 2 4 58" xfId="22851" xr:uid="{00000000-0005-0000-0000-000043590000}"/>
    <cellStyle name="Normal 2 4 59" xfId="22852" xr:uid="{00000000-0005-0000-0000-000044590000}"/>
    <cellStyle name="Normal 2 4 6" xfId="22853" xr:uid="{00000000-0005-0000-0000-000045590000}"/>
    <cellStyle name="Normal 2 4 60" xfId="22854" xr:uid="{00000000-0005-0000-0000-000046590000}"/>
    <cellStyle name="Normal 2 4 61" xfId="22855" xr:uid="{00000000-0005-0000-0000-000047590000}"/>
    <cellStyle name="Normal 2 4 62" xfId="22856" xr:uid="{00000000-0005-0000-0000-000048590000}"/>
    <cellStyle name="Normal 2 4 63" xfId="22857" xr:uid="{00000000-0005-0000-0000-000049590000}"/>
    <cellStyle name="Normal 2 4 64" xfId="22858" xr:uid="{00000000-0005-0000-0000-00004A590000}"/>
    <cellStyle name="Normal 2 4 65" xfId="22859" xr:uid="{00000000-0005-0000-0000-00004B590000}"/>
    <cellStyle name="Normal 2 4 66" xfId="22860" xr:uid="{00000000-0005-0000-0000-00004C590000}"/>
    <cellStyle name="Normal 2 4 67" xfId="22861" xr:uid="{00000000-0005-0000-0000-00004D590000}"/>
    <cellStyle name="Normal 2 4 68" xfId="22862" xr:uid="{00000000-0005-0000-0000-00004E590000}"/>
    <cellStyle name="Normal 2 4 69" xfId="22863" xr:uid="{00000000-0005-0000-0000-00004F590000}"/>
    <cellStyle name="Normal 2 4 7" xfId="22864" xr:uid="{00000000-0005-0000-0000-000050590000}"/>
    <cellStyle name="Normal 2 4 70" xfId="22865" xr:uid="{00000000-0005-0000-0000-000051590000}"/>
    <cellStyle name="Normal 2 4 71" xfId="22866" xr:uid="{00000000-0005-0000-0000-000052590000}"/>
    <cellStyle name="Normal 2 4 72" xfId="22867" xr:uid="{00000000-0005-0000-0000-000053590000}"/>
    <cellStyle name="Normal 2 4 73" xfId="22868" xr:uid="{00000000-0005-0000-0000-000054590000}"/>
    <cellStyle name="Normal 2 4 74" xfId="22869" xr:uid="{00000000-0005-0000-0000-000055590000}"/>
    <cellStyle name="Normal 2 4 75" xfId="22870" xr:uid="{00000000-0005-0000-0000-000056590000}"/>
    <cellStyle name="Normal 2 4 76" xfId="22871" xr:uid="{00000000-0005-0000-0000-000057590000}"/>
    <cellStyle name="Normal 2 4 77" xfId="22872" xr:uid="{00000000-0005-0000-0000-000058590000}"/>
    <cellStyle name="Normal 2 4 78" xfId="22873" xr:uid="{00000000-0005-0000-0000-000059590000}"/>
    <cellStyle name="Normal 2 4 79" xfId="22874" xr:uid="{00000000-0005-0000-0000-00005A590000}"/>
    <cellStyle name="Normal 2 4 8" xfId="22875" xr:uid="{00000000-0005-0000-0000-00005B590000}"/>
    <cellStyle name="Normal 2 4 80" xfId="22876" xr:uid="{00000000-0005-0000-0000-00005C590000}"/>
    <cellStyle name="Normal 2 4 81" xfId="22877" xr:uid="{00000000-0005-0000-0000-00005D590000}"/>
    <cellStyle name="Normal 2 4 82" xfId="22878" xr:uid="{00000000-0005-0000-0000-00005E590000}"/>
    <cellStyle name="Normal 2 4 83" xfId="22879" xr:uid="{00000000-0005-0000-0000-00005F590000}"/>
    <cellStyle name="Normal 2 4 84" xfId="22880" xr:uid="{00000000-0005-0000-0000-000060590000}"/>
    <cellStyle name="Normal 2 4 85" xfId="22881" xr:uid="{00000000-0005-0000-0000-000061590000}"/>
    <cellStyle name="Normal 2 4 86" xfId="22882" xr:uid="{00000000-0005-0000-0000-000062590000}"/>
    <cellStyle name="Normal 2 4 87" xfId="22883" xr:uid="{00000000-0005-0000-0000-000063590000}"/>
    <cellStyle name="Normal 2 4 88" xfId="22884" xr:uid="{00000000-0005-0000-0000-000064590000}"/>
    <cellStyle name="Normal 2 4 89" xfId="22885" xr:uid="{00000000-0005-0000-0000-000065590000}"/>
    <cellStyle name="Normal 2 4 9" xfId="22886" xr:uid="{00000000-0005-0000-0000-000066590000}"/>
    <cellStyle name="Normal 2 4 90" xfId="22887" xr:uid="{00000000-0005-0000-0000-000067590000}"/>
    <cellStyle name="Normal 2 4 91" xfId="22888" xr:uid="{00000000-0005-0000-0000-000068590000}"/>
    <cellStyle name="Normal 2 4 92" xfId="22889" xr:uid="{00000000-0005-0000-0000-000069590000}"/>
    <cellStyle name="Normal 2 4 93" xfId="22890" xr:uid="{00000000-0005-0000-0000-00006A590000}"/>
    <cellStyle name="Normal 2 4 94" xfId="22891" xr:uid="{00000000-0005-0000-0000-00006B590000}"/>
    <cellStyle name="Normal 2 4 95" xfId="22892" xr:uid="{00000000-0005-0000-0000-00006C590000}"/>
    <cellStyle name="Normal 2 4 96" xfId="22893" xr:uid="{00000000-0005-0000-0000-00006D590000}"/>
    <cellStyle name="Normal 2 4 97" xfId="22894" xr:uid="{00000000-0005-0000-0000-00006E590000}"/>
    <cellStyle name="Normal 2 4 98" xfId="22895" xr:uid="{00000000-0005-0000-0000-00006F590000}"/>
    <cellStyle name="Normal 2 4 99" xfId="22896" xr:uid="{00000000-0005-0000-0000-000070590000}"/>
    <cellStyle name="Normal 2 40" xfId="22897" xr:uid="{00000000-0005-0000-0000-000071590000}"/>
    <cellStyle name="Normal 2 41" xfId="22898" xr:uid="{00000000-0005-0000-0000-000072590000}"/>
    <cellStyle name="Normal 2 42" xfId="22899" xr:uid="{00000000-0005-0000-0000-000073590000}"/>
    <cellStyle name="Normal 2 43" xfId="22900" xr:uid="{00000000-0005-0000-0000-000074590000}"/>
    <cellStyle name="Normal 2 44" xfId="22901" xr:uid="{00000000-0005-0000-0000-000075590000}"/>
    <cellStyle name="Normal 2 45" xfId="22902" xr:uid="{00000000-0005-0000-0000-000076590000}"/>
    <cellStyle name="Normal 2 46" xfId="22903" xr:uid="{00000000-0005-0000-0000-000077590000}"/>
    <cellStyle name="Normal 2 47" xfId="22904" xr:uid="{00000000-0005-0000-0000-000078590000}"/>
    <cellStyle name="Normal 2 48" xfId="22905" xr:uid="{00000000-0005-0000-0000-000079590000}"/>
    <cellStyle name="Normal 2 49" xfId="22906" xr:uid="{00000000-0005-0000-0000-00007A590000}"/>
    <cellStyle name="Normal 2 5" xfId="22907" xr:uid="{00000000-0005-0000-0000-00007B590000}"/>
    <cellStyle name="Normal 2 5 10" xfId="22908" xr:uid="{00000000-0005-0000-0000-00007C590000}"/>
    <cellStyle name="Normal 2 5 100" xfId="22909" xr:uid="{00000000-0005-0000-0000-00007D590000}"/>
    <cellStyle name="Normal 2 5 101" xfId="22910" xr:uid="{00000000-0005-0000-0000-00007E590000}"/>
    <cellStyle name="Normal 2 5 102" xfId="22911" xr:uid="{00000000-0005-0000-0000-00007F590000}"/>
    <cellStyle name="Normal 2 5 103" xfId="22912" xr:uid="{00000000-0005-0000-0000-000080590000}"/>
    <cellStyle name="Normal 2 5 104" xfId="22913" xr:uid="{00000000-0005-0000-0000-000081590000}"/>
    <cellStyle name="Normal 2 5 105" xfId="22914" xr:uid="{00000000-0005-0000-0000-000082590000}"/>
    <cellStyle name="Normal 2 5 106" xfId="22915" xr:uid="{00000000-0005-0000-0000-000083590000}"/>
    <cellStyle name="Normal 2 5 107" xfId="22916" xr:uid="{00000000-0005-0000-0000-000084590000}"/>
    <cellStyle name="Normal 2 5 108" xfId="22917" xr:uid="{00000000-0005-0000-0000-000085590000}"/>
    <cellStyle name="Normal 2 5 109" xfId="22918" xr:uid="{00000000-0005-0000-0000-000086590000}"/>
    <cellStyle name="Normal 2 5 11" xfId="22919" xr:uid="{00000000-0005-0000-0000-000087590000}"/>
    <cellStyle name="Normal 2 5 110" xfId="22920" xr:uid="{00000000-0005-0000-0000-000088590000}"/>
    <cellStyle name="Normal 2 5 111" xfId="22921" xr:uid="{00000000-0005-0000-0000-000089590000}"/>
    <cellStyle name="Normal 2 5 112" xfId="22922" xr:uid="{00000000-0005-0000-0000-00008A590000}"/>
    <cellStyle name="Normal 2 5 113" xfId="22923" xr:uid="{00000000-0005-0000-0000-00008B590000}"/>
    <cellStyle name="Normal 2 5 114" xfId="22924" xr:uid="{00000000-0005-0000-0000-00008C590000}"/>
    <cellStyle name="Normal 2 5 115" xfId="22925" xr:uid="{00000000-0005-0000-0000-00008D590000}"/>
    <cellStyle name="Normal 2 5 116" xfId="22926" xr:uid="{00000000-0005-0000-0000-00008E590000}"/>
    <cellStyle name="Normal 2 5 117" xfId="22927" xr:uid="{00000000-0005-0000-0000-00008F590000}"/>
    <cellStyle name="Normal 2 5 118" xfId="22928" xr:uid="{00000000-0005-0000-0000-000090590000}"/>
    <cellStyle name="Normal 2 5 119" xfId="22929" xr:uid="{00000000-0005-0000-0000-000091590000}"/>
    <cellStyle name="Normal 2 5 12" xfId="22930" xr:uid="{00000000-0005-0000-0000-000092590000}"/>
    <cellStyle name="Normal 2 5 120" xfId="22931" xr:uid="{00000000-0005-0000-0000-000093590000}"/>
    <cellStyle name="Normal 2 5 121" xfId="22932" xr:uid="{00000000-0005-0000-0000-000094590000}"/>
    <cellStyle name="Normal 2 5 122" xfId="22933" xr:uid="{00000000-0005-0000-0000-000095590000}"/>
    <cellStyle name="Normal 2 5 123" xfId="22934" xr:uid="{00000000-0005-0000-0000-000096590000}"/>
    <cellStyle name="Normal 2 5 124" xfId="22935" xr:uid="{00000000-0005-0000-0000-000097590000}"/>
    <cellStyle name="Normal 2 5 125" xfId="22936" xr:uid="{00000000-0005-0000-0000-000098590000}"/>
    <cellStyle name="Normal 2 5 126" xfId="22937" xr:uid="{00000000-0005-0000-0000-000099590000}"/>
    <cellStyle name="Normal 2 5 127" xfId="22938" xr:uid="{00000000-0005-0000-0000-00009A590000}"/>
    <cellStyle name="Normal 2 5 128" xfId="22939" xr:uid="{00000000-0005-0000-0000-00009B590000}"/>
    <cellStyle name="Normal 2 5 129" xfId="22940" xr:uid="{00000000-0005-0000-0000-00009C590000}"/>
    <cellStyle name="Normal 2 5 13" xfId="22941" xr:uid="{00000000-0005-0000-0000-00009D590000}"/>
    <cellStyle name="Normal 2 5 130" xfId="22942" xr:uid="{00000000-0005-0000-0000-00009E590000}"/>
    <cellStyle name="Normal 2 5 131" xfId="22943" xr:uid="{00000000-0005-0000-0000-00009F590000}"/>
    <cellStyle name="Normal 2 5 132" xfId="22944" xr:uid="{00000000-0005-0000-0000-0000A0590000}"/>
    <cellStyle name="Normal 2 5 133" xfId="22945" xr:uid="{00000000-0005-0000-0000-0000A1590000}"/>
    <cellStyle name="Normal 2 5 134" xfId="22946" xr:uid="{00000000-0005-0000-0000-0000A2590000}"/>
    <cellStyle name="Normal 2 5 135" xfId="22947" xr:uid="{00000000-0005-0000-0000-0000A3590000}"/>
    <cellStyle name="Normal 2 5 136" xfId="22948" xr:uid="{00000000-0005-0000-0000-0000A4590000}"/>
    <cellStyle name="Normal 2 5 137" xfId="22949" xr:uid="{00000000-0005-0000-0000-0000A5590000}"/>
    <cellStyle name="Normal 2 5 138" xfId="22950" xr:uid="{00000000-0005-0000-0000-0000A6590000}"/>
    <cellStyle name="Normal 2 5 139" xfId="22951" xr:uid="{00000000-0005-0000-0000-0000A7590000}"/>
    <cellStyle name="Normal 2 5 14" xfId="22952" xr:uid="{00000000-0005-0000-0000-0000A8590000}"/>
    <cellStyle name="Normal 2 5 140" xfId="22953" xr:uid="{00000000-0005-0000-0000-0000A9590000}"/>
    <cellStyle name="Normal 2 5 141" xfId="22954" xr:uid="{00000000-0005-0000-0000-0000AA590000}"/>
    <cellStyle name="Normal 2 5 142" xfId="22955" xr:uid="{00000000-0005-0000-0000-0000AB590000}"/>
    <cellStyle name="Normal 2 5 143" xfId="22956" xr:uid="{00000000-0005-0000-0000-0000AC590000}"/>
    <cellStyle name="Normal 2 5 144" xfId="22957" xr:uid="{00000000-0005-0000-0000-0000AD590000}"/>
    <cellStyle name="Normal 2 5 145" xfId="22958" xr:uid="{00000000-0005-0000-0000-0000AE590000}"/>
    <cellStyle name="Normal 2 5 146" xfId="22959" xr:uid="{00000000-0005-0000-0000-0000AF590000}"/>
    <cellStyle name="Normal 2 5 147" xfId="22960" xr:uid="{00000000-0005-0000-0000-0000B0590000}"/>
    <cellStyle name="Normal 2 5 148" xfId="22961" xr:uid="{00000000-0005-0000-0000-0000B1590000}"/>
    <cellStyle name="Normal 2 5 149" xfId="22962" xr:uid="{00000000-0005-0000-0000-0000B2590000}"/>
    <cellStyle name="Normal 2 5 15" xfId="22963" xr:uid="{00000000-0005-0000-0000-0000B3590000}"/>
    <cellStyle name="Normal 2 5 150" xfId="22964" xr:uid="{00000000-0005-0000-0000-0000B4590000}"/>
    <cellStyle name="Normal 2 5 151" xfId="22965" xr:uid="{00000000-0005-0000-0000-0000B5590000}"/>
    <cellStyle name="Normal 2 5 152" xfId="22966" xr:uid="{00000000-0005-0000-0000-0000B6590000}"/>
    <cellStyle name="Normal 2 5 153" xfId="22967" xr:uid="{00000000-0005-0000-0000-0000B7590000}"/>
    <cellStyle name="Normal 2 5 154" xfId="22968" xr:uid="{00000000-0005-0000-0000-0000B8590000}"/>
    <cellStyle name="Normal 2 5 155" xfId="22969" xr:uid="{00000000-0005-0000-0000-0000B9590000}"/>
    <cellStyle name="Normal 2 5 156" xfId="22970" xr:uid="{00000000-0005-0000-0000-0000BA590000}"/>
    <cellStyle name="Normal 2 5 157" xfId="22971" xr:uid="{00000000-0005-0000-0000-0000BB590000}"/>
    <cellStyle name="Normal 2 5 158" xfId="22972" xr:uid="{00000000-0005-0000-0000-0000BC590000}"/>
    <cellStyle name="Normal 2 5 159" xfId="22973" xr:uid="{00000000-0005-0000-0000-0000BD590000}"/>
    <cellStyle name="Normal 2 5 16" xfId="22974" xr:uid="{00000000-0005-0000-0000-0000BE590000}"/>
    <cellStyle name="Normal 2 5 160" xfId="22975" xr:uid="{00000000-0005-0000-0000-0000BF590000}"/>
    <cellStyle name="Normal 2 5 161" xfId="22976" xr:uid="{00000000-0005-0000-0000-0000C0590000}"/>
    <cellStyle name="Normal 2 5 162" xfId="22977" xr:uid="{00000000-0005-0000-0000-0000C1590000}"/>
    <cellStyle name="Normal 2 5 163" xfId="22978" xr:uid="{00000000-0005-0000-0000-0000C2590000}"/>
    <cellStyle name="Normal 2 5 164" xfId="22979" xr:uid="{00000000-0005-0000-0000-0000C3590000}"/>
    <cellStyle name="Normal 2 5 165" xfId="22980" xr:uid="{00000000-0005-0000-0000-0000C4590000}"/>
    <cellStyle name="Normal 2 5 166" xfId="22981" xr:uid="{00000000-0005-0000-0000-0000C5590000}"/>
    <cellStyle name="Normal 2 5 167" xfId="22982" xr:uid="{00000000-0005-0000-0000-0000C6590000}"/>
    <cellStyle name="Normal 2 5 168" xfId="22983" xr:uid="{00000000-0005-0000-0000-0000C7590000}"/>
    <cellStyle name="Normal 2 5 169" xfId="22984" xr:uid="{00000000-0005-0000-0000-0000C8590000}"/>
    <cellStyle name="Normal 2 5 17" xfId="22985" xr:uid="{00000000-0005-0000-0000-0000C9590000}"/>
    <cellStyle name="Normal 2 5 170" xfId="22986" xr:uid="{00000000-0005-0000-0000-0000CA590000}"/>
    <cellStyle name="Normal 2 5 171" xfId="22987" xr:uid="{00000000-0005-0000-0000-0000CB590000}"/>
    <cellStyle name="Normal 2 5 172" xfId="22988" xr:uid="{00000000-0005-0000-0000-0000CC590000}"/>
    <cellStyle name="Normal 2 5 173" xfId="22989" xr:uid="{00000000-0005-0000-0000-0000CD590000}"/>
    <cellStyle name="Normal 2 5 174" xfId="22990" xr:uid="{00000000-0005-0000-0000-0000CE590000}"/>
    <cellStyle name="Normal 2 5 175" xfId="22991" xr:uid="{00000000-0005-0000-0000-0000CF590000}"/>
    <cellStyle name="Normal 2 5 176" xfId="22992" xr:uid="{00000000-0005-0000-0000-0000D0590000}"/>
    <cellStyle name="Normal 2 5 177" xfId="22993" xr:uid="{00000000-0005-0000-0000-0000D1590000}"/>
    <cellStyle name="Normal 2 5 178" xfId="22994" xr:uid="{00000000-0005-0000-0000-0000D2590000}"/>
    <cellStyle name="Normal 2 5 179" xfId="22995" xr:uid="{00000000-0005-0000-0000-0000D3590000}"/>
    <cellStyle name="Normal 2 5 18" xfId="22996" xr:uid="{00000000-0005-0000-0000-0000D4590000}"/>
    <cellStyle name="Normal 2 5 180" xfId="22997" xr:uid="{00000000-0005-0000-0000-0000D5590000}"/>
    <cellStyle name="Normal 2 5 181" xfId="22998" xr:uid="{00000000-0005-0000-0000-0000D6590000}"/>
    <cellStyle name="Normal 2 5 182" xfId="22999" xr:uid="{00000000-0005-0000-0000-0000D7590000}"/>
    <cellStyle name="Normal 2 5 183" xfId="23000" xr:uid="{00000000-0005-0000-0000-0000D8590000}"/>
    <cellStyle name="Normal 2 5 184" xfId="23001" xr:uid="{00000000-0005-0000-0000-0000D9590000}"/>
    <cellStyle name="Normal 2 5 185" xfId="23002" xr:uid="{00000000-0005-0000-0000-0000DA590000}"/>
    <cellStyle name="Normal 2 5 186" xfId="23003" xr:uid="{00000000-0005-0000-0000-0000DB590000}"/>
    <cellStyle name="Normal 2 5 187" xfId="23004" xr:uid="{00000000-0005-0000-0000-0000DC590000}"/>
    <cellStyle name="Normal 2 5 188" xfId="23005" xr:uid="{00000000-0005-0000-0000-0000DD590000}"/>
    <cellStyle name="Normal 2 5 189" xfId="23006" xr:uid="{00000000-0005-0000-0000-0000DE590000}"/>
    <cellStyle name="Normal 2 5 19" xfId="23007" xr:uid="{00000000-0005-0000-0000-0000DF590000}"/>
    <cellStyle name="Normal 2 5 190" xfId="23008" xr:uid="{00000000-0005-0000-0000-0000E0590000}"/>
    <cellStyle name="Normal 2 5 191" xfId="23009" xr:uid="{00000000-0005-0000-0000-0000E1590000}"/>
    <cellStyle name="Normal 2 5 192" xfId="23010" xr:uid="{00000000-0005-0000-0000-0000E2590000}"/>
    <cellStyle name="Normal 2 5 193" xfId="23011" xr:uid="{00000000-0005-0000-0000-0000E3590000}"/>
    <cellStyle name="Normal 2 5 194" xfId="23012" xr:uid="{00000000-0005-0000-0000-0000E4590000}"/>
    <cellStyle name="Normal 2 5 195" xfId="23013" xr:uid="{00000000-0005-0000-0000-0000E5590000}"/>
    <cellStyle name="Normal 2 5 196" xfId="23014" xr:uid="{00000000-0005-0000-0000-0000E6590000}"/>
    <cellStyle name="Normal 2 5 197" xfId="23015" xr:uid="{00000000-0005-0000-0000-0000E7590000}"/>
    <cellStyle name="Normal 2 5 198" xfId="23016" xr:uid="{00000000-0005-0000-0000-0000E8590000}"/>
    <cellStyle name="Normal 2 5 199" xfId="23017" xr:uid="{00000000-0005-0000-0000-0000E9590000}"/>
    <cellStyle name="Normal 2 5 2" xfId="23018" xr:uid="{00000000-0005-0000-0000-0000EA590000}"/>
    <cellStyle name="Normal 2 5 20" xfId="23019" xr:uid="{00000000-0005-0000-0000-0000EB590000}"/>
    <cellStyle name="Normal 2 5 200" xfId="23020" xr:uid="{00000000-0005-0000-0000-0000EC590000}"/>
    <cellStyle name="Normal 2 5 201" xfId="23021" xr:uid="{00000000-0005-0000-0000-0000ED590000}"/>
    <cellStyle name="Normal 2 5 202" xfId="23022" xr:uid="{00000000-0005-0000-0000-0000EE590000}"/>
    <cellStyle name="Normal 2 5 203" xfId="23023" xr:uid="{00000000-0005-0000-0000-0000EF590000}"/>
    <cellStyle name="Normal 2 5 204" xfId="23024" xr:uid="{00000000-0005-0000-0000-0000F0590000}"/>
    <cellStyle name="Normal 2 5 205" xfId="23025" xr:uid="{00000000-0005-0000-0000-0000F1590000}"/>
    <cellStyle name="Normal 2 5 206" xfId="23026" xr:uid="{00000000-0005-0000-0000-0000F2590000}"/>
    <cellStyle name="Normal 2 5 207" xfId="23027" xr:uid="{00000000-0005-0000-0000-0000F3590000}"/>
    <cellStyle name="Normal 2 5 208" xfId="23028" xr:uid="{00000000-0005-0000-0000-0000F4590000}"/>
    <cellStyle name="Normal 2 5 209" xfId="23029" xr:uid="{00000000-0005-0000-0000-0000F5590000}"/>
    <cellStyle name="Normal 2 5 21" xfId="23030" xr:uid="{00000000-0005-0000-0000-0000F6590000}"/>
    <cellStyle name="Normal 2 5 210" xfId="23031" xr:uid="{00000000-0005-0000-0000-0000F7590000}"/>
    <cellStyle name="Normal 2 5 211" xfId="23032" xr:uid="{00000000-0005-0000-0000-0000F8590000}"/>
    <cellStyle name="Normal 2 5 212" xfId="23033" xr:uid="{00000000-0005-0000-0000-0000F9590000}"/>
    <cellStyle name="Normal 2 5 213" xfId="23034" xr:uid="{00000000-0005-0000-0000-0000FA590000}"/>
    <cellStyle name="Normal 2 5 214" xfId="23035" xr:uid="{00000000-0005-0000-0000-0000FB590000}"/>
    <cellStyle name="Normal 2 5 215" xfId="23036" xr:uid="{00000000-0005-0000-0000-0000FC590000}"/>
    <cellStyle name="Normal 2 5 216" xfId="23037" xr:uid="{00000000-0005-0000-0000-0000FD590000}"/>
    <cellStyle name="Normal 2 5 217" xfId="23038" xr:uid="{00000000-0005-0000-0000-0000FE590000}"/>
    <cellStyle name="Normal 2 5 218" xfId="23039" xr:uid="{00000000-0005-0000-0000-0000FF590000}"/>
    <cellStyle name="Normal 2 5 219" xfId="23040" xr:uid="{00000000-0005-0000-0000-0000005A0000}"/>
    <cellStyle name="Normal 2 5 22" xfId="23041" xr:uid="{00000000-0005-0000-0000-0000015A0000}"/>
    <cellStyle name="Normal 2 5 220" xfId="23042" xr:uid="{00000000-0005-0000-0000-0000025A0000}"/>
    <cellStyle name="Normal 2 5 221" xfId="23043" xr:uid="{00000000-0005-0000-0000-0000035A0000}"/>
    <cellStyle name="Normal 2 5 23" xfId="23044" xr:uid="{00000000-0005-0000-0000-0000045A0000}"/>
    <cellStyle name="Normal 2 5 24" xfId="23045" xr:uid="{00000000-0005-0000-0000-0000055A0000}"/>
    <cellStyle name="Normal 2 5 25" xfId="23046" xr:uid="{00000000-0005-0000-0000-0000065A0000}"/>
    <cellStyle name="Normal 2 5 26" xfId="23047" xr:uid="{00000000-0005-0000-0000-0000075A0000}"/>
    <cellStyle name="Normal 2 5 27" xfId="23048" xr:uid="{00000000-0005-0000-0000-0000085A0000}"/>
    <cellStyle name="Normal 2 5 28" xfId="23049" xr:uid="{00000000-0005-0000-0000-0000095A0000}"/>
    <cellStyle name="Normal 2 5 29" xfId="23050" xr:uid="{00000000-0005-0000-0000-00000A5A0000}"/>
    <cellStyle name="Normal 2 5 3" xfId="23051" xr:uid="{00000000-0005-0000-0000-00000B5A0000}"/>
    <cellStyle name="Normal 2 5 30" xfId="23052" xr:uid="{00000000-0005-0000-0000-00000C5A0000}"/>
    <cellStyle name="Normal 2 5 31" xfId="23053" xr:uid="{00000000-0005-0000-0000-00000D5A0000}"/>
    <cellStyle name="Normal 2 5 32" xfId="23054" xr:uid="{00000000-0005-0000-0000-00000E5A0000}"/>
    <cellStyle name="Normal 2 5 33" xfId="23055" xr:uid="{00000000-0005-0000-0000-00000F5A0000}"/>
    <cellStyle name="Normal 2 5 34" xfId="23056" xr:uid="{00000000-0005-0000-0000-0000105A0000}"/>
    <cellStyle name="Normal 2 5 35" xfId="23057" xr:uid="{00000000-0005-0000-0000-0000115A0000}"/>
    <cellStyle name="Normal 2 5 36" xfId="23058" xr:uid="{00000000-0005-0000-0000-0000125A0000}"/>
    <cellStyle name="Normal 2 5 37" xfId="23059" xr:uid="{00000000-0005-0000-0000-0000135A0000}"/>
    <cellStyle name="Normal 2 5 38" xfId="23060" xr:uid="{00000000-0005-0000-0000-0000145A0000}"/>
    <cellStyle name="Normal 2 5 39" xfId="23061" xr:uid="{00000000-0005-0000-0000-0000155A0000}"/>
    <cellStyle name="Normal 2 5 4" xfId="23062" xr:uid="{00000000-0005-0000-0000-0000165A0000}"/>
    <cellStyle name="Normal 2 5 40" xfId="23063" xr:uid="{00000000-0005-0000-0000-0000175A0000}"/>
    <cellStyle name="Normal 2 5 41" xfId="23064" xr:uid="{00000000-0005-0000-0000-0000185A0000}"/>
    <cellStyle name="Normal 2 5 42" xfId="23065" xr:uid="{00000000-0005-0000-0000-0000195A0000}"/>
    <cellStyle name="Normal 2 5 43" xfId="23066" xr:uid="{00000000-0005-0000-0000-00001A5A0000}"/>
    <cellStyle name="Normal 2 5 44" xfId="23067" xr:uid="{00000000-0005-0000-0000-00001B5A0000}"/>
    <cellStyle name="Normal 2 5 45" xfId="23068" xr:uid="{00000000-0005-0000-0000-00001C5A0000}"/>
    <cellStyle name="Normal 2 5 46" xfId="23069" xr:uid="{00000000-0005-0000-0000-00001D5A0000}"/>
    <cellStyle name="Normal 2 5 47" xfId="23070" xr:uid="{00000000-0005-0000-0000-00001E5A0000}"/>
    <cellStyle name="Normal 2 5 48" xfId="23071" xr:uid="{00000000-0005-0000-0000-00001F5A0000}"/>
    <cellStyle name="Normal 2 5 49" xfId="23072" xr:uid="{00000000-0005-0000-0000-0000205A0000}"/>
    <cellStyle name="Normal 2 5 5" xfId="23073" xr:uid="{00000000-0005-0000-0000-0000215A0000}"/>
    <cellStyle name="Normal 2 5 50" xfId="23074" xr:uid="{00000000-0005-0000-0000-0000225A0000}"/>
    <cellStyle name="Normal 2 5 51" xfId="23075" xr:uid="{00000000-0005-0000-0000-0000235A0000}"/>
    <cellStyle name="Normal 2 5 52" xfId="23076" xr:uid="{00000000-0005-0000-0000-0000245A0000}"/>
    <cellStyle name="Normal 2 5 53" xfId="23077" xr:uid="{00000000-0005-0000-0000-0000255A0000}"/>
    <cellStyle name="Normal 2 5 54" xfId="23078" xr:uid="{00000000-0005-0000-0000-0000265A0000}"/>
    <cellStyle name="Normal 2 5 55" xfId="23079" xr:uid="{00000000-0005-0000-0000-0000275A0000}"/>
    <cellStyle name="Normal 2 5 56" xfId="23080" xr:uid="{00000000-0005-0000-0000-0000285A0000}"/>
    <cellStyle name="Normal 2 5 57" xfId="23081" xr:uid="{00000000-0005-0000-0000-0000295A0000}"/>
    <cellStyle name="Normal 2 5 58" xfId="23082" xr:uid="{00000000-0005-0000-0000-00002A5A0000}"/>
    <cellStyle name="Normal 2 5 59" xfId="23083" xr:uid="{00000000-0005-0000-0000-00002B5A0000}"/>
    <cellStyle name="Normal 2 5 6" xfId="23084" xr:uid="{00000000-0005-0000-0000-00002C5A0000}"/>
    <cellStyle name="Normal 2 5 60" xfId="23085" xr:uid="{00000000-0005-0000-0000-00002D5A0000}"/>
    <cellStyle name="Normal 2 5 61" xfId="23086" xr:uid="{00000000-0005-0000-0000-00002E5A0000}"/>
    <cellStyle name="Normal 2 5 62" xfId="23087" xr:uid="{00000000-0005-0000-0000-00002F5A0000}"/>
    <cellStyle name="Normal 2 5 63" xfId="23088" xr:uid="{00000000-0005-0000-0000-0000305A0000}"/>
    <cellStyle name="Normal 2 5 64" xfId="23089" xr:uid="{00000000-0005-0000-0000-0000315A0000}"/>
    <cellStyle name="Normal 2 5 65" xfId="23090" xr:uid="{00000000-0005-0000-0000-0000325A0000}"/>
    <cellStyle name="Normal 2 5 66" xfId="23091" xr:uid="{00000000-0005-0000-0000-0000335A0000}"/>
    <cellStyle name="Normal 2 5 67" xfId="23092" xr:uid="{00000000-0005-0000-0000-0000345A0000}"/>
    <cellStyle name="Normal 2 5 68" xfId="23093" xr:uid="{00000000-0005-0000-0000-0000355A0000}"/>
    <cellStyle name="Normal 2 5 69" xfId="23094" xr:uid="{00000000-0005-0000-0000-0000365A0000}"/>
    <cellStyle name="Normal 2 5 7" xfId="23095" xr:uid="{00000000-0005-0000-0000-0000375A0000}"/>
    <cellStyle name="Normal 2 5 70" xfId="23096" xr:uid="{00000000-0005-0000-0000-0000385A0000}"/>
    <cellStyle name="Normal 2 5 71" xfId="23097" xr:uid="{00000000-0005-0000-0000-0000395A0000}"/>
    <cellStyle name="Normal 2 5 72" xfId="23098" xr:uid="{00000000-0005-0000-0000-00003A5A0000}"/>
    <cellStyle name="Normal 2 5 73" xfId="23099" xr:uid="{00000000-0005-0000-0000-00003B5A0000}"/>
    <cellStyle name="Normal 2 5 74" xfId="23100" xr:uid="{00000000-0005-0000-0000-00003C5A0000}"/>
    <cellStyle name="Normal 2 5 75" xfId="23101" xr:uid="{00000000-0005-0000-0000-00003D5A0000}"/>
    <cellStyle name="Normal 2 5 76" xfId="23102" xr:uid="{00000000-0005-0000-0000-00003E5A0000}"/>
    <cellStyle name="Normal 2 5 77" xfId="23103" xr:uid="{00000000-0005-0000-0000-00003F5A0000}"/>
    <cellStyle name="Normal 2 5 78" xfId="23104" xr:uid="{00000000-0005-0000-0000-0000405A0000}"/>
    <cellStyle name="Normal 2 5 79" xfId="23105" xr:uid="{00000000-0005-0000-0000-0000415A0000}"/>
    <cellStyle name="Normal 2 5 8" xfId="23106" xr:uid="{00000000-0005-0000-0000-0000425A0000}"/>
    <cellStyle name="Normal 2 5 80" xfId="23107" xr:uid="{00000000-0005-0000-0000-0000435A0000}"/>
    <cellStyle name="Normal 2 5 81" xfId="23108" xr:uid="{00000000-0005-0000-0000-0000445A0000}"/>
    <cellStyle name="Normal 2 5 82" xfId="23109" xr:uid="{00000000-0005-0000-0000-0000455A0000}"/>
    <cellStyle name="Normal 2 5 83" xfId="23110" xr:uid="{00000000-0005-0000-0000-0000465A0000}"/>
    <cellStyle name="Normal 2 5 84" xfId="23111" xr:uid="{00000000-0005-0000-0000-0000475A0000}"/>
    <cellStyle name="Normal 2 5 85" xfId="23112" xr:uid="{00000000-0005-0000-0000-0000485A0000}"/>
    <cellStyle name="Normal 2 5 86" xfId="23113" xr:uid="{00000000-0005-0000-0000-0000495A0000}"/>
    <cellStyle name="Normal 2 5 87" xfId="23114" xr:uid="{00000000-0005-0000-0000-00004A5A0000}"/>
    <cellStyle name="Normal 2 5 88" xfId="23115" xr:uid="{00000000-0005-0000-0000-00004B5A0000}"/>
    <cellStyle name="Normal 2 5 89" xfId="23116" xr:uid="{00000000-0005-0000-0000-00004C5A0000}"/>
    <cellStyle name="Normal 2 5 9" xfId="23117" xr:uid="{00000000-0005-0000-0000-00004D5A0000}"/>
    <cellStyle name="Normal 2 5 90" xfId="23118" xr:uid="{00000000-0005-0000-0000-00004E5A0000}"/>
    <cellStyle name="Normal 2 5 91" xfId="23119" xr:uid="{00000000-0005-0000-0000-00004F5A0000}"/>
    <cellStyle name="Normal 2 5 92" xfId="23120" xr:uid="{00000000-0005-0000-0000-0000505A0000}"/>
    <cellStyle name="Normal 2 5 93" xfId="23121" xr:uid="{00000000-0005-0000-0000-0000515A0000}"/>
    <cellStyle name="Normal 2 5 94" xfId="23122" xr:uid="{00000000-0005-0000-0000-0000525A0000}"/>
    <cellStyle name="Normal 2 5 95" xfId="23123" xr:uid="{00000000-0005-0000-0000-0000535A0000}"/>
    <cellStyle name="Normal 2 5 96" xfId="23124" xr:uid="{00000000-0005-0000-0000-0000545A0000}"/>
    <cellStyle name="Normal 2 5 97" xfId="23125" xr:uid="{00000000-0005-0000-0000-0000555A0000}"/>
    <cellStyle name="Normal 2 5 98" xfId="23126" xr:uid="{00000000-0005-0000-0000-0000565A0000}"/>
    <cellStyle name="Normal 2 5 99" xfId="23127" xr:uid="{00000000-0005-0000-0000-0000575A0000}"/>
    <cellStyle name="Normal 2 50" xfId="23128" xr:uid="{00000000-0005-0000-0000-0000585A0000}"/>
    <cellStyle name="Normal 2 51" xfId="23129" xr:uid="{00000000-0005-0000-0000-0000595A0000}"/>
    <cellStyle name="Normal 2 52" xfId="23130" xr:uid="{00000000-0005-0000-0000-00005A5A0000}"/>
    <cellStyle name="Normal 2 53" xfId="23131" xr:uid="{00000000-0005-0000-0000-00005B5A0000}"/>
    <cellStyle name="Normal 2 54" xfId="23132" xr:uid="{00000000-0005-0000-0000-00005C5A0000}"/>
    <cellStyle name="Normal 2 55" xfId="23133" xr:uid="{00000000-0005-0000-0000-00005D5A0000}"/>
    <cellStyle name="Normal 2 56" xfId="23134" xr:uid="{00000000-0005-0000-0000-00005E5A0000}"/>
    <cellStyle name="Normal 2 57" xfId="23135" xr:uid="{00000000-0005-0000-0000-00005F5A0000}"/>
    <cellStyle name="Normal 2 58" xfId="23136" xr:uid="{00000000-0005-0000-0000-0000605A0000}"/>
    <cellStyle name="Normal 2 59" xfId="23137" xr:uid="{00000000-0005-0000-0000-0000615A0000}"/>
    <cellStyle name="Normal 2 6" xfId="23138" xr:uid="{00000000-0005-0000-0000-0000625A0000}"/>
    <cellStyle name="Normal 2 6 10" xfId="23139" xr:uid="{00000000-0005-0000-0000-0000635A0000}"/>
    <cellStyle name="Normal 2 6 100" xfId="23140" xr:uid="{00000000-0005-0000-0000-0000645A0000}"/>
    <cellStyle name="Normal 2 6 101" xfId="23141" xr:uid="{00000000-0005-0000-0000-0000655A0000}"/>
    <cellStyle name="Normal 2 6 102" xfId="23142" xr:uid="{00000000-0005-0000-0000-0000665A0000}"/>
    <cellStyle name="Normal 2 6 103" xfId="23143" xr:uid="{00000000-0005-0000-0000-0000675A0000}"/>
    <cellStyle name="Normal 2 6 104" xfId="23144" xr:uid="{00000000-0005-0000-0000-0000685A0000}"/>
    <cellStyle name="Normal 2 6 105" xfId="23145" xr:uid="{00000000-0005-0000-0000-0000695A0000}"/>
    <cellStyle name="Normal 2 6 106" xfId="23146" xr:uid="{00000000-0005-0000-0000-00006A5A0000}"/>
    <cellStyle name="Normal 2 6 107" xfId="23147" xr:uid="{00000000-0005-0000-0000-00006B5A0000}"/>
    <cellStyle name="Normal 2 6 108" xfId="23148" xr:uid="{00000000-0005-0000-0000-00006C5A0000}"/>
    <cellStyle name="Normal 2 6 109" xfId="23149" xr:uid="{00000000-0005-0000-0000-00006D5A0000}"/>
    <cellStyle name="Normal 2 6 11" xfId="23150" xr:uid="{00000000-0005-0000-0000-00006E5A0000}"/>
    <cellStyle name="Normal 2 6 110" xfId="23151" xr:uid="{00000000-0005-0000-0000-00006F5A0000}"/>
    <cellStyle name="Normal 2 6 111" xfId="23152" xr:uid="{00000000-0005-0000-0000-0000705A0000}"/>
    <cellStyle name="Normal 2 6 112" xfId="23153" xr:uid="{00000000-0005-0000-0000-0000715A0000}"/>
    <cellStyle name="Normal 2 6 113" xfId="23154" xr:uid="{00000000-0005-0000-0000-0000725A0000}"/>
    <cellStyle name="Normal 2 6 114" xfId="23155" xr:uid="{00000000-0005-0000-0000-0000735A0000}"/>
    <cellStyle name="Normal 2 6 115" xfId="23156" xr:uid="{00000000-0005-0000-0000-0000745A0000}"/>
    <cellStyle name="Normal 2 6 116" xfId="23157" xr:uid="{00000000-0005-0000-0000-0000755A0000}"/>
    <cellStyle name="Normal 2 6 117" xfId="23158" xr:uid="{00000000-0005-0000-0000-0000765A0000}"/>
    <cellStyle name="Normal 2 6 118" xfId="23159" xr:uid="{00000000-0005-0000-0000-0000775A0000}"/>
    <cellStyle name="Normal 2 6 119" xfId="23160" xr:uid="{00000000-0005-0000-0000-0000785A0000}"/>
    <cellStyle name="Normal 2 6 12" xfId="23161" xr:uid="{00000000-0005-0000-0000-0000795A0000}"/>
    <cellStyle name="Normal 2 6 120" xfId="23162" xr:uid="{00000000-0005-0000-0000-00007A5A0000}"/>
    <cellStyle name="Normal 2 6 121" xfId="23163" xr:uid="{00000000-0005-0000-0000-00007B5A0000}"/>
    <cellStyle name="Normal 2 6 122" xfId="23164" xr:uid="{00000000-0005-0000-0000-00007C5A0000}"/>
    <cellStyle name="Normal 2 6 123" xfId="23165" xr:uid="{00000000-0005-0000-0000-00007D5A0000}"/>
    <cellStyle name="Normal 2 6 124" xfId="23166" xr:uid="{00000000-0005-0000-0000-00007E5A0000}"/>
    <cellStyle name="Normal 2 6 125" xfId="23167" xr:uid="{00000000-0005-0000-0000-00007F5A0000}"/>
    <cellStyle name="Normal 2 6 126" xfId="23168" xr:uid="{00000000-0005-0000-0000-0000805A0000}"/>
    <cellStyle name="Normal 2 6 127" xfId="23169" xr:uid="{00000000-0005-0000-0000-0000815A0000}"/>
    <cellStyle name="Normal 2 6 128" xfId="23170" xr:uid="{00000000-0005-0000-0000-0000825A0000}"/>
    <cellStyle name="Normal 2 6 129" xfId="23171" xr:uid="{00000000-0005-0000-0000-0000835A0000}"/>
    <cellStyle name="Normal 2 6 13" xfId="23172" xr:uid="{00000000-0005-0000-0000-0000845A0000}"/>
    <cellStyle name="Normal 2 6 130" xfId="23173" xr:uid="{00000000-0005-0000-0000-0000855A0000}"/>
    <cellStyle name="Normal 2 6 131" xfId="23174" xr:uid="{00000000-0005-0000-0000-0000865A0000}"/>
    <cellStyle name="Normal 2 6 132" xfId="23175" xr:uid="{00000000-0005-0000-0000-0000875A0000}"/>
    <cellStyle name="Normal 2 6 133" xfId="23176" xr:uid="{00000000-0005-0000-0000-0000885A0000}"/>
    <cellStyle name="Normal 2 6 134" xfId="23177" xr:uid="{00000000-0005-0000-0000-0000895A0000}"/>
    <cellStyle name="Normal 2 6 135" xfId="23178" xr:uid="{00000000-0005-0000-0000-00008A5A0000}"/>
    <cellStyle name="Normal 2 6 136" xfId="23179" xr:uid="{00000000-0005-0000-0000-00008B5A0000}"/>
    <cellStyle name="Normal 2 6 137" xfId="23180" xr:uid="{00000000-0005-0000-0000-00008C5A0000}"/>
    <cellStyle name="Normal 2 6 138" xfId="23181" xr:uid="{00000000-0005-0000-0000-00008D5A0000}"/>
    <cellStyle name="Normal 2 6 139" xfId="23182" xr:uid="{00000000-0005-0000-0000-00008E5A0000}"/>
    <cellStyle name="Normal 2 6 14" xfId="23183" xr:uid="{00000000-0005-0000-0000-00008F5A0000}"/>
    <cellStyle name="Normal 2 6 140" xfId="23184" xr:uid="{00000000-0005-0000-0000-0000905A0000}"/>
    <cellStyle name="Normal 2 6 141" xfId="23185" xr:uid="{00000000-0005-0000-0000-0000915A0000}"/>
    <cellStyle name="Normal 2 6 142" xfId="23186" xr:uid="{00000000-0005-0000-0000-0000925A0000}"/>
    <cellStyle name="Normal 2 6 143" xfId="23187" xr:uid="{00000000-0005-0000-0000-0000935A0000}"/>
    <cellStyle name="Normal 2 6 144" xfId="23188" xr:uid="{00000000-0005-0000-0000-0000945A0000}"/>
    <cellStyle name="Normal 2 6 145" xfId="23189" xr:uid="{00000000-0005-0000-0000-0000955A0000}"/>
    <cellStyle name="Normal 2 6 146" xfId="23190" xr:uid="{00000000-0005-0000-0000-0000965A0000}"/>
    <cellStyle name="Normal 2 6 147" xfId="23191" xr:uid="{00000000-0005-0000-0000-0000975A0000}"/>
    <cellStyle name="Normal 2 6 148" xfId="23192" xr:uid="{00000000-0005-0000-0000-0000985A0000}"/>
    <cellStyle name="Normal 2 6 149" xfId="23193" xr:uid="{00000000-0005-0000-0000-0000995A0000}"/>
    <cellStyle name="Normal 2 6 15" xfId="23194" xr:uid="{00000000-0005-0000-0000-00009A5A0000}"/>
    <cellStyle name="Normal 2 6 150" xfId="23195" xr:uid="{00000000-0005-0000-0000-00009B5A0000}"/>
    <cellStyle name="Normal 2 6 151" xfId="23196" xr:uid="{00000000-0005-0000-0000-00009C5A0000}"/>
    <cellStyle name="Normal 2 6 152" xfId="23197" xr:uid="{00000000-0005-0000-0000-00009D5A0000}"/>
    <cellStyle name="Normal 2 6 153" xfId="23198" xr:uid="{00000000-0005-0000-0000-00009E5A0000}"/>
    <cellStyle name="Normal 2 6 154" xfId="23199" xr:uid="{00000000-0005-0000-0000-00009F5A0000}"/>
    <cellStyle name="Normal 2 6 155" xfId="23200" xr:uid="{00000000-0005-0000-0000-0000A05A0000}"/>
    <cellStyle name="Normal 2 6 156" xfId="23201" xr:uid="{00000000-0005-0000-0000-0000A15A0000}"/>
    <cellStyle name="Normal 2 6 157" xfId="23202" xr:uid="{00000000-0005-0000-0000-0000A25A0000}"/>
    <cellStyle name="Normal 2 6 158" xfId="23203" xr:uid="{00000000-0005-0000-0000-0000A35A0000}"/>
    <cellStyle name="Normal 2 6 159" xfId="23204" xr:uid="{00000000-0005-0000-0000-0000A45A0000}"/>
    <cellStyle name="Normal 2 6 16" xfId="23205" xr:uid="{00000000-0005-0000-0000-0000A55A0000}"/>
    <cellStyle name="Normal 2 6 160" xfId="23206" xr:uid="{00000000-0005-0000-0000-0000A65A0000}"/>
    <cellStyle name="Normal 2 6 161" xfId="23207" xr:uid="{00000000-0005-0000-0000-0000A75A0000}"/>
    <cellStyle name="Normal 2 6 162" xfId="23208" xr:uid="{00000000-0005-0000-0000-0000A85A0000}"/>
    <cellStyle name="Normal 2 6 163" xfId="23209" xr:uid="{00000000-0005-0000-0000-0000A95A0000}"/>
    <cellStyle name="Normal 2 6 164" xfId="23210" xr:uid="{00000000-0005-0000-0000-0000AA5A0000}"/>
    <cellStyle name="Normal 2 6 165" xfId="23211" xr:uid="{00000000-0005-0000-0000-0000AB5A0000}"/>
    <cellStyle name="Normal 2 6 166" xfId="23212" xr:uid="{00000000-0005-0000-0000-0000AC5A0000}"/>
    <cellStyle name="Normal 2 6 167" xfId="23213" xr:uid="{00000000-0005-0000-0000-0000AD5A0000}"/>
    <cellStyle name="Normal 2 6 168" xfId="23214" xr:uid="{00000000-0005-0000-0000-0000AE5A0000}"/>
    <cellStyle name="Normal 2 6 169" xfId="23215" xr:uid="{00000000-0005-0000-0000-0000AF5A0000}"/>
    <cellStyle name="Normal 2 6 17" xfId="23216" xr:uid="{00000000-0005-0000-0000-0000B05A0000}"/>
    <cellStyle name="Normal 2 6 170" xfId="23217" xr:uid="{00000000-0005-0000-0000-0000B15A0000}"/>
    <cellStyle name="Normal 2 6 171" xfId="23218" xr:uid="{00000000-0005-0000-0000-0000B25A0000}"/>
    <cellStyle name="Normal 2 6 172" xfId="23219" xr:uid="{00000000-0005-0000-0000-0000B35A0000}"/>
    <cellStyle name="Normal 2 6 173" xfId="23220" xr:uid="{00000000-0005-0000-0000-0000B45A0000}"/>
    <cellStyle name="Normal 2 6 174" xfId="23221" xr:uid="{00000000-0005-0000-0000-0000B55A0000}"/>
    <cellStyle name="Normal 2 6 175" xfId="23222" xr:uid="{00000000-0005-0000-0000-0000B65A0000}"/>
    <cellStyle name="Normal 2 6 176" xfId="23223" xr:uid="{00000000-0005-0000-0000-0000B75A0000}"/>
    <cellStyle name="Normal 2 6 177" xfId="23224" xr:uid="{00000000-0005-0000-0000-0000B85A0000}"/>
    <cellStyle name="Normal 2 6 178" xfId="23225" xr:uid="{00000000-0005-0000-0000-0000B95A0000}"/>
    <cellStyle name="Normal 2 6 179" xfId="23226" xr:uid="{00000000-0005-0000-0000-0000BA5A0000}"/>
    <cellStyle name="Normal 2 6 18" xfId="23227" xr:uid="{00000000-0005-0000-0000-0000BB5A0000}"/>
    <cellStyle name="Normal 2 6 180" xfId="23228" xr:uid="{00000000-0005-0000-0000-0000BC5A0000}"/>
    <cellStyle name="Normal 2 6 181" xfId="23229" xr:uid="{00000000-0005-0000-0000-0000BD5A0000}"/>
    <cellStyle name="Normal 2 6 182" xfId="23230" xr:uid="{00000000-0005-0000-0000-0000BE5A0000}"/>
    <cellStyle name="Normal 2 6 183" xfId="23231" xr:uid="{00000000-0005-0000-0000-0000BF5A0000}"/>
    <cellStyle name="Normal 2 6 184" xfId="23232" xr:uid="{00000000-0005-0000-0000-0000C05A0000}"/>
    <cellStyle name="Normal 2 6 185" xfId="23233" xr:uid="{00000000-0005-0000-0000-0000C15A0000}"/>
    <cellStyle name="Normal 2 6 186" xfId="23234" xr:uid="{00000000-0005-0000-0000-0000C25A0000}"/>
    <cellStyle name="Normal 2 6 187" xfId="23235" xr:uid="{00000000-0005-0000-0000-0000C35A0000}"/>
    <cellStyle name="Normal 2 6 188" xfId="23236" xr:uid="{00000000-0005-0000-0000-0000C45A0000}"/>
    <cellStyle name="Normal 2 6 189" xfId="23237" xr:uid="{00000000-0005-0000-0000-0000C55A0000}"/>
    <cellStyle name="Normal 2 6 19" xfId="23238" xr:uid="{00000000-0005-0000-0000-0000C65A0000}"/>
    <cellStyle name="Normal 2 6 190" xfId="23239" xr:uid="{00000000-0005-0000-0000-0000C75A0000}"/>
    <cellStyle name="Normal 2 6 191" xfId="23240" xr:uid="{00000000-0005-0000-0000-0000C85A0000}"/>
    <cellStyle name="Normal 2 6 192" xfId="23241" xr:uid="{00000000-0005-0000-0000-0000C95A0000}"/>
    <cellStyle name="Normal 2 6 193" xfId="23242" xr:uid="{00000000-0005-0000-0000-0000CA5A0000}"/>
    <cellStyle name="Normal 2 6 194" xfId="23243" xr:uid="{00000000-0005-0000-0000-0000CB5A0000}"/>
    <cellStyle name="Normal 2 6 195" xfId="23244" xr:uid="{00000000-0005-0000-0000-0000CC5A0000}"/>
    <cellStyle name="Normal 2 6 196" xfId="23245" xr:uid="{00000000-0005-0000-0000-0000CD5A0000}"/>
    <cellStyle name="Normal 2 6 197" xfId="23246" xr:uid="{00000000-0005-0000-0000-0000CE5A0000}"/>
    <cellStyle name="Normal 2 6 198" xfId="23247" xr:uid="{00000000-0005-0000-0000-0000CF5A0000}"/>
    <cellStyle name="Normal 2 6 199" xfId="23248" xr:uid="{00000000-0005-0000-0000-0000D05A0000}"/>
    <cellStyle name="Normal 2 6 2" xfId="23249" xr:uid="{00000000-0005-0000-0000-0000D15A0000}"/>
    <cellStyle name="Normal 2 6 20" xfId="23250" xr:uid="{00000000-0005-0000-0000-0000D25A0000}"/>
    <cellStyle name="Normal 2 6 200" xfId="23251" xr:uid="{00000000-0005-0000-0000-0000D35A0000}"/>
    <cellStyle name="Normal 2 6 201" xfId="23252" xr:uid="{00000000-0005-0000-0000-0000D45A0000}"/>
    <cellStyle name="Normal 2 6 202" xfId="23253" xr:uid="{00000000-0005-0000-0000-0000D55A0000}"/>
    <cellStyle name="Normal 2 6 203" xfId="23254" xr:uid="{00000000-0005-0000-0000-0000D65A0000}"/>
    <cellStyle name="Normal 2 6 204" xfId="23255" xr:uid="{00000000-0005-0000-0000-0000D75A0000}"/>
    <cellStyle name="Normal 2 6 205" xfId="23256" xr:uid="{00000000-0005-0000-0000-0000D85A0000}"/>
    <cellStyle name="Normal 2 6 206" xfId="23257" xr:uid="{00000000-0005-0000-0000-0000D95A0000}"/>
    <cellStyle name="Normal 2 6 207" xfId="23258" xr:uid="{00000000-0005-0000-0000-0000DA5A0000}"/>
    <cellStyle name="Normal 2 6 208" xfId="23259" xr:uid="{00000000-0005-0000-0000-0000DB5A0000}"/>
    <cellStyle name="Normal 2 6 209" xfId="23260" xr:uid="{00000000-0005-0000-0000-0000DC5A0000}"/>
    <cellStyle name="Normal 2 6 21" xfId="23261" xr:uid="{00000000-0005-0000-0000-0000DD5A0000}"/>
    <cellStyle name="Normal 2 6 22" xfId="23262" xr:uid="{00000000-0005-0000-0000-0000DE5A0000}"/>
    <cellStyle name="Normal 2 6 23" xfId="23263" xr:uid="{00000000-0005-0000-0000-0000DF5A0000}"/>
    <cellStyle name="Normal 2 6 24" xfId="23264" xr:uid="{00000000-0005-0000-0000-0000E05A0000}"/>
    <cellStyle name="Normal 2 6 25" xfId="23265" xr:uid="{00000000-0005-0000-0000-0000E15A0000}"/>
    <cellStyle name="Normal 2 6 26" xfId="23266" xr:uid="{00000000-0005-0000-0000-0000E25A0000}"/>
    <cellStyle name="Normal 2 6 27" xfId="23267" xr:uid="{00000000-0005-0000-0000-0000E35A0000}"/>
    <cellStyle name="Normal 2 6 28" xfId="23268" xr:uid="{00000000-0005-0000-0000-0000E45A0000}"/>
    <cellStyle name="Normal 2 6 29" xfId="23269" xr:uid="{00000000-0005-0000-0000-0000E55A0000}"/>
    <cellStyle name="Normal 2 6 3" xfId="23270" xr:uid="{00000000-0005-0000-0000-0000E65A0000}"/>
    <cellStyle name="Normal 2 6 30" xfId="23271" xr:uid="{00000000-0005-0000-0000-0000E75A0000}"/>
    <cellStyle name="Normal 2 6 31" xfId="23272" xr:uid="{00000000-0005-0000-0000-0000E85A0000}"/>
    <cellStyle name="Normal 2 6 32" xfId="23273" xr:uid="{00000000-0005-0000-0000-0000E95A0000}"/>
    <cellStyle name="Normal 2 6 33" xfId="23274" xr:uid="{00000000-0005-0000-0000-0000EA5A0000}"/>
    <cellStyle name="Normal 2 6 34" xfId="23275" xr:uid="{00000000-0005-0000-0000-0000EB5A0000}"/>
    <cellStyle name="Normal 2 6 35" xfId="23276" xr:uid="{00000000-0005-0000-0000-0000EC5A0000}"/>
    <cellStyle name="Normal 2 6 36" xfId="23277" xr:uid="{00000000-0005-0000-0000-0000ED5A0000}"/>
    <cellStyle name="Normal 2 6 37" xfId="23278" xr:uid="{00000000-0005-0000-0000-0000EE5A0000}"/>
    <cellStyle name="Normal 2 6 38" xfId="23279" xr:uid="{00000000-0005-0000-0000-0000EF5A0000}"/>
    <cellStyle name="Normal 2 6 39" xfId="23280" xr:uid="{00000000-0005-0000-0000-0000F05A0000}"/>
    <cellStyle name="Normal 2 6 4" xfId="23281" xr:uid="{00000000-0005-0000-0000-0000F15A0000}"/>
    <cellStyle name="Normal 2 6 40" xfId="23282" xr:uid="{00000000-0005-0000-0000-0000F25A0000}"/>
    <cellStyle name="Normal 2 6 41" xfId="23283" xr:uid="{00000000-0005-0000-0000-0000F35A0000}"/>
    <cellStyle name="Normal 2 6 42" xfId="23284" xr:uid="{00000000-0005-0000-0000-0000F45A0000}"/>
    <cellStyle name="Normal 2 6 43" xfId="23285" xr:uid="{00000000-0005-0000-0000-0000F55A0000}"/>
    <cellStyle name="Normal 2 6 44" xfId="23286" xr:uid="{00000000-0005-0000-0000-0000F65A0000}"/>
    <cellStyle name="Normal 2 6 45" xfId="23287" xr:uid="{00000000-0005-0000-0000-0000F75A0000}"/>
    <cellStyle name="Normal 2 6 46" xfId="23288" xr:uid="{00000000-0005-0000-0000-0000F85A0000}"/>
    <cellStyle name="Normal 2 6 47" xfId="23289" xr:uid="{00000000-0005-0000-0000-0000F95A0000}"/>
    <cellStyle name="Normal 2 6 48" xfId="23290" xr:uid="{00000000-0005-0000-0000-0000FA5A0000}"/>
    <cellStyle name="Normal 2 6 49" xfId="23291" xr:uid="{00000000-0005-0000-0000-0000FB5A0000}"/>
    <cellStyle name="Normal 2 6 5" xfId="23292" xr:uid="{00000000-0005-0000-0000-0000FC5A0000}"/>
    <cellStyle name="Normal 2 6 50" xfId="23293" xr:uid="{00000000-0005-0000-0000-0000FD5A0000}"/>
    <cellStyle name="Normal 2 6 51" xfId="23294" xr:uid="{00000000-0005-0000-0000-0000FE5A0000}"/>
    <cellStyle name="Normal 2 6 52" xfId="23295" xr:uid="{00000000-0005-0000-0000-0000FF5A0000}"/>
    <cellStyle name="Normal 2 6 53" xfId="23296" xr:uid="{00000000-0005-0000-0000-0000005B0000}"/>
    <cellStyle name="Normal 2 6 54" xfId="23297" xr:uid="{00000000-0005-0000-0000-0000015B0000}"/>
    <cellStyle name="Normal 2 6 55" xfId="23298" xr:uid="{00000000-0005-0000-0000-0000025B0000}"/>
    <cellStyle name="Normal 2 6 56" xfId="23299" xr:uid="{00000000-0005-0000-0000-0000035B0000}"/>
    <cellStyle name="Normal 2 6 57" xfId="23300" xr:uid="{00000000-0005-0000-0000-0000045B0000}"/>
    <cellStyle name="Normal 2 6 58" xfId="23301" xr:uid="{00000000-0005-0000-0000-0000055B0000}"/>
    <cellStyle name="Normal 2 6 59" xfId="23302" xr:uid="{00000000-0005-0000-0000-0000065B0000}"/>
    <cellStyle name="Normal 2 6 6" xfId="23303" xr:uid="{00000000-0005-0000-0000-0000075B0000}"/>
    <cellStyle name="Normal 2 6 60" xfId="23304" xr:uid="{00000000-0005-0000-0000-0000085B0000}"/>
    <cellStyle name="Normal 2 6 61" xfId="23305" xr:uid="{00000000-0005-0000-0000-0000095B0000}"/>
    <cellStyle name="Normal 2 6 62" xfId="23306" xr:uid="{00000000-0005-0000-0000-00000A5B0000}"/>
    <cellStyle name="Normal 2 6 63" xfId="23307" xr:uid="{00000000-0005-0000-0000-00000B5B0000}"/>
    <cellStyle name="Normal 2 6 64" xfId="23308" xr:uid="{00000000-0005-0000-0000-00000C5B0000}"/>
    <cellStyle name="Normal 2 6 65" xfId="23309" xr:uid="{00000000-0005-0000-0000-00000D5B0000}"/>
    <cellStyle name="Normal 2 6 66" xfId="23310" xr:uid="{00000000-0005-0000-0000-00000E5B0000}"/>
    <cellStyle name="Normal 2 6 67" xfId="23311" xr:uid="{00000000-0005-0000-0000-00000F5B0000}"/>
    <cellStyle name="Normal 2 6 68" xfId="23312" xr:uid="{00000000-0005-0000-0000-0000105B0000}"/>
    <cellStyle name="Normal 2 6 69" xfId="23313" xr:uid="{00000000-0005-0000-0000-0000115B0000}"/>
    <cellStyle name="Normal 2 6 7" xfId="23314" xr:uid="{00000000-0005-0000-0000-0000125B0000}"/>
    <cellStyle name="Normal 2 6 70" xfId="23315" xr:uid="{00000000-0005-0000-0000-0000135B0000}"/>
    <cellStyle name="Normal 2 6 71" xfId="23316" xr:uid="{00000000-0005-0000-0000-0000145B0000}"/>
    <cellStyle name="Normal 2 6 72" xfId="23317" xr:uid="{00000000-0005-0000-0000-0000155B0000}"/>
    <cellStyle name="Normal 2 6 73" xfId="23318" xr:uid="{00000000-0005-0000-0000-0000165B0000}"/>
    <cellStyle name="Normal 2 6 74" xfId="23319" xr:uid="{00000000-0005-0000-0000-0000175B0000}"/>
    <cellStyle name="Normal 2 6 75" xfId="23320" xr:uid="{00000000-0005-0000-0000-0000185B0000}"/>
    <cellStyle name="Normal 2 6 76" xfId="23321" xr:uid="{00000000-0005-0000-0000-0000195B0000}"/>
    <cellStyle name="Normal 2 6 77" xfId="23322" xr:uid="{00000000-0005-0000-0000-00001A5B0000}"/>
    <cellStyle name="Normal 2 6 78" xfId="23323" xr:uid="{00000000-0005-0000-0000-00001B5B0000}"/>
    <cellStyle name="Normal 2 6 79" xfId="23324" xr:uid="{00000000-0005-0000-0000-00001C5B0000}"/>
    <cellStyle name="Normal 2 6 8" xfId="23325" xr:uid="{00000000-0005-0000-0000-00001D5B0000}"/>
    <cellStyle name="Normal 2 6 80" xfId="23326" xr:uid="{00000000-0005-0000-0000-00001E5B0000}"/>
    <cellStyle name="Normal 2 6 81" xfId="23327" xr:uid="{00000000-0005-0000-0000-00001F5B0000}"/>
    <cellStyle name="Normal 2 6 82" xfId="23328" xr:uid="{00000000-0005-0000-0000-0000205B0000}"/>
    <cellStyle name="Normal 2 6 83" xfId="23329" xr:uid="{00000000-0005-0000-0000-0000215B0000}"/>
    <cellStyle name="Normal 2 6 84" xfId="23330" xr:uid="{00000000-0005-0000-0000-0000225B0000}"/>
    <cellStyle name="Normal 2 6 85" xfId="23331" xr:uid="{00000000-0005-0000-0000-0000235B0000}"/>
    <cellStyle name="Normal 2 6 86" xfId="23332" xr:uid="{00000000-0005-0000-0000-0000245B0000}"/>
    <cellStyle name="Normal 2 6 87" xfId="23333" xr:uid="{00000000-0005-0000-0000-0000255B0000}"/>
    <cellStyle name="Normal 2 6 88" xfId="23334" xr:uid="{00000000-0005-0000-0000-0000265B0000}"/>
    <cellStyle name="Normal 2 6 89" xfId="23335" xr:uid="{00000000-0005-0000-0000-0000275B0000}"/>
    <cellStyle name="Normal 2 6 9" xfId="23336" xr:uid="{00000000-0005-0000-0000-0000285B0000}"/>
    <cellStyle name="Normal 2 6 90" xfId="23337" xr:uid="{00000000-0005-0000-0000-0000295B0000}"/>
    <cellStyle name="Normal 2 6 91" xfId="23338" xr:uid="{00000000-0005-0000-0000-00002A5B0000}"/>
    <cellStyle name="Normal 2 6 92" xfId="23339" xr:uid="{00000000-0005-0000-0000-00002B5B0000}"/>
    <cellStyle name="Normal 2 6 93" xfId="23340" xr:uid="{00000000-0005-0000-0000-00002C5B0000}"/>
    <cellStyle name="Normal 2 6 94" xfId="23341" xr:uid="{00000000-0005-0000-0000-00002D5B0000}"/>
    <cellStyle name="Normal 2 6 95" xfId="23342" xr:uid="{00000000-0005-0000-0000-00002E5B0000}"/>
    <cellStyle name="Normal 2 6 96" xfId="23343" xr:uid="{00000000-0005-0000-0000-00002F5B0000}"/>
    <cellStyle name="Normal 2 6 97" xfId="23344" xr:uid="{00000000-0005-0000-0000-0000305B0000}"/>
    <cellStyle name="Normal 2 6 98" xfId="23345" xr:uid="{00000000-0005-0000-0000-0000315B0000}"/>
    <cellStyle name="Normal 2 6 99" xfId="23346" xr:uid="{00000000-0005-0000-0000-0000325B0000}"/>
    <cellStyle name="Normal 2 60" xfId="23347" xr:uid="{00000000-0005-0000-0000-0000335B0000}"/>
    <cellStyle name="Normal 2 61" xfId="23348" xr:uid="{00000000-0005-0000-0000-0000345B0000}"/>
    <cellStyle name="Normal 2 62" xfId="23349" xr:uid="{00000000-0005-0000-0000-0000355B0000}"/>
    <cellStyle name="Normal 2 63" xfId="23350" xr:uid="{00000000-0005-0000-0000-0000365B0000}"/>
    <cellStyle name="Normal 2 64" xfId="23351" xr:uid="{00000000-0005-0000-0000-0000375B0000}"/>
    <cellStyle name="Normal 2 65" xfId="23352" xr:uid="{00000000-0005-0000-0000-0000385B0000}"/>
    <cellStyle name="Normal 2 66" xfId="23353" xr:uid="{00000000-0005-0000-0000-0000395B0000}"/>
    <cellStyle name="Normal 2 67" xfId="23354" xr:uid="{00000000-0005-0000-0000-00003A5B0000}"/>
    <cellStyle name="Normal 2 68" xfId="23355" xr:uid="{00000000-0005-0000-0000-00003B5B0000}"/>
    <cellStyle name="Normal 2 69" xfId="23356" xr:uid="{00000000-0005-0000-0000-00003C5B0000}"/>
    <cellStyle name="Normal 2 7" xfId="23357" xr:uid="{00000000-0005-0000-0000-00003D5B0000}"/>
    <cellStyle name="Normal 2 7 10" xfId="23358" xr:uid="{00000000-0005-0000-0000-00003E5B0000}"/>
    <cellStyle name="Normal 2 7 100" xfId="23359" xr:uid="{00000000-0005-0000-0000-00003F5B0000}"/>
    <cellStyle name="Normal 2 7 101" xfId="23360" xr:uid="{00000000-0005-0000-0000-0000405B0000}"/>
    <cellStyle name="Normal 2 7 102" xfId="23361" xr:uid="{00000000-0005-0000-0000-0000415B0000}"/>
    <cellStyle name="Normal 2 7 103" xfId="23362" xr:uid="{00000000-0005-0000-0000-0000425B0000}"/>
    <cellStyle name="Normal 2 7 104" xfId="23363" xr:uid="{00000000-0005-0000-0000-0000435B0000}"/>
    <cellStyle name="Normal 2 7 105" xfId="23364" xr:uid="{00000000-0005-0000-0000-0000445B0000}"/>
    <cellStyle name="Normal 2 7 106" xfId="23365" xr:uid="{00000000-0005-0000-0000-0000455B0000}"/>
    <cellStyle name="Normal 2 7 107" xfId="23366" xr:uid="{00000000-0005-0000-0000-0000465B0000}"/>
    <cellStyle name="Normal 2 7 108" xfId="23367" xr:uid="{00000000-0005-0000-0000-0000475B0000}"/>
    <cellStyle name="Normal 2 7 109" xfId="23368" xr:uid="{00000000-0005-0000-0000-0000485B0000}"/>
    <cellStyle name="Normal 2 7 11" xfId="23369" xr:uid="{00000000-0005-0000-0000-0000495B0000}"/>
    <cellStyle name="Normal 2 7 110" xfId="23370" xr:uid="{00000000-0005-0000-0000-00004A5B0000}"/>
    <cellStyle name="Normal 2 7 111" xfId="23371" xr:uid="{00000000-0005-0000-0000-00004B5B0000}"/>
    <cellStyle name="Normal 2 7 112" xfId="23372" xr:uid="{00000000-0005-0000-0000-00004C5B0000}"/>
    <cellStyle name="Normal 2 7 113" xfId="23373" xr:uid="{00000000-0005-0000-0000-00004D5B0000}"/>
    <cellStyle name="Normal 2 7 114" xfId="23374" xr:uid="{00000000-0005-0000-0000-00004E5B0000}"/>
    <cellStyle name="Normal 2 7 115" xfId="23375" xr:uid="{00000000-0005-0000-0000-00004F5B0000}"/>
    <cellStyle name="Normal 2 7 116" xfId="23376" xr:uid="{00000000-0005-0000-0000-0000505B0000}"/>
    <cellStyle name="Normal 2 7 117" xfId="23377" xr:uid="{00000000-0005-0000-0000-0000515B0000}"/>
    <cellStyle name="Normal 2 7 118" xfId="23378" xr:uid="{00000000-0005-0000-0000-0000525B0000}"/>
    <cellStyle name="Normal 2 7 119" xfId="23379" xr:uid="{00000000-0005-0000-0000-0000535B0000}"/>
    <cellStyle name="Normal 2 7 12" xfId="23380" xr:uid="{00000000-0005-0000-0000-0000545B0000}"/>
    <cellStyle name="Normal 2 7 120" xfId="23381" xr:uid="{00000000-0005-0000-0000-0000555B0000}"/>
    <cellStyle name="Normal 2 7 121" xfId="23382" xr:uid="{00000000-0005-0000-0000-0000565B0000}"/>
    <cellStyle name="Normal 2 7 122" xfId="23383" xr:uid="{00000000-0005-0000-0000-0000575B0000}"/>
    <cellStyle name="Normal 2 7 123" xfId="23384" xr:uid="{00000000-0005-0000-0000-0000585B0000}"/>
    <cellStyle name="Normal 2 7 124" xfId="23385" xr:uid="{00000000-0005-0000-0000-0000595B0000}"/>
    <cellStyle name="Normal 2 7 125" xfId="23386" xr:uid="{00000000-0005-0000-0000-00005A5B0000}"/>
    <cellStyle name="Normal 2 7 126" xfId="23387" xr:uid="{00000000-0005-0000-0000-00005B5B0000}"/>
    <cellStyle name="Normal 2 7 127" xfId="23388" xr:uid="{00000000-0005-0000-0000-00005C5B0000}"/>
    <cellStyle name="Normal 2 7 128" xfId="23389" xr:uid="{00000000-0005-0000-0000-00005D5B0000}"/>
    <cellStyle name="Normal 2 7 129" xfId="23390" xr:uid="{00000000-0005-0000-0000-00005E5B0000}"/>
    <cellStyle name="Normal 2 7 13" xfId="23391" xr:uid="{00000000-0005-0000-0000-00005F5B0000}"/>
    <cellStyle name="Normal 2 7 130" xfId="23392" xr:uid="{00000000-0005-0000-0000-0000605B0000}"/>
    <cellStyle name="Normal 2 7 131" xfId="23393" xr:uid="{00000000-0005-0000-0000-0000615B0000}"/>
    <cellStyle name="Normal 2 7 132" xfId="23394" xr:uid="{00000000-0005-0000-0000-0000625B0000}"/>
    <cellStyle name="Normal 2 7 133" xfId="23395" xr:uid="{00000000-0005-0000-0000-0000635B0000}"/>
    <cellStyle name="Normal 2 7 134" xfId="23396" xr:uid="{00000000-0005-0000-0000-0000645B0000}"/>
    <cellStyle name="Normal 2 7 135" xfId="23397" xr:uid="{00000000-0005-0000-0000-0000655B0000}"/>
    <cellStyle name="Normal 2 7 136" xfId="23398" xr:uid="{00000000-0005-0000-0000-0000665B0000}"/>
    <cellStyle name="Normal 2 7 137" xfId="23399" xr:uid="{00000000-0005-0000-0000-0000675B0000}"/>
    <cellStyle name="Normal 2 7 138" xfId="23400" xr:uid="{00000000-0005-0000-0000-0000685B0000}"/>
    <cellStyle name="Normal 2 7 139" xfId="23401" xr:uid="{00000000-0005-0000-0000-0000695B0000}"/>
    <cellStyle name="Normal 2 7 14" xfId="23402" xr:uid="{00000000-0005-0000-0000-00006A5B0000}"/>
    <cellStyle name="Normal 2 7 140" xfId="23403" xr:uid="{00000000-0005-0000-0000-00006B5B0000}"/>
    <cellStyle name="Normal 2 7 141" xfId="23404" xr:uid="{00000000-0005-0000-0000-00006C5B0000}"/>
    <cellStyle name="Normal 2 7 142" xfId="23405" xr:uid="{00000000-0005-0000-0000-00006D5B0000}"/>
    <cellStyle name="Normal 2 7 143" xfId="23406" xr:uid="{00000000-0005-0000-0000-00006E5B0000}"/>
    <cellStyle name="Normal 2 7 144" xfId="23407" xr:uid="{00000000-0005-0000-0000-00006F5B0000}"/>
    <cellStyle name="Normal 2 7 145" xfId="23408" xr:uid="{00000000-0005-0000-0000-0000705B0000}"/>
    <cellStyle name="Normal 2 7 146" xfId="23409" xr:uid="{00000000-0005-0000-0000-0000715B0000}"/>
    <cellStyle name="Normal 2 7 147" xfId="23410" xr:uid="{00000000-0005-0000-0000-0000725B0000}"/>
    <cellStyle name="Normal 2 7 148" xfId="23411" xr:uid="{00000000-0005-0000-0000-0000735B0000}"/>
    <cellStyle name="Normal 2 7 149" xfId="23412" xr:uid="{00000000-0005-0000-0000-0000745B0000}"/>
    <cellStyle name="Normal 2 7 15" xfId="23413" xr:uid="{00000000-0005-0000-0000-0000755B0000}"/>
    <cellStyle name="Normal 2 7 150" xfId="23414" xr:uid="{00000000-0005-0000-0000-0000765B0000}"/>
    <cellStyle name="Normal 2 7 151" xfId="23415" xr:uid="{00000000-0005-0000-0000-0000775B0000}"/>
    <cellStyle name="Normal 2 7 152" xfId="23416" xr:uid="{00000000-0005-0000-0000-0000785B0000}"/>
    <cellStyle name="Normal 2 7 153" xfId="23417" xr:uid="{00000000-0005-0000-0000-0000795B0000}"/>
    <cellStyle name="Normal 2 7 154" xfId="23418" xr:uid="{00000000-0005-0000-0000-00007A5B0000}"/>
    <cellStyle name="Normal 2 7 155" xfId="23419" xr:uid="{00000000-0005-0000-0000-00007B5B0000}"/>
    <cellStyle name="Normal 2 7 156" xfId="23420" xr:uid="{00000000-0005-0000-0000-00007C5B0000}"/>
    <cellStyle name="Normal 2 7 157" xfId="23421" xr:uid="{00000000-0005-0000-0000-00007D5B0000}"/>
    <cellStyle name="Normal 2 7 158" xfId="23422" xr:uid="{00000000-0005-0000-0000-00007E5B0000}"/>
    <cellStyle name="Normal 2 7 159" xfId="23423" xr:uid="{00000000-0005-0000-0000-00007F5B0000}"/>
    <cellStyle name="Normal 2 7 16" xfId="23424" xr:uid="{00000000-0005-0000-0000-0000805B0000}"/>
    <cellStyle name="Normal 2 7 160" xfId="23425" xr:uid="{00000000-0005-0000-0000-0000815B0000}"/>
    <cellStyle name="Normal 2 7 161" xfId="23426" xr:uid="{00000000-0005-0000-0000-0000825B0000}"/>
    <cellStyle name="Normal 2 7 162" xfId="23427" xr:uid="{00000000-0005-0000-0000-0000835B0000}"/>
    <cellStyle name="Normal 2 7 163" xfId="23428" xr:uid="{00000000-0005-0000-0000-0000845B0000}"/>
    <cellStyle name="Normal 2 7 164" xfId="23429" xr:uid="{00000000-0005-0000-0000-0000855B0000}"/>
    <cellStyle name="Normal 2 7 165" xfId="23430" xr:uid="{00000000-0005-0000-0000-0000865B0000}"/>
    <cellStyle name="Normal 2 7 166" xfId="23431" xr:uid="{00000000-0005-0000-0000-0000875B0000}"/>
    <cellStyle name="Normal 2 7 167" xfId="23432" xr:uid="{00000000-0005-0000-0000-0000885B0000}"/>
    <cellStyle name="Normal 2 7 168" xfId="23433" xr:uid="{00000000-0005-0000-0000-0000895B0000}"/>
    <cellStyle name="Normal 2 7 169" xfId="23434" xr:uid="{00000000-0005-0000-0000-00008A5B0000}"/>
    <cellStyle name="Normal 2 7 17" xfId="23435" xr:uid="{00000000-0005-0000-0000-00008B5B0000}"/>
    <cellStyle name="Normal 2 7 170" xfId="23436" xr:uid="{00000000-0005-0000-0000-00008C5B0000}"/>
    <cellStyle name="Normal 2 7 171" xfId="23437" xr:uid="{00000000-0005-0000-0000-00008D5B0000}"/>
    <cellStyle name="Normal 2 7 172" xfId="23438" xr:uid="{00000000-0005-0000-0000-00008E5B0000}"/>
    <cellStyle name="Normal 2 7 173" xfId="23439" xr:uid="{00000000-0005-0000-0000-00008F5B0000}"/>
    <cellStyle name="Normal 2 7 174" xfId="23440" xr:uid="{00000000-0005-0000-0000-0000905B0000}"/>
    <cellStyle name="Normal 2 7 175" xfId="23441" xr:uid="{00000000-0005-0000-0000-0000915B0000}"/>
    <cellStyle name="Normal 2 7 176" xfId="23442" xr:uid="{00000000-0005-0000-0000-0000925B0000}"/>
    <cellStyle name="Normal 2 7 177" xfId="23443" xr:uid="{00000000-0005-0000-0000-0000935B0000}"/>
    <cellStyle name="Normal 2 7 178" xfId="23444" xr:uid="{00000000-0005-0000-0000-0000945B0000}"/>
    <cellStyle name="Normal 2 7 179" xfId="23445" xr:uid="{00000000-0005-0000-0000-0000955B0000}"/>
    <cellStyle name="Normal 2 7 18" xfId="23446" xr:uid="{00000000-0005-0000-0000-0000965B0000}"/>
    <cellStyle name="Normal 2 7 180" xfId="23447" xr:uid="{00000000-0005-0000-0000-0000975B0000}"/>
    <cellStyle name="Normal 2 7 181" xfId="23448" xr:uid="{00000000-0005-0000-0000-0000985B0000}"/>
    <cellStyle name="Normal 2 7 182" xfId="23449" xr:uid="{00000000-0005-0000-0000-0000995B0000}"/>
    <cellStyle name="Normal 2 7 183" xfId="23450" xr:uid="{00000000-0005-0000-0000-00009A5B0000}"/>
    <cellStyle name="Normal 2 7 184" xfId="23451" xr:uid="{00000000-0005-0000-0000-00009B5B0000}"/>
    <cellStyle name="Normal 2 7 185" xfId="23452" xr:uid="{00000000-0005-0000-0000-00009C5B0000}"/>
    <cellStyle name="Normal 2 7 186" xfId="23453" xr:uid="{00000000-0005-0000-0000-00009D5B0000}"/>
    <cellStyle name="Normal 2 7 187" xfId="23454" xr:uid="{00000000-0005-0000-0000-00009E5B0000}"/>
    <cellStyle name="Normal 2 7 188" xfId="23455" xr:uid="{00000000-0005-0000-0000-00009F5B0000}"/>
    <cellStyle name="Normal 2 7 189" xfId="23456" xr:uid="{00000000-0005-0000-0000-0000A05B0000}"/>
    <cellStyle name="Normal 2 7 19" xfId="23457" xr:uid="{00000000-0005-0000-0000-0000A15B0000}"/>
    <cellStyle name="Normal 2 7 190" xfId="23458" xr:uid="{00000000-0005-0000-0000-0000A25B0000}"/>
    <cellStyle name="Normal 2 7 191" xfId="23459" xr:uid="{00000000-0005-0000-0000-0000A35B0000}"/>
    <cellStyle name="Normal 2 7 192" xfId="23460" xr:uid="{00000000-0005-0000-0000-0000A45B0000}"/>
    <cellStyle name="Normal 2 7 193" xfId="23461" xr:uid="{00000000-0005-0000-0000-0000A55B0000}"/>
    <cellStyle name="Normal 2 7 194" xfId="23462" xr:uid="{00000000-0005-0000-0000-0000A65B0000}"/>
    <cellStyle name="Normal 2 7 195" xfId="23463" xr:uid="{00000000-0005-0000-0000-0000A75B0000}"/>
    <cellStyle name="Normal 2 7 196" xfId="23464" xr:uid="{00000000-0005-0000-0000-0000A85B0000}"/>
    <cellStyle name="Normal 2 7 197" xfId="23465" xr:uid="{00000000-0005-0000-0000-0000A95B0000}"/>
    <cellStyle name="Normal 2 7 198" xfId="23466" xr:uid="{00000000-0005-0000-0000-0000AA5B0000}"/>
    <cellStyle name="Normal 2 7 199" xfId="23467" xr:uid="{00000000-0005-0000-0000-0000AB5B0000}"/>
    <cellStyle name="Normal 2 7 2" xfId="23468" xr:uid="{00000000-0005-0000-0000-0000AC5B0000}"/>
    <cellStyle name="Normal 2 7 20" xfId="23469" xr:uid="{00000000-0005-0000-0000-0000AD5B0000}"/>
    <cellStyle name="Normal 2 7 200" xfId="23470" xr:uid="{00000000-0005-0000-0000-0000AE5B0000}"/>
    <cellStyle name="Normal 2 7 201" xfId="23471" xr:uid="{00000000-0005-0000-0000-0000AF5B0000}"/>
    <cellStyle name="Normal 2 7 202" xfId="23472" xr:uid="{00000000-0005-0000-0000-0000B05B0000}"/>
    <cellStyle name="Normal 2 7 203" xfId="23473" xr:uid="{00000000-0005-0000-0000-0000B15B0000}"/>
    <cellStyle name="Normal 2 7 204" xfId="23474" xr:uid="{00000000-0005-0000-0000-0000B25B0000}"/>
    <cellStyle name="Normal 2 7 205" xfId="23475" xr:uid="{00000000-0005-0000-0000-0000B35B0000}"/>
    <cellStyle name="Normal 2 7 206" xfId="23476" xr:uid="{00000000-0005-0000-0000-0000B45B0000}"/>
    <cellStyle name="Normal 2 7 207" xfId="23477" xr:uid="{00000000-0005-0000-0000-0000B55B0000}"/>
    <cellStyle name="Normal 2 7 208" xfId="23478" xr:uid="{00000000-0005-0000-0000-0000B65B0000}"/>
    <cellStyle name="Normal 2 7 209" xfId="23479" xr:uid="{00000000-0005-0000-0000-0000B75B0000}"/>
    <cellStyle name="Normal 2 7 21" xfId="23480" xr:uid="{00000000-0005-0000-0000-0000B85B0000}"/>
    <cellStyle name="Normal 2 7 22" xfId="23481" xr:uid="{00000000-0005-0000-0000-0000B95B0000}"/>
    <cellStyle name="Normal 2 7 23" xfId="23482" xr:uid="{00000000-0005-0000-0000-0000BA5B0000}"/>
    <cellStyle name="Normal 2 7 24" xfId="23483" xr:uid="{00000000-0005-0000-0000-0000BB5B0000}"/>
    <cellStyle name="Normal 2 7 25" xfId="23484" xr:uid="{00000000-0005-0000-0000-0000BC5B0000}"/>
    <cellStyle name="Normal 2 7 26" xfId="23485" xr:uid="{00000000-0005-0000-0000-0000BD5B0000}"/>
    <cellStyle name="Normal 2 7 27" xfId="23486" xr:uid="{00000000-0005-0000-0000-0000BE5B0000}"/>
    <cellStyle name="Normal 2 7 28" xfId="23487" xr:uid="{00000000-0005-0000-0000-0000BF5B0000}"/>
    <cellStyle name="Normal 2 7 29" xfId="23488" xr:uid="{00000000-0005-0000-0000-0000C05B0000}"/>
    <cellStyle name="Normal 2 7 3" xfId="23489" xr:uid="{00000000-0005-0000-0000-0000C15B0000}"/>
    <cellStyle name="Normal 2 7 30" xfId="23490" xr:uid="{00000000-0005-0000-0000-0000C25B0000}"/>
    <cellStyle name="Normal 2 7 31" xfId="23491" xr:uid="{00000000-0005-0000-0000-0000C35B0000}"/>
    <cellStyle name="Normal 2 7 32" xfId="23492" xr:uid="{00000000-0005-0000-0000-0000C45B0000}"/>
    <cellStyle name="Normal 2 7 33" xfId="23493" xr:uid="{00000000-0005-0000-0000-0000C55B0000}"/>
    <cellStyle name="Normal 2 7 34" xfId="23494" xr:uid="{00000000-0005-0000-0000-0000C65B0000}"/>
    <cellStyle name="Normal 2 7 35" xfId="23495" xr:uid="{00000000-0005-0000-0000-0000C75B0000}"/>
    <cellStyle name="Normal 2 7 36" xfId="23496" xr:uid="{00000000-0005-0000-0000-0000C85B0000}"/>
    <cellStyle name="Normal 2 7 37" xfId="23497" xr:uid="{00000000-0005-0000-0000-0000C95B0000}"/>
    <cellStyle name="Normal 2 7 38" xfId="23498" xr:uid="{00000000-0005-0000-0000-0000CA5B0000}"/>
    <cellStyle name="Normal 2 7 39" xfId="23499" xr:uid="{00000000-0005-0000-0000-0000CB5B0000}"/>
    <cellStyle name="Normal 2 7 4" xfId="23500" xr:uid="{00000000-0005-0000-0000-0000CC5B0000}"/>
    <cellStyle name="Normal 2 7 40" xfId="23501" xr:uid="{00000000-0005-0000-0000-0000CD5B0000}"/>
    <cellStyle name="Normal 2 7 41" xfId="23502" xr:uid="{00000000-0005-0000-0000-0000CE5B0000}"/>
    <cellStyle name="Normal 2 7 42" xfId="23503" xr:uid="{00000000-0005-0000-0000-0000CF5B0000}"/>
    <cellStyle name="Normal 2 7 43" xfId="23504" xr:uid="{00000000-0005-0000-0000-0000D05B0000}"/>
    <cellStyle name="Normal 2 7 44" xfId="23505" xr:uid="{00000000-0005-0000-0000-0000D15B0000}"/>
    <cellStyle name="Normal 2 7 45" xfId="23506" xr:uid="{00000000-0005-0000-0000-0000D25B0000}"/>
    <cellStyle name="Normal 2 7 46" xfId="23507" xr:uid="{00000000-0005-0000-0000-0000D35B0000}"/>
    <cellStyle name="Normal 2 7 47" xfId="23508" xr:uid="{00000000-0005-0000-0000-0000D45B0000}"/>
    <cellStyle name="Normal 2 7 48" xfId="23509" xr:uid="{00000000-0005-0000-0000-0000D55B0000}"/>
    <cellStyle name="Normal 2 7 49" xfId="23510" xr:uid="{00000000-0005-0000-0000-0000D65B0000}"/>
    <cellStyle name="Normal 2 7 5" xfId="23511" xr:uid="{00000000-0005-0000-0000-0000D75B0000}"/>
    <cellStyle name="Normal 2 7 50" xfId="23512" xr:uid="{00000000-0005-0000-0000-0000D85B0000}"/>
    <cellStyle name="Normal 2 7 51" xfId="23513" xr:uid="{00000000-0005-0000-0000-0000D95B0000}"/>
    <cellStyle name="Normal 2 7 52" xfId="23514" xr:uid="{00000000-0005-0000-0000-0000DA5B0000}"/>
    <cellStyle name="Normal 2 7 53" xfId="23515" xr:uid="{00000000-0005-0000-0000-0000DB5B0000}"/>
    <cellStyle name="Normal 2 7 54" xfId="23516" xr:uid="{00000000-0005-0000-0000-0000DC5B0000}"/>
    <cellStyle name="Normal 2 7 55" xfId="23517" xr:uid="{00000000-0005-0000-0000-0000DD5B0000}"/>
    <cellStyle name="Normal 2 7 56" xfId="23518" xr:uid="{00000000-0005-0000-0000-0000DE5B0000}"/>
    <cellStyle name="Normal 2 7 57" xfId="23519" xr:uid="{00000000-0005-0000-0000-0000DF5B0000}"/>
    <cellStyle name="Normal 2 7 58" xfId="23520" xr:uid="{00000000-0005-0000-0000-0000E05B0000}"/>
    <cellStyle name="Normal 2 7 59" xfId="23521" xr:uid="{00000000-0005-0000-0000-0000E15B0000}"/>
    <cellStyle name="Normal 2 7 6" xfId="23522" xr:uid="{00000000-0005-0000-0000-0000E25B0000}"/>
    <cellStyle name="Normal 2 7 60" xfId="23523" xr:uid="{00000000-0005-0000-0000-0000E35B0000}"/>
    <cellStyle name="Normal 2 7 61" xfId="23524" xr:uid="{00000000-0005-0000-0000-0000E45B0000}"/>
    <cellStyle name="Normal 2 7 62" xfId="23525" xr:uid="{00000000-0005-0000-0000-0000E55B0000}"/>
    <cellStyle name="Normal 2 7 63" xfId="23526" xr:uid="{00000000-0005-0000-0000-0000E65B0000}"/>
    <cellStyle name="Normal 2 7 64" xfId="23527" xr:uid="{00000000-0005-0000-0000-0000E75B0000}"/>
    <cellStyle name="Normal 2 7 65" xfId="23528" xr:uid="{00000000-0005-0000-0000-0000E85B0000}"/>
    <cellStyle name="Normal 2 7 66" xfId="23529" xr:uid="{00000000-0005-0000-0000-0000E95B0000}"/>
    <cellStyle name="Normal 2 7 67" xfId="23530" xr:uid="{00000000-0005-0000-0000-0000EA5B0000}"/>
    <cellStyle name="Normal 2 7 68" xfId="23531" xr:uid="{00000000-0005-0000-0000-0000EB5B0000}"/>
    <cellStyle name="Normal 2 7 69" xfId="23532" xr:uid="{00000000-0005-0000-0000-0000EC5B0000}"/>
    <cellStyle name="Normal 2 7 7" xfId="23533" xr:uid="{00000000-0005-0000-0000-0000ED5B0000}"/>
    <cellStyle name="Normal 2 7 70" xfId="23534" xr:uid="{00000000-0005-0000-0000-0000EE5B0000}"/>
    <cellStyle name="Normal 2 7 71" xfId="23535" xr:uid="{00000000-0005-0000-0000-0000EF5B0000}"/>
    <cellStyle name="Normal 2 7 72" xfId="23536" xr:uid="{00000000-0005-0000-0000-0000F05B0000}"/>
    <cellStyle name="Normal 2 7 73" xfId="23537" xr:uid="{00000000-0005-0000-0000-0000F15B0000}"/>
    <cellStyle name="Normal 2 7 74" xfId="23538" xr:uid="{00000000-0005-0000-0000-0000F25B0000}"/>
    <cellStyle name="Normal 2 7 75" xfId="23539" xr:uid="{00000000-0005-0000-0000-0000F35B0000}"/>
    <cellStyle name="Normal 2 7 76" xfId="23540" xr:uid="{00000000-0005-0000-0000-0000F45B0000}"/>
    <cellStyle name="Normal 2 7 77" xfId="23541" xr:uid="{00000000-0005-0000-0000-0000F55B0000}"/>
    <cellStyle name="Normal 2 7 78" xfId="23542" xr:uid="{00000000-0005-0000-0000-0000F65B0000}"/>
    <cellStyle name="Normal 2 7 79" xfId="23543" xr:uid="{00000000-0005-0000-0000-0000F75B0000}"/>
    <cellStyle name="Normal 2 7 8" xfId="23544" xr:uid="{00000000-0005-0000-0000-0000F85B0000}"/>
    <cellStyle name="Normal 2 7 80" xfId="23545" xr:uid="{00000000-0005-0000-0000-0000F95B0000}"/>
    <cellStyle name="Normal 2 7 81" xfId="23546" xr:uid="{00000000-0005-0000-0000-0000FA5B0000}"/>
    <cellStyle name="Normal 2 7 82" xfId="23547" xr:uid="{00000000-0005-0000-0000-0000FB5B0000}"/>
    <cellStyle name="Normal 2 7 83" xfId="23548" xr:uid="{00000000-0005-0000-0000-0000FC5B0000}"/>
    <cellStyle name="Normal 2 7 84" xfId="23549" xr:uid="{00000000-0005-0000-0000-0000FD5B0000}"/>
    <cellStyle name="Normal 2 7 85" xfId="23550" xr:uid="{00000000-0005-0000-0000-0000FE5B0000}"/>
    <cellStyle name="Normal 2 7 86" xfId="23551" xr:uid="{00000000-0005-0000-0000-0000FF5B0000}"/>
    <cellStyle name="Normal 2 7 87" xfId="23552" xr:uid="{00000000-0005-0000-0000-0000005C0000}"/>
    <cellStyle name="Normal 2 7 88" xfId="23553" xr:uid="{00000000-0005-0000-0000-0000015C0000}"/>
    <cellStyle name="Normal 2 7 89" xfId="23554" xr:uid="{00000000-0005-0000-0000-0000025C0000}"/>
    <cellStyle name="Normal 2 7 9" xfId="23555" xr:uid="{00000000-0005-0000-0000-0000035C0000}"/>
    <cellStyle name="Normal 2 7 90" xfId="23556" xr:uid="{00000000-0005-0000-0000-0000045C0000}"/>
    <cellStyle name="Normal 2 7 91" xfId="23557" xr:uid="{00000000-0005-0000-0000-0000055C0000}"/>
    <cellStyle name="Normal 2 7 92" xfId="23558" xr:uid="{00000000-0005-0000-0000-0000065C0000}"/>
    <cellStyle name="Normal 2 7 93" xfId="23559" xr:uid="{00000000-0005-0000-0000-0000075C0000}"/>
    <cellStyle name="Normal 2 7 94" xfId="23560" xr:uid="{00000000-0005-0000-0000-0000085C0000}"/>
    <cellStyle name="Normal 2 7 95" xfId="23561" xr:uid="{00000000-0005-0000-0000-0000095C0000}"/>
    <cellStyle name="Normal 2 7 96" xfId="23562" xr:uid="{00000000-0005-0000-0000-00000A5C0000}"/>
    <cellStyle name="Normal 2 7 97" xfId="23563" xr:uid="{00000000-0005-0000-0000-00000B5C0000}"/>
    <cellStyle name="Normal 2 7 98" xfId="23564" xr:uid="{00000000-0005-0000-0000-00000C5C0000}"/>
    <cellStyle name="Normal 2 7 99" xfId="23565" xr:uid="{00000000-0005-0000-0000-00000D5C0000}"/>
    <cellStyle name="Normal 2 70" xfId="23566" xr:uid="{00000000-0005-0000-0000-00000E5C0000}"/>
    <cellStyle name="Normal 2 71" xfId="23567" xr:uid="{00000000-0005-0000-0000-00000F5C0000}"/>
    <cellStyle name="Normal 2 72" xfId="23568" xr:uid="{00000000-0005-0000-0000-0000105C0000}"/>
    <cellStyle name="Normal 2 73" xfId="23569" xr:uid="{00000000-0005-0000-0000-0000115C0000}"/>
    <cellStyle name="Normal 2 74" xfId="23570" xr:uid="{00000000-0005-0000-0000-0000125C0000}"/>
    <cellStyle name="Normal 2 75" xfId="23571" xr:uid="{00000000-0005-0000-0000-0000135C0000}"/>
    <cellStyle name="Normal 2 76" xfId="23572" xr:uid="{00000000-0005-0000-0000-0000145C0000}"/>
    <cellStyle name="Normal 2 77" xfId="23573" xr:uid="{00000000-0005-0000-0000-0000155C0000}"/>
    <cellStyle name="Normal 2 78" xfId="23574" xr:uid="{00000000-0005-0000-0000-0000165C0000}"/>
    <cellStyle name="Normal 2 79" xfId="23575" xr:uid="{00000000-0005-0000-0000-0000175C0000}"/>
    <cellStyle name="Normal 2 8" xfId="23576" xr:uid="{00000000-0005-0000-0000-0000185C0000}"/>
    <cellStyle name="Normal 2 8 10" xfId="23577" xr:uid="{00000000-0005-0000-0000-0000195C0000}"/>
    <cellStyle name="Normal 2 8 100" xfId="23578" xr:uid="{00000000-0005-0000-0000-00001A5C0000}"/>
    <cellStyle name="Normal 2 8 101" xfId="23579" xr:uid="{00000000-0005-0000-0000-00001B5C0000}"/>
    <cellStyle name="Normal 2 8 102" xfId="23580" xr:uid="{00000000-0005-0000-0000-00001C5C0000}"/>
    <cellStyle name="Normal 2 8 103" xfId="23581" xr:uid="{00000000-0005-0000-0000-00001D5C0000}"/>
    <cellStyle name="Normal 2 8 104" xfId="23582" xr:uid="{00000000-0005-0000-0000-00001E5C0000}"/>
    <cellStyle name="Normal 2 8 105" xfId="23583" xr:uid="{00000000-0005-0000-0000-00001F5C0000}"/>
    <cellStyle name="Normal 2 8 106" xfId="23584" xr:uid="{00000000-0005-0000-0000-0000205C0000}"/>
    <cellStyle name="Normal 2 8 107" xfId="23585" xr:uid="{00000000-0005-0000-0000-0000215C0000}"/>
    <cellStyle name="Normal 2 8 108" xfId="23586" xr:uid="{00000000-0005-0000-0000-0000225C0000}"/>
    <cellStyle name="Normal 2 8 109" xfId="23587" xr:uid="{00000000-0005-0000-0000-0000235C0000}"/>
    <cellStyle name="Normal 2 8 11" xfId="23588" xr:uid="{00000000-0005-0000-0000-0000245C0000}"/>
    <cellStyle name="Normal 2 8 110" xfId="23589" xr:uid="{00000000-0005-0000-0000-0000255C0000}"/>
    <cellStyle name="Normal 2 8 111" xfId="23590" xr:uid="{00000000-0005-0000-0000-0000265C0000}"/>
    <cellStyle name="Normal 2 8 112" xfId="23591" xr:uid="{00000000-0005-0000-0000-0000275C0000}"/>
    <cellStyle name="Normal 2 8 113" xfId="23592" xr:uid="{00000000-0005-0000-0000-0000285C0000}"/>
    <cellStyle name="Normal 2 8 114" xfId="23593" xr:uid="{00000000-0005-0000-0000-0000295C0000}"/>
    <cellStyle name="Normal 2 8 115" xfId="23594" xr:uid="{00000000-0005-0000-0000-00002A5C0000}"/>
    <cellStyle name="Normal 2 8 116" xfId="23595" xr:uid="{00000000-0005-0000-0000-00002B5C0000}"/>
    <cellStyle name="Normal 2 8 117" xfId="23596" xr:uid="{00000000-0005-0000-0000-00002C5C0000}"/>
    <cellStyle name="Normal 2 8 118" xfId="23597" xr:uid="{00000000-0005-0000-0000-00002D5C0000}"/>
    <cellStyle name="Normal 2 8 119" xfId="23598" xr:uid="{00000000-0005-0000-0000-00002E5C0000}"/>
    <cellStyle name="Normal 2 8 12" xfId="23599" xr:uid="{00000000-0005-0000-0000-00002F5C0000}"/>
    <cellStyle name="Normal 2 8 120" xfId="23600" xr:uid="{00000000-0005-0000-0000-0000305C0000}"/>
    <cellStyle name="Normal 2 8 121" xfId="23601" xr:uid="{00000000-0005-0000-0000-0000315C0000}"/>
    <cellStyle name="Normal 2 8 122" xfId="23602" xr:uid="{00000000-0005-0000-0000-0000325C0000}"/>
    <cellStyle name="Normal 2 8 123" xfId="23603" xr:uid="{00000000-0005-0000-0000-0000335C0000}"/>
    <cellStyle name="Normal 2 8 124" xfId="23604" xr:uid="{00000000-0005-0000-0000-0000345C0000}"/>
    <cellStyle name="Normal 2 8 125" xfId="23605" xr:uid="{00000000-0005-0000-0000-0000355C0000}"/>
    <cellStyle name="Normal 2 8 126" xfId="23606" xr:uid="{00000000-0005-0000-0000-0000365C0000}"/>
    <cellStyle name="Normal 2 8 127" xfId="23607" xr:uid="{00000000-0005-0000-0000-0000375C0000}"/>
    <cellStyle name="Normal 2 8 128" xfId="23608" xr:uid="{00000000-0005-0000-0000-0000385C0000}"/>
    <cellStyle name="Normal 2 8 129" xfId="23609" xr:uid="{00000000-0005-0000-0000-0000395C0000}"/>
    <cellStyle name="Normal 2 8 13" xfId="23610" xr:uid="{00000000-0005-0000-0000-00003A5C0000}"/>
    <cellStyle name="Normal 2 8 130" xfId="23611" xr:uid="{00000000-0005-0000-0000-00003B5C0000}"/>
    <cellStyle name="Normal 2 8 131" xfId="23612" xr:uid="{00000000-0005-0000-0000-00003C5C0000}"/>
    <cellStyle name="Normal 2 8 132" xfId="23613" xr:uid="{00000000-0005-0000-0000-00003D5C0000}"/>
    <cellStyle name="Normal 2 8 133" xfId="23614" xr:uid="{00000000-0005-0000-0000-00003E5C0000}"/>
    <cellStyle name="Normal 2 8 134" xfId="23615" xr:uid="{00000000-0005-0000-0000-00003F5C0000}"/>
    <cellStyle name="Normal 2 8 135" xfId="23616" xr:uid="{00000000-0005-0000-0000-0000405C0000}"/>
    <cellStyle name="Normal 2 8 136" xfId="23617" xr:uid="{00000000-0005-0000-0000-0000415C0000}"/>
    <cellStyle name="Normal 2 8 137" xfId="23618" xr:uid="{00000000-0005-0000-0000-0000425C0000}"/>
    <cellStyle name="Normal 2 8 138" xfId="23619" xr:uid="{00000000-0005-0000-0000-0000435C0000}"/>
    <cellStyle name="Normal 2 8 139" xfId="23620" xr:uid="{00000000-0005-0000-0000-0000445C0000}"/>
    <cellStyle name="Normal 2 8 14" xfId="23621" xr:uid="{00000000-0005-0000-0000-0000455C0000}"/>
    <cellStyle name="Normal 2 8 140" xfId="23622" xr:uid="{00000000-0005-0000-0000-0000465C0000}"/>
    <cellStyle name="Normal 2 8 141" xfId="23623" xr:uid="{00000000-0005-0000-0000-0000475C0000}"/>
    <cellStyle name="Normal 2 8 142" xfId="23624" xr:uid="{00000000-0005-0000-0000-0000485C0000}"/>
    <cellStyle name="Normal 2 8 143" xfId="23625" xr:uid="{00000000-0005-0000-0000-0000495C0000}"/>
    <cellStyle name="Normal 2 8 144" xfId="23626" xr:uid="{00000000-0005-0000-0000-00004A5C0000}"/>
    <cellStyle name="Normal 2 8 145" xfId="23627" xr:uid="{00000000-0005-0000-0000-00004B5C0000}"/>
    <cellStyle name="Normal 2 8 146" xfId="23628" xr:uid="{00000000-0005-0000-0000-00004C5C0000}"/>
    <cellStyle name="Normal 2 8 147" xfId="23629" xr:uid="{00000000-0005-0000-0000-00004D5C0000}"/>
    <cellStyle name="Normal 2 8 148" xfId="23630" xr:uid="{00000000-0005-0000-0000-00004E5C0000}"/>
    <cellStyle name="Normal 2 8 149" xfId="23631" xr:uid="{00000000-0005-0000-0000-00004F5C0000}"/>
    <cellStyle name="Normal 2 8 15" xfId="23632" xr:uid="{00000000-0005-0000-0000-0000505C0000}"/>
    <cellStyle name="Normal 2 8 150" xfId="23633" xr:uid="{00000000-0005-0000-0000-0000515C0000}"/>
    <cellStyle name="Normal 2 8 151" xfId="23634" xr:uid="{00000000-0005-0000-0000-0000525C0000}"/>
    <cellStyle name="Normal 2 8 152" xfId="23635" xr:uid="{00000000-0005-0000-0000-0000535C0000}"/>
    <cellStyle name="Normal 2 8 153" xfId="23636" xr:uid="{00000000-0005-0000-0000-0000545C0000}"/>
    <cellStyle name="Normal 2 8 154" xfId="23637" xr:uid="{00000000-0005-0000-0000-0000555C0000}"/>
    <cellStyle name="Normal 2 8 155" xfId="23638" xr:uid="{00000000-0005-0000-0000-0000565C0000}"/>
    <cellStyle name="Normal 2 8 156" xfId="23639" xr:uid="{00000000-0005-0000-0000-0000575C0000}"/>
    <cellStyle name="Normal 2 8 157" xfId="23640" xr:uid="{00000000-0005-0000-0000-0000585C0000}"/>
    <cellStyle name="Normal 2 8 158" xfId="23641" xr:uid="{00000000-0005-0000-0000-0000595C0000}"/>
    <cellStyle name="Normal 2 8 159" xfId="23642" xr:uid="{00000000-0005-0000-0000-00005A5C0000}"/>
    <cellStyle name="Normal 2 8 16" xfId="23643" xr:uid="{00000000-0005-0000-0000-00005B5C0000}"/>
    <cellStyle name="Normal 2 8 160" xfId="23644" xr:uid="{00000000-0005-0000-0000-00005C5C0000}"/>
    <cellStyle name="Normal 2 8 161" xfId="23645" xr:uid="{00000000-0005-0000-0000-00005D5C0000}"/>
    <cellStyle name="Normal 2 8 162" xfId="23646" xr:uid="{00000000-0005-0000-0000-00005E5C0000}"/>
    <cellStyle name="Normal 2 8 163" xfId="23647" xr:uid="{00000000-0005-0000-0000-00005F5C0000}"/>
    <cellStyle name="Normal 2 8 164" xfId="23648" xr:uid="{00000000-0005-0000-0000-0000605C0000}"/>
    <cellStyle name="Normal 2 8 165" xfId="23649" xr:uid="{00000000-0005-0000-0000-0000615C0000}"/>
    <cellStyle name="Normal 2 8 166" xfId="23650" xr:uid="{00000000-0005-0000-0000-0000625C0000}"/>
    <cellStyle name="Normal 2 8 167" xfId="23651" xr:uid="{00000000-0005-0000-0000-0000635C0000}"/>
    <cellStyle name="Normal 2 8 168" xfId="23652" xr:uid="{00000000-0005-0000-0000-0000645C0000}"/>
    <cellStyle name="Normal 2 8 169" xfId="23653" xr:uid="{00000000-0005-0000-0000-0000655C0000}"/>
    <cellStyle name="Normal 2 8 17" xfId="23654" xr:uid="{00000000-0005-0000-0000-0000665C0000}"/>
    <cellStyle name="Normal 2 8 170" xfId="23655" xr:uid="{00000000-0005-0000-0000-0000675C0000}"/>
    <cellStyle name="Normal 2 8 171" xfId="23656" xr:uid="{00000000-0005-0000-0000-0000685C0000}"/>
    <cellStyle name="Normal 2 8 172" xfId="23657" xr:uid="{00000000-0005-0000-0000-0000695C0000}"/>
    <cellStyle name="Normal 2 8 173" xfId="23658" xr:uid="{00000000-0005-0000-0000-00006A5C0000}"/>
    <cellStyle name="Normal 2 8 174" xfId="23659" xr:uid="{00000000-0005-0000-0000-00006B5C0000}"/>
    <cellStyle name="Normal 2 8 175" xfId="23660" xr:uid="{00000000-0005-0000-0000-00006C5C0000}"/>
    <cellStyle name="Normal 2 8 176" xfId="23661" xr:uid="{00000000-0005-0000-0000-00006D5C0000}"/>
    <cellStyle name="Normal 2 8 177" xfId="23662" xr:uid="{00000000-0005-0000-0000-00006E5C0000}"/>
    <cellStyle name="Normal 2 8 178" xfId="23663" xr:uid="{00000000-0005-0000-0000-00006F5C0000}"/>
    <cellStyle name="Normal 2 8 179" xfId="23664" xr:uid="{00000000-0005-0000-0000-0000705C0000}"/>
    <cellStyle name="Normal 2 8 18" xfId="23665" xr:uid="{00000000-0005-0000-0000-0000715C0000}"/>
    <cellStyle name="Normal 2 8 180" xfId="23666" xr:uid="{00000000-0005-0000-0000-0000725C0000}"/>
    <cellStyle name="Normal 2 8 181" xfId="23667" xr:uid="{00000000-0005-0000-0000-0000735C0000}"/>
    <cellStyle name="Normal 2 8 182" xfId="23668" xr:uid="{00000000-0005-0000-0000-0000745C0000}"/>
    <cellStyle name="Normal 2 8 183" xfId="23669" xr:uid="{00000000-0005-0000-0000-0000755C0000}"/>
    <cellStyle name="Normal 2 8 184" xfId="23670" xr:uid="{00000000-0005-0000-0000-0000765C0000}"/>
    <cellStyle name="Normal 2 8 185" xfId="23671" xr:uid="{00000000-0005-0000-0000-0000775C0000}"/>
    <cellStyle name="Normal 2 8 186" xfId="23672" xr:uid="{00000000-0005-0000-0000-0000785C0000}"/>
    <cellStyle name="Normal 2 8 187" xfId="23673" xr:uid="{00000000-0005-0000-0000-0000795C0000}"/>
    <cellStyle name="Normal 2 8 188" xfId="23674" xr:uid="{00000000-0005-0000-0000-00007A5C0000}"/>
    <cellStyle name="Normal 2 8 189" xfId="23675" xr:uid="{00000000-0005-0000-0000-00007B5C0000}"/>
    <cellStyle name="Normal 2 8 19" xfId="23676" xr:uid="{00000000-0005-0000-0000-00007C5C0000}"/>
    <cellStyle name="Normal 2 8 190" xfId="23677" xr:uid="{00000000-0005-0000-0000-00007D5C0000}"/>
    <cellStyle name="Normal 2 8 191" xfId="23678" xr:uid="{00000000-0005-0000-0000-00007E5C0000}"/>
    <cellStyle name="Normal 2 8 192" xfId="23679" xr:uid="{00000000-0005-0000-0000-00007F5C0000}"/>
    <cellStyle name="Normal 2 8 193" xfId="23680" xr:uid="{00000000-0005-0000-0000-0000805C0000}"/>
    <cellStyle name="Normal 2 8 194" xfId="23681" xr:uid="{00000000-0005-0000-0000-0000815C0000}"/>
    <cellStyle name="Normal 2 8 195" xfId="23682" xr:uid="{00000000-0005-0000-0000-0000825C0000}"/>
    <cellStyle name="Normal 2 8 196" xfId="23683" xr:uid="{00000000-0005-0000-0000-0000835C0000}"/>
    <cellStyle name="Normal 2 8 197" xfId="23684" xr:uid="{00000000-0005-0000-0000-0000845C0000}"/>
    <cellStyle name="Normal 2 8 198" xfId="23685" xr:uid="{00000000-0005-0000-0000-0000855C0000}"/>
    <cellStyle name="Normal 2 8 2" xfId="23686" xr:uid="{00000000-0005-0000-0000-0000865C0000}"/>
    <cellStyle name="Normal 2 8 20" xfId="23687" xr:uid="{00000000-0005-0000-0000-0000875C0000}"/>
    <cellStyle name="Normal 2 8 21" xfId="23688" xr:uid="{00000000-0005-0000-0000-0000885C0000}"/>
    <cellStyle name="Normal 2 8 22" xfId="23689" xr:uid="{00000000-0005-0000-0000-0000895C0000}"/>
    <cellStyle name="Normal 2 8 23" xfId="23690" xr:uid="{00000000-0005-0000-0000-00008A5C0000}"/>
    <cellStyle name="Normal 2 8 24" xfId="23691" xr:uid="{00000000-0005-0000-0000-00008B5C0000}"/>
    <cellStyle name="Normal 2 8 25" xfId="23692" xr:uid="{00000000-0005-0000-0000-00008C5C0000}"/>
    <cellStyle name="Normal 2 8 26" xfId="23693" xr:uid="{00000000-0005-0000-0000-00008D5C0000}"/>
    <cellStyle name="Normal 2 8 27" xfId="23694" xr:uid="{00000000-0005-0000-0000-00008E5C0000}"/>
    <cellStyle name="Normal 2 8 28" xfId="23695" xr:uid="{00000000-0005-0000-0000-00008F5C0000}"/>
    <cellStyle name="Normal 2 8 29" xfId="23696" xr:uid="{00000000-0005-0000-0000-0000905C0000}"/>
    <cellStyle name="Normal 2 8 3" xfId="23697" xr:uid="{00000000-0005-0000-0000-0000915C0000}"/>
    <cellStyle name="Normal 2 8 30" xfId="23698" xr:uid="{00000000-0005-0000-0000-0000925C0000}"/>
    <cellStyle name="Normal 2 8 31" xfId="23699" xr:uid="{00000000-0005-0000-0000-0000935C0000}"/>
    <cellStyle name="Normal 2 8 32" xfId="23700" xr:uid="{00000000-0005-0000-0000-0000945C0000}"/>
    <cellStyle name="Normal 2 8 33" xfId="23701" xr:uid="{00000000-0005-0000-0000-0000955C0000}"/>
    <cellStyle name="Normal 2 8 34" xfId="23702" xr:uid="{00000000-0005-0000-0000-0000965C0000}"/>
    <cellStyle name="Normal 2 8 35" xfId="23703" xr:uid="{00000000-0005-0000-0000-0000975C0000}"/>
    <cellStyle name="Normal 2 8 36" xfId="23704" xr:uid="{00000000-0005-0000-0000-0000985C0000}"/>
    <cellStyle name="Normal 2 8 37" xfId="23705" xr:uid="{00000000-0005-0000-0000-0000995C0000}"/>
    <cellStyle name="Normal 2 8 38" xfId="23706" xr:uid="{00000000-0005-0000-0000-00009A5C0000}"/>
    <cellStyle name="Normal 2 8 39" xfId="23707" xr:uid="{00000000-0005-0000-0000-00009B5C0000}"/>
    <cellStyle name="Normal 2 8 4" xfId="23708" xr:uid="{00000000-0005-0000-0000-00009C5C0000}"/>
    <cellStyle name="Normal 2 8 40" xfId="23709" xr:uid="{00000000-0005-0000-0000-00009D5C0000}"/>
    <cellStyle name="Normal 2 8 41" xfId="23710" xr:uid="{00000000-0005-0000-0000-00009E5C0000}"/>
    <cellStyle name="Normal 2 8 42" xfId="23711" xr:uid="{00000000-0005-0000-0000-00009F5C0000}"/>
    <cellStyle name="Normal 2 8 43" xfId="23712" xr:uid="{00000000-0005-0000-0000-0000A05C0000}"/>
    <cellStyle name="Normal 2 8 44" xfId="23713" xr:uid="{00000000-0005-0000-0000-0000A15C0000}"/>
    <cellStyle name="Normal 2 8 45" xfId="23714" xr:uid="{00000000-0005-0000-0000-0000A25C0000}"/>
    <cellStyle name="Normal 2 8 46" xfId="23715" xr:uid="{00000000-0005-0000-0000-0000A35C0000}"/>
    <cellStyle name="Normal 2 8 47" xfId="23716" xr:uid="{00000000-0005-0000-0000-0000A45C0000}"/>
    <cellStyle name="Normal 2 8 48" xfId="23717" xr:uid="{00000000-0005-0000-0000-0000A55C0000}"/>
    <cellStyle name="Normal 2 8 49" xfId="23718" xr:uid="{00000000-0005-0000-0000-0000A65C0000}"/>
    <cellStyle name="Normal 2 8 5" xfId="23719" xr:uid="{00000000-0005-0000-0000-0000A75C0000}"/>
    <cellStyle name="Normal 2 8 50" xfId="23720" xr:uid="{00000000-0005-0000-0000-0000A85C0000}"/>
    <cellStyle name="Normal 2 8 51" xfId="23721" xr:uid="{00000000-0005-0000-0000-0000A95C0000}"/>
    <cellStyle name="Normal 2 8 52" xfId="23722" xr:uid="{00000000-0005-0000-0000-0000AA5C0000}"/>
    <cellStyle name="Normal 2 8 53" xfId="23723" xr:uid="{00000000-0005-0000-0000-0000AB5C0000}"/>
    <cellStyle name="Normal 2 8 54" xfId="23724" xr:uid="{00000000-0005-0000-0000-0000AC5C0000}"/>
    <cellStyle name="Normal 2 8 55" xfId="23725" xr:uid="{00000000-0005-0000-0000-0000AD5C0000}"/>
    <cellStyle name="Normal 2 8 56" xfId="23726" xr:uid="{00000000-0005-0000-0000-0000AE5C0000}"/>
    <cellStyle name="Normal 2 8 57" xfId="23727" xr:uid="{00000000-0005-0000-0000-0000AF5C0000}"/>
    <cellStyle name="Normal 2 8 58" xfId="23728" xr:uid="{00000000-0005-0000-0000-0000B05C0000}"/>
    <cellStyle name="Normal 2 8 59" xfId="23729" xr:uid="{00000000-0005-0000-0000-0000B15C0000}"/>
    <cellStyle name="Normal 2 8 6" xfId="23730" xr:uid="{00000000-0005-0000-0000-0000B25C0000}"/>
    <cellStyle name="Normal 2 8 60" xfId="23731" xr:uid="{00000000-0005-0000-0000-0000B35C0000}"/>
    <cellStyle name="Normal 2 8 61" xfId="23732" xr:uid="{00000000-0005-0000-0000-0000B45C0000}"/>
    <cellStyle name="Normal 2 8 62" xfId="23733" xr:uid="{00000000-0005-0000-0000-0000B55C0000}"/>
    <cellStyle name="Normal 2 8 63" xfId="23734" xr:uid="{00000000-0005-0000-0000-0000B65C0000}"/>
    <cellStyle name="Normal 2 8 64" xfId="23735" xr:uid="{00000000-0005-0000-0000-0000B75C0000}"/>
    <cellStyle name="Normal 2 8 65" xfId="23736" xr:uid="{00000000-0005-0000-0000-0000B85C0000}"/>
    <cellStyle name="Normal 2 8 66" xfId="23737" xr:uid="{00000000-0005-0000-0000-0000B95C0000}"/>
    <cellStyle name="Normal 2 8 67" xfId="23738" xr:uid="{00000000-0005-0000-0000-0000BA5C0000}"/>
    <cellStyle name="Normal 2 8 68" xfId="23739" xr:uid="{00000000-0005-0000-0000-0000BB5C0000}"/>
    <cellStyle name="Normal 2 8 69" xfId="23740" xr:uid="{00000000-0005-0000-0000-0000BC5C0000}"/>
    <cellStyle name="Normal 2 8 7" xfId="23741" xr:uid="{00000000-0005-0000-0000-0000BD5C0000}"/>
    <cellStyle name="Normal 2 8 70" xfId="23742" xr:uid="{00000000-0005-0000-0000-0000BE5C0000}"/>
    <cellStyle name="Normal 2 8 71" xfId="23743" xr:uid="{00000000-0005-0000-0000-0000BF5C0000}"/>
    <cellStyle name="Normal 2 8 72" xfId="23744" xr:uid="{00000000-0005-0000-0000-0000C05C0000}"/>
    <cellStyle name="Normal 2 8 73" xfId="23745" xr:uid="{00000000-0005-0000-0000-0000C15C0000}"/>
    <cellStyle name="Normal 2 8 74" xfId="23746" xr:uid="{00000000-0005-0000-0000-0000C25C0000}"/>
    <cellStyle name="Normal 2 8 75" xfId="23747" xr:uid="{00000000-0005-0000-0000-0000C35C0000}"/>
    <cellStyle name="Normal 2 8 76" xfId="23748" xr:uid="{00000000-0005-0000-0000-0000C45C0000}"/>
    <cellStyle name="Normal 2 8 77" xfId="23749" xr:uid="{00000000-0005-0000-0000-0000C55C0000}"/>
    <cellStyle name="Normal 2 8 78" xfId="23750" xr:uid="{00000000-0005-0000-0000-0000C65C0000}"/>
    <cellStyle name="Normal 2 8 79" xfId="23751" xr:uid="{00000000-0005-0000-0000-0000C75C0000}"/>
    <cellStyle name="Normal 2 8 8" xfId="23752" xr:uid="{00000000-0005-0000-0000-0000C85C0000}"/>
    <cellStyle name="Normal 2 8 80" xfId="23753" xr:uid="{00000000-0005-0000-0000-0000C95C0000}"/>
    <cellStyle name="Normal 2 8 81" xfId="23754" xr:uid="{00000000-0005-0000-0000-0000CA5C0000}"/>
    <cellStyle name="Normal 2 8 82" xfId="23755" xr:uid="{00000000-0005-0000-0000-0000CB5C0000}"/>
    <cellStyle name="Normal 2 8 83" xfId="23756" xr:uid="{00000000-0005-0000-0000-0000CC5C0000}"/>
    <cellStyle name="Normal 2 8 84" xfId="23757" xr:uid="{00000000-0005-0000-0000-0000CD5C0000}"/>
    <cellStyle name="Normal 2 8 85" xfId="23758" xr:uid="{00000000-0005-0000-0000-0000CE5C0000}"/>
    <cellStyle name="Normal 2 8 86" xfId="23759" xr:uid="{00000000-0005-0000-0000-0000CF5C0000}"/>
    <cellStyle name="Normal 2 8 87" xfId="23760" xr:uid="{00000000-0005-0000-0000-0000D05C0000}"/>
    <cellStyle name="Normal 2 8 88" xfId="23761" xr:uid="{00000000-0005-0000-0000-0000D15C0000}"/>
    <cellStyle name="Normal 2 8 89" xfId="23762" xr:uid="{00000000-0005-0000-0000-0000D25C0000}"/>
    <cellStyle name="Normal 2 8 9" xfId="23763" xr:uid="{00000000-0005-0000-0000-0000D35C0000}"/>
    <cellStyle name="Normal 2 8 90" xfId="23764" xr:uid="{00000000-0005-0000-0000-0000D45C0000}"/>
    <cellStyle name="Normal 2 8 91" xfId="23765" xr:uid="{00000000-0005-0000-0000-0000D55C0000}"/>
    <cellStyle name="Normal 2 8 92" xfId="23766" xr:uid="{00000000-0005-0000-0000-0000D65C0000}"/>
    <cellStyle name="Normal 2 8 93" xfId="23767" xr:uid="{00000000-0005-0000-0000-0000D75C0000}"/>
    <cellStyle name="Normal 2 8 94" xfId="23768" xr:uid="{00000000-0005-0000-0000-0000D85C0000}"/>
    <cellStyle name="Normal 2 8 95" xfId="23769" xr:uid="{00000000-0005-0000-0000-0000D95C0000}"/>
    <cellStyle name="Normal 2 8 96" xfId="23770" xr:uid="{00000000-0005-0000-0000-0000DA5C0000}"/>
    <cellStyle name="Normal 2 8 97" xfId="23771" xr:uid="{00000000-0005-0000-0000-0000DB5C0000}"/>
    <cellStyle name="Normal 2 8 98" xfId="23772" xr:uid="{00000000-0005-0000-0000-0000DC5C0000}"/>
    <cellStyle name="Normal 2 8 99" xfId="23773" xr:uid="{00000000-0005-0000-0000-0000DD5C0000}"/>
    <cellStyle name="Normal 2 80" xfId="23774" xr:uid="{00000000-0005-0000-0000-0000DE5C0000}"/>
    <cellStyle name="Normal 2 81" xfId="23775" xr:uid="{00000000-0005-0000-0000-0000DF5C0000}"/>
    <cellStyle name="Normal 2 82" xfId="23776" xr:uid="{00000000-0005-0000-0000-0000E05C0000}"/>
    <cellStyle name="Normal 2 83" xfId="23777" xr:uid="{00000000-0005-0000-0000-0000E15C0000}"/>
    <cellStyle name="Normal 2 84" xfId="23778" xr:uid="{00000000-0005-0000-0000-0000E25C0000}"/>
    <cellStyle name="Normal 2 85" xfId="23779" xr:uid="{00000000-0005-0000-0000-0000E35C0000}"/>
    <cellStyle name="Normal 2 86" xfId="23780" xr:uid="{00000000-0005-0000-0000-0000E45C0000}"/>
    <cellStyle name="Normal 2 87" xfId="23781" xr:uid="{00000000-0005-0000-0000-0000E55C0000}"/>
    <cellStyle name="Normal 2 88" xfId="23782" xr:uid="{00000000-0005-0000-0000-0000E65C0000}"/>
    <cellStyle name="Normal 2 89" xfId="23783" xr:uid="{00000000-0005-0000-0000-0000E75C0000}"/>
    <cellStyle name="Normal 2 9" xfId="23784" xr:uid="{00000000-0005-0000-0000-0000E85C0000}"/>
    <cellStyle name="Normal 2 9 10" xfId="23785" xr:uid="{00000000-0005-0000-0000-0000E95C0000}"/>
    <cellStyle name="Normal 2 9 100" xfId="23786" xr:uid="{00000000-0005-0000-0000-0000EA5C0000}"/>
    <cellStyle name="Normal 2 9 101" xfId="23787" xr:uid="{00000000-0005-0000-0000-0000EB5C0000}"/>
    <cellStyle name="Normal 2 9 102" xfId="23788" xr:uid="{00000000-0005-0000-0000-0000EC5C0000}"/>
    <cellStyle name="Normal 2 9 103" xfId="23789" xr:uid="{00000000-0005-0000-0000-0000ED5C0000}"/>
    <cellStyle name="Normal 2 9 104" xfId="23790" xr:uid="{00000000-0005-0000-0000-0000EE5C0000}"/>
    <cellStyle name="Normal 2 9 105" xfId="23791" xr:uid="{00000000-0005-0000-0000-0000EF5C0000}"/>
    <cellStyle name="Normal 2 9 106" xfId="23792" xr:uid="{00000000-0005-0000-0000-0000F05C0000}"/>
    <cellStyle name="Normal 2 9 107" xfId="23793" xr:uid="{00000000-0005-0000-0000-0000F15C0000}"/>
    <cellStyle name="Normal 2 9 108" xfId="23794" xr:uid="{00000000-0005-0000-0000-0000F25C0000}"/>
    <cellStyle name="Normal 2 9 109" xfId="23795" xr:uid="{00000000-0005-0000-0000-0000F35C0000}"/>
    <cellStyle name="Normal 2 9 11" xfId="23796" xr:uid="{00000000-0005-0000-0000-0000F45C0000}"/>
    <cellStyle name="Normal 2 9 110" xfId="23797" xr:uid="{00000000-0005-0000-0000-0000F55C0000}"/>
    <cellStyle name="Normal 2 9 111" xfId="23798" xr:uid="{00000000-0005-0000-0000-0000F65C0000}"/>
    <cellStyle name="Normal 2 9 112" xfId="23799" xr:uid="{00000000-0005-0000-0000-0000F75C0000}"/>
    <cellStyle name="Normal 2 9 113" xfId="23800" xr:uid="{00000000-0005-0000-0000-0000F85C0000}"/>
    <cellStyle name="Normal 2 9 114" xfId="23801" xr:uid="{00000000-0005-0000-0000-0000F95C0000}"/>
    <cellStyle name="Normal 2 9 115" xfId="23802" xr:uid="{00000000-0005-0000-0000-0000FA5C0000}"/>
    <cellStyle name="Normal 2 9 116" xfId="23803" xr:uid="{00000000-0005-0000-0000-0000FB5C0000}"/>
    <cellStyle name="Normal 2 9 117" xfId="23804" xr:uid="{00000000-0005-0000-0000-0000FC5C0000}"/>
    <cellStyle name="Normal 2 9 118" xfId="23805" xr:uid="{00000000-0005-0000-0000-0000FD5C0000}"/>
    <cellStyle name="Normal 2 9 119" xfId="23806" xr:uid="{00000000-0005-0000-0000-0000FE5C0000}"/>
    <cellStyle name="Normal 2 9 12" xfId="23807" xr:uid="{00000000-0005-0000-0000-0000FF5C0000}"/>
    <cellStyle name="Normal 2 9 120" xfId="23808" xr:uid="{00000000-0005-0000-0000-0000005D0000}"/>
    <cellStyle name="Normal 2 9 121" xfId="23809" xr:uid="{00000000-0005-0000-0000-0000015D0000}"/>
    <cellStyle name="Normal 2 9 122" xfId="23810" xr:uid="{00000000-0005-0000-0000-0000025D0000}"/>
    <cellStyle name="Normal 2 9 123" xfId="23811" xr:uid="{00000000-0005-0000-0000-0000035D0000}"/>
    <cellStyle name="Normal 2 9 124" xfId="23812" xr:uid="{00000000-0005-0000-0000-0000045D0000}"/>
    <cellStyle name="Normal 2 9 125" xfId="23813" xr:uid="{00000000-0005-0000-0000-0000055D0000}"/>
    <cellStyle name="Normal 2 9 126" xfId="23814" xr:uid="{00000000-0005-0000-0000-0000065D0000}"/>
    <cellStyle name="Normal 2 9 127" xfId="23815" xr:uid="{00000000-0005-0000-0000-0000075D0000}"/>
    <cellStyle name="Normal 2 9 128" xfId="23816" xr:uid="{00000000-0005-0000-0000-0000085D0000}"/>
    <cellStyle name="Normal 2 9 129" xfId="23817" xr:uid="{00000000-0005-0000-0000-0000095D0000}"/>
    <cellStyle name="Normal 2 9 13" xfId="23818" xr:uid="{00000000-0005-0000-0000-00000A5D0000}"/>
    <cellStyle name="Normal 2 9 130" xfId="23819" xr:uid="{00000000-0005-0000-0000-00000B5D0000}"/>
    <cellStyle name="Normal 2 9 131" xfId="23820" xr:uid="{00000000-0005-0000-0000-00000C5D0000}"/>
    <cellStyle name="Normal 2 9 132" xfId="23821" xr:uid="{00000000-0005-0000-0000-00000D5D0000}"/>
    <cellStyle name="Normal 2 9 133" xfId="23822" xr:uid="{00000000-0005-0000-0000-00000E5D0000}"/>
    <cellStyle name="Normal 2 9 134" xfId="23823" xr:uid="{00000000-0005-0000-0000-00000F5D0000}"/>
    <cellStyle name="Normal 2 9 135" xfId="23824" xr:uid="{00000000-0005-0000-0000-0000105D0000}"/>
    <cellStyle name="Normal 2 9 136" xfId="23825" xr:uid="{00000000-0005-0000-0000-0000115D0000}"/>
    <cellStyle name="Normal 2 9 137" xfId="23826" xr:uid="{00000000-0005-0000-0000-0000125D0000}"/>
    <cellStyle name="Normal 2 9 138" xfId="23827" xr:uid="{00000000-0005-0000-0000-0000135D0000}"/>
    <cellStyle name="Normal 2 9 139" xfId="23828" xr:uid="{00000000-0005-0000-0000-0000145D0000}"/>
    <cellStyle name="Normal 2 9 14" xfId="23829" xr:uid="{00000000-0005-0000-0000-0000155D0000}"/>
    <cellStyle name="Normal 2 9 140" xfId="23830" xr:uid="{00000000-0005-0000-0000-0000165D0000}"/>
    <cellStyle name="Normal 2 9 141" xfId="23831" xr:uid="{00000000-0005-0000-0000-0000175D0000}"/>
    <cellStyle name="Normal 2 9 142" xfId="23832" xr:uid="{00000000-0005-0000-0000-0000185D0000}"/>
    <cellStyle name="Normal 2 9 143" xfId="23833" xr:uid="{00000000-0005-0000-0000-0000195D0000}"/>
    <cellStyle name="Normal 2 9 144" xfId="23834" xr:uid="{00000000-0005-0000-0000-00001A5D0000}"/>
    <cellStyle name="Normal 2 9 145" xfId="23835" xr:uid="{00000000-0005-0000-0000-00001B5D0000}"/>
    <cellStyle name="Normal 2 9 146" xfId="23836" xr:uid="{00000000-0005-0000-0000-00001C5D0000}"/>
    <cellStyle name="Normal 2 9 147" xfId="23837" xr:uid="{00000000-0005-0000-0000-00001D5D0000}"/>
    <cellStyle name="Normal 2 9 148" xfId="23838" xr:uid="{00000000-0005-0000-0000-00001E5D0000}"/>
    <cellStyle name="Normal 2 9 149" xfId="23839" xr:uid="{00000000-0005-0000-0000-00001F5D0000}"/>
    <cellStyle name="Normal 2 9 15" xfId="23840" xr:uid="{00000000-0005-0000-0000-0000205D0000}"/>
    <cellStyle name="Normal 2 9 150" xfId="23841" xr:uid="{00000000-0005-0000-0000-0000215D0000}"/>
    <cellStyle name="Normal 2 9 151" xfId="23842" xr:uid="{00000000-0005-0000-0000-0000225D0000}"/>
    <cellStyle name="Normal 2 9 152" xfId="23843" xr:uid="{00000000-0005-0000-0000-0000235D0000}"/>
    <cellStyle name="Normal 2 9 153" xfId="23844" xr:uid="{00000000-0005-0000-0000-0000245D0000}"/>
    <cellStyle name="Normal 2 9 154" xfId="23845" xr:uid="{00000000-0005-0000-0000-0000255D0000}"/>
    <cellStyle name="Normal 2 9 155" xfId="23846" xr:uid="{00000000-0005-0000-0000-0000265D0000}"/>
    <cellStyle name="Normal 2 9 156" xfId="23847" xr:uid="{00000000-0005-0000-0000-0000275D0000}"/>
    <cellStyle name="Normal 2 9 157" xfId="23848" xr:uid="{00000000-0005-0000-0000-0000285D0000}"/>
    <cellStyle name="Normal 2 9 158" xfId="23849" xr:uid="{00000000-0005-0000-0000-0000295D0000}"/>
    <cellStyle name="Normal 2 9 159" xfId="23850" xr:uid="{00000000-0005-0000-0000-00002A5D0000}"/>
    <cellStyle name="Normal 2 9 16" xfId="23851" xr:uid="{00000000-0005-0000-0000-00002B5D0000}"/>
    <cellStyle name="Normal 2 9 160" xfId="23852" xr:uid="{00000000-0005-0000-0000-00002C5D0000}"/>
    <cellStyle name="Normal 2 9 161" xfId="23853" xr:uid="{00000000-0005-0000-0000-00002D5D0000}"/>
    <cellStyle name="Normal 2 9 162" xfId="23854" xr:uid="{00000000-0005-0000-0000-00002E5D0000}"/>
    <cellStyle name="Normal 2 9 163" xfId="23855" xr:uid="{00000000-0005-0000-0000-00002F5D0000}"/>
    <cellStyle name="Normal 2 9 164" xfId="23856" xr:uid="{00000000-0005-0000-0000-0000305D0000}"/>
    <cellStyle name="Normal 2 9 165" xfId="23857" xr:uid="{00000000-0005-0000-0000-0000315D0000}"/>
    <cellStyle name="Normal 2 9 166" xfId="23858" xr:uid="{00000000-0005-0000-0000-0000325D0000}"/>
    <cellStyle name="Normal 2 9 167" xfId="23859" xr:uid="{00000000-0005-0000-0000-0000335D0000}"/>
    <cellStyle name="Normal 2 9 168" xfId="23860" xr:uid="{00000000-0005-0000-0000-0000345D0000}"/>
    <cellStyle name="Normal 2 9 169" xfId="23861" xr:uid="{00000000-0005-0000-0000-0000355D0000}"/>
    <cellStyle name="Normal 2 9 17" xfId="23862" xr:uid="{00000000-0005-0000-0000-0000365D0000}"/>
    <cellStyle name="Normal 2 9 170" xfId="23863" xr:uid="{00000000-0005-0000-0000-0000375D0000}"/>
    <cellStyle name="Normal 2 9 171" xfId="23864" xr:uid="{00000000-0005-0000-0000-0000385D0000}"/>
    <cellStyle name="Normal 2 9 172" xfId="23865" xr:uid="{00000000-0005-0000-0000-0000395D0000}"/>
    <cellStyle name="Normal 2 9 173" xfId="23866" xr:uid="{00000000-0005-0000-0000-00003A5D0000}"/>
    <cellStyle name="Normal 2 9 174" xfId="23867" xr:uid="{00000000-0005-0000-0000-00003B5D0000}"/>
    <cellStyle name="Normal 2 9 175" xfId="23868" xr:uid="{00000000-0005-0000-0000-00003C5D0000}"/>
    <cellStyle name="Normal 2 9 176" xfId="23869" xr:uid="{00000000-0005-0000-0000-00003D5D0000}"/>
    <cellStyle name="Normal 2 9 177" xfId="23870" xr:uid="{00000000-0005-0000-0000-00003E5D0000}"/>
    <cellStyle name="Normal 2 9 178" xfId="23871" xr:uid="{00000000-0005-0000-0000-00003F5D0000}"/>
    <cellStyle name="Normal 2 9 179" xfId="23872" xr:uid="{00000000-0005-0000-0000-0000405D0000}"/>
    <cellStyle name="Normal 2 9 18" xfId="23873" xr:uid="{00000000-0005-0000-0000-0000415D0000}"/>
    <cellStyle name="Normal 2 9 180" xfId="23874" xr:uid="{00000000-0005-0000-0000-0000425D0000}"/>
    <cellStyle name="Normal 2 9 181" xfId="23875" xr:uid="{00000000-0005-0000-0000-0000435D0000}"/>
    <cellStyle name="Normal 2 9 182" xfId="23876" xr:uid="{00000000-0005-0000-0000-0000445D0000}"/>
    <cellStyle name="Normal 2 9 183" xfId="23877" xr:uid="{00000000-0005-0000-0000-0000455D0000}"/>
    <cellStyle name="Normal 2 9 184" xfId="23878" xr:uid="{00000000-0005-0000-0000-0000465D0000}"/>
    <cellStyle name="Normal 2 9 185" xfId="23879" xr:uid="{00000000-0005-0000-0000-0000475D0000}"/>
    <cellStyle name="Normal 2 9 186" xfId="23880" xr:uid="{00000000-0005-0000-0000-0000485D0000}"/>
    <cellStyle name="Normal 2 9 187" xfId="23881" xr:uid="{00000000-0005-0000-0000-0000495D0000}"/>
    <cellStyle name="Normal 2 9 188" xfId="23882" xr:uid="{00000000-0005-0000-0000-00004A5D0000}"/>
    <cellStyle name="Normal 2 9 189" xfId="23883" xr:uid="{00000000-0005-0000-0000-00004B5D0000}"/>
    <cellStyle name="Normal 2 9 19" xfId="23884" xr:uid="{00000000-0005-0000-0000-00004C5D0000}"/>
    <cellStyle name="Normal 2 9 190" xfId="23885" xr:uid="{00000000-0005-0000-0000-00004D5D0000}"/>
    <cellStyle name="Normal 2 9 191" xfId="23886" xr:uid="{00000000-0005-0000-0000-00004E5D0000}"/>
    <cellStyle name="Normal 2 9 192" xfId="23887" xr:uid="{00000000-0005-0000-0000-00004F5D0000}"/>
    <cellStyle name="Normal 2 9 193" xfId="23888" xr:uid="{00000000-0005-0000-0000-0000505D0000}"/>
    <cellStyle name="Normal 2 9 194" xfId="23889" xr:uid="{00000000-0005-0000-0000-0000515D0000}"/>
    <cellStyle name="Normal 2 9 195" xfId="23890" xr:uid="{00000000-0005-0000-0000-0000525D0000}"/>
    <cellStyle name="Normal 2 9 196" xfId="23891" xr:uid="{00000000-0005-0000-0000-0000535D0000}"/>
    <cellStyle name="Normal 2 9 197" xfId="23892" xr:uid="{00000000-0005-0000-0000-0000545D0000}"/>
    <cellStyle name="Normal 2 9 198" xfId="23893" xr:uid="{00000000-0005-0000-0000-0000555D0000}"/>
    <cellStyle name="Normal 2 9 2" xfId="23894" xr:uid="{00000000-0005-0000-0000-0000565D0000}"/>
    <cellStyle name="Normal 2 9 20" xfId="23895" xr:uid="{00000000-0005-0000-0000-0000575D0000}"/>
    <cellStyle name="Normal 2 9 21" xfId="23896" xr:uid="{00000000-0005-0000-0000-0000585D0000}"/>
    <cellStyle name="Normal 2 9 22" xfId="23897" xr:uid="{00000000-0005-0000-0000-0000595D0000}"/>
    <cellStyle name="Normal 2 9 23" xfId="23898" xr:uid="{00000000-0005-0000-0000-00005A5D0000}"/>
    <cellStyle name="Normal 2 9 24" xfId="23899" xr:uid="{00000000-0005-0000-0000-00005B5D0000}"/>
    <cellStyle name="Normal 2 9 25" xfId="23900" xr:uid="{00000000-0005-0000-0000-00005C5D0000}"/>
    <cellStyle name="Normal 2 9 26" xfId="23901" xr:uid="{00000000-0005-0000-0000-00005D5D0000}"/>
    <cellStyle name="Normal 2 9 27" xfId="23902" xr:uid="{00000000-0005-0000-0000-00005E5D0000}"/>
    <cellStyle name="Normal 2 9 28" xfId="23903" xr:uid="{00000000-0005-0000-0000-00005F5D0000}"/>
    <cellStyle name="Normal 2 9 29" xfId="23904" xr:uid="{00000000-0005-0000-0000-0000605D0000}"/>
    <cellStyle name="Normal 2 9 3" xfId="23905" xr:uid="{00000000-0005-0000-0000-0000615D0000}"/>
    <cellStyle name="Normal 2 9 30" xfId="23906" xr:uid="{00000000-0005-0000-0000-0000625D0000}"/>
    <cellStyle name="Normal 2 9 31" xfId="23907" xr:uid="{00000000-0005-0000-0000-0000635D0000}"/>
    <cellStyle name="Normal 2 9 32" xfId="23908" xr:uid="{00000000-0005-0000-0000-0000645D0000}"/>
    <cellStyle name="Normal 2 9 33" xfId="23909" xr:uid="{00000000-0005-0000-0000-0000655D0000}"/>
    <cellStyle name="Normal 2 9 34" xfId="23910" xr:uid="{00000000-0005-0000-0000-0000665D0000}"/>
    <cellStyle name="Normal 2 9 35" xfId="23911" xr:uid="{00000000-0005-0000-0000-0000675D0000}"/>
    <cellStyle name="Normal 2 9 36" xfId="23912" xr:uid="{00000000-0005-0000-0000-0000685D0000}"/>
    <cellStyle name="Normal 2 9 37" xfId="23913" xr:uid="{00000000-0005-0000-0000-0000695D0000}"/>
    <cellStyle name="Normal 2 9 38" xfId="23914" xr:uid="{00000000-0005-0000-0000-00006A5D0000}"/>
    <cellStyle name="Normal 2 9 39" xfId="23915" xr:uid="{00000000-0005-0000-0000-00006B5D0000}"/>
    <cellStyle name="Normal 2 9 4" xfId="23916" xr:uid="{00000000-0005-0000-0000-00006C5D0000}"/>
    <cellStyle name="Normal 2 9 40" xfId="23917" xr:uid="{00000000-0005-0000-0000-00006D5D0000}"/>
    <cellStyle name="Normal 2 9 41" xfId="23918" xr:uid="{00000000-0005-0000-0000-00006E5D0000}"/>
    <cellStyle name="Normal 2 9 42" xfId="23919" xr:uid="{00000000-0005-0000-0000-00006F5D0000}"/>
    <cellStyle name="Normal 2 9 43" xfId="23920" xr:uid="{00000000-0005-0000-0000-0000705D0000}"/>
    <cellStyle name="Normal 2 9 44" xfId="23921" xr:uid="{00000000-0005-0000-0000-0000715D0000}"/>
    <cellStyle name="Normal 2 9 45" xfId="23922" xr:uid="{00000000-0005-0000-0000-0000725D0000}"/>
    <cellStyle name="Normal 2 9 46" xfId="23923" xr:uid="{00000000-0005-0000-0000-0000735D0000}"/>
    <cellStyle name="Normal 2 9 47" xfId="23924" xr:uid="{00000000-0005-0000-0000-0000745D0000}"/>
    <cellStyle name="Normal 2 9 48" xfId="23925" xr:uid="{00000000-0005-0000-0000-0000755D0000}"/>
    <cellStyle name="Normal 2 9 49" xfId="23926" xr:uid="{00000000-0005-0000-0000-0000765D0000}"/>
    <cellStyle name="Normal 2 9 5" xfId="23927" xr:uid="{00000000-0005-0000-0000-0000775D0000}"/>
    <cellStyle name="Normal 2 9 50" xfId="23928" xr:uid="{00000000-0005-0000-0000-0000785D0000}"/>
    <cellStyle name="Normal 2 9 51" xfId="23929" xr:uid="{00000000-0005-0000-0000-0000795D0000}"/>
    <cellStyle name="Normal 2 9 52" xfId="23930" xr:uid="{00000000-0005-0000-0000-00007A5D0000}"/>
    <cellStyle name="Normal 2 9 53" xfId="23931" xr:uid="{00000000-0005-0000-0000-00007B5D0000}"/>
    <cellStyle name="Normal 2 9 54" xfId="23932" xr:uid="{00000000-0005-0000-0000-00007C5D0000}"/>
    <cellStyle name="Normal 2 9 55" xfId="23933" xr:uid="{00000000-0005-0000-0000-00007D5D0000}"/>
    <cellStyle name="Normal 2 9 56" xfId="23934" xr:uid="{00000000-0005-0000-0000-00007E5D0000}"/>
    <cellStyle name="Normal 2 9 57" xfId="23935" xr:uid="{00000000-0005-0000-0000-00007F5D0000}"/>
    <cellStyle name="Normal 2 9 58" xfId="23936" xr:uid="{00000000-0005-0000-0000-0000805D0000}"/>
    <cellStyle name="Normal 2 9 59" xfId="23937" xr:uid="{00000000-0005-0000-0000-0000815D0000}"/>
    <cellStyle name="Normal 2 9 6" xfId="23938" xr:uid="{00000000-0005-0000-0000-0000825D0000}"/>
    <cellStyle name="Normal 2 9 60" xfId="23939" xr:uid="{00000000-0005-0000-0000-0000835D0000}"/>
    <cellStyle name="Normal 2 9 61" xfId="23940" xr:uid="{00000000-0005-0000-0000-0000845D0000}"/>
    <cellStyle name="Normal 2 9 62" xfId="23941" xr:uid="{00000000-0005-0000-0000-0000855D0000}"/>
    <cellStyle name="Normal 2 9 63" xfId="23942" xr:uid="{00000000-0005-0000-0000-0000865D0000}"/>
    <cellStyle name="Normal 2 9 64" xfId="23943" xr:uid="{00000000-0005-0000-0000-0000875D0000}"/>
    <cellStyle name="Normal 2 9 65" xfId="23944" xr:uid="{00000000-0005-0000-0000-0000885D0000}"/>
    <cellStyle name="Normal 2 9 66" xfId="23945" xr:uid="{00000000-0005-0000-0000-0000895D0000}"/>
    <cellStyle name="Normal 2 9 67" xfId="23946" xr:uid="{00000000-0005-0000-0000-00008A5D0000}"/>
    <cellStyle name="Normal 2 9 68" xfId="23947" xr:uid="{00000000-0005-0000-0000-00008B5D0000}"/>
    <cellStyle name="Normal 2 9 69" xfId="23948" xr:uid="{00000000-0005-0000-0000-00008C5D0000}"/>
    <cellStyle name="Normal 2 9 7" xfId="23949" xr:uid="{00000000-0005-0000-0000-00008D5D0000}"/>
    <cellStyle name="Normal 2 9 70" xfId="23950" xr:uid="{00000000-0005-0000-0000-00008E5D0000}"/>
    <cellStyle name="Normal 2 9 71" xfId="23951" xr:uid="{00000000-0005-0000-0000-00008F5D0000}"/>
    <cellStyle name="Normal 2 9 72" xfId="23952" xr:uid="{00000000-0005-0000-0000-0000905D0000}"/>
    <cellStyle name="Normal 2 9 73" xfId="23953" xr:uid="{00000000-0005-0000-0000-0000915D0000}"/>
    <cellStyle name="Normal 2 9 74" xfId="23954" xr:uid="{00000000-0005-0000-0000-0000925D0000}"/>
    <cellStyle name="Normal 2 9 75" xfId="23955" xr:uid="{00000000-0005-0000-0000-0000935D0000}"/>
    <cellStyle name="Normal 2 9 76" xfId="23956" xr:uid="{00000000-0005-0000-0000-0000945D0000}"/>
    <cellStyle name="Normal 2 9 77" xfId="23957" xr:uid="{00000000-0005-0000-0000-0000955D0000}"/>
    <cellStyle name="Normal 2 9 78" xfId="23958" xr:uid="{00000000-0005-0000-0000-0000965D0000}"/>
    <cellStyle name="Normal 2 9 79" xfId="23959" xr:uid="{00000000-0005-0000-0000-0000975D0000}"/>
    <cellStyle name="Normal 2 9 8" xfId="23960" xr:uid="{00000000-0005-0000-0000-0000985D0000}"/>
    <cellStyle name="Normal 2 9 80" xfId="23961" xr:uid="{00000000-0005-0000-0000-0000995D0000}"/>
    <cellStyle name="Normal 2 9 81" xfId="23962" xr:uid="{00000000-0005-0000-0000-00009A5D0000}"/>
    <cellStyle name="Normal 2 9 82" xfId="23963" xr:uid="{00000000-0005-0000-0000-00009B5D0000}"/>
    <cellStyle name="Normal 2 9 83" xfId="23964" xr:uid="{00000000-0005-0000-0000-00009C5D0000}"/>
    <cellStyle name="Normal 2 9 84" xfId="23965" xr:uid="{00000000-0005-0000-0000-00009D5D0000}"/>
    <cellStyle name="Normal 2 9 85" xfId="23966" xr:uid="{00000000-0005-0000-0000-00009E5D0000}"/>
    <cellStyle name="Normal 2 9 86" xfId="23967" xr:uid="{00000000-0005-0000-0000-00009F5D0000}"/>
    <cellStyle name="Normal 2 9 87" xfId="23968" xr:uid="{00000000-0005-0000-0000-0000A05D0000}"/>
    <cellStyle name="Normal 2 9 88" xfId="23969" xr:uid="{00000000-0005-0000-0000-0000A15D0000}"/>
    <cellStyle name="Normal 2 9 89" xfId="23970" xr:uid="{00000000-0005-0000-0000-0000A25D0000}"/>
    <cellStyle name="Normal 2 9 9" xfId="23971" xr:uid="{00000000-0005-0000-0000-0000A35D0000}"/>
    <cellStyle name="Normal 2 9 90" xfId="23972" xr:uid="{00000000-0005-0000-0000-0000A45D0000}"/>
    <cellStyle name="Normal 2 9 91" xfId="23973" xr:uid="{00000000-0005-0000-0000-0000A55D0000}"/>
    <cellStyle name="Normal 2 9 92" xfId="23974" xr:uid="{00000000-0005-0000-0000-0000A65D0000}"/>
    <cellStyle name="Normal 2 9 93" xfId="23975" xr:uid="{00000000-0005-0000-0000-0000A75D0000}"/>
    <cellStyle name="Normal 2 9 94" xfId="23976" xr:uid="{00000000-0005-0000-0000-0000A85D0000}"/>
    <cellStyle name="Normal 2 9 95" xfId="23977" xr:uid="{00000000-0005-0000-0000-0000A95D0000}"/>
    <cellStyle name="Normal 2 9 96" xfId="23978" xr:uid="{00000000-0005-0000-0000-0000AA5D0000}"/>
    <cellStyle name="Normal 2 9 97" xfId="23979" xr:uid="{00000000-0005-0000-0000-0000AB5D0000}"/>
    <cellStyle name="Normal 2 9 98" xfId="23980" xr:uid="{00000000-0005-0000-0000-0000AC5D0000}"/>
    <cellStyle name="Normal 2 9 99" xfId="23981" xr:uid="{00000000-0005-0000-0000-0000AD5D0000}"/>
    <cellStyle name="Normal 2 90" xfId="23982" xr:uid="{00000000-0005-0000-0000-0000AE5D0000}"/>
    <cellStyle name="Normal 2 91" xfId="23983" xr:uid="{00000000-0005-0000-0000-0000AF5D0000}"/>
    <cellStyle name="Normal 2 92" xfId="23984" xr:uid="{00000000-0005-0000-0000-0000B05D0000}"/>
    <cellStyle name="Normal 2 93" xfId="23985" xr:uid="{00000000-0005-0000-0000-0000B15D0000}"/>
    <cellStyle name="Normal 2 94" xfId="23986" xr:uid="{00000000-0005-0000-0000-0000B25D0000}"/>
    <cellStyle name="Normal 2 95" xfId="23987" xr:uid="{00000000-0005-0000-0000-0000B35D0000}"/>
    <cellStyle name="Normal 2 96" xfId="23988" xr:uid="{00000000-0005-0000-0000-0000B45D0000}"/>
    <cellStyle name="Normal 2 97" xfId="23989" xr:uid="{00000000-0005-0000-0000-0000B55D0000}"/>
    <cellStyle name="Normal 2 98" xfId="23990" xr:uid="{00000000-0005-0000-0000-0000B65D0000}"/>
    <cellStyle name="Normal 2 99" xfId="23991" xr:uid="{00000000-0005-0000-0000-0000B75D0000}"/>
    <cellStyle name="Normal 2_Abr. (1)" xfId="23992" xr:uid="{00000000-0005-0000-0000-0000B85D0000}"/>
    <cellStyle name="Normal 20" xfId="23993" xr:uid="{00000000-0005-0000-0000-0000B95D0000}"/>
    <cellStyle name="Normal 20 10" xfId="23994" xr:uid="{00000000-0005-0000-0000-0000BA5D0000}"/>
    <cellStyle name="Normal 20 10 2" xfId="23995" xr:uid="{00000000-0005-0000-0000-0000BB5D0000}"/>
    <cellStyle name="Normal 20 10 3" xfId="23996" xr:uid="{00000000-0005-0000-0000-0000BC5D0000}"/>
    <cellStyle name="Normal 20 10 4" xfId="23997" xr:uid="{00000000-0005-0000-0000-0000BD5D0000}"/>
    <cellStyle name="Normal 20 10 5" xfId="23998" xr:uid="{00000000-0005-0000-0000-0000BE5D0000}"/>
    <cellStyle name="Normal 20 10 6" xfId="23999" xr:uid="{00000000-0005-0000-0000-0000BF5D0000}"/>
    <cellStyle name="Normal 20 10 7" xfId="24000" xr:uid="{00000000-0005-0000-0000-0000C05D0000}"/>
    <cellStyle name="Normal 20 100" xfId="24001" xr:uid="{00000000-0005-0000-0000-0000C15D0000}"/>
    <cellStyle name="Normal 20 101" xfId="24002" xr:uid="{00000000-0005-0000-0000-0000C25D0000}"/>
    <cellStyle name="Normal 20 102" xfId="24003" xr:uid="{00000000-0005-0000-0000-0000C35D0000}"/>
    <cellStyle name="Normal 20 103" xfId="24004" xr:uid="{00000000-0005-0000-0000-0000C45D0000}"/>
    <cellStyle name="Normal 20 104" xfId="24005" xr:uid="{00000000-0005-0000-0000-0000C55D0000}"/>
    <cellStyle name="Normal 20 105" xfId="24006" xr:uid="{00000000-0005-0000-0000-0000C65D0000}"/>
    <cellStyle name="Normal 20 106" xfId="24007" xr:uid="{00000000-0005-0000-0000-0000C75D0000}"/>
    <cellStyle name="Normal 20 107" xfId="24008" xr:uid="{00000000-0005-0000-0000-0000C85D0000}"/>
    <cellStyle name="Normal 20 108" xfId="24009" xr:uid="{00000000-0005-0000-0000-0000C95D0000}"/>
    <cellStyle name="Normal 20 109" xfId="24010" xr:uid="{00000000-0005-0000-0000-0000CA5D0000}"/>
    <cellStyle name="Normal 20 11" xfId="24011" xr:uid="{00000000-0005-0000-0000-0000CB5D0000}"/>
    <cellStyle name="Normal 20 110" xfId="24012" xr:uid="{00000000-0005-0000-0000-0000CC5D0000}"/>
    <cellStyle name="Normal 20 111" xfId="24013" xr:uid="{00000000-0005-0000-0000-0000CD5D0000}"/>
    <cellStyle name="Normal 20 112" xfId="24014" xr:uid="{00000000-0005-0000-0000-0000CE5D0000}"/>
    <cellStyle name="Normal 20 113" xfId="24015" xr:uid="{00000000-0005-0000-0000-0000CF5D0000}"/>
    <cellStyle name="Normal 20 114" xfId="24016" xr:uid="{00000000-0005-0000-0000-0000D05D0000}"/>
    <cellStyle name="Normal 20 115" xfId="24017" xr:uid="{00000000-0005-0000-0000-0000D15D0000}"/>
    <cellStyle name="Normal 20 116" xfId="24018" xr:uid="{00000000-0005-0000-0000-0000D25D0000}"/>
    <cellStyle name="Normal 20 117" xfId="24019" xr:uid="{00000000-0005-0000-0000-0000D35D0000}"/>
    <cellStyle name="Normal 20 118" xfId="24020" xr:uid="{00000000-0005-0000-0000-0000D45D0000}"/>
    <cellStyle name="Normal 20 119" xfId="24021" xr:uid="{00000000-0005-0000-0000-0000D55D0000}"/>
    <cellStyle name="Normal 20 12" xfId="24022" xr:uid="{00000000-0005-0000-0000-0000D65D0000}"/>
    <cellStyle name="Normal 20 120" xfId="24023" xr:uid="{00000000-0005-0000-0000-0000D75D0000}"/>
    <cellStyle name="Normal 20 121" xfId="24024" xr:uid="{00000000-0005-0000-0000-0000D85D0000}"/>
    <cellStyle name="Normal 20 122" xfId="24025" xr:uid="{00000000-0005-0000-0000-0000D95D0000}"/>
    <cellStyle name="Normal 20 123" xfId="24026" xr:uid="{00000000-0005-0000-0000-0000DA5D0000}"/>
    <cellStyle name="Normal 20 124" xfId="24027" xr:uid="{00000000-0005-0000-0000-0000DB5D0000}"/>
    <cellStyle name="Normal 20 125" xfId="24028" xr:uid="{00000000-0005-0000-0000-0000DC5D0000}"/>
    <cellStyle name="Normal 20 126" xfId="24029" xr:uid="{00000000-0005-0000-0000-0000DD5D0000}"/>
    <cellStyle name="Normal 20 127" xfId="24030" xr:uid="{00000000-0005-0000-0000-0000DE5D0000}"/>
    <cellStyle name="Normal 20 128" xfId="24031" xr:uid="{00000000-0005-0000-0000-0000DF5D0000}"/>
    <cellStyle name="Normal 20 129" xfId="24032" xr:uid="{00000000-0005-0000-0000-0000E05D0000}"/>
    <cellStyle name="Normal 20 13" xfId="24033" xr:uid="{00000000-0005-0000-0000-0000E15D0000}"/>
    <cellStyle name="Normal 20 130" xfId="24034" xr:uid="{00000000-0005-0000-0000-0000E25D0000}"/>
    <cellStyle name="Normal 20 131" xfId="24035" xr:uid="{00000000-0005-0000-0000-0000E35D0000}"/>
    <cellStyle name="Normal 20 132" xfId="24036" xr:uid="{00000000-0005-0000-0000-0000E45D0000}"/>
    <cellStyle name="Normal 20 133" xfId="24037" xr:uid="{00000000-0005-0000-0000-0000E55D0000}"/>
    <cellStyle name="Normal 20 134" xfId="24038" xr:uid="{00000000-0005-0000-0000-0000E65D0000}"/>
    <cellStyle name="Normal 20 135" xfId="24039" xr:uid="{00000000-0005-0000-0000-0000E75D0000}"/>
    <cellStyle name="Normal 20 136" xfId="24040" xr:uid="{00000000-0005-0000-0000-0000E85D0000}"/>
    <cellStyle name="Normal 20 137" xfId="24041" xr:uid="{00000000-0005-0000-0000-0000E95D0000}"/>
    <cellStyle name="Normal 20 138" xfId="24042" xr:uid="{00000000-0005-0000-0000-0000EA5D0000}"/>
    <cellStyle name="Normal 20 139" xfId="24043" xr:uid="{00000000-0005-0000-0000-0000EB5D0000}"/>
    <cellStyle name="Normal 20 14" xfId="24044" xr:uid="{00000000-0005-0000-0000-0000EC5D0000}"/>
    <cellStyle name="Normal 20 140" xfId="24045" xr:uid="{00000000-0005-0000-0000-0000ED5D0000}"/>
    <cellStyle name="Normal 20 141" xfId="24046" xr:uid="{00000000-0005-0000-0000-0000EE5D0000}"/>
    <cellStyle name="Normal 20 142" xfId="24047" xr:uid="{00000000-0005-0000-0000-0000EF5D0000}"/>
    <cellStyle name="Normal 20 143" xfId="24048" xr:uid="{00000000-0005-0000-0000-0000F05D0000}"/>
    <cellStyle name="Normal 20 144" xfId="24049" xr:uid="{00000000-0005-0000-0000-0000F15D0000}"/>
    <cellStyle name="Normal 20 145" xfId="24050" xr:uid="{00000000-0005-0000-0000-0000F25D0000}"/>
    <cellStyle name="Normal 20 146" xfId="24051" xr:uid="{00000000-0005-0000-0000-0000F35D0000}"/>
    <cellStyle name="Normal 20 147" xfId="24052" xr:uid="{00000000-0005-0000-0000-0000F45D0000}"/>
    <cellStyle name="Normal 20 148" xfId="24053" xr:uid="{00000000-0005-0000-0000-0000F55D0000}"/>
    <cellStyle name="Normal 20 149" xfId="24054" xr:uid="{00000000-0005-0000-0000-0000F65D0000}"/>
    <cellStyle name="Normal 20 15" xfId="24055" xr:uid="{00000000-0005-0000-0000-0000F75D0000}"/>
    <cellStyle name="Normal 20 150" xfId="24056" xr:uid="{00000000-0005-0000-0000-0000F85D0000}"/>
    <cellStyle name="Normal 20 151" xfId="24057" xr:uid="{00000000-0005-0000-0000-0000F95D0000}"/>
    <cellStyle name="Normal 20 152" xfId="24058" xr:uid="{00000000-0005-0000-0000-0000FA5D0000}"/>
    <cellStyle name="Normal 20 153" xfId="24059" xr:uid="{00000000-0005-0000-0000-0000FB5D0000}"/>
    <cellStyle name="Normal 20 154" xfId="24060" xr:uid="{00000000-0005-0000-0000-0000FC5D0000}"/>
    <cellStyle name="Normal 20 155" xfId="24061" xr:uid="{00000000-0005-0000-0000-0000FD5D0000}"/>
    <cellStyle name="Normal 20 156" xfId="24062" xr:uid="{00000000-0005-0000-0000-0000FE5D0000}"/>
    <cellStyle name="Normal 20 157" xfId="24063" xr:uid="{00000000-0005-0000-0000-0000FF5D0000}"/>
    <cellStyle name="Normal 20 158" xfId="24064" xr:uid="{00000000-0005-0000-0000-0000005E0000}"/>
    <cellStyle name="Normal 20 159" xfId="24065" xr:uid="{00000000-0005-0000-0000-0000015E0000}"/>
    <cellStyle name="Normal 20 16" xfId="24066" xr:uid="{00000000-0005-0000-0000-0000025E0000}"/>
    <cellStyle name="Normal 20 160" xfId="24067" xr:uid="{00000000-0005-0000-0000-0000035E0000}"/>
    <cellStyle name="Normal 20 161" xfId="24068" xr:uid="{00000000-0005-0000-0000-0000045E0000}"/>
    <cellStyle name="Normal 20 162" xfId="24069" xr:uid="{00000000-0005-0000-0000-0000055E0000}"/>
    <cellStyle name="Normal 20 163" xfId="24070" xr:uid="{00000000-0005-0000-0000-0000065E0000}"/>
    <cellStyle name="Normal 20 164" xfId="24071" xr:uid="{00000000-0005-0000-0000-0000075E0000}"/>
    <cellStyle name="Normal 20 165" xfId="24072" xr:uid="{00000000-0005-0000-0000-0000085E0000}"/>
    <cellStyle name="Normal 20 166" xfId="24073" xr:uid="{00000000-0005-0000-0000-0000095E0000}"/>
    <cellStyle name="Normal 20 167" xfId="24074" xr:uid="{00000000-0005-0000-0000-00000A5E0000}"/>
    <cellStyle name="Normal 20 168" xfId="24075" xr:uid="{00000000-0005-0000-0000-00000B5E0000}"/>
    <cellStyle name="Normal 20 169" xfId="24076" xr:uid="{00000000-0005-0000-0000-00000C5E0000}"/>
    <cellStyle name="Normal 20 17" xfId="24077" xr:uid="{00000000-0005-0000-0000-00000D5E0000}"/>
    <cellStyle name="Normal 20 170" xfId="24078" xr:uid="{00000000-0005-0000-0000-00000E5E0000}"/>
    <cellStyle name="Normal 20 171" xfId="24079" xr:uid="{00000000-0005-0000-0000-00000F5E0000}"/>
    <cellStyle name="Normal 20 172" xfId="24080" xr:uid="{00000000-0005-0000-0000-0000105E0000}"/>
    <cellStyle name="Normal 20 173" xfId="24081" xr:uid="{00000000-0005-0000-0000-0000115E0000}"/>
    <cellStyle name="Normal 20 174" xfId="24082" xr:uid="{00000000-0005-0000-0000-0000125E0000}"/>
    <cellStyle name="Normal 20 175" xfId="24083" xr:uid="{00000000-0005-0000-0000-0000135E0000}"/>
    <cellStyle name="Normal 20 176" xfId="24084" xr:uid="{00000000-0005-0000-0000-0000145E0000}"/>
    <cellStyle name="Normal 20 177" xfId="24085" xr:uid="{00000000-0005-0000-0000-0000155E0000}"/>
    <cellStyle name="Normal 20 178" xfId="24086" xr:uid="{00000000-0005-0000-0000-0000165E0000}"/>
    <cellStyle name="Normal 20 179" xfId="24087" xr:uid="{00000000-0005-0000-0000-0000175E0000}"/>
    <cellStyle name="Normal 20 18" xfId="24088" xr:uid="{00000000-0005-0000-0000-0000185E0000}"/>
    <cellStyle name="Normal 20 180" xfId="24089" xr:uid="{00000000-0005-0000-0000-0000195E0000}"/>
    <cellStyle name="Normal 20 19" xfId="24090" xr:uid="{00000000-0005-0000-0000-00001A5E0000}"/>
    <cellStyle name="Normal 20 2" xfId="24091" xr:uid="{00000000-0005-0000-0000-00001B5E0000}"/>
    <cellStyle name="Normal 20 2 2" xfId="24092" xr:uid="{00000000-0005-0000-0000-00001C5E0000}"/>
    <cellStyle name="Normal 20 2 3" xfId="24093" xr:uid="{00000000-0005-0000-0000-00001D5E0000}"/>
    <cellStyle name="Normal 20 2 4" xfId="24094" xr:uid="{00000000-0005-0000-0000-00001E5E0000}"/>
    <cellStyle name="Normal 20 2 5" xfId="24095" xr:uid="{00000000-0005-0000-0000-00001F5E0000}"/>
    <cellStyle name="Normal 20 2 6" xfId="24096" xr:uid="{00000000-0005-0000-0000-0000205E0000}"/>
    <cellStyle name="Normal 20 2 7" xfId="24097" xr:uid="{00000000-0005-0000-0000-0000215E0000}"/>
    <cellStyle name="Normal 20 20" xfId="24098" xr:uid="{00000000-0005-0000-0000-0000225E0000}"/>
    <cellStyle name="Normal 20 21" xfId="24099" xr:uid="{00000000-0005-0000-0000-0000235E0000}"/>
    <cellStyle name="Normal 20 22" xfId="24100" xr:uid="{00000000-0005-0000-0000-0000245E0000}"/>
    <cellStyle name="Normal 20 23" xfId="24101" xr:uid="{00000000-0005-0000-0000-0000255E0000}"/>
    <cellStyle name="Normal 20 24" xfId="24102" xr:uid="{00000000-0005-0000-0000-0000265E0000}"/>
    <cellStyle name="Normal 20 25" xfId="24103" xr:uid="{00000000-0005-0000-0000-0000275E0000}"/>
    <cellStyle name="Normal 20 26" xfId="24104" xr:uid="{00000000-0005-0000-0000-0000285E0000}"/>
    <cellStyle name="Normal 20 27" xfId="24105" xr:uid="{00000000-0005-0000-0000-0000295E0000}"/>
    <cellStyle name="Normal 20 28" xfId="24106" xr:uid="{00000000-0005-0000-0000-00002A5E0000}"/>
    <cellStyle name="Normal 20 29" xfId="24107" xr:uid="{00000000-0005-0000-0000-00002B5E0000}"/>
    <cellStyle name="Normal 20 3" xfId="24108" xr:uid="{00000000-0005-0000-0000-00002C5E0000}"/>
    <cellStyle name="Normal 20 3 2" xfId="24109" xr:uid="{00000000-0005-0000-0000-00002D5E0000}"/>
    <cellStyle name="Normal 20 3 3" xfId="24110" xr:uid="{00000000-0005-0000-0000-00002E5E0000}"/>
    <cellStyle name="Normal 20 3 4" xfId="24111" xr:uid="{00000000-0005-0000-0000-00002F5E0000}"/>
    <cellStyle name="Normal 20 3 5" xfId="24112" xr:uid="{00000000-0005-0000-0000-0000305E0000}"/>
    <cellStyle name="Normal 20 3 6" xfId="24113" xr:uid="{00000000-0005-0000-0000-0000315E0000}"/>
    <cellStyle name="Normal 20 3 7" xfId="24114" xr:uid="{00000000-0005-0000-0000-0000325E0000}"/>
    <cellStyle name="Normal 20 30" xfId="24115" xr:uid="{00000000-0005-0000-0000-0000335E0000}"/>
    <cellStyle name="Normal 20 31" xfId="24116" xr:uid="{00000000-0005-0000-0000-0000345E0000}"/>
    <cellStyle name="Normal 20 32" xfId="24117" xr:uid="{00000000-0005-0000-0000-0000355E0000}"/>
    <cellStyle name="Normal 20 33" xfId="24118" xr:uid="{00000000-0005-0000-0000-0000365E0000}"/>
    <cellStyle name="Normal 20 34" xfId="24119" xr:uid="{00000000-0005-0000-0000-0000375E0000}"/>
    <cellStyle name="Normal 20 35" xfId="24120" xr:uid="{00000000-0005-0000-0000-0000385E0000}"/>
    <cellStyle name="Normal 20 36" xfId="24121" xr:uid="{00000000-0005-0000-0000-0000395E0000}"/>
    <cellStyle name="Normal 20 37" xfId="24122" xr:uid="{00000000-0005-0000-0000-00003A5E0000}"/>
    <cellStyle name="Normal 20 38" xfId="24123" xr:uid="{00000000-0005-0000-0000-00003B5E0000}"/>
    <cellStyle name="Normal 20 39" xfId="24124" xr:uid="{00000000-0005-0000-0000-00003C5E0000}"/>
    <cellStyle name="Normal 20 4" xfId="24125" xr:uid="{00000000-0005-0000-0000-00003D5E0000}"/>
    <cellStyle name="Normal 20 4 2" xfId="24126" xr:uid="{00000000-0005-0000-0000-00003E5E0000}"/>
    <cellStyle name="Normal 20 4 3" xfId="24127" xr:uid="{00000000-0005-0000-0000-00003F5E0000}"/>
    <cellStyle name="Normal 20 4 4" xfId="24128" xr:uid="{00000000-0005-0000-0000-0000405E0000}"/>
    <cellStyle name="Normal 20 4 5" xfId="24129" xr:uid="{00000000-0005-0000-0000-0000415E0000}"/>
    <cellStyle name="Normal 20 4 6" xfId="24130" xr:uid="{00000000-0005-0000-0000-0000425E0000}"/>
    <cellStyle name="Normal 20 4 7" xfId="24131" xr:uid="{00000000-0005-0000-0000-0000435E0000}"/>
    <cellStyle name="Normal 20 40" xfId="24132" xr:uid="{00000000-0005-0000-0000-0000445E0000}"/>
    <cellStyle name="Normal 20 41" xfId="24133" xr:uid="{00000000-0005-0000-0000-0000455E0000}"/>
    <cellStyle name="Normal 20 42" xfId="24134" xr:uid="{00000000-0005-0000-0000-0000465E0000}"/>
    <cellStyle name="Normal 20 43" xfId="24135" xr:uid="{00000000-0005-0000-0000-0000475E0000}"/>
    <cellStyle name="Normal 20 44" xfId="24136" xr:uid="{00000000-0005-0000-0000-0000485E0000}"/>
    <cellStyle name="Normal 20 45" xfId="24137" xr:uid="{00000000-0005-0000-0000-0000495E0000}"/>
    <cellStyle name="Normal 20 46" xfId="24138" xr:uid="{00000000-0005-0000-0000-00004A5E0000}"/>
    <cellStyle name="Normal 20 47" xfId="24139" xr:uid="{00000000-0005-0000-0000-00004B5E0000}"/>
    <cellStyle name="Normal 20 48" xfId="24140" xr:uid="{00000000-0005-0000-0000-00004C5E0000}"/>
    <cellStyle name="Normal 20 49" xfId="24141" xr:uid="{00000000-0005-0000-0000-00004D5E0000}"/>
    <cellStyle name="Normal 20 5" xfId="24142" xr:uid="{00000000-0005-0000-0000-00004E5E0000}"/>
    <cellStyle name="Normal 20 5 2" xfId="24143" xr:uid="{00000000-0005-0000-0000-00004F5E0000}"/>
    <cellStyle name="Normal 20 5 3" xfId="24144" xr:uid="{00000000-0005-0000-0000-0000505E0000}"/>
    <cellStyle name="Normal 20 5 4" xfId="24145" xr:uid="{00000000-0005-0000-0000-0000515E0000}"/>
    <cellStyle name="Normal 20 5 5" xfId="24146" xr:uid="{00000000-0005-0000-0000-0000525E0000}"/>
    <cellStyle name="Normal 20 5 6" xfId="24147" xr:uid="{00000000-0005-0000-0000-0000535E0000}"/>
    <cellStyle name="Normal 20 5 7" xfId="24148" xr:uid="{00000000-0005-0000-0000-0000545E0000}"/>
    <cellStyle name="Normal 20 50" xfId="24149" xr:uid="{00000000-0005-0000-0000-0000555E0000}"/>
    <cellStyle name="Normal 20 51" xfId="24150" xr:uid="{00000000-0005-0000-0000-0000565E0000}"/>
    <cellStyle name="Normal 20 52" xfId="24151" xr:uid="{00000000-0005-0000-0000-0000575E0000}"/>
    <cellStyle name="Normal 20 53" xfId="24152" xr:uid="{00000000-0005-0000-0000-0000585E0000}"/>
    <cellStyle name="Normal 20 54" xfId="24153" xr:uid="{00000000-0005-0000-0000-0000595E0000}"/>
    <cellStyle name="Normal 20 55" xfId="24154" xr:uid="{00000000-0005-0000-0000-00005A5E0000}"/>
    <cellStyle name="Normal 20 56" xfId="24155" xr:uid="{00000000-0005-0000-0000-00005B5E0000}"/>
    <cellStyle name="Normal 20 57" xfId="24156" xr:uid="{00000000-0005-0000-0000-00005C5E0000}"/>
    <cellStyle name="Normal 20 58" xfId="24157" xr:uid="{00000000-0005-0000-0000-00005D5E0000}"/>
    <cellStyle name="Normal 20 59" xfId="24158" xr:uid="{00000000-0005-0000-0000-00005E5E0000}"/>
    <cellStyle name="Normal 20 6" xfId="24159" xr:uid="{00000000-0005-0000-0000-00005F5E0000}"/>
    <cellStyle name="Normal 20 6 2" xfId="24160" xr:uid="{00000000-0005-0000-0000-0000605E0000}"/>
    <cellStyle name="Normal 20 6 3" xfId="24161" xr:uid="{00000000-0005-0000-0000-0000615E0000}"/>
    <cellStyle name="Normal 20 6 4" xfId="24162" xr:uid="{00000000-0005-0000-0000-0000625E0000}"/>
    <cellStyle name="Normal 20 6 5" xfId="24163" xr:uid="{00000000-0005-0000-0000-0000635E0000}"/>
    <cellStyle name="Normal 20 6 6" xfId="24164" xr:uid="{00000000-0005-0000-0000-0000645E0000}"/>
    <cellStyle name="Normal 20 6 7" xfId="24165" xr:uid="{00000000-0005-0000-0000-0000655E0000}"/>
    <cellStyle name="Normal 20 60" xfId="24166" xr:uid="{00000000-0005-0000-0000-0000665E0000}"/>
    <cellStyle name="Normal 20 61" xfId="24167" xr:uid="{00000000-0005-0000-0000-0000675E0000}"/>
    <cellStyle name="Normal 20 62" xfId="24168" xr:uid="{00000000-0005-0000-0000-0000685E0000}"/>
    <cellStyle name="Normal 20 63" xfId="24169" xr:uid="{00000000-0005-0000-0000-0000695E0000}"/>
    <cellStyle name="Normal 20 64" xfId="24170" xr:uid="{00000000-0005-0000-0000-00006A5E0000}"/>
    <cellStyle name="Normal 20 65" xfId="24171" xr:uid="{00000000-0005-0000-0000-00006B5E0000}"/>
    <cellStyle name="Normal 20 66" xfId="24172" xr:uid="{00000000-0005-0000-0000-00006C5E0000}"/>
    <cellStyle name="Normal 20 67" xfId="24173" xr:uid="{00000000-0005-0000-0000-00006D5E0000}"/>
    <cellStyle name="Normal 20 68" xfId="24174" xr:uid="{00000000-0005-0000-0000-00006E5E0000}"/>
    <cellStyle name="Normal 20 69" xfId="24175" xr:uid="{00000000-0005-0000-0000-00006F5E0000}"/>
    <cellStyle name="Normal 20 7" xfId="24176" xr:uid="{00000000-0005-0000-0000-0000705E0000}"/>
    <cellStyle name="Normal 20 7 2" xfId="24177" xr:uid="{00000000-0005-0000-0000-0000715E0000}"/>
    <cellStyle name="Normal 20 7 3" xfId="24178" xr:uid="{00000000-0005-0000-0000-0000725E0000}"/>
    <cellStyle name="Normal 20 7 4" xfId="24179" xr:uid="{00000000-0005-0000-0000-0000735E0000}"/>
    <cellStyle name="Normal 20 7 5" xfId="24180" xr:uid="{00000000-0005-0000-0000-0000745E0000}"/>
    <cellStyle name="Normal 20 7 6" xfId="24181" xr:uid="{00000000-0005-0000-0000-0000755E0000}"/>
    <cellStyle name="Normal 20 7 7" xfId="24182" xr:uid="{00000000-0005-0000-0000-0000765E0000}"/>
    <cellStyle name="Normal 20 70" xfId="24183" xr:uid="{00000000-0005-0000-0000-0000775E0000}"/>
    <cellStyle name="Normal 20 71" xfId="24184" xr:uid="{00000000-0005-0000-0000-0000785E0000}"/>
    <cellStyle name="Normal 20 72" xfId="24185" xr:uid="{00000000-0005-0000-0000-0000795E0000}"/>
    <cellStyle name="Normal 20 73" xfId="24186" xr:uid="{00000000-0005-0000-0000-00007A5E0000}"/>
    <cellStyle name="Normal 20 74" xfId="24187" xr:uid="{00000000-0005-0000-0000-00007B5E0000}"/>
    <cellStyle name="Normal 20 75" xfId="24188" xr:uid="{00000000-0005-0000-0000-00007C5E0000}"/>
    <cellStyle name="Normal 20 76" xfId="24189" xr:uid="{00000000-0005-0000-0000-00007D5E0000}"/>
    <cellStyle name="Normal 20 77" xfId="24190" xr:uid="{00000000-0005-0000-0000-00007E5E0000}"/>
    <cellStyle name="Normal 20 78" xfId="24191" xr:uid="{00000000-0005-0000-0000-00007F5E0000}"/>
    <cellStyle name="Normal 20 79" xfId="24192" xr:uid="{00000000-0005-0000-0000-0000805E0000}"/>
    <cellStyle name="Normal 20 8" xfId="24193" xr:uid="{00000000-0005-0000-0000-0000815E0000}"/>
    <cellStyle name="Normal 20 8 2" xfId="24194" xr:uid="{00000000-0005-0000-0000-0000825E0000}"/>
    <cellStyle name="Normal 20 8 3" xfId="24195" xr:uid="{00000000-0005-0000-0000-0000835E0000}"/>
    <cellStyle name="Normal 20 8 4" xfId="24196" xr:uid="{00000000-0005-0000-0000-0000845E0000}"/>
    <cellStyle name="Normal 20 8 5" xfId="24197" xr:uid="{00000000-0005-0000-0000-0000855E0000}"/>
    <cellStyle name="Normal 20 8 6" xfId="24198" xr:uid="{00000000-0005-0000-0000-0000865E0000}"/>
    <cellStyle name="Normal 20 8 7" xfId="24199" xr:uid="{00000000-0005-0000-0000-0000875E0000}"/>
    <cellStyle name="Normal 20 80" xfId="24200" xr:uid="{00000000-0005-0000-0000-0000885E0000}"/>
    <cellStyle name="Normal 20 81" xfId="24201" xr:uid="{00000000-0005-0000-0000-0000895E0000}"/>
    <cellStyle name="Normal 20 82" xfId="24202" xr:uid="{00000000-0005-0000-0000-00008A5E0000}"/>
    <cellStyle name="Normal 20 83" xfId="24203" xr:uid="{00000000-0005-0000-0000-00008B5E0000}"/>
    <cellStyle name="Normal 20 84" xfId="24204" xr:uid="{00000000-0005-0000-0000-00008C5E0000}"/>
    <cellStyle name="Normal 20 85" xfId="24205" xr:uid="{00000000-0005-0000-0000-00008D5E0000}"/>
    <cellStyle name="Normal 20 86" xfId="24206" xr:uid="{00000000-0005-0000-0000-00008E5E0000}"/>
    <cellStyle name="Normal 20 87" xfId="24207" xr:uid="{00000000-0005-0000-0000-00008F5E0000}"/>
    <cellStyle name="Normal 20 88" xfId="24208" xr:uid="{00000000-0005-0000-0000-0000905E0000}"/>
    <cellStyle name="Normal 20 89" xfId="24209" xr:uid="{00000000-0005-0000-0000-0000915E0000}"/>
    <cellStyle name="Normal 20 9" xfId="24210" xr:uid="{00000000-0005-0000-0000-0000925E0000}"/>
    <cellStyle name="Normal 20 9 2" xfId="24211" xr:uid="{00000000-0005-0000-0000-0000935E0000}"/>
    <cellStyle name="Normal 20 9 3" xfId="24212" xr:uid="{00000000-0005-0000-0000-0000945E0000}"/>
    <cellStyle name="Normal 20 9 4" xfId="24213" xr:uid="{00000000-0005-0000-0000-0000955E0000}"/>
    <cellStyle name="Normal 20 9 5" xfId="24214" xr:uid="{00000000-0005-0000-0000-0000965E0000}"/>
    <cellStyle name="Normal 20 9 6" xfId="24215" xr:uid="{00000000-0005-0000-0000-0000975E0000}"/>
    <cellStyle name="Normal 20 9 7" xfId="24216" xr:uid="{00000000-0005-0000-0000-0000985E0000}"/>
    <cellStyle name="Normal 20 90" xfId="24217" xr:uid="{00000000-0005-0000-0000-0000995E0000}"/>
    <cellStyle name="Normal 20 91" xfId="24218" xr:uid="{00000000-0005-0000-0000-00009A5E0000}"/>
    <cellStyle name="Normal 20 92" xfId="24219" xr:uid="{00000000-0005-0000-0000-00009B5E0000}"/>
    <cellStyle name="Normal 20 93" xfId="24220" xr:uid="{00000000-0005-0000-0000-00009C5E0000}"/>
    <cellStyle name="Normal 20 94" xfId="24221" xr:uid="{00000000-0005-0000-0000-00009D5E0000}"/>
    <cellStyle name="Normal 20 95" xfId="24222" xr:uid="{00000000-0005-0000-0000-00009E5E0000}"/>
    <cellStyle name="Normal 20 96" xfId="24223" xr:uid="{00000000-0005-0000-0000-00009F5E0000}"/>
    <cellStyle name="Normal 20 97" xfId="24224" xr:uid="{00000000-0005-0000-0000-0000A05E0000}"/>
    <cellStyle name="Normal 20 98" xfId="24225" xr:uid="{00000000-0005-0000-0000-0000A15E0000}"/>
    <cellStyle name="Normal 20 99" xfId="24226" xr:uid="{00000000-0005-0000-0000-0000A25E0000}"/>
    <cellStyle name="Normal 21" xfId="24227" xr:uid="{00000000-0005-0000-0000-0000A35E0000}"/>
    <cellStyle name="Normal 21 10" xfId="24228" xr:uid="{00000000-0005-0000-0000-0000A45E0000}"/>
    <cellStyle name="Normal 21 10 2" xfId="24229" xr:uid="{00000000-0005-0000-0000-0000A55E0000}"/>
    <cellStyle name="Normal 21 10 3" xfId="24230" xr:uid="{00000000-0005-0000-0000-0000A65E0000}"/>
    <cellStyle name="Normal 21 10 4" xfId="24231" xr:uid="{00000000-0005-0000-0000-0000A75E0000}"/>
    <cellStyle name="Normal 21 10 5" xfId="24232" xr:uid="{00000000-0005-0000-0000-0000A85E0000}"/>
    <cellStyle name="Normal 21 10 6" xfId="24233" xr:uid="{00000000-0005-0000-0000-0000A95E0000}"/>
    <cellStyle name="Normal 21 10 7" xfId="24234" xr:uid="{00000000-0005-0000-0000-0000AA5E0000}"/>
    <cellStyle name="Normal 21 100" xfId="24235" xr:uid="{00000000-0005-0000-0000-0000AB5E0000}"/>
    <cellStyle name="Normal 21 101" xfId="24236" xr:uid="{00000000-0005-0000-0000-0000AC5E0000}"/>
    <cellStyle name="Normal 21 102" xfId="24237" xr:uid="{00000000-0005-0000-0000-0000AD5E0000}"/>
    <cellStyle name="Normal 21 103" xfId="24238" xr:uid="{00000000-0005-0000-0000-0000AE5E0000}"/>
    <cellStyle name="Normal 21 104" xfId="24239" xr:uid="{00000000-0005-0000-0000-0000AF5E0000}"/>
    <cellStyle name="Normal 21 105" xfId="24240" xr:uid="{00000000-0005-0000-0000-0000B05E0000}"/>
    <cellStyle name="Normal 21 106" xfId="24241" xr:uid="{00000000-0005-0000-0000-0000B15E0000}"/>
    <cellStyle name="Normal 21 107" xfId="24242" xr:uid="{00000000-0005-0000-0000-0000B25E0000}"/>
    <cellStyle name="Normal 21 108" xfId="24243" xr:uid="{00000000-0005-0000-0000-0000B35E0000}"/>
    <cellStyle name="Normal 21 109" xfId="24244" xr:uid="{00000000-0005-0000-0000-0000B45E0000}"/>
    <cellStyle name="Normal 21 11" xfId="24245" xr:uid="{00000000-0005-0000-0000-0000B55E0000}"/>
    <cellStyle name="Normal 21 110" xfId="24246" xr:uid="{00000000-0005-0000-0000-0000B65E0000}"/>
    <cellStyle name="Normal 21 111" xfId="24247" xr:uid="{00000000-0005-0000-0000-0000B75E0000}"/>
    <cellStyle name="Normal 21 112" xfId="24248" xr:uid="{00000000-0005-0000-0000-0000B85E0000}"/>
    <cellStyle name="Normal 21 113" xfId="24249" xr:uid="{00000000-0005-0000-0000-0000B95E0000}"/>
    <cellStyle name="Normal 21 114" xfId="24250" xr:uid="{00000000-0005-0000-0000-0000BA5E0000}"/>
    <cellStyle name="Normal 21 115" xfId="24251" xr:uid="{00000000-0005-0000-0000-0000BB5E0000}"/>
    <cellStyle name="Normal 21 116" xfId="24252" xr:uid="{00000000-0005-0000-0000-0000BC5E0000}"/>
    <cellStyle name="Normal 21 117" xfId="24253" xr:uid="{00000000-0005-0000-0000-0000BD5E0000}"/>
    <cellStyle name="Normal 21 118" xfId="24254" xr:uid="{00000000-0005-0000-0000-0000BE5E0000}"/>
    <cellStyle name="Normal 21 119" xfId="24255" xr:uid="{00000000-0005-0000-0000-0000BF5E0000}"/>
    <cellStyle name="Normal 21 12" xfId="24256" xr:uid="{00000000-0005-0000-0000-0000C05E0000}"/>
    <cellStyle name="Normal 21 120" xfId="24257" xr:uid="{00000000-0005-0000-0000-0000C15E0000}"/>
    <cellStyle name="Normal 21 121" xfId="24258" xr:uid="{00000000-0005-0000-0000-0000C25E0000}"/>
    <cellStyle name="Normal 21 122" xfId="24259" xr:uid="{00000000-0005-0000-0000-0000C35E0000}"/>
    <cellStyle name="Normal 21 123" xfId="24260" xr:uid="{00000000-0005-0000-0000-0000C45E0000}"/>
    <cellStyle name="Normal 21 124" xfId="24261" xr:uid="{00000000-0005-0000-0000-0000C55E0000}"/>
    <cellStyle name="Normal 21 125" xfId="24262" xr:uid="{00000000-0005-0000-0000-0000C65E0000}"/>
    <cellStyle name="Normal 21 126" xfId="24263" xr:uid="{00000000-0005-0000-0000-0000C75E0000}"/>
    <cellStyle name="Normal 21 127" xfId="24264" xr:uid="{00000000-0005-0000-0000-0000C85E0000}"/>
    <cellStyle name="Normal 21 128" xfId="24265" xr:uid="{00000000-0005-0000-0000-0000C95E0000}"/>
    <cellStyle name="Normal 21 129" xfId="24266" xr:uid="{00000000-0005-0000-0000-0000CA5E0000}"/>
    <cellStyle name="Normal 21 13" xfId="24267" xr:uid="{00000000-0005-0000-0000-0000CB5E0000}"/>
    <cellStyle name="Normal 21 130" xfId="24268" xr:uid="{00000000-0005-0000-0000-0000CC5E0000}"/>
    <cellStyle name="Normal 21 131" xfId="24269" xr:uid="{00000000-0005-0000-0000-0000CD5E0000}"/>
    <cellStyle name="Normal 21 132" xfId="24270" xr:uid="{00000000-0005-0000-0000-0000CE5E0000}"/>
    <cellStyle name="Normal 21 133" xfId="24271" xr:uid="{00000000-0005-0000-0000-0000CF5E0000}"/>
    <cellStyle name="Normal 21 134" xfId="24272" xr:uid="{00000000-0005-0000-0000-0000D05E0000}"/>
    <cellStyle name="Normal 21 135" xfId="24273" xr:uid="{00000000-0005-0000-0000-0000D15E0000}"/>
    <cellStyle name="Normal 21 136" xfId="24274" xr:uid="{00000000-0005-0000-0000-0000D25E0000}"/>
    <cellStyle name="Normal 21 137" xfId="24275" xr:uid="{00000000-0005-0000-0000-0000D35E0000}"/>
    <cellStyle name="Normal 21 138" xfId="24276" xr:uid="{00000000-0005-0000-0000-0000D45E0000}"/>
    <cellStyle name="Normal 21 139" xfId="24277" xr:uid="{00000000-0005-0000-0000-0000D55E0000}"/>
    <cellStyle name="Normal 21 14" xfId="24278" xr:uid="{00000000-0005-0000-0000-0000D65E0000}"/>
    <cellStyle name="Normal 21 140" xfId="24279" xr:uid="{00000000-0005-0000-0000-0000D75E0000}"/>
    <cellStyle name="Normal 21 141" xfId="24280" xr:uid="{00000000-0005-0000-0000-0000D85E0000}"/>
    <cellStyle name="Normal 21 142" xfId="24281" xr:uid="{00000000-0005-0000-0000-0000D95E0000}"/>
    <cellStyle name="Normal 21 143" xfId="24282" xr:uid="{00000000-0005-0000-0000-0000DA5E0000}"/>
    <cellStyle name="Normal 21 144" xfId="24283" xr:uid="{00000000-0005-0000-0000-0000DB5E0000}"/>
    <cellStyle name="Normal 21 145" xfId="24284" xr:uid="{00000000-0005-0000-0000-0000DC5E0000}"/>
    <cellStyle name="Normal 21 146" xfId="24285" xr:uid="{00000000-0005-0000-0000-0000DD5E0000}"/>
    <cellStyle name="Normal 21 147" xfId="24286" xr:uid="{00000000-0005-0000-0000-0000DE5E0000}"/>
    <cellStyle name="Normal 21 148" xfId="24287" xr:uid="{00000000-0005-0000-0000-0000DF5E0000}"/>
    <cellStyle name="Normal 21 149" xfId="24288" xr:uid="{00000000-0005-0000-0000-0000E05E0000}"/>
    <cellStyle name="Normal 21 15" xfId="24289" xr:uid="{00000000-0005-0000-0000-0000E15E0000}"/>
    <cellStyle name="Normal 21 150" xfId="24290" xr:uid="{00000000-0005-0000-0000-0000E25E0000}"/>
    <cellStyle name="Normal 21 151" xfId="24291" xr:uid="{00000000-0005-0000-0000-0000E35E0000}"/>
    <cellStyle name="Normal 21 152" xfId="24292" xr:uid="{00000000-0005-0000-0000-0000E45E0000}"/>
    <cellStyle name="Normal 21 153" xfId="24293" xr:uid="{00000000-0005-0000-0000-0000E55E0000}"/>
    <cellStyle name="Normal 21 154" xfId="24294" xr:uid="{00000000-0005-0000-0000-0000E65E0000}"/>
    <cellStyle name="Normal 21 155" xfId="24295" xr:uid="{00000000-0005-0000-0000-0000E75E0000}"/>
    <cellStyle name="Normal 21 156" xfId="24296" xr:uid="{00000000-0005-0000-0000-0000E85E0000}"/>
    <cellStyle name="Normal 21 157" xfId="24297" xr:uid="{00000000-0005-0000-0000-0000E95E0000}"/>
    <cellStyle name="Normal 21 158" xfId="24298" xr:uid="{00000000-0005-0000-0000-0000EA5E0000}"/>
    <cellStyle name="Normal 21 159" xfId="24299" xr:uid="{00000000-0005-0000-0000-0000EB5E0000}"/>
    <cellStyle name="Normal 21 16" xfId="24300" xr:uid="{00000000-0005-0000-0000-0000EC5E0000}"/>
    <cellStyle name="Normal 21 160" xfId="24301" xr:uid="{00000000-0005-0000-0000-0000ED5E0000}"/>
    <cellStyle name="Normal 21 161" xfId="24302" xr:uid="{00000000-0005-0000-0000-0000EE5E0000}"/>
    <cellStyle name="Normal 21 162" xfId="24303" xr:uid="{00000000-0005-0000-0000-0000EF5E0000}"/>
    <cellStyle name="Normal 21 163" xfId="24304" xr:uid="{00000000-0005-0000-0000-0000F05E0000}"/>
    <cellStyle name="Normal 21 164" xfId="24305" xr:uid="{00000000-0005-0000-0000-0000F15E0000}"/>
    <cellStyle name="Normal 21 165" xfId="24306" xr:uid="{00000000-0005-0000-0000-0000F25E0000}"/>
    <cellStyle name="Normal 21 166" xfId="24307" xr:uid="{00000000-0005-0000-0000-0000F35E0000}"/>
    <cellStyle name="Normal 21 167" xfId="24308" xr:uid="{00000000-0005-0000-0000-0000F45E0000}"/>
    <cellStyle name="Normal 21 168" xfId="24309" xr:uid="{00000000-0005-0000-0000-0000F55E0000}"/>
    <cellStyle name="Normal 21 169" xfId="24310" xr:uid="{00000000-0005-0000-0000-0000F65E0000}"/>
    <cellStyle name="Normal 21 17" xfId="24311" xr:uid="{00000000-0005-0000-0000-0000F75E0000}"/>
    <cellStyle name="Normal 21 170" xfId="24312" xr:uid="{00000000-0005-0000-0000-0000F85E0000}"/>
    <cellStyle name="Normal 21 171" xfId="24313" xr:uid="{00000000-0005-0000-0000-0000F95E0000}"/>
    <cellStyle name="Normal 21 172" xfId="24314" xr:uid="{00000000-0005-0000-0000-0000FA5E0000}"/>
    <cellStyle name="Normal 21 173" xfId="24315" xr:uid="{00000000-0005-0000-0000-0000FB5E0000}"/>
    <cellStyle name="Normal 21 174" xfId="24316" xr:uid="{00000000-0005-0000-0000-0000FC5E0000}"/>
    <cellStyle name="Normal 21 175" xfId="24317" xr:uid="{00000000-0005-0000-0000-0000FD5E0000}"/>
    <cellStyle name="Normal 21 176" xfId="24318" xr:uid="{00000000-0005-0000-0000-0000FE5E0000}"/>
    <cellStyle name="Normal 21 177" xfId="24319" xr:uid="{00000000-0005-0000-0000-0000FF5E0000}"/>
    <cellStyle name="Normal 21 178" xfId="24320" xr:uid="{00000000-0005-0000-0000-0000005F0000}"/>
    <cellStyle name="Normal 21 179" xfId="24321" xr:uid="{00000000-0005-0000-0000-0000015F0000}"/>
    <cellStyle name="Normal 21 18" xfId="24322" xr:uid="{00000000-0005-0000-0000-0000025F0000}"/>
    <cellStyle name="Normal 21 19" xfId="24323" xr:uid="{00000000-0005-0000-0000-0000035F0000}"/>
    <cellStyle name="Normal 21 2" xfId="24324" xr:uid="{00000000-0005-0000-0000-0000045F0000}"/>
    <cellStyle name="Normal 21 2 2" xfId="24325" xr:uid="{00000000-0005-0000-0000-0000055F0000}"/>
    <cellStyle name="Normal 21 2 3" xfId="24326" xr:uid="{00000000-0005-0000-0000-0000065F0000}"/>
    <cellStyle name="Normal 21 2 4" xfId="24327" xr:uid="{00000000-0005-0000-0000-0000075F0000}"/>
    <cellStyle name="Normal 21 2 5" xfId="24328" xr:uid="{00000000-0005-0000-0000-0000085F0000}"/>
    <cellStyle name="Normal 21 2 6" xfId="24329" xr:uid="{00000000-0005-0000-0000-0000095F0000}"/>
    <cellStyle name="Normal 21 2 7" xfId="24330" xr:uid="{00000000-0005-0000-0000-00000A5F0000}"/>
    <cellStyle name="Normal 21 20" xfId="24331" xr:uid="{00000000-0005-0000-0000-00000B5F0000}"/>
    <cellStyle name="Normal 21 21" xfId="24332" xr:uid="{00000000-0005-0000-0000-00000C5F0000}"/>
    <cellStyle name="Normal 21 22" xfId="24333" xr:uid="{00000000-0005-0000-0000-00000D5F0000}"/>
    <cellStyle name="Normal 21 23" xfId="24334" xr:uid="{00000000-0005-0000-0000-00000E5F0000}"/>
    <cellStyle name="Normal 21 24" xfId="24335" xr:uid="{00000000-0005-0000-0000-00000F5F0000}"/>
    <cellStyle name="Normal 21 25" xfId="24336" xr:uid="{00000000-0005-0000-0000-0000105F0000}"/>
    <cellStyle name="Normal 21 26" xfId="24337" xr:uid="{00000000-0005-0000-0000-0000115F0000}"/>
    <cellStyle name="Normal 21 27" xfId="24338" xr:uid="{00000000-0005-0000-0000-0000125F0000}"/>
    <cellStyle name="Normal 21 28" xfId="24339" xr:uid="{00000000-0005-0000-0000-0000135F0000}"/>
    <cellStyle name="Normal 21 29" xfId="24340" xr:uid="{00000000-0005-0000-0000-0000145F0000}"/>
    <cellStyle name="Normal 21 3" xfId="24341" xr:uid="{00000000-0005-0000-0000-0000155F0000}"/>
    <cellStyle name="Normal 21 3 2" xfId="24342" xr:uid="{00000000-0005-0000-0000-0000165F0000}"/>
    <cellStyle name="Normal 21 3 3" xfId="24343" xr:uid="{00000000-0005-0000-0000-0000175F0000}"/>
    <cellStyle name="Normal 21 3 4" xfId="24344" xr:uid="{00000000-0005-0000-0000-0000185F0000}"/>
    <cellStyle name="Normal 21 3 5" xfId="24345" xr:uid="{00000000-0005-0000-0000-0000195F0000}"/>
    <cellStyle name="Normal 21 3 6" xfId="24346" xr:uid="{00000000-0005-0000-0000-00001A5F0000}"/>
    <cellStyle name="Normal 21 3 7" xfId="24347" xr:uid="{00000000-0005-0000-0000-00001B5F0000}"/>
    <cellStyle name="Normal 21 30" xfId="24348" xr:uid="{00000000-0005-0000-0000-00001C5F0000}"/>
    <cellStyle name="Normal 21 31" xfId="24349" xr:uid="{00000000-0005-0000-0000-00001D5F0000}"/>
    <cellStyle name="Normal 21 32" xfId="24350" xr:uid="{00000000-0005-0000-0000-00001E5F0000}"/>
    <cellStyle name="Normal 21 33" xfId="24351" xr:uid="{00000000-0005-0000-0000-00001F5F0000}"/>
    <cellStyle name="Normal 21 34" xfId="24352" xr:uid="{00000000-0005-0000-0000-0000205F0000}"/>
    <cellStyle name="Normal 21 35" xfId="24353" xr:uid="{00000000-0005-0000-0000-0000215F0000}"/>
    <cellStyle name="Normal 21 36" xfId="24354" xr:uid="{00000000-0005-0000-0000-0000225F0000}"/>
    <cellStyle name="Normal 21 37" xfId="24355" xr:uid="{00000000-0005-0000-0000-0000235F0000}"/>
    <cellStyle name="Normal 21 38" xfId="24356" xr:uid="{00000000-0005-0000-0000-0000245F0000}"/>
    <cellStyle name="Normal 21 39" xfId="24357" xr:uid="{00000000-0005-0000-0000-0000255F0000}"/>
    <cellStyle name="Normal 21 4" xfId="24358" xr:uid="{00000000-0005-0000-0000-0000265F0000}"/>
    <cellStyle name="Normal 21 4 2" xfId="24359" xr:uid="{00000000-0005-0000-0000-0000275F0000}"/>
    <cellStyle name="Normal 21 4 3" xfId="24360" xr:uid="{00000000-0005-0000-0000-0000285F0000}"/>
    <cellStyle name="Normal 21 4 4" xfId="24361" xr:uid="{00000000-0005-0000-0000-0000295F0000}"/>
    <cellStyle name="Normal 21 4 5" xfId="24362" xr:uid="{00000000-0005-0000-0000-00002A5F0000}"/>
    <cellStyle name="Normal 21 4 6" xfId="24363" xr:uid="{00000000-0005-0000-0000-00002B5F0000}"/>
    <cellStyle name="Normal 21 4 7" xfId="24364" xr:uid="{00000000-0005-0000-0000-00002C5F0000}"/>
    <cellStyle name="Normal 21 40" xfId="24365" xr:uid="{00000000-0005-0000-0000-00002D5F0000}"/>
    <cellStyle name="Normal 21 41" xfId="24366" xr:uid="{00000000-0005-0000-0000-00002E5F0000}"/>
    <cellStyle name="Normal 21 42" xfId="24367" xr:uid="{00000000-0005-0000-0000-00002F5F0000}"/>
    <cellStyle name="Normal 21 43" xfId="24368" xr:uid="{00000000-0005-0000-0000-0000305F0000}"/>
    <cellStyle name="Normal 21 44" xfId="24369" xr:uid="{00000000-0005-0000-0000-0000315F0000}"/>
    <cellStyle name="Normal 21 45" xfId="24370" xr:uid="{00000000-0005-0000-0000-0000325F0000}"/>
    <cellStyle name="Normal 21 46" xfId="24371" xr:uid="{00000000-0005-0000-0000-0000335F0000}"/>
    <cellStyle name="Normal 21 47" xfId="24372" xr:uid="{00000000-0005-0000-0000-0000345F0000}"/>
    <cellStyle name="Normal 21 48" xfId="24373" xr:uid="{00000000-0005-0000-0000-0000355F0000}"/>
    <cellStyle name="Normal 21 49" xfId="24374" xr:uid="{00000000-0005-0000-0000-0000365F0000}"/>
    <cellStyle name="Normal 21 5" xfId="24375" xr:uid="{00000000-0005-0000-0000-0000375F0000}"/>
    <cellStyle name="Normal 21 5 2" xfId="24376" xr:uid="{00000000-0005-0000-0000-0000385F0000}"/>
    <cellStyle name="Normal 21 5 3" xfId="24377" xr:uid="{00000000-0005-0000-0000-0000395F0000}"/>
    <cellStyle name="Normal 21 5 4" xfId="24378" xr:uid="{00000000-0005-0000-0000-00003A5F0000}"/>
    <cellStyle name="Normal 21 5 5" xfId="24379" xr:uid="{00000000-0005-0000-0000-00003B5F0000}"/>
    <cellStyle name="Normal 21 5 6" xfId="24380" xr:uid="{00000000-0005-0000-0000-00003C5F0000}"/>
    <cellStyle name="Normal 21 5 7" xfId="24381" xr:uid="{00000000-0005-0000-0000-00003D5F0000}"/>
    <cellStyle name="Normal 21 50" xfId="24382" xr:uid="{00000000-0005-0000-0000-00003E5F0000}"/>
    <cellStyle name="Normal 21 51" xfId="24383" xr:uid="{00000000-0005-0000-0000-00003F5F0000}"/>
    <cellStyle name="Normal 21 52" xfId="24384" xr:uid="{00000000-0005-0000-0000-0000405F0000}"/>
    <cellStyle name="Normal 21 53" xfId="24385" xr:uid="{00000000-0005-0000-0000-0000415F0000}"/>
    <cellStyle name="Normal 21 54" xfId="24386" xr:uid="{00000000-0005-0000-0000-0000425F0000}"/>
    <cellStyle name="Normal 21 55" xfId="24387" xr:uid="{00000000-0005-0000-0000-0000435F0000}"/>
    <cellStyle name="Normal 21 56" xfId="24388" xr:uid="{00000000-0005-0000-0000-0000445F0000}"/>
    <cellStyle name="Normal 21 57" xfId="24389" xr:uid="{00000000-0005-0000-0000-0000455F0000}"/>
    <cellStyle name="Normal 21 58" xfId="24390" xr:uid="{00000000-0005-0000-0000-0000465F0000}"/>
    <cellStyle name="Normal 21 59" xfId="24391" xr:uid="{00000000-0005-0000-0000-0000475F0000}"/>
    <cellStyle name="Normal 21 6" xfId="24392" xr:uid="{00000000-0005-0000-0000-0000485F0000}"/>
    <cellStyle name="Normal 21 6 2" xfId="24393" xr:uid="{00000000-0005-0000-0000-0000495F0000}"/>
    <cellStyle name="Normal 21 6 3" xfId="24394" xr:uid="{00000000-0005-0000-0000-00004A5F0000}"/>
    <cellStyle name="Normal 21 6 4" xfId="24395" xr:uid="{00000000-0005-0000-0000-00004B5F0000}"/>
    <cellStyle name="Normal 21 6 5" xfId="24396" xr:uid="{00000000-0005-0000-0000-00004C5F0000}"/>
    <cellStyle name="Normal 21 6 6" xfId="24397" xr:uid="{00000000-0005-0000-0000-00004D5F0000}"/>
    <cellStyle name="Normal 21 6 7" xfId="24398" xr:uid="{00000000-0005-0000-0000-00004E5F0000}"/>
    <cellStyle name="Normal 21 60" xfId="24399" xr:uid="{00000000-0005-0000-0000-00004F5F0000}"/>
    <cellStyle name="Normal 21 61" xfId="24400" xr:uid="{00000000-0005-0000-0000-0000505F0000}"/>
    <cellStyle name="Normal 21 62" xfId="24401" xr:uid="{00000000-0005-0000-0000-0000515F0000}"/>
    <cellStyle name="Normal 21 63" xfId="24402" xr:uid="{00000000-0005-0000-0000-0000525F0000}"/>
    <cellStyle name="Normal 21 64" xfId="24403" xr:uid="{00000000-0005-0000-0000-0000535F0000}"/>
    <cellStyle name="Normal 21 65" xfId="24404" xr:uid="{00000000-0005-0000-0000-0000545F0000}"/>
    <cellStyle name="Normal 21 66" xfId="24405" xr:uid="{00000000-0005-0000-0000-0000555F0000}"/>
    <cellStyle name="Normal 21 67" xfId="24406" xr:uid="{00000000-0005-0000-0000-0000565F0000}"/>
    <cellStyle name="Normal 21 68" xfId="24407" xr:uid="{00000000-0005-0000-0000-0000575F0000}"/>
    <cellStyle name="Normal 21 69" xfId="24408" xr:uid="{00000000-0005-0000-0000-0000585F0000}"/>
    <cellStyle name="Normal 21 7" xfId="24409" xr:uid="{00000000-0005-0000-0000-0000595F0000}"/>
    <cellStyle name="Normal 21 7 2" xfId="24410" xr:uid="{00000000-0005-0000-0000-00005A5F0000}"/>
    <cellStyle name="Normal 21 7 3" xfId="24411" xr:uid="{00000000-0005-0000-0000-00005B5F0000}"/>
    <cellStyle name="Normal 21 7 4" xfId="24412" xr:uid="{00000000-0005-0000-0000-00005C5F0000}"/>
    <cellStyle name="Normal 21 7 5" xfId="24413" xr:uid="{00000000-0005-0000-0000-00005D5F0000}"/>
    <cellStyle name="Normal 21 7 6" xfId="24414" xr:uid="{00000000-0005-0000-0000-00005E5F0000}"/>
    <cellStyle name="Normal 21 7 7" xfId="24415" xr:uid="{00000000-0005-0000-0000-00005F5F0000}"/>
    <cellStyle name="Normal 21 70" xfId="24416" xr:uid="{00000000-0005-0000-0000-0000605F0000}"/>
    <cellStyle name="Normal 21 71" xfId="24417" xr:uid="{00000000-0005-0000-0000-0000615F0000}"/>
    <cellStyle name="Normal 21 72" xfId="24418" xr:uid="{00000000-0005-0000-0000-0000625F0000}"/>
    <cellStyle name="Normal 21 73" xfId="24419" xr:uid="{00000000-0005-0000-0000-0000635F0000}"/>
    <cellStyle name="Normal 21 74" xfId="24420" xr:uid="{00000000-0005-0000-0000-0000645F0000}"/>
    <cellStyle name="Normal 21 75" xfId="24421" xr:uid="{00000000-0005-0000-0000-0000655F0000}"/>
    <cellStyle name="Normal 21 76" xfId="24422" xr:uid="{00000000-0005-0000-0000-0000665F0000}"/>
    <cellStyle name="Normal 21 77" xfId="24423" xr:uid="{00000000-0005-0000-0000-0000675F0000}"/>
    <cellStyle name="Normal 21 78" xfId="24424" xr:uid="{00000000-0005-0000-0000-0000685F0000}"/>
    <cellStyle name="Normal 21 79" xfId="24425" xr:uid="{00000000-0005-0000-0000-0000695F0000}"/>
    <cellStyle name="Normal 21 8" xfId="24426" xr:uid="{00000000-0005-0000-0000-00006A5F0000}"/>
    <cellStyle name="Normal 21 8 2" xfId="24427" xr:uid="{00000000-0005-0000-0000-00006B5F0000}"/>
    <cellStyle name="Normal 21 8 3" xfId="24428" xr:uid="{00000000-0005-0000-0000-00006C5F0000}"/>
    <cellStyle name="Normal 21 8 4" xfId="24429" xr:uid="{00000000-0005-0000-0000-00006D5F0000}"/>
    <cellStyle name="Normal 21 8 5" xfId="24430" xr:uid="{00000000-0005-0000-0000-00006E5F0000}"/>
    <cellStyle name="Normal 21 8 6" xfId="24431" xr:uid="{00000000-0005-0000-0000-00006F5F0000}"/>
    <cellStyle name="Normal 21 8 7" xfId="24432" xr:uid="{00000000-0005-0000-0000-0000705F0000}"/>
    <cellStyle name="Normal 21 80" xfId="24433" xr:uid="{00000000-0005-0000-0000-0000715F0000}"/>
    <cellStyle name="Normal 21 81" xfId="24434" xr:uid="{00000000-0005-0000-0000-0000725F0000}"/>
    <cellStyle name="Normal 21 82" xfId="24435" xr:uid="{00000000-0005-0000-0000-0000735F0000}"/>
    <cellStyle name="Normal 21 83" xfId="24436" xr:uid="{00000000-0005-0000-0000-0000745F0000}"/>
    <cellStyle name="Normal 21 84" xfId="24437" xr:uid="{00000000-0005-0000-0000-0000755F0000}"/>
    <cellStyle name="Normal 21 85" xfId="24438" xr:uid="{00000000-0005-0000-0000-0000765F0000}"/>
    <cellStyle name="Normal 21 86" xfId="24439" xr:uid="{00000000-0005-0000-0000-0000775F0000}"/>
    <cellStyle name="Normal 21 87" xfId="24440" xr:uid="{00000000-0005-0000-0000-0000785F0000}"/>
    <cellStyle name="Normal 21 88" xfId="24441" xr:uid="{00000000-0005-0000-0000-0000795F0000}"/>
    <cellStyle name="Normal 21 89" xfId="24442" xr:uid="{00000000-0005-0000-0000-00007A5F0000}"/>
    <cellStyle name="Normal 21 9" xfId="24443" xr:uid="{00000000-0005-0000-0000-00007B5F0000}"/>
    <cellStyle name="Normal 21 9 2" xfId="24444" xr:uid="{00000000-0005-0000-0000-00007C5F0000}"/>
    <cellStyle name="Normal 21 9 3" xfId="24445" xr:uid="{00000000-0005-0000-0000-00007D5F0000}"/>
    <cellStyle name="Normal 21 9 4" xfId="24446" xr:uid="{00000000-0005-0000-0000-00007E5F0000}"/>
    <cellStyle name="Normal 21 9 5" xfId="24447" xr:uid="{00000000-0005-0000-0000-00007F5F0000}"/>
    <cellStyle name="Normal 21 9 6" xfId="24448" xr:uid="{00000000-0005-0000-0000-0000805F0000}"/>
    <cellStyle name="Normal 21 9 7" xfId="24449" xr:uid="{00000000-0005-0000-0000-0000815F0000}"/>
    <cellStyle name="Normal 21 90" xfId="24450" xr:uid="{00000000-0005-0000-0000-0000825F0000}"/>
    <cellStyle name="Normal 21 91" xfId="24451" xr:uid="{00000000-0005-0000-0000-0000835F0000}"/>
    <cellStyle name="Normal 21 92" xfId="24452" xr:uid="{00000000-0005-0000-0000-0000845F0000}"/>
    <cellStyle name="Normal 21 93" xfId="24453" xr:uid="{00000000-0005-0000-0000-0000855F0000}"/>
    <cellStyle name="Normal 21 94" xfId="24454" xr:uid="{00000000-0005-0000-0000-0000865F0000}"/>
    <cellStyle name="Normal 21 95" xfId="24455" xr:uid="{00000000-0005-0000-0000-0000875F0000}"/>
    <cellStyle name="Normal 21 96" xfId="24456" xr:uid="{00000000-0005-0000-0000-0000885F0000}"/>
    <cellStyle name="Normal 21 97" xfId="24457" xr:uid="{00000000-0005-0000-0000-0000895F0000}"/>
    <cellStyle name="Normal 21 98" xfId="24458" xr:uid="{00000000-0005-0000-0000-00008A5F0000}"/>
    <cellStyle name="Normal 21 99" xfId="24459" xr:uid="{00000000-0005-0000-0000-00008B5F0000}"/>
    <cellStyle name="Normal 22" xfId="24460" xr:uid="{00000000-0005-0000-0000-00008C5F0000}"/>
    <cellStyle name="Normal 22 10" xfId="24461" xr:uid="{00000000-0005-0000-0000-00008D5F0000}"/>
    <cellStyle name="Normal 22 2" xfId="24462" xr:uid="{00000000-0005-0000-0000-00008E5F0000}"/>
    <cellStyle name="Normal 22 3" xfId="24463" xr:uid="{00000000-0005-0000-0000-00008F5F0000}"/>
    <cellStyle name="Normal 22 4" xfId="24464" xr:uid="{00000000-0005-0000-0000-0000905F0000}"/>
    <cellStyle name="Normal 22 5" xfId="24465" xr:uid="{00000000-0005-0000-0000-0000915F0000}"/>
    <cellStyle name="Normal 22 6" xfId="24466" xr:uid="{00000000-0005-0000-0000-0000925F0000}"/>
    <cellStyle name="Normal 22 7" xfId="24467" xr:uid="{00000000-0005-0000-0000-0000935F0000}"/>
    <cellStyle name="Normal 22 8" xfId="24468" xr:uid="{00000000-0005-0000-0000-0000945F0000}"/>
    <cellStyle name="Normal 22 9" xfId="24469" xr:uid="{00000000-0005-0000-0000-0000955F0000}"/>
    <cellStyle name="Normal 23" xfId="24470" xr:uid="{00000000-0005-0000-0000-0000965F0000}"/>
    <cellStyle name="Normal 23 10" xfId="24471" xr:uid="{00000000-0005-0000-0000-0000975F0000}"/>
    <cellStyle name="Normal 23 2" xfId="24472" xr:uid="{00000000-0005-0000-0000-0000985F0000}"/>
    <cellStyle name="Normal 23 3" xfId="24473" xr:uid="{00000000-0005-0000-0000-0000995F0000}"/>
    <cellStyle name="Normal 23 4" xfId="24474" xr:uid="{00000000-0005-0000-0000-00009A5F0000}"/>
    <cellStyle name="Normal 23 5" xfId="24475" xr:uid="{00000000-0005-0000-0000-00009B5F0000}"/>
    <cellStyle name="Normal 23 6" xfId="24476" xr:uid="{00000000-0005-0000-0000-00009C5F0000}"/>
    <cellStyle name="Normal 23 7" xfId="24477" xr:uid="{00000000-0005-0000-0000-00009D5F0000}"/>
    <cellStyle name="Normal 23 8" xfId="24478" xr:uid="{00000000-0005-0000-0000-00009E5F0000}"/>
    <cellStyle name="Normal 23 9" xfId="24479" xr:uid="{00000000-0005-0000-0000-00009F5F0000}"/>
    <cellStyle name="Normal 24" xfId="24480" xr:uid="{00000000-0005-0000-0000-0000A05F0000}"/>
    <cellStyle name="Normal 24 2" xfId="24481" xr:uid="{00000000-0005-0000-0000-0000A15F0000}"/>
    <cellStyle name="Normal 24 3" xfId="24482" xr:uid="{00000000-0005-0000-0000-0000A25F0000}"/>
    <cellStyle name="Normal 24 4" xfId="24483" xr:uid="{00000000-0005-0000-0000-0000A35F0000}"/>
    <cellStyle name="Normal 24 5" xfId="24484" xr:uid="{00000000-0005-0000-0000-0000A45F0000}"/>
    <cellStyle name="Normal 24 6" xfId="24485" xr:uid="{00000000-0005-0000-0000-0000A55F0000}"/>
    <cellStyle name="Normal 25" xfId="24486" xr:uid="{00000000-0005-0000-0000-0000A65F0000}"/>
    <cellStyle name="Normal 25 10" xfId="24487" xr:uid="{00000000-0005-0000-0000-0000A75F0000}"/>
    <cellStyle name="Normal 25 11" xfId="24488" xr:uid="{00000000-0005-0000-0000-0000A85F0000}"/>
    <cellStyle name="Normal 25 12" xfId="24489" xr:uid="{00000000-0005-0000-0000-0000A95F0000}"/>
    <cellStyle name="Normal 25 13" xfId="24490" xr:uid="{00000000-0005-0000-0000-0000AA5F0000}"/>
    <cellStyle name="Normal 25 14" xfId="24491" xr:uid="{00000000-0005-0000-0000-0000AB5F0000}"/>
    <cellStyle name="Normal 25 15" xfId="24492" xr:uid="{00000000-0005-0000-0000-0000AC5F0000}"/>
    <cellStyle name="Normal 25 16" xfId="24493" xr:uid="{00000000-0005-0000-0000-0000AD5F0000}"/>
    <cellStyle name="Normal 25 17" xfId="24494" xr:uid="{00000000-0005-0000-0000-0000AE5F0000}"/>
    <cellStyle name="Normal 25 18" xfId="24495" xr:uid="{00000000-0005-0000-0000-0000AF5F0000}"/>
    <cellStyle name="Normal 25 19" xfId="24496" xr:uid="{00000000-0005-0000-0000-0000B05F0000}"/>
    <cellStyle name="Normal 25 2" xfId="24497" xr:uid="{00000000-0005-0000-0000-0000B15F0000}"/>
    <cellStyle name="Normal 25 20" xfId="24498" xr:uid="{00000000-0005-0000-0000-0000B25F0000}"/>
    <cellStyle name="Normal 25 21" xfId="24499" xr:uid="{00000000-0005-0000-0000-0000B35F0000}"/>
    <cellStyle name="Normal 25 22" xfId="24500" xr:uid="{00000000-0005-0000-0000-0000B45F0000}"/>
    <cellStyle name="Normal 25 23" xfId="24501" xr:uid="{00000000-0005-0000-0000-0000B55F0000}"/>
    <cellStyle name="Normal 25 24" xfId="24502" xr:uid="{00000000-0005-0000-0000-0000B65F0000}"/>
    <cellStyle name="Normal 25 25" xfId="24503" xr:uid="{00000000-0005-0000-0000-0000B75F0000}"/>
    <cellStyle name="Normal 25 26" xfId="24504" xr:uid="{00000000-0005-0000-0000-0000B85F0000}"/>
    <cellStyle name="Normal 25 27" xfId="24505" xr:uid="{00000000-0005-0000-0000-0000B95F0000}"/>
    <cellStyle name="Normal 25 28" xfId="24506" xr:uid="{00000000-0005-0000-0000-0000BA5F0000}"/>
    <cellStyle name="Normal 25 29" xfId="24507" xr:uid="{00000000-0005-0000-0000-0000BB5F0000}"/>
    <cellStyle name="Normal 25 3" xfId="24508" xr:uid="{00000000-0005-0000-0000-0000BC5F0000}"/>
    <cellStyle name="Normal 25 30" xfId="24509" xr:uid="{00000000-0005-0000-0000-0000BD5F0000}"/>
    <cellStyle name="Normal 25 31" xfId="24510" xr:uid="{00000000-0005-0000-0000-0000BE5F0000}"/>
    <cellStyle name="Normal 25 32" xfId="24511" xr:uid="{00000000-0005-0000-0000-0000BF5F0000}"/>
    <cellStyle name="Normal 25 33" xfId="24512" xr:uid="{00000000-0005-0000-0000-0000C05F0000}"/>
    <cellStyle name="Normal 25 34" xfId="24513" xr:uid="{00000000-0005-0000-0000-0000C15F0000}"/>
    <cellStyle name="Normal 25 35" xfId="24514" xr:uid="{00000000-0005-0000-0000-0000C25F0000}"/>
    <cellStyle name="Normal 25 36" xfId="24515" xr:uid="{00000000-0005-0000-0000-0000C35F0000}"/>
    <cellStyle name="Normal 25 37" xfId="24516" xr:uid="{00000000-0005-0000-0000-0000C45F0000}"/>
    <cellStyle name="Normal 25 38" xfId="24517" xr:uid="{00000000-0005-0000-0000-0000C55F0000}"/>
    <cellStyle name="Normal 25 39" xfId="24518" xr:uid="{00000000-0005-0000-0000-0000C65F0000}"/>
    <cellStyle name="Normal 25 4" xfId="24519" xr:uid="{00000000-0005-0000-0000-0000C75F0000}"/>
    <cellStyle name="Normal 25 40" xfId="24520" xr:uid="{00000000-0005-0000-0000-0000C85F0000}"/>
    <cellStyle name="Normal 25 5" xfId="24521" xr:uid="{00000000-0005-0000-0000-0000C95F0000}"/>
    <cellStyle name="Normal 25 6" xfId="24522" xr:uid="{00000000-0005-0000-0000-0000CA5F0000}"/>
    <cellStyle name="Normal 25 7" xfId="24523" xr:uid="{00000000-0005-0000-0000-0000CB5F0000}"/>
    <cellStyle name="Normal 25 8" xfId="24524" xr:uid="{00000000-0005-0000-0000-0000CC5F0000}"/>
    <cellStyle name="Normal 25 9" xfId="24525" xr:uid="{00000000-0005-0000-0000-0000CD5F0000}"/>
    <cellStyle name="Normal 26" xfId="24526" xr:uid="{00000000-0005-0000-0000-0000CE5F0000}"/>
    <cellStyle name="Normal 26 10" xfId="24527" xr:uid="{00000000-0005-0000-0000-0000CF5F0000}"/>
    <cellStyle name="Normal 26 11" xfId="24528" xr:uid="{00000000-0005-0000-0000-0000D05F0000}"/>
    <cellStyle name="Normal 26 12" xfId="24529" xr:uid="{00000000-0005-0000-0000-0000D15F0000}"/>
    <cellStyle name="Normal 26 13" xfId="24530" xr:uid="{00000000-0005-0000-0000-0000D25F0000}"/>
    <cellStyle name="Normal 26 14" xfId="24531" xr:uid="{00000000-0005-0000-0000-0000D35F0000}"/>
    <cellStyle name="Normal 26 15" xfId="24532" xr:uid="{00000000-0005-0000-0000-0000D45F0000}"/>
    <cellStyle name="Normal 26 16" xfId="24533" xr:uid="{00000000-0005-0000-0000-0000D55F0000}"/>
    <cellStyle name="Normal 26 17" xfId="24534" xr:uid="{00000000-0005-0000-0000-0000D65F0000}"/>
    <cellStyle name="Normal 26 18" xfId="24535" xr:uid="{00000000-0005-0000-0000-0000D75F0000}"/>
    <cellStyle name="Normal 26 19" xfId="24536" xr:uid="{00000000-0005-0000-0000-0000D85F0000}"/>
    <cellStyle name="Normal 26 2" xfId="24537" xr:uid="{00000000-0005-0000-0000-0000D95F0000}"/>
    <cellStyle name="Normal 26 20" xfId="24538" xr:uid="{00000000-0005-0000-0000-0000DA5F0000}"/>
    <cellStyle name="Normal 26 21" xfId="24539" xr:uid="{00000000-0005-0000-0000-0000DB5F0000}"/>
    <cellStyle name="Normal 26 22" xfId="24540" xr:uid="{00000000-0005-0000-0000-0000DC5F0000}"/>
    <cellStyle name="Normal 26 23" xfId="24541" xr:uid="{00000000-0005-0000-0000-0000DD5F0000}"/>
    <cellStyle name="Normal 26 24" xfId="24542" xr:uid="{00000000-0005-0000-0000-0000DE5F0000}"/>
    <cellStyle name="Normal 26 25" xfId="24543" xr:uid="{00000000-0005-0000-0000-0000DF5F0000}"/>
    <cellStyle name="Normal 26 26" xfId="24544" xr:uid="{00000000-0005-0000-0000-0000E05F0000}"/>
    <cellStyle name="Normal 26 27" xfId="24545" xr:uid="{00000000-0005-0000-0000-0000E15F0000}"/>
    <cellStyle name="Normal 26 28" xfId="24546" xr:uid="{00000000-0005-0000-0000-0000E25F0000}"/>
    <cellStyle name="Normal 26 3" xfId="24547" xr:uid="{00000000-0005-0000-0000-0000E35F0000}"/>
    <cellStyle name="Normal 26 4" xfId="24548" xr:uid="{00000000-0005-0000-0000-0000E45F0000}"/>
    <cellStyle name="Normal 26 5" xfId="24549" xr:uid="{00000000-0005-0000-0000-0000E55F0000}"/>
    <cellStyle name="Normal 26 6" xfId="24550" xr:uid="{00000000-0005-0000-0000-0000E65F0000}"/>
    <cellStyle name="Normal 26 7" xfId="24551" xr:uid="{00000000-0005-0000-0000-0000E75F0000}"/>
    <cellStyle name="Normal 26 8" xfId="24552" xr:uid="{00000000-0005-0000-0000-0000E85F0000}"/>
    <cellStyle name="Normal 26 9" xfId="24553" xr:uid="{00000000-0005-0000-0000-0000E95F0000}"/>
    <cellStyle name="Normal 27" xfId="24554" xr:uid="{00000000-0005-0000-0000-0000EA5F0000}"/>
    <cellStyle name="Normal 27 10" xfId="24555" xr:uid="{00000000-0005-0000-0000-0000EB5F0000}"/>
    <cellStyle name="Normal 27 11" xfId="24556" xr:uid="{00000000-0005-0000-0000-0000EC5F0000}"/>
    <cellStyle name="Normal 27 12" xfId="24557" xr:uid="{00000000-0005-0000-0000-0000ED5F0000}"/>
    <cellStyle name="Normal 27 13" xfId="24558" xr:uid="{00000000-0005-0000-0000-0000EE5F0000}"/>
    <cellStyle name="Normal 27 14" xfId="24559" xr:uid="{00000000-0005-0000-0000-0000EF5F0000}"/>
    <cellStyle name="Normal 27 15" xfId="24560" xr:uid="{00000000-0005-0000-0000-0000F05F0000}"/>
    <cellStyle name="Normal 27 16" xfId="24561" xr:uid="{00000000-0005-0000-0000-0000F15F0000}"/>
    <cellStyle name="Normal 27 17" xfId="24562" xr:uid="{00000000-0005-0000-0000-0000F25F0000}"/>
    <cellStyle name="Normal 27 18" xfId="24563" xr:uid="{00000000-0005-0000-0000-0000F35F0000}"/>
    <cellStyle name="Normal 27 19" xfId="24564" xr:uid="{00000000-0005-0000-0000-0000F45F0000}"/>
    <cellStyle name="Normal 27 2" xfId="24565" xr:uid="{00000000-0005-0000-0000-0000F55F0000}"/>
    <cellStyle name="Normal 27 20" xfId="24566" xr:uid="{00000000-0005-0000-0000-0000F65F0000}"/>
    <cellStyle name="Normal 27 21" xfId="24567" xr:uid="{00000000-0005-0000-0000-0000F75F0000}"/>
    <cellStyle name="Normal 27 22" xfId="24568" xr:uid="{00000000-0005-0000-0000-0000F85F0000}"/>
    <cellStyle name="Normal 27 23" xfId="24569" xr:uid="{00000000-0005-0000-0000-0000F95F0000}"/>
    <cellStyle name="Normal 27 24" xfId="24570" xr:uid="{00000000-0005-0000-0000-0000FA5F0000}"/>
    <cellStyle name="Normal 27 25" xfId="24571" xr:uid="{00000000-0005-0000-0000-0000FB5F0000}"/>
    <cellStyle name="Normal 27 26" xfId="24572" xr:uid="{00000000-0005-0000-0000-0000FC5F0000}"/>
    <cellStyle name="Normal 27 27" xfId="24573" xr:uid="{00000000-0005-0000-0000-0000FD5F0000}"/>
    <cellStyle name="Normal 27 28" xfId="24574" xr:uid="{00000000-0005-0000-0000-0000FE5F0000}"/>
    <cellStyle name="Normal 27 29" xfId="24575" xr:uid="{00000000-0005-0000-0000-0000FF5F0000}"/>
    <cellStyle name="Normal 27 3" xfId="24576" xr:uid="{00000000-0005-0000-0000-000000600000}"/>
    <cellStyle name="Normal 27 30" xfId="24577" xr:uid="{00000000-0005-0000-0000-000001600000}"/>
    <cellStyle name="Normal 27 31" xfId="24578" xr:uid="{00000000-0005-0000-0000-000002600000}"/>
    <cellStyle name="Normal 27 32" xfId="24579" xr:uid="{00000000-0005-0000-0000-000003600000}"/>
    <cellStyle name="Normal 27 33" xfId="24580" xr:uid="{00000000-0005-0000-0000-000004600000}"/>
    <cellStyle name="Normal 27 34" xfId="24581" xr:uid="{00000000-0005-0000-0000-000005600000}"/>
    <cellStyle name="Normal 27 35" xfId="24582" xr:uid="{00000000-0005-0000-0000-000006600000}"/>
    <cellStyle name="Normal 27 36" xfId="24583" xr:uid="{00000000-0005-0000-0000-000007600000}"/>
    <cellStyle name="Normal 27 37" xfId="24584" xr:uid="{00000000-0005-0000-0000-000008600000}"/>
    <cellStyle name="Normal 27 38" xfId="24585" xr:uid="{00000000-0005-0000-0000-000009600000}"/>
    <cellStyle name="Normal 27 39" xfId="24586" xr:uid="{00000000-0005-0000-0000-00000A600000}"/>
    <cellStyle name="Normal 27 4" xfId="24587" xr:uid="{00000000-0005-0000-0000-00000B600000}"/>
    <cellStyle name="Normal 27 40" xfId="24588" xr:uid="{00000000-0005-0000-0000-00000C600000}"/>
    <cellStyle name="Normal 27 41" xfId="24589" xr:uid="{00000000-0005-0000-0000-00000D600000}"/>
    <cellStyle name="Normal 27 42" xfId="24590" xr:uid="{00000000-0005-0000-0000-00000E600000}"/>
    <cellStyle name="Normal 27 43" xfId="24591" xr:uid="{00000000-0005-0000-0000-00000F600000}"/>
    <cellStyle name="Normal 27 44" xfId="24592" xr:uid="{00000000-0005-0000-0000-000010600000}"/>
    <cellStyle name="Normal 27 45" xfId="24593" xr:uid="{00000000-0005-0000-0000-000011600000}"/>
    <cellStyle name="Normal 27 46" xfId="24594" xr:uid="{00000000-0005-0000-0000-000012600000}"/>
    <cellStyle name="Normal 27 47" xfId="24595" xr:uid="{00000000-0005-0000-0000-000013600000}"/>
    <cellStyle name="Normal 27 48" xfId="24596" xr:uid="{00000000-0005-0000-0000-000014600000}"/>
    <cellStyle name="Normal 27 49" xfId="24597" xr:uid="{00000000-0005-0000-0000-000015600000}"/>
    <cellStyle name="Normal 27 5" xfId="24598" xr:uid="{00000000-0005-0000-0000-000016600000}"/>
    <cellStyle name="Normal 27 50" xfId="24599" xr:uid="{00000000-0005-0000-0000-000017600000}"/>
    <cellStyle name="Normal 27 51" xfId="24600" xr:uid="{00000000-0005-0000-0000-000018600000}"/>
    <cellStyle name="Normal 27 52" xfId="24601" xr:uid="{00000000-0005-0000-0000-000019600000}"/>
    <cellStyle name="Normal 27 53" xfId="24602" xr:uid="{00000000-0005-0000-0000-00001A600000}"/>
    <cellStyle name="Normal 27 54" xfId="24603" xr:uid="{00000000-0005-0000-0000-00001B600000}"/>
    <cellStyle name="Normal 27 55" xfId="24604" xr:uid="{00000000-0005-0000-0000-00001C600000}"/>
    <cellStyle name="Normal 27 56" xfId="24605" xr:uid="{00000000-0005-0000-0000-00001D600000}"/>
    <cellStyle name="Normal 27 57" xfId="24606" xr:uid="{00000000-0005-0000-0000-00001E600000}"/>
    <cellStyle name="Normal 27 58" xfId="24607" xr:uid="{00000000-0005-0000-0000-00001F600000}"/>
    <cellStyle name="Normal 27 59" xfId="24608" xr:uid="{00000000-0005-0000-0000-000020600000}"/>
    <cellStyle name="Normal 27 6" xfId="24609" xr:uid="{00000000-0005-0000-0000-000021600000}"/>
    <cellStyle name="Normal 27 60" xfId="24610" xr:uid="{00000000-0005-0000-0000-000022600000}"/>
    <cellStyle name="Normal 27 61" xfId="24611" xr:uid="{00000000-0005-0000-0000-000023600000}"/>
    <cellStyle name="Normal 27 62" xfId="24612" xr:uid="{00000000-0005-0000-0000-000024600000}"/>
    <cellStyle name="Normal 27 63" xfId="24613" xr:uid="{00000000-0005-0000-0000-000025600000}"/>
    <cellStyle name="Normal 27 64" xfId="24614" xr:uid="{00000000-0005-0000-0000-000026600000}"/>
    <cellStyle name="Normal 27 65" xfId="24615" xr:uid="{00000000-0005-0000-0000-000027600000}"/>
    <cellStyle name="Normal 27 66" xfId="24616" xr:uid="{00000000-0005-0000-0000-000028600000}"/>
    <cellStyle name="Normal 27 67" xfId="24617" xr:uid="{00000000-0005-0000-0000-000029600000}"/>
    <cellStyle name="Normal 27 68" xfId="24618" xr:uid="{00000000-0005-0000-0000-00002A600000}"/>
    <cellStyle name="Normal 27 69" xfId="24619" xr:uid="{00000000-0005-0000-0000-00002B600000}"/>
    <cellStyle name="Normal 27 7" xfId="24620" xr:uid="{00000000-0005-0000-0000-00002C600000}"/>
    <cellStyle name="Normal 27 8" xfId="24621" xr:uid="{00000000-0005-0000-0000-00002D600000}"/>
    <cellStyle name="Normal 27 9" xfId="24622" xr:uid="{00000000-0005-0000-0000-00002E600000}"/>
    <cellStyle name="Normal 28" xfId="24623" xr:uid="{00000000-0005-0000-0000-00002F600000}"/>
    <cellStyle name="Normal 28 10" xfId="24624" xr:uid="{00000000-0005-0000-0000-000030600000}"/>
    <cellStyle name="Normal 28 11" xfId="24625" xr:uid="{00000000-0005-0000-0000-000031600000}"/>
    <cellStyle name="Normal 28 12" xfId="24626" xr:uid="{00000000-0005-0000-0000-000032600000}"/>
    <cellStyle name="Normal 28 13" xfId="24627" xr:uid="{00000000-0005-0000-0000-000033600000}"/>
    <cellStyle name="Normal 28 14" xfId="24628" xr:uid="{00000000-0005-0000-0000-000034600000}"/>
    <cellStyle name="Normal 28 15" xfId="24629" xr:uid="{00000000-0005-0000-0000-000035600000}"/>
    <cellStyle name="Normal 28 16" xfId="24630" xr:uid="{00000000-0005-0000-0000-000036600000}"/>
    <cellStyle name="Normal 28 17" xfId="24631" xr:uid="{00000000-0005-0000-0000-000037600000}"/>
    <cellStyle name="Normal 28 18" xfId="24632" xr:uid="{00000000-0005-0000-0000-000038600000}"/>
    <cellStyle name="Normal 28 19" xfId="24633" xr:uid="{00000000-0005-0000-0000-000039600000}"/>
    <cellStyle name="Normal 28 2" xfId="24634" xr:uid="{00000000-0005-0000-0000-00003A600000}"/>
    <cellStyle name="Normal 28 2 10" xfId="24635" xr:uid="{00000000-0005-0000-0000-00003B600000}"/>
    <cellStyle name="Normal 28 2 11" xfId="24636" xr:uid="{00000000-0005-0000-0000-00003C600000}"/>
    <cellStyle name="Normal 28 2 12" xfId="24637" xr:uid="{00000000-0005-0000-0000-00003D600000}"/>
    <cellStyle name="Normal 28 2 13" xfId="24638" xr:uid="{00000000-0005-0000-0000-00003E600000}"/>
    <cellStyle name="Normal 28 2 14" xfId="24639" xr:uid="{00000000-0005-0000-0000-00003F600000}"/>
    <cellStyle name="Normal 28 2 15" xfId="24640" xr:uid="{00000000-0005-0000-0000-000040600000}"/>
    <cellStyle name="Normal 28 2 16" xfId="24641" xr:uid="{00000000-0005-0000-0000-000041600000}"/>
    <cellStyle name="Normal 28 2 2" xfId="24642" xr:uid="{00000000-0005-0000-0000-000042600000}"/>
    <cellStyle name="Normal 28 2 3" xfId="24643" xr:uid="{00000000-0005-0000-0000-000043600000}"/>
    <cellStyle name="Normal 28 2 4" xfId="24644" xr:uid="{00000000-0005-0000-0000-000044600000}"/>
    <cellStyle name="Normal 28 2 5" xfId="24645" xr:uid="{00000000-0005-0000-0000-000045600000}"/>
    <cellStyle name="Normal 28 2 6" xfId="24646" xr:uid="{00000000-0005-0000-0000-000046600000}"/>
    <cellStyle name="Normal 28 2 7" xfId="24647" xr:uid="{00000000-0005-0000-0000-000047600000}"/>
    <cellStyle name="Normal 28 2 8" xfId="24648" xr:uid="{00000000-0005-0000-0000-000048600000}"/>
    <cellStyle name="Normal 28 2 9" xfId="24649" xr:uid="{00000000-0005-0000-0000-000049600000}"/>
    <cellStyle name="Normal 28 20" xfId="24650" xr:uid="{00000000-0005-0000-0000-00004A600000}"/>
    <cellStyle name="Normal 28 21" xfId="24651" xr:uid="{00000000-0005-0000-0000-00004B600000}"/>
    <cellStyle name="Normal 28 22" xfId="24652" xr:uid="{00000000-0005-0000-0000-00004C600000}"/>
    <cellStyle name="Normal 28 23" xfId="24653" xr:uid="{00000000-0005-0000-0000-00004D600000}"/>
    <cellStyle name="Normal 28 24" xfId="24654" xr:uid="{00000000-0005-0000-0000-00004E600000}"/>
    <cellStyle name="Normal 28 25" xfId="24655" xr:uid="{00000000-0005-0000-0000-00004F600000}"/>
    <cellStyle name="Normal 28 26" xfId="24656" xr:uid="{00000000-0005-0000-0000-000050600000}"/>
    <cellStyle name="Normal 28 27" xfId="24657" xr:uid="{00000000-0005-0000-0000-000051600000}"/>
    <cellStyle name="Normal 28 28" xfId="24658" xr:uid="{00000000-0005-0000-0000-000052600000}"/>
    <cellStyle name="Normal 28 29" xfId="24659" xr:uid="{00000000-0005-0000-0000-000053600000}"/>
    <cellStyle name="Normal 28 3" xfId="24660" xr:uid="{00000000-0005-0000-0000-000054600000}"/>
    <cellStyle name="Normal 28 30" xfId="24661" xr:uid="{00000000-0005-0000-0000-000055600000}"/>
    <cellStyle name="Normal 28 31" xfId="24662" xr:uid="{00000000-0005-0000-0000-000056600000}"/>
    <cellStyle name="Normal 28 32" xfId="24663" xr:uid="{00000000-0005-0000-0000-000057600000}"/>
    <cellStyle name="Normal 28 33" xfId="24664" xr:uid="{00000000-0005-0000-0000-000058600000}"/>
    <cellStyle name="Normal 28 34" xfId="24665" xr:uid="{00000000-0005-0000-0000-000059600000}"/>
    <cellStyle name="Normal 28 35" xfId="24666" xr:uid="{00000000-0005-0000-0000-00005A600000}"/>
    <cellStyle name="Normal 28 36" xfId="24667" xr:uid="{00000000-0005-0000-0000-00005B600000}"/>
    <cellStyle name="Normal 28 37" xfId="24668" xr:uid="{00000000-0005-0000-0000-00005C600000}"/>
    <cellStyle name="Normal 28 38" xfId="24669" xr:uid="{00000000-0005-0000-0000-00005D600000}"/>
    <cellStyle name="Normal 28 39" xfId="24670" xr:uid="{00000000-0005-0000-0000-00005E600000}"/>
    <cellStyle name="Normal 28 4" xfId="24671" xr:uid="{00000000-0005-0000-0000-00005F600000}"/>
    <cellStyle name="Normal 28 40" xfId="24672" xr:uid="{00000000-0005-0000-0000-000060600000}"/>
    <cellStyle name="Normal 28 41" xfId="24673" xr:uid="{00000000-0005-0000-0000-000061600000}"/>
    <cellStyle name="Normal 28 42" xfId="24674" xr:uid="{00000000-0005-0000-0000-000062600000}"/>
    <cellStyle name="Normal 28 43" xfId="24675" xr:uid="{00000000-0005-0000-0000-000063600000}"/>
    <cellStyle name="Normal 28 44" xfId="24676" xr:uid="{00000000-0005-0000-0000-000064600000}"/>
    <cellStyle name="Normal 28 45" xfId="24677" xr:uid="{00000000-0005-0000-0000-000065600000}"/>
    <cellStyle name="Normal 28 5" xfId="24678" xr:uid="{00000000-0005-0000-0000-000066600000}"/>
    <cellStyle name="Normal 28 6" xfId="24679" xr:uid="{00000000-0005-0000-0000-000067600000}"/>
    <cellStyle name="Normal 28 7" xfId="24680" xr:uid="{00000000-0005-0000-0000-000068600000}"/>
    <cellStyle name="Normal 28 8" xfId="24681" xr:uid="{00000000-0005-0000-0000-000069600000}"/>
    <cellStyle name="Normal 28 9" xfId="24682" xr:uid="{00000000-0005-0000-0000-00006A600000}"/>
    <cellStyle name="Normal 29" xfId="24683" xr:uid="{00000000-0005-0000-0000-00006B600000}"/>
    <cellStyle name="Normal 29 10" xfId="24684" xr:uid="{00000000-0005-0000-0000-00006C600000}"/>
    <cellStyle name="Normal 29 11" xfId="24685" xr:uid="{00000000-0005-0000-0000-00006D600000}"/>
    <cellStyle name="Normal 29 12" xfId="24686" xr:uid="{00000000-0005-0000-0000-00006E600000}"/>
    <cellStyle name="Normal 29 13" xfId="24687" xr:uid="{00000000-0005-0000-0000-00006F600000}"/>
    <cellStyle name="Normal 29 14" xfId="24688" xr:uid="{00000000-0005-0000-0000-000070600000}"/>
    <cellStyle name="Normal 29 15" xfId="24689" xr:uid="{00000000-0005-0000-0000-000071600000}"/>
    <cellStyle name="Normal 29 16" xfId="24690" xr:uid="{00000000-0005-0000-0000-000072600000}"/>
    <cellStyle name="Normal 29 17" xfId="24691" xr:uid="{00000000-0005-0000-0000-000073600000}"/>
    <cellStyle name="Normal 29 18" xfId="24692" xr:uid="{00000000-0005-0000-0000-000074600000}"/>
    <cellStyle name="Normal 29 19" xfId="24693" xr:uid="{00000000-0005-0000-0000-000075600000}"/>
    <cellStyle name="Normal 29 2" xfId="24694" xr:uid="{00000000-0005-0000-0000-000076600000}"/>
    <cellStyle name="Normal 29 20" xfId="24695" xr:uid="{00000000-0005-0000-0000-000077600000}"/>
    <cellStyle name="Normal 29 21" xfId="24696" xr:uid="{00000000-0005-0000-0000-000078600000}"/>
    <cellStyle name="Normal 29 22" xfId="24697" xr:uid="{00000000-0005-0000-0000-000079600000}"/>
    <cellStyle name="Normal 29 23" xfId="24698" xr:uid="{00000000-0005-0000-0000-00007A600000}"/>
    <cellStyle name="Normal 29 24" xfId="24699" xr:uid="{00000000-0005-0000-0000-00007B600000}"/>
    <cellStyle name="Normal 29 25" xfId="24700" xr:uid="{00000000-0005-0000-0000-00007C600000}"/>
    <cellStyle name="Normal 29 26" xfId="24701" xr:uid="{00000000-0005-0000-0000-00007D600000}"/>
    <cellStyle name="Normal 29 27" xfId="24702" xr:uid="{00000000-0005-0000-0000-00007E600000}"/>
    <cellStyle name="Normal 29 28" xfId="24703" xr:uid="{00000000-0005-0000-0000-00007F600000}"/>
    <cellStyle name="Normal 29 29" xfId="24704" xr:uid="{00000000-0005-0000-0000-000080600000}"/>
    <cellStyle name="Normal 29 3" xfId="24705" xr:uid="{00000000-0005-0000-0000-000081600000}"/>
    <cellStyle name="Normal 29 30" xfId="24706" xr:uid="{00000000-0005-0000-0000-000082600000}"/>
    <cellStyle name="Normal 29 31" xfId="24707" xr:uid="{00000000-0005-0000-0000-000083600000}"/>
    <cellStyle name="Normal 29 32" xfId="24708" xr:uid="{00000000-0005-0000-0000-000084600000}"/>
    <cellStyle name="Normal 29 33" xfId="24709" xr:uid="{00000000-0005-0000-0000-000085600000}"/>
    <cellStyle name="Normal 29 34" xfId="24710" xr:uid="{00000000-0005-0000-0000-000086600000}"/>
    <cellStyle name="Normal 29 35" xfId="24711" xr:uid="{00000000-0005-0000-0000-000087600000}"/>
    <cellStyle name="Normal 29 36" xfId="24712" xr:uid="{00000000-0005-0000-0000-000088600000}"/>
    <cellStyle name="Normal 29 37" xfId="24713" xr:uid="{00000000-0005-0000-0000-000089600000}"/>
    <cellStyle name="Normal 29 38" xfId="24714" xr:uid="{00000000-0005-0000-0000-00008A600000}"/>
    <cellStyle name="Normal 29 39" xfId="24715" xr:uid="{00000000-0005-0000-0000-00008B600000}"/>
    <cellStyle name="Normal 29 4" xfId="24716" xr:uid="{00000000-0005-0000-0000-00008C600000}"/>
    <cellStyle name="Normal 29 40" xfId="24717" xr:uid="{00000000-0005-0000-0000-00008D600000}"/>
    <cellStyle name="Normal 29 41" xfId="24718" xr:uid="{00000000-0005-0000-0000-00008E600000}"/>
    <cellStyle name="Normal 29 42" xfId="24719" xr:uid="{00000000-0005-0000-0000-00008F600000}"/>
    <cellStyle name="Normal 29 43" xfId="24720" xr:uid="{00000000-0005-0000-0000-000090600000}"/>
    <cellStyle name="Normal 29 44" xfId="24721" xr:uid="{00000000-0005-0000-0000-000091600000}"/>
    <cellStyle name="Normal 29 45" xfId="24722" xr:uid="{00000000-0005-0000-0000-000092600000}"/>
    <cellStyle name="Normal 29 5" xfId="24723" xr:uid="{00000000-0005-0000-0000-000093600000}"/>
    <cellStyle name="Normal 29 6" xfId="24724" xr:uid="{00000000-0005-0000-0000-000094600000}"/>
    <cellStyle name="Normal 29 7" xfId="24725" xr:uid="{00000000-0005-0000-0000-000095600000}"/>
    <cellStyle name="Normal 29 8" xfId="24726" xr:uid="{00000000-0005-0000-0000-000096600000}"/>
    <cellStyle name="Normal 29 9" xfId="24727" xr:uid="{00000000-0005-0000-0000-000097600000}"/>
    <cellStyle name="Normal 3" xfId="24728" xr:uid="{00000000-0005-0000-0000-000098600000}"/>
    <cellStyle name="Normal 3 10" xfId="24729" xr:uid="{00000000-0005-0000-0000-000099600000}"/>
    <cellStyle name="Normal 3 10 10" xfId="24730" xr:uid="{00000000-0005-0000-0000-00009A600000}"/>
    <cellStyle name="Normal 3 10 11" xfId="24731" xr:uid="{00000000-0005-0000-0000-00009B600000}"/>
    <cellStyle name="Normal 3 10 12" xfId="24732" xr:uid="{00000000-0005-0000-0000-00009C600000}"/>
    <cellStyle name="Normal 3 10 13" xfId="24733" xr:uid="{00000000-0005-0000-0000-00009D600000}"/>
    <cellStyle name="Normal 3 10 14" xfId="24734" xr:uid="{00000000-0005-0000-0000-00009E600000}"/>
    <cellStyle name="Normal 3 10 15" xfId="24735" xr:uid="{00000000-0005-0000-0000-00009F600000}"/>
    <cellStyle name="Normal 3 10 16" xfId="24736" xr:uid="{00000000-0005-0000-0000-0000A0600000}"/>
    <cellStyle name="Normal 3 10 17" xfId="24737" xr:uid="{00000000-0005-0000-0000-0000A1600000}"/>
    <cellStyle name="Normal 3 10 18" xfId="24738" xr:uid="{00000000-0005-0000-0000-0000A2600000}"/>
    <cellStyle name="Normal 3 10 2" xfId="24739" xr:uid="{00000000-0005-0000-0000-0000A3600000}"/>
    <cellStyle name="Normal 3 10 3" xfId="24740" xr:uid="{00000000-0005-0000-0000-0000A4600000}"/>
    <cellStyle name="Normal 3 10 4" xfId="24741" xr:uid="{00000000-0005-0000-0000-0000A5600000}"/>
    <cellStyle name="Normal 3 10 5" xfId="24742" xr:uid="{00000000-0005-0000-0000-0000A6600000}"/>
    <cellStyle name="Normal 3 10 6" xfId="24743" xr:uid="{00000000-0005-0000-0000-0000A7600000}"/>
    <cellStyle name="Normal 3 10 7" xfId="24744" xr:uid="{00000000-0005-0000-0000-0000A8600000}"/>
    <cellStyle name="Normal 3 10 8" xfId="24745" xr:uid="{00000000-0005-0000-0000-0000A9600000}"/>
    <cellStyle name="Normal 3 10 9" xfId="24746" xr:uid="{00000000-0005-0000-0000-0000AA600000}"/>
    <cellStyle name="Normal 3 100" xfId="24747" xr:uid="{00000000-0005-0000-0000-0000AB600000}"/>
    <cellStyle name="Normal 3 101" xfId="24748" xr:uid="{00000000-0005-0000-0000-0000AC600000}"/>
    <cellStyle name="Normal 3 102" xfId="24749" xr:uid="{00000000-0005-0000-0000-0000AD600000}"/>
    <cellStyle name="Normal 3 103" xfId="24750" xr:uid="{00000000-0005-0000-0000-0000AE600000}"/>
    <cellStyle name="Normal 3 104" xfId="24751" xr:uid="{00000000-0005-0000-0000-0000AF600000}"/>
    <cellStyle name="Normal 3 105" xfId="24752" xr:uid="{00000000-0005-0000-0000-0000B0600000}"/>
    <cellStyle name="Normal 3 106" xfId="24753" xr:uid="{00000000-0005-0000-0000-0000B1600000}"/>
    <cellStyle name="Normal 3 107" xfId="24754" xr:uid="{00000000-0005-0000-0000-0000B2600000}"/>
    <cellStyle name="Normal 3 108" xfId="24755" xr:uid="{00000000-0005-0000-0000-0000B3600000}"/>
    <cellStyle name="Normal 3 109" xfId="24756" xr:uid="{00000000-0005-0000-0000-0000B4600000}"/>
    <cellStyle name="Normal 3 11" xfId="24757" xr:uid="{00000000-0005-0000-0000-0000B5600000}"/>
    <cellStyle name="Normal 3 110" xfId="24758" xr:uid="{00000000-0005-0000-0000-0000B6600000}"/>
    <cellStyle name="Normal 3 111" xfId="24759" xr:uid="{00000000-0005-0000-0000-0000B7600000}"/>
    <cellStyle name="Normal 3 112" xfId="24760" xr:uid="{00000000-0005-0000-0000-0000B8600000}"/>
    <cellStyle name="Normal 3 113" xfId="24761" xr:uid="{00000000-0005-0000-0000-0000B9600000}"/>
    <cellStyle name="Normal 3 114" xfId="24762" xr:uid="{00000000-0005-0000-0000-0000BA600000}"/>
    <cellStyle name="Normal 3 115" xfId="24763" xr:uid="{00000000-0005-0000-0000-0000BB600000}"/>
    <cellStyle name="Normal 3 116" xfId="24764" xr:uid="{00000000-0005-0000-0000-0000BC600000}"/>
    <cellStyle name="Normal 3 117" xfId="24765" xr:uid="{00000000-0005-0000-0000-0000BD600000}"/>
    <cellStyle name="Normal 3 118" xfId="24766" xr:uid="{00000000-0005-0000-0000-0000BE600000}"/>
    <cellStyle name="Normal 3 119" xfId="24767" xr:uid="{00000000-0005-0000-0000-0000BF600000}"/>
    <cellStyle name="Normal 3 12" xfId="24768" xr:uid="{00000000-0005-0000-0000-0000C0600000}"/>
    <cellStyle name="Normal 3 120" xfId="24769" xr:uid="{00000000-0005-0000-0000-0000C1600000}"/>
    <cellStyle name="Normal 3 121" xfId="24770" xr:uid="{00000000-0005-0000-0000-0000C2600000}"/>
    <cellStyle name="Normal 3 122" xfId="24771" xr:uid="{00000000-0005-0000-0000-0000C3600000}"/>
    <cellStyle name="Normal 3 123" xfId="24772" xr:uid="{00000000-0005-0000-0000-0000C4600000}"/>
    <cellStyle name="Normal 3 124" xfId="24773" xr:uid="{00000000-0005-0000-0000-0000C5600000}"/>
    <cellStyle name="Normal 3 125" xfId="24774" xr:uid="{00000000-0005-0000-0000-0000C6600000}"/>
    <cellStyle name="Normal 3 126" xfId="24775" xr:uid="{00000000-0005-0000-0000-0000C7600000}"/>
    <cellStyle name="Normal 3 127" xfId="24776" xr:uid="{00000000-0005-0000-0000-0000C8600000}"/>
    <cellStyle name="Normal 3 128" xfId="24777" xr:uid="{00000000-0005-0000-0000-0000C9600000}"/>
    <cellStyle name="Normal 3 129" xfId="24778" xr:uid="{00000000-0005-0000-0000-0000CA600000}"/>
    <cellStyle name="Normal 3 13" xfId="24779" xr:uid="{00000000-0005-0000-0000-0000CB600000}"/>
    <cellStyle name="Normal 3 130" xfId="24780" xr:uid="{00000000-0005-0000-0000-0000CC600000}"/>
    <cellStyle name="Normal 3 131" xfId="24781" xr:uid="{00000000-0005-0000-0000-0000CD600000}"/>
    <cellStyle name="Normal 3 132" xfId="24782" xr:uid="{00000000-0005-0000-0000-0000CE600000}"/>
    <cellStyle name="Normal 3 133" xfId="24783" xr:uid="{00000000-0005-0000-0000-0000CF600000}"/>
    <cellStyle name="Normal 3 134" xfId="24784" xr:uid="{00000000-0005-0000-0000-0000D0600000}"/>
    <cellStyle name="Normal 3 135" xfId="24785" xr:uid="{00000000-0005-0000-0000-0000D1600000}"/>
    <cellStyle name="Normal 3 136" xfId="24786" xr:uid="{00000000-0005-0000-0000-0000D2600000}"/>
    <cellStyle name="Normal 3 137" xfId="24787" xr:uid="{00000000-0005-0000-0000-0000D3600000}"/>
    <cellStyle name="Normal 3 138" xfId="24788" xr:uid="{00000000-0005-0000-0000-0000D4600000}"/>
    <cellStyle name="Normal 3 139" xfId="24789" xr:uid="{00000000-0005-0000-0000-0000D5600000}"/>
    <cellStyle name="Normal 3 14" xfId="24790" xr:uid="{00000000-0005-0000-0000-0000D6600000}"/>
    <cellStyle name="Normal 3 140" xfId="24791" xr:uid="{00000000-0005-0000-0000-0000D7600000}"/>
    <cellStyle name="Normal 3 141" xfId="24792" xr:uid="{00000000-0005-0000-0000-0000D8600000}"/>
    <cellStyle name="Normal 3 142" xfId="24793" xr:uid="{00000000-0005-0000-0000-0000D9600000}"/>
    <cellStyle name="Normal 3 143" xfId="24794" xr:uid="{00000000-0005-0000-0000-0000DA600000}"/>
    <cellStyle name="Normal 3 144" xfId="24795" xr:uid="{00000000-0005-0000-0000-0000DB600000}"/>
    <cellStyle name="Normal 3 145" xfId="24796" xr:uid="{00000000-0005-0000-0000-0000DC600000}"/>
    <cellStyle name="Normal 3 146" xfId="24797" xr:uid="{00000000-0005-0000-0000-0000DD600000}"/>
    <cellStyle name="Normal 3 147" xfId="24798" xr:uid="{00000000-0005-0000-0000-0000DE600000}"/>
    <cellStyle name="Normal 3 148" xfId="24799" xr:uid="{00000000-0005-0000-0000-0000DF600000}"/>
    <cellStyle name="Normal 3 149" xfId="24800" xr:uid="{00000000-0005-0000-0000-0000E0600000}"/>
    <cellStyle name="Normal 3 15" xfId="24801" xr:uid="{00000000-0005-0000-0000-0000E1600000}"/>
    <cellStyle name="Normal 3 150" xfId="24802" xr:uid="{00000000-0005-0000-0000-0000E2600000}"/>
    <cellStyle name="Normal 3 151" xfId="24803" xr:uid="{00000000-0005-0000-0000-0000E3600000}"/>
    <cellStyle name="Normal 3 152" xfId="24804" xr:uid="{00000000-0005-0000-0000-0000E4600000}"/>
    <cellStyle name="Normal 3 153" xfId="24805" xr:uid="{00000000-0005-0000-0000-0000E5600000}"/>
    <cellStyle name="Normal 3 154" xfId="24806" xr:uid="{00000000-0005-0000-0000-0000E6600000}"/>
    <cellStyle name="Normal 3 155" xfId="24807" xr:uid="{00000000-0005-0000-0000-0000E7600000}"/>
    <cellStyle name="Normal 3 156" xfId="24808" xr:uid="{00000000-0005-0000-0000-0000E8600000}"/>
    <cellStyle name="Normal 3 157" xfId="24809" xr:uid="{00000000-0005-0000-0000-0000E9600000}"/>
    <cellStyle name="Normal 3 158" xfId="24810" xr:uid="{00000000-0005-0000-0000-0000EA600000}"/>
    <cellStyle name="Normal 3 159" xfId="24811" xr:uid="{00000000-0005-0000-0000-0000EB600000}"/>
    <cellStyle name="Normal 3 16" xfId="24812" xr:uid="{00000000-0005-0000-0000-0000EC600000}"/>
    <cellStyle name="Normal 3 160" xfId="24813" xr:uid="{00000000-0005-0000-0000-0000ED600000}"/>
    <cellStyle name="Normal 3 161" xfId="24814" xr:uid="{00000000-0005-0000-0000-0000EE600000}"/>
    <cellStyle name="Normal 3 162" xfId="24815" xr:uid="{00000000-0005-0000-0000-0000EF600000}"/>
    <cellStyle name="Normal 3 163" xfId="24816" xr:uid="{00000000-0005-0000-0000-0000F0600000}"/>
    <cellStyle name="Normal 3 164" xfId="24817" xr:uid="{00000000-0005-0000-0000-0000F1600000}"/>
    <cellStyle name="Normal 3 165" xfId="24818" xr:uid="{00000000-0005-0000-0000-0000F2600000}"/>
    <cellStyle name="Normal 3 166" xfId="24819" xr:uid="{00000000-0005-0000-0000-0000F3600000}"/>
    <cellStyle name="Normal 3 167" xfId="24820" xr:uid="{00000000-0005-0000-0000-0000F4600000}"/>
    <cellStyle name="Normal 3 168" xfId="24821" xr:uid="{00000000-0005-0000-0000-0000F5600000}"/>
    <cellStyle name="Normal 3 169" xfId="24822" xr:uid="{00000000-0005-0000-0000-0000F6600000}"/>
    <cellStyle name="Normal 3 17" xfId="24823" xr:uid="{00000000-0005-0000-0000-0000F7600000}"/>
    <cellStyle name="Normal 3 170" xfId="24824" xr:uid="{00000000-0005-0000-0000-0000F8600000}"/>
    <cellStyle name="Normal 3 171" xfId="24825" xr:uid="{00000000-0005-0000-0000-0000F9600000}"/>
    <cellStyle name="Normal 3 172" xfId="24826" xr:uid="{00000000-0005-0000-0000-0000FA600000}"/>
    <cellStyle name="Normal 3 173" xfId="24827" xr:uid="{00000000-0005-0000-0000-0000FB600000}"/>
    <cellStyle name="Normal 3 174" xfId="24828" xr:uid="{00000000-0005-0000-0000-0000FC600000}"/>
    <cellStyle name="Normal 3 175" xfId="24829" xr:uid="{00000000-0005-0000-0000-0000FD600000}"/>
    <cellStyle name="Normal 3 176" xfId="24830" xr:uid="{00000000-0005-0000-0000-0000FE600000}"/>
    <cellStyle name="Normal 3 177" xfId="24831" xr:uid="{00000000-0005-0000-0000-0000FF600000}"/>
    <cellStyle name="Normal 3 178" xfId="24832" xr:uid="{00000000-0005-0000-0000-000000610000}"/>
    <cellStyle name="Normal 3 179" xfId="24833" xr:uid="{00000000-0005-0000-0000-000001610000}"/>
    <cellStyle name="Normal 3 18" xfId="24834" xr:uid="{00000000-0005-0000-0000-000002610000}"/>
    <cellStyle name="Normal 3 180" xfId="24835" xr:uid="{00000000-0005-0000-0000-000003610000}"/>
    <cellStyle name="Normal 3 181" xfId="24836" xr:uid="{00000000-0005-0000-0000-000004610000}"/>
    <cellStyle name="Normal 3 182" xfId="24837" xr:uid="{00000000-0005-0000-0000-000005610000}"/>
    <cellStyle name="Normal 3 183" xfId="24838" xr:uid="{00000000-0005-0000-0000-000006610000}"/>
    <cellStyle name="Normal 3 184" xfId="24839" xr:uid="{00000000-0005-0000-0000-000007610000}"/>
    <cellStyle name="Normal 3 185" xfId="24840" xr:uid="{00000000-0005-0000-0000-000008610000}"/>
    <cellStyle name="Normal 3 186" xfId="24841" xr:uid="{00000000-0005-0000-0000-000009610000}"/>
    <cellStyle name="Normal 3 187" xfId="24842" xr:uid="{00000000-0005-0000-0000-00000A610000}"/>
    <cellStyle name="Normal 3 188" xfId="24843" xr:uid="{00000000-0005-0000-0000-00000B610000}"/>
    <cellStyle name="Normal 3 189" xfId="24844" xr:uid="{00000000-0005-0000-0000-00000C610000}"/>
    <cellStyle name="Normal 3 19" xfId="24845" xr:uid="{00000000-0005-0000-0000-00000D610000}"/>
    <cellStyle name="Normal 3 190" xfId="24846" xr:uid="{00000000-0005-0000-0000-00000E610000}"/>
    <cellStyle name="Normal 3 191" xfId="24847" xr:uid="{00000000-0005-0000-0000-00000F610000}"/>
    <cellStyle name="Normal 3 192" xfId="24848" xr:uid="{00000000-0005-0000-0000-000010610000}"/>
    <cellStyle name="Normal 3 193" xfId="24849" xr:uid="{00000000-0005-0000-0000-000011610000}"/>
    <cellStyle name="Normal 3 194" xfId="24850" xr:uid="{00000000-0005-0000-0000-000012610000}"/>
    <cellStyle name="Normal 3 195" xfId="24851" xr:uid="{00000000-0005-0000-0000-000013610000}"/>
    <cellStyle name="Normal 3 196" xfId="24852" xr:uid="{00000000-0005-0000-0000-000014610000}"/>
    <cellStyle name="Normal 3 197" xfId="24853" xr:uid="{00000000-0005-0000-0000-000015610000}"/>
    <cellStyle name="Normal 3 198" xfId="24854" xr:uid="{00000000-0005-0000-0000-000016610000}"/>
    <cellStyle name="Normal 3 199" xfId="24855" xr:uid="{00000000-0005-0000-0000-000017610000}"/>
    <cellStyle name="Normal 3 2" xfId="24856" xr:uid="{00000000-0005-0000-0000-000018610000}"/>
    <cellStyle name="Normal 3 2 10" xfId="24857" xr:uid="{00000000-0005-0000-0000-000019610000}"/>
    <cellStyle name="Normal 3 2 100" xfId="24858" xr:uid="{00000000-0005-0000-0000-00001A610000}"/>
    <cellStyle name="Normal 3 2 101" xfId="24859" xr:uid="{00000000-0005-0000-0000-00001B610000}"/>
    <cellStyle name="Normal 3 2 102" xfId="24860" xr:uid="{00000000-0005-0000-0000-00001C610000}"/>
    <cellStyle name="Normal 3 2 103" xfId="24861" xr:uid="{00000000-0005-0000-0000-00001D610000}"/>
    <cellStyle name="Normal 3 2 104" xfId="24862" xr:uid="{00000000-0005-0000-0000-00001E610000}"/>
    <cellStyle name="Normal 3 2 105" xfId="24863" xr:uid="{00000000-0005-0000-0000-00001F610000}"/>
    <cellStyle name="Normal 3 2 106" xfId="24864" xr:uid="{00000000-0005-0000-0000-000020610000}"/>
    <cellStyle name="Normal 3 2 107" xfId="24865" xr:uid="{00000000-0005-0000-0000-000021610000}"/>
    <cellStyle name="Normal 3 2 108" xfId="24866" xr:uid="{00000000-0005-0000-0000-000022610000}"/>
    <cellStyle name="Normal 3 2 109" xfId="24867" xr:uid="{00000000-0005-0000-0000-000023610000}"/>
    <cellStyle name="Normal 3 2 11" xfId="24868" xr:uid="{00000000-0005-0000-0000-000024610000}"/>
    <cellStyle name="Normal 3 2 110" xfId="24869" xr:uid="{00000000-0005-0000-0000-000025610000}"/>
    <cellStyle name="Normal 3 2 111" xfId="24870" xr:uid="{00000000-0005-0000-0000-000026610000}"/>
    <cellStyle name="Normal 3 2 112" xfId="24871" xr:uid="{00000000-0005-0000-0000-000027610000}"/>
    <cellStyle name="Normal 3 2 113" xfId="24872" xr:uid="{00000000-0005-0000-0000-000028610000}"/>
    <cellStyle name="Normal 3 2 114" xfId="24873" xr:uid="{00000000-0005-0000-0000-000029610000}"/>
    <cellStyle name="Normal 3 2 115" xfId="24874" xr:uid="{00000000-0005-0000-0000-00002A610000}"/>
    <cellStyle name="Normal 3 2 116" xfId="24875" xr:uid="{00000000-0005-0000-0000-00002B610000}"/>
    <cellStyle name="Normal 3 2 117" xfId="24876" xr:uid="{00000000-0005-0000-0000-00002C610000}"/>
    <cellStyle name="Normal 3 2 118" xfId="24877" xr:uid="{00000000-0005-0000-0000-00002D610000}"/>
    <cellStyle name="Normal 3 2 119" xfId="24878" xr:uid="{00000000-0005-0000-0000-00002E610000}"/>
    <cellStyle name="Normal 3 2 12" xfId="24879" xr:uid="{00000000-0005-0000-0000-00002F610000}"/>
    <cellStyle name="Normal 3 2 120" xfId="24880" xr:uid="{00000000-0005-0000-0000-000030610000}"/>
    <cellStyle name="Normal 3 2 121" xfId="24881" xr:uid="{00000000-0005-0000-0000-000031610000}"/>
    <cellStyle name="Normal 3 2 122" xfId="24882" xr:uid="{00000000-0005-0000-0000-000032610000}"/>
    <cellStyle name="Normal 3 2 123" xfId="24883" xr:uid="{00000000-0005-0000-0000-000033610000}"/>
    <cellStyle name="Normal 3 2 124" xfId="24884" xr:uid="{00000000-0005-0000-0000-000034610000}"/>
    <cellStyle name="Normal 3 2 125" xfId="24885" xr:uid="{00000000-0005-0000-0000-000035610000}"/>
    <cellStyle name="Normal 3 2 126" xfId="24886" xr:uid="{00000000-0005-0000-0000-000036610000}"/>
    <cellStyle name="Normal 3 2 127" xfId="24887" xr:uid="{00000000-0005-0000-0000-000037610000}"/>
    <cellStyle name="Normal 3 2 128" xfId="24888" xr:uid="{00000000-0005-0000-0000-000038610000}"/>
    <cellStyle name="Normal 3 2 129" xfId="24889" xr:uid="{00000000-0005-0000-0000-000039610000}"/>
    <cellStyle name="Normal 3 2 13" xfId="24890" xr:uid="{00000000-0005-0000-0000-00003A610000}"/>
    <cellStyle name="Normal 3 2 130" xfId="24891" xr:uid="{00000000-0005-0000-0000-00003B610000}"/>
    <cellStyle name="Normal 3 2 131" xfId="24892" xr:uid="{00000000-0005-0000-0000-00003C610000}"/>
    <cellStyle name="Normal 3 2 132" xfId="24893" xr:uid="{00000000-0005-0000-0000-00003D610000}"/>
    <cellStyle name="Normal 3 2 133" xfId="24894" xr:uid="{00000000-0005-0000-0000-00003E610000}"/>
    <cellStyle name="Normal 3 2 134" xfId="24895" xr:uid="{00000000-0005-0000-0000-00003F610000}"/>
    <cellStyle name="Normal 3 2 135" xfId="24896" xr:uid="{00000000-0005-0000-0000-000040610000}"/>
    <cellStyle name="Normal 3 2 136" xfId="24897" xr:uid="{00000000-0005-0000-0000-000041610000}"/>
    <cellStyle name="Normal 3 2 137" xfId="24898" xr:uid="{00000000-0005-0000-0000-000042610000}"/>
    <cellStyle name="Normal 3 2 138" xfId="24899" xr:uid="{00000000-0005-0000-0000-000043610000}"/>
    <cellStyle name="Normal 3 2 139" xfId="24900" xr:uid="{00000000-0005-0000-0000-000044610000}"/>
    <cellStyle name="Normal 3 2 14" xfId="24901" xr:uid="{00000000-0005-0000-0000-000045610000}"/>
    <cellStyle name="Normal 3 2 140" xfId="24902" xr:uid="{00000000-0005-0000-0000-000046610000}"/>
    <cellStyle name="Normal 3 2 141" xfId="24903" xr:uid="{00000000-0005-0000-0000-000047610000}"/>
    <cellStyle name="Normal 3 2 142" xfId="24904" xr:uid="{00000000-0005-0000-0000-000048610000}"/>
    <cellStyle name="Normal 3 2 143" xfId="24905" xr:uid="{00000000-0005-0000-0000-000049610000}"/>
    <cellStyle name="Normal 3 2 144" xfId="24906" xr:uid="{00000000-0005-0000-0000-00004A610000}"/>
    <cellStyle name="Normal 3 2 145" xfId="24907" xr:uid="{00000000-0005-0000-0000-00004B610000}"/>
    <cellStyle name="Normal 3 2 146" xfId="24908" xr:uid="{00000000-0005-0000-0000-00004C610000}"/>
    <cellStyle name="Normal 3 2 147" xfId="24909" xr:uid="{00000000-0005-0000-0000-00004D610000}"/>
    <cellStyle name="Normal 3 2 148" xfId="24910" xr:uid="{00000000-0005-0000-0000-00004E610000}"/>
    <cellStyle name="Normal 3 2 149" xfId="24911" xr:uid="{00000000-0005-0000-0000-00004F610000}"/>
    <cellStyle name="Normal 3 2 15" xfId="24912" xr:uid="{00000000-0005-0000-0000-000050610000}"/>
    <cellStyle name="Normal 3 2 150" xfId="24913" xr:uid="{00000000-0005-0000-0000-000051610000}"/>
    <cellStyle name="Normal 3 2 151" xfId="24914" xr:uid="{00000000-0005-0000-0000-000052610000}"/>
    <cellStyle name="Normal 3 2 152" xfId="24915" xr:uid="{00000000-0005-0000-0000-000053610000}"/>
    <cellStyle name="Normal 3 2 153" xfId="24916" xr:uid="{00000000-0005-0000-0000-000054610000}"/>
    <cellStyle name="Normal 3 2 154" xfId="24917" xr:uid="{00000000-0005-0000-0000-000055610000}"/>
    <cellStyle name="Normal 3 2 155" xfId="24918" xr:uid="{00000000-0005-0000-0000-000056610000}"/>
    <cellStyle name="Normal 3 2 156" xfId="24919" xr:uid="{00000000-0005-0000-0000-000057610000}"/>
    <cellStyle name="Normal 3 2 157" xfId="24920" xr:uid="{00000000-0005-0000-0000-000058610000}"/>
    <cellStyle name="Normal 3 2 158" xfId="24921" xr:uid="{00000000-0005-0000-0000-000059610000}"/>
    <cellStyle name="Normal 3 2 159" xfId="24922" xr:uid="{00000000-0005-0000-0000-00005A610000}"/>
    <cellStyle name="Normal 3 2 16" xfId="24923" xr:uid="{00000000-0005-0000-0000-00005B610000}"/>
    <cellStyle name="Normal 3 2 160" xfId="24924" xr:uid="{00000000-0005-0000-0000-00005C610000}"/>
    <cellStyle name="Normal 3 2 161" xfId="24925" xr:uid="{00000000-0005-0000-0000-00005D610000}"/>
    <cellStyle name="Normal 3 2 162" xfId="24926" xr:uid="{00000000-0005-0000-0000-00005E610000}"/>
    <cellStyle name="Normal 3 2 163" xfId="24927" xr:uid="{00000000-0005-0000-0000-00005F610000}"/>
    <cellStyle name="Normal 3 2 164" xfId="24928" xr:uid="{00000000-0005-0000-0000-000060610000}"/>
    <cellStyle name="Normal 3 2 165" xfId="24929" xr:uid="{00000000-0005-0000-0000-000061610000}"/>
    <cellStyle name="Normal 3 2 166" xfId="24930" xr:uid="{00000000-0005-0000-0000-000062610000}"/>
    <cellStyle name="Normal 3 2 167" xfId="24931" xr:uid="{00000000-0005-0000-0000-000063610000}"/>
    <cellStyle name="Normal 3 2 168" xfId="24932" xr:uid="{00000000-0005-0000-0000-000064610000}"/>
    <cellStyle name="Normal 3 2 169" xfId="24933" xr:uid="{00000000-0005-0000-0000-000065610000}"/>
    <cellStyle name="Normal 3 2 17" xfId="24934" xr:uid="{00000000-0005-0000-0000-000066610000}"/>
    <cellStyle name="Normal 3 2 170" xfId="24935" xr:uid="{00000000-0005-0000-0000-000067610000}"/>
    <cellStyle name="Normal 3 2 171" xfId="24936" xr:uid="{00000000-0005-0000-0000-000068610000}"/>
    <cellStyle name="Normal 3 2 172" xfId="24937" xr:uid="{00000000-0005-0000-0000-000069610000}"/>
    <cellStyle name="Normal 3 2 173" xfId="24938" xr:uid="{00000000-0005-0000-0000-00006A610000}"/>
    <cellStyle name="Normal 3 2 174" xfId="24939" xr:uid="{00000000-0005-0000-0000-00006B610000}"/>
    <cellStyle name="Normal 3 2 175" xfId="24940" xr:uid="{00000000-0005-0000-0000-00006C610000}"/>
    <cellStyle name="Normal 3 2 176" xfId="24941" xr:uid="{00000000-0005-0000-0000-00006D610000}"/>
    <cellStyle name="Normal 3 2 177" xfId="24942" xr:uid="{00000000-0005-0000-0000-00006E610000}"/>
    <cellStyle name="Normal 3 2 178" xfId="24943" xr:uid="{00000000-0005-0000-0000-00006F610000}"/>
    <cellStyle name="Normal 3 2 179" xfId="24944" xr:uid="{00000000-0005-0000-0000-000070610000}"/>
    <cellStyle name="Normal 3 2 18" xfId="24945" xr:uid="{00000000-0005-0000-0000-000071610000}"/>
    <cellStyle name="Normal 3 2 180" xfId="24946" xr:uid="{00000000-0005-0000-0000-000072610000}"/>
    <cellStyle name="Normal 3 2 181" xfId="24947" xr:uid="{00000000-0005-0000-0000-000073610000}"/>
    <cellStyle name="Normal 3 2 182" xfId="24948" xr:uid="{00000000-0005-0000-0000-000074610000}"/>
    <cellStyle name="Normal 3 2 183" xfId="24949" xr:uid="{00000000-0005-0000-0000-000075610000}"/>
    <cellStyle name="Normal 3 2 184" xfId="24950" xr:uid="{00000000-0005-0000-0000-000076610000}"/>
    <cellStyle name="Normal 3 2 185" xfId="24951" xr:uid="{00000000-0005-0000-0000-000077610000}"/>
    <cellStyle name="Normal 3 2 186" xfId="24952" xr:uid="{00000000-0005-0000-0000-000078610000}"/>
    <cellStyle name="Normal 3 2 187" xfId="24953" xr:uid="{00000000-0005-0000-0000-000079610000}"/>
    <cellStyle name="Normal 3 2 188" xfId="24954" xr:uid="{00000000-0005-0000-0000-00007A610000}"/>
    <cellStyle name="Normal 3 2 189" xfId="24955" xr:uid="{00000000-0005-0000-0000-00007B610000}"/>
    <cellStyle name="Normal 3 2 19" xfId="24956" xr:uid="{00000000-0005-0000-0000-00007C610000}"/>
    <cellStyle name="Normal 3 2 190" xfId="24957" xr:uid="{00000000-0005-0000-0000-00007D610000}"/>
    <cellStyle name="Normal 3 2 191" xfId="24958" xr:uid="{00000000-0005-0000-0000-00007E610000}"/>
    <cellStyle name="Normal 3 2 192" xfId="24959" xr:uid="{00000000-0005-0000-0000-00007F610000}"/>
    <cellStyle name="Normal 3 2 193" xfId="24960" xr:uid="{00000000-0005-0000-0000-000080610000}"/>
    <cellStyle name="Normal 3 2 194" xfId="24961" xr:uid="{00000000-0005-0000-0000-000081610000}"/>
    <cellStyle name="Normal 3 2 195" xfId="24962" xr:uid="{00000000-0005-0000-0000-000082610000}"/>
    <cellStyle name="Normal 3 2 196" xfId="24963" xr:uid="{00000000-0005-0000-0000-000083610000}"/>
    <cellStyle name="Normal 3 2 197" xfId="24964" xr:uid="{00000000-0005-0000-0000-000084610000}"/>
    <cellStyle name="Normal 3 2 198" xfId="24965" xr:uid="{00000000-0005-0000-0000-000085610000}"/>
    <cellStyle name="Normal 3 2 199" xfId="24966" xr:uid="{00000000-0005-0000-0000-000086610000}"/>
    <cellStyle name="Normal 3 2 2" xfId="24967" xr:uid="{00000000-0005-0000-0000-000087610000}"/>
    <cellStyle name="Normal 3 2 2 2" xfId="24968" xr:uid="{00000000-0005-0000-0000-000088610000}"/>
    <cellStyle name="Normal 3 2 20" xfId="24969" xr:uid="{00000000-0005-0000-0000-000089610000}"/>
    <cellStyle name="Normal 3 2 200" xfId="24970" xr:uid="{00000000-0005-0000-0000-00008A610000}"/>
    <cellStyle name="Normal 3 2 201" xfId="24971" xr:uid="{00000000-0005-0000-0000-00008B610000}"/>
    <cellStyle name="Normal 3 2 202" xfId="24972" xr:uid="{00000000-0005-0000-0000-00008C610000}"/>
    <cellStyle name="Normal 3 2 203" xfId="24973" xr:uid="{00000000-0005-0000-0000-00008D610000}"/>
    <cellStyle name="Normal 3 2 204" xfId="24974" xr:uid="{00000000-0005-0000-0000-00008E610000}"/>
    <cellStyle name="Normal 3 2 205" xfId="24975" xr:uid="{00000000-0005-0000-0000-00008F610000}"/>
    <cellStyle name="Normal 3 2 206" xfId="24976" xr:uid="{00000000-0005-0000-0000-000090610000}"/>
    <cellStyle name="Normal 3 2 207" xfId="24977" xr:uid="{00000000-0005-0000-0000-000091610000}"/>
    <cellStyle name="Normal 3 2 208" xfId="24978" xr:uid="{00000000-0005-0000-0000-000092610000}"/>
    <cellStyle name="Normal 3 2 209" xfId="24979" xr:uid="{00000000-0005-0000-0000-000093610000}"/>
    <cellStyle name="Normal 3 2 21" xfId="24980" xr:uid="{00000000-0005-0000-0000-000094610000}"/>
    <cellStyle name="Normal 3 2 210" xfId="24981" xr:uid="{00000000-0005-0000-0000-000095610000}"/>
    <cellStyle name="Normal 3 2 211" xfId="24982" xr:uid="{00000000-0005-0000-0000-000096610000}"/>
    <cellStyle name="Normal 3 2 212" xfId="24983" xr:uid="{00000000-0005-0000-0000-000097610000}"/>
    <cellStyle name="Normal 3 2 213" xfId="24984" xr:uid="{00000000-0005-0000-0000-000098610000}"/>
    <cellStyle name="Normal 3 2 214" xfId="24985" xr:uid="{00000000-0005-0000-0000-000099610000}"/>
    <cellStyle name="Normal 3 2 215" xfId="24986" xr:uid="{00000000-0005-0000-0000-00009A610000}"/>
    <cellStyle name="Normal 3 2 216" xfId="24987" xr:uid="{00000000-0005-0000-0000-00009B610000}"/>
    <cellStyle name="Normal 3 2 217" xfId="24988" xr:uid="{00000000-0005-0000-0000-00009C610000}"/>
    <cellStyle name="Normal 3 2 218" xfId="24989" xr:uid="{00000000-0005-0000-0000-00009D610000}"/>
    <cellStyle name="Normal 3 2 219" xfId="24990" xr:uid="{00000000-0005-0000-0000-00009E610000}"/>
    <cellStyle name="Normal 3 2 22" xfId="24991" xr:uid="{00000000-0005-0000-0000-00009F610000}"/>
    <cellStyle name="Normal 3 2 220" xfId="24992" xr:uid="{00000000-0005-0000-0000-0000A0610000}"/>
    <cellStyle name="Normal 3 2 221" xfId="24993" xr:uid="{00000000-0005-0000-0000-0000A1610000}"/>
    <cellStyle name="Normal 3 2 222" xfId="24994" xr:uid="{00000000-0005-0000-0000-0000A2610000}"/>
    <cellStyle name="Normal 3 2 23" xfId="24995" xr:uid="{00000000-0005-0000-0000-0000A3610000}"/>
    <cellStyle name="Normal 3 2 24" xfId="24996" xr:uid="{00000000-0005-0000-0000-0000A4610000}"/>
    <cellStyle name="Normal 3 2 25" xfId="24997" xr:uid="{00000000-0005-0000-0000-0000A5610000}"/>
    <cellStyle name="Normal 3 2 26" xfId="24998" xr:uid="{00000000-0005-0000-0000-0000A6610000}"/>
    <cellStyle name="Normal 3 2 27" xfId="24999" xr:uid="{00000000-0005-0000-0000-0000A7610000}"/>
    <cellStyle name="Normal 3 2 28" xfId="25000" xr:uid="{00000000-0005-0000-0000-0000A8610000}"/>
    <cellStyle name="Normal 3 2 29" xfId="25001" xr:uid="{00000000-0005-0000-0000-0000A9610000}"/>
    <cellStyle name="Normal 3 2 3" xfId="25002" xr:uid="{00000000-0005-0000-0000-0000AA610000}"/>
    <cellStyle name="Normal 3 2 30" xfId="25003" xr:uid="{00000000-0005-0000-0000-0000AB610000}"/>
    <cellStyle name="Normal 3 2 31" xfId="25004" xr:uid="{00000000-0005-0000-0000-0000AC610000}"/>
    <cellStyle name="Normal 3 2 32" xfId="25005" xr:uid="{00000000-0005-0000-0000-0000AD610000}"/>
    <cellStyle name="Normal 3 2 33" xfId="25006" xr:uid="{00000000-0005-0000-0000-0000AE610000}"/>
    <cellStyle name="Normal 3 2 34" xfId="25007" xr:uid="{00000000-0005-0000-0000-0000AF610000}"/>
    <cellStyle name="Normal 3 2 35" xfId="25008" xr:uid="{00000000-0005-0000-0000-0000B0610000}"/>
    <cellStyle name="Normal 3 2 36" xfId="25009" xr:uid="{00000000-0005-0000-0000-0000B1610000}"/>
    <cellStyle name="Normal 3 2 37" xfId="25010" xr:uid="{00000000-0005-0000-0000-0000B2610000}"/>
    <cellStyle name="Normal 3 2 38" xfId="25011" xr:uid="{00000000-0005-0000-0000-0000B3610000}"/>
    <cellStyle name="Normal 3 2 39" xfId="25012" xr:uid="{00000000-0005-0000-0000-0000B4610000}"/>
    <cellStyle name="Normal 3 2 4" xfId="25013" xr:uid="{00000000-0005-0000-0000-0000B5610000}"/>
    <cellStyle name="Normal 3 2 40" xfId="25014" xr:uid="{00000000-0005-0000-0000-0000B6610000}"/>
    <cellStyle name="Normal 3 2 41" xfId="25015" xr:uid="{00000000-0005-0000-0000-0000B7610000}"/>
    <cellStyle name="Normal 3 2 42" xfId="25016" xr:uid="{00000000-0005-0000-0000-0000B8610000}"/>
    <cellStyle name="Normal 3 2 43" xfId="25017" xr:uid="{00000000-0005-0000-0000-0000B9610000}"/>
    <cellStyle name="Normal 3 2 44" xfId="25018" xr:uid="{00000000-0005-0000-0000-0000BA610000}"/>
    <cellStyle name="Normal 3 2 45" xfId="25019" xr:uid="{00000000-0005-0000-0000-0000BB610000}"/>
    <cellStyle name="Normal 3 2 46" xfId="25020" xr:uid="{00000000-0005-0000-0000-0000BC610000}"/>
    <cellStyle name="Normal 3 2 47" xfId="25021" xr:uid="{00000000-0005-0000-0000-0000BD610000}"/>
    <cellStyle name="Normal 3 2 48" xfId="25022" xr:uid="{00000000-0005-0000-0000-0000BE610000}"/>
    <cellStyle name="Normal 3 2 49" xfId="25023" xr:uid="{00000000-0005-0000-0000-0000BF610000}"/>
    <cellStyle name="Normal 3 2 5" xfId="25024" xr:uid="{00000000-0005-0000-0000-0000C0610000}"/>
    <cellStyle name="Normal 3 2 50" xfId="25025" xr:uid="{00000000-0005-0000-0000-0000C1610000}"/>
    <cellStyle name="Normal 3 2 51" xfId="25026" xr:uid="{00000000-0005-0000-0000-0000C2610000}"/>
    <cellStyle name="Normal 3 2 52" xfId="25027" xr:uid="{00000000-0005-0000-0000-0000C3610000}"/>
    <cellStyle name="Normal 3 2 53" xfId="25028" xr:uid="{00000000-0005-0000-0000-0000C4610000}"/>
    <cellStyle name="Normal 3 2 54" xfId="25029" xr:uid="{00000000-0005-0000-0000-0000C5610000}"/>
    <cellStyle name="Normal 3 2 55" xfId="25030" xr:uid="{00000000-0005-0000-0000-0000C6610000}"/>
    <cellStyle name="Normal 3 2 56" xfId="25031" xr:uid="{00000000-0005-0000-0000-0000C7610000}"/>
    <cellStyle name="Normal 3 2 57" xfId="25032" xr:uid="{00000000-0005-0000-0000-0000C8610000}"/>
    <cellStyle name="Normal 3 2 58" xfId="25033" xr:uid="{00000000-0005-0000-0000-0000C9610000}"/>
    <cellStyle name="Normal 3 2 59" xfId="25034" xr:uid="{00000000-0005-0000-0000-0000CA610000}"/>
    <cellStyle name="Normal 3 2 6" xfId="25035" xr:uid="{00000000-0005-0000-0000-0000CB610000}"/>
    <cellStyle name="Normal 3 2 60" xfId="25036" xr:uid="{00000000-0005-0000-0000-0000CC610000}"/>
    <cellStyle name="Normal 3 2 61" xfId="25037" xr:uid="{00000000-0005-0000-0000-0000CD610000}"/>
    <cellStyle name="Normal 3 2 62" xfId="25038" xr:uid="{00000000-0005-0000-0000-0000CE610000}"/>
    <cellStyle name="Normal 3 2 63" xfId="25039" xr:uid="{00000000-0005-0000-0000-0000CF610000}"/>
    <cellStyle name="Normal 3 2 64" xfId="25040" xr:uid="{00000000-0005-0000-0000-0000D0610000}"/>
    <cellStyle name="Normal 3 2 65" xfId="25041" xr:uid="{00000000-0005-0000-0000-0000D1610000}"/>
    <cellStyle name="Normal 3 2 66" xfId="25042" xr:uid="{00000000-0005-0000-0000-0000D2610000}"/>
    <cellStyle name="Normal 3 2 67" xfId="25043" xr:uid="{00000000-0005-0000-0000-0000D3610000}"/>
    <cellStyle name="Normal 3 2 68" xfId="25044" xr:uid="{00000000-0005-0000-0000-0000D4610000}"/>
    <cellStyle name="Normal 3 2 69" xfId="25045" xr:uid="{00000000-0005-0000-0000-0000D5610000}"/>
    <cellStyle name="Normal 3 2 7" xfId="25046" xr:uid="{00000000-0005-0000-0000-0000D6610000}"/>
    <cellStyle name="Normal 3 2 70" xfId="25047" xr:uid="{00000000-0005-0000-0000-0000D7610000}"/>
    <cellStyle name="Normal 3 2 71" xfId="25048" xr:uid="{00000000-0005-0000-0000-0000D8610000}"/>
    <cellStyle name="Normal 3 2 72" xfId="25049" xr:uid="{00000000-0005-0000-0000-0000D9610000}"/>
    <cellStyle name="Normal 3 2 73" xfId="25050" xr:uid="{00000000-0005-0000-0000-0000DA610000}"/>
    <cellStyle name="Normal 3 2 74" xfId="25051" xr:uid="{00000000-0005-0000-0000-0000DB610000}"/>
    <cellStyle name="Normal 3 2 75" xfId="25052" xr:uid="{00000000-0005-0000-0000-0000DC610000}"/>
    <cellStyle name="Normal 3 2 76" xfId="25053" xr:uid="{00000000-0005-0000-0000-0000DD610000}"/>
    <cellStyle name="Normal 3 2 77" xfId="25054" xr:uid="{00000000-0005-0000-0000-0000DE610000}"/>
    <cellStyle name="Normal 3 2 78" xfId="25055" xr:uid="{00000000-0005-0000-0000-0000DF610000}"/>
    <cellStyle name="Normal 3 2 79" xfId="25056" xr:uid="{00000000-0005-0000-0000-0000E0610000}"/>
    <cellStyle name="Normal 3 2 8" xfId="25057" xr:uid="{00000000-0005-0000-0000-0000E1610000}"/>
    <cellStyle name="Normal 3 2 80" xfId="25058" xr:uid="{00000000-0005-0000-0000-0000E2610000}"/>
    <cellStyle name="Normal 3 2 81" xfId="25059" xr:uid="{00000000-0005-0000-0000-0000E3610000}"/>
    <cellStyle name="Normal 3 2 82" xfId="25060" xr:uid="{00000000-0005-0000-0000-0000E4610000}"/>
    <cellStyle name="Normal 3 2 83" xfId="25061" xr:uid="{00000000-0005-0000-0000-0000E5610000}"/>
    <cellStyle name="Normal 3 2 84" xfId="25062" xr:uid="{00000000-0005-0000-0000-0000E6610000}"/>
    <cellStyle name="Normal 3 2 85" xfId="25063" xr:uid="{00000000-0005-0000-0000-0000E7610000}"/>
    <cellStyle name="Normal 3 2 86" xfId="25064" xr:uid="{00000000-0005-0000-0000-0000E8610000}"/>
    <cellStyle name="Normal 3 2 87" xfId="25065" xr:uid="{00000000-0005-0000-0000-0000E9610000}"/>
    <cellStyle name="Normal 3 2 88" xfId="25066" xr:uid="{00000000-0005-0000-0000-0000EA610000}"/>
    <cellStyle name="Normal 3 2 89" xfId="25067" xr:uid="{00000000-0005-0000-0000-0000EB610000}"/>
    <cellStyle name="Normal 3 2 9" xfId="25068" xr:uid="{00000000-0005-0000-0000-0000EC610000}"/>
    <cellStyle name="Normal 3 2 90" xfId="25069" xr:uid="{00000000-0005-0000-0000-0000ED610000}"/>
    <cellStyle name="Normal 3 2 91" xfId="25070" xr:uid="{00000000-0005-0000-0000-0000EE610000}"/>
    <cellStyle name="Normal 3 2 92" xfId="25071" xr:uid="{00000000-0005-0000-0000-0000EF610000}"/>
    <cellStyle name="Normal 3 2 93" xfId="25072" xr:uid="{00000000-0005-0000-0000-0000F0610000}"/>
    <cellStyle name="Normal 3 2 94" xfId="25073" xr:uid="{00000000-0005-0000-0000-0000F1610000}"/>
    <cellStyle name="Normal 3 2 95" xfId="25074" xr:uid="{00000000-0005-0000-0000-0000F2610000}"/>
    <cellStyle name="Normal 3 2 96" xfId="25075" xr:uid="{00000000-0005-0000-0000-0000F3610000}"/>
    <cellStyle name="Normal 3 2 97" xfId="25076" xr:uid="{00000000-0005-0000-0000-0000F4610000}"/>
    <cellStyle name="Normal 3 2 98" xfId="25077" xr:uid="{00000000-0005-0000-0000-0000F5610000}"/>
    <cellStyle name="Normal 3 2 99" xfId="25078" xr:uid="{00000000-0005-0000-0000-0000F6610000}"/>
    <cellStyle name="Normal 3 2_VOLUMENES 2010 Colombia V3 " xfId="25079" xr:uid="{00000000-0005-0000-0000-0000F7610000}"/>
    <cellStyle name="Normal 3 20" xfId="25080" xr:uid="{00000000-0005-0000-0000-0000F8610000}"/>
    <cellStyle name="Normal 3 200" xfId="25081" xr:uid="{00000000-0005-0000-0000-0000F9610000}"/>
    <cellStyle name="Normal 3 201" xfId="25082" xr:uid="{00000000-0005-0000-0000-0000FA610000}"/>
    <cellStyle name="Normal 3 21" xfId="25083" xr:uid="{00000000-0005-0000-0000-0000FB610000}"/>
    <cellStyle name="Normal 3 22" xfId="25084" xr:uid="{00000000-0005-0000-0000-0000FC610000}"/>
    <cellStyle name="Normal 3 23" xfId="25085" xr:uid="{00000000-0005-0000-0000-0000FD610000}"/>
    <cellStyle name="Normal 3 24" xfId="25086" xr:uid="{00000000-0005-0000-0000-0000FE610000}"/>
    <cellStyle name="Normal 3 25" xfId="25087" xr:uid="{00000000-0005-0000-0000-0000FF610000}"/>
    <cellStyle name="Normal 3 26" xfId="25088" xr:uid="{00000000-0005-0000-0000-000000620000}"/>
    <cellStyle name="Normal 3 27" xfId="25089" xr:uid="{00000000-0005-0000-0000-000001620000}"/>
    <cellStyle name="Normal 3 28" xfId="25090" xr:uid="{00000000-0005-0000-0000-000002620000}"/>
    <cellStyle name="Normal 3 29" xfId="25091" xr:uid="{00000000-0005-0000-0000-000003620000}"/>
    <cellStyle name="Normal 3 3" xfId="25092" xr:uid="{00000000-0005-0000-0000-000004620000}"/>
    <cellStyle name="Normal 3 3 10" xfId="25093" xr:uid="{00000000-0005-0000-0000-000005620000}"/>
    <cellStyle name="Normal 3 3 100" xfId="25094" xr:uid="{00000000-0005-0000-0000-000006620000}"/>
    <cellStyle name="Normal 3 3 101" xfId="25095" xr:uid="{00000000-0005-0000-0000-000007620000}"/>
    <cellStyle name="Normal 3 3 102" xfId="25096" xr:uid="{00000000-0005-0000-0000-000008620000}"/>
    <cellStyle name="Normal 3 3 103" xfId="25097" xr:uid="{00000000-0005-0000-0000-000009620000}"/>
    <cellStyle name="Normal 3 3 104" xfId="25098" xr:uid="{00000000-0005-0000-0000-00000A620000}"/>
    <cellStyle name="Normal 3 3 105" xfId="25099" xr:uid="{00000000-0005-0000-0000-00000B620000}"/>
    <cellStyle name="Normal 3 3 106" xfId="25100" xr:uid="{00000000-0005-0000-0000-00000C620000}"/>
    <cellStyle name="Normal 3 3 107" xfId="25101" xr:uid="{00000000-0005-0000-0000-00000D620000}"/>
    <cellStyle name="Normal 3 3 108" xfId="25102" xr:uid="{00000000-0005-0000-0000-00000E620000}"/>
    <cellStyle name="Normal 3 3 109" xfId="25103" xr:uid="{00000000-0005-0000-0000-00000F620000}"/>
    <cellStyle name="Normal 3 3 11" xfId="25104" xr:uid="{00000000-0005-0000-0000-000010620000}"/>
    <cellStyle name="Normal 3 3 110" xfId="25105" xr:uid="{00000000-0005-0000-0000-000011620000}"/>
    <cellStyle name="Normal 3 3 111" xfId="25106" xr:uid="{00000000-0005-0000-0000-000012620000}"/>
    <cellStyle name="Normal 3 3 112" xfId="25107" xr:uid="{00000000-0005-0000-0000-000013620000}"/>
    <cellStyle name="Normal 3 3 113" xfId="25108" xr:uid="{00000000-0005-0000-0000-000014620000}"/>
    <cellStyle name="Normal 3 3 114" xfId="25109" xr:uid="{00000000-0005-0000-0000-000015620000}"/>
    <cellStyle name="Normal 3 3 115" xfId="25110" xr:uid="{00000000-0005-0000-0000-000016620000}"/>
    <cellStyle name="Normal 3 3 116" xfId="25111" xr:uid="{00000000-0005-0000-0000-000017620000}"/>
    <cellStyle name="Normal 3 3 117" xfId="25112" xr:uid="{00000000-0005-0000-0000-000018620000}"/>
    <cellStyle name="Normal 3 3 118" xfId="25113" xr:uid="{00000000-0005-0000-0000-000019620000}"/>
    <cellStyle name="Normal 3 3 119" xfId="25114" xr:uid="{00000000-0005-0000-0000-00001A620000}"/>
    <cellStyle name="Normal 3 3 12" xfId="25115" xr:uid="{00000000-0005-0000-0000-00001B620000}"/>
    <cellStyle name="Normal 3 3 120" xfId="25116" xr:uid="{00000000-0005-0000-0000-00001C620000}"/>
    <cellStyle name="Normal 3 3 121" xfId="25117" xr:uid="{00000000-0005-0000-0000-00001D620000}"/>
    <cellStyle name="Normal 3 3 122" xfId="25118" xr:uid="{00000000-0005-0000-0000-00001E620000}"/>
    <cellStyle name="Normal 3 3 123" xfId="25119" xr:uid="{00000000-0005-0000-0000-00001F620000}"/>
    <cellStyle name="Normal 3 3 124" xfId="25120" xr:uid="{00000000-0005-0000-0000-000020620000}"/>
    <cellStyle name="Normal 3 3 125" xfId="25121" xr:uid="{00000000-0005-0000-0000-000021620000}"/>
    <cellStyle name="Normal 3 3 126" xfId="25122" xr:uid="{00000000-0005-0000-0000-000022620000}"/>
    <cellStyle name="Normal 3 3 127" xfId="25123" xr:uid="{00000000-0005-0000-0000-000023620000}"/>
    <cellStyle name="Normal 3 3 128" xfId="25124" xr:uid="{00000000-0005-0000-0000-000024620000}"/>
    <cellStyle name="Normal 3 3 129" xfId="25125" xr:uid="{00000000-0005-0000-0000-000025620000}"/>
    <cellStyle name="Normal 3 3 13" xfId="25126" xr:uid="{00000000-0005-0000-0000-000026620000}"/>
    <cellStyle name="Normal 3 3 130" xfId="25127" xr:uid="{00000000-0005-0000-0000-000027620000}"/>
    <cellStyle name="Normal 3 3 131" xfId="25128" xr:uid="{00000000-0005-0000-0000-000028620000}"/>
    <cellStyle name="Normal 3 3 132" xfId="25129" xr:uid="{00000000-0005-0000-0000-000029620000}"/>
    <cellStyle name="Normal 3 3 133" xfId="25130" xr:uid="{00000000-0005-0000-0000-00002A620000}"/>
    <cellStyle name="Normal 3 3 134" xfId="25131" xr:uid="{00000000-0005-0000-0000-00002B620000}"/>
    <cellStyle name="Normal 3 3 135" xfId="25132" xr:uid="{00000000-0005-0000-0000-00002C620000}"/>
    <cellStyle name="Normal 3 3 136" xfId="25133" xr:uid="{00000000-0005-0000-0000-00002D620000}"/>
    <cellStyle name="Normal 3 3 137" xfId="25134" xr:uid="{00000000-0005-0000-0000-00002E620000}"/>
    <cellStyle name="Normal 3 3 138" xfId="25135" xr:uid="{00000000-0005-0000-0000-00002F620000}"/>
    <cellStyle name="Normal 3 3 139" xfId="25136" xr:uid="{00000000-0005-0000-0000-000030620000}"/>
    <cellStyle name="Normal 3 3 14" xfId="25137" xr:uid="{00000000-0005-0000-0000-000031620000}"/>
    <cellStyle name="Normal 3 3 140" xfId="25138" xr:uid="{00000000-0005-0000-0000-000032620000}"/>
    <cellStyle name="Normal 3 3 141" xfId="25139" xr:uid="{00000000-0005-0000-0000-000033620000}"/>
    <cellStyle name="Normal 3 3 142" xfId="25140" xr:uid="{00000000-0005-0000-0000-000034620000}"/>
    <cellStyle name="Normal 3 3 143" xfId="25141" xr:uid="{00000000-0005-0000-0000-000035620000}"/>
    <cellStyle name="Normal 3 3 144" xfId="25142" xr:uid="{00000000-0005-0000-0000-000036620000}"/>
    <cellStyle name="Normal 3 3 145" xfId="25143" xr:uid="{00000000-0005-0000-0000-000037620000}"/>
    <cellStyle name="Normal 3 3 146" xfId="25144" xr:uid="{00000000-0005-0000-0000-000038620000}"/>
    <cellStyle name="Normal 3 3 147" xfId="25145" xr:uid="{00000000-0005-0000-0000-000039620000}"/>
    <cellStyle name="Normal 3 3 148" xfId="25146" xr:uid="{00000000-0005-0000-0000-00003A620000}"/>
    <cellStyle name="Normal 3 3 149" xfId="25147" xr:uid="{00000000-0005-0000-0000-00003B620000}"/>
    <cellStyle name="Normal 3 3 15" xfId="25148" xr:uid="{00000000-0005-0000-0000-00003C620000}"/>
    <cellStyle name="Normal 3 3 150" xfId="25149" xr:uid="{00000000-0005-0000-0000-00003D620000}"/>
    <cellStyle name="Normal 3 3 151" xfId="25150" xr:uid="{00000000-0005-0000-0000-00003E620000}"/>
    <cellStyle name="Normal 3 3 152" xfId="25151" xr:uid="{00000000-0005-0000-0000-00003F620000}"/>
    <cellStyle name="Normal 3 3 153" xfId="25152" xr:uid="{00000000-0005-0000-0000-000040620000}"/>
    <cellStyle name="Normal 3 3 154" xfId="25153" xr:uid="{00000000-0005-0000-0000-000041620000}"/>
    <cellStyle name="Normal 3 3 155" xfId="25154" xr:uid="{00000000-0005-0000-0000-000042620000}"/>
    <cellStyle name="Normal 3 3 156" xfId="25155" xr:uid="{00000000-0005-0000-0000-000043620000}"/>
    <cellStyle name="Normal 3 3 157" xfId="25156" xr:uid="{00000000-0005-0000-0000-000044620000}"/>
    <cellStyle name="Normal 3 3 158" xfId="25157" xr:uid="{00000000-0005-0000-0000-000045620000}"/>
    <cellStyle name="Normal 3 3 159" xfId="25158" xr:uid="{00000000-0005-0000-0000-000046620000}"/>
    <cellStyle name="Normal 3 3 16" xfId="25159" xr:uid="{00000000-0005-0000-0000-000047620000}"/>
    <cellStyle name="Normal 3 3 160" xfId="25160" xr:uid="{00000000-0005-0000-0000-000048620000}"/>
    <cellStyle name="Normal 3 3 161" xfId="25161" xr:uid="{00000000-0005-0000-0000-000049620000}"/>
    <cellStyle name="Normal 3 3 162" xfId="25162" xr:uid="{00000000-0005-0000-0000-00004A620000}"/>
    <cellStyle name="Normal 3 3 163" xfId="25163" xr:uid="{00000000-0005-0000-0000-00004B620000}"/>
    <cellStyle name="Normal 3 3 164" xfId="25164" xr:uid="{00000000-0005-0000-0000-00004C620000}"/>
    <cellStyle name="Normal 3 3 165" xfId="25165" xr:uid="{00000000-0005-0000-0000-00004D620000}"/>
    <cellStyle name="Normal 3 3 166" xfId="25166" xr:uid="{00000000-0005-0000-0000-00004E620000}"/>
    <cellStyle name="Normal 3 3 167" xfId="25167" xr:uid="{00000000-0005-0000-0000-00004F620000}"/>
    <cellStyle name="Normal 3 3 168" xfId="25168" xr:uid="{00000000-0005-0000-0000-000050620000}"/>
    <cellStyle name="Normal 3 3 169" xfId="25169" xr:uid="{00000000-0005-0000-0000-000051620000}"/>
    <cellStyle name="Normal 3 3 17" xfId="25170" xr:uid="{00000000-0005-0000-0000-000052620000}"/>
    <cellStyle name="Normal 3 3 170" xfId="25171" xr:uid="{00000000-0005-0000-0000-000053620000}"/>
    <cellStyle name="Normal 3 3 171" xfId="25172" xr:uid="{00000000-0005-0000-0000-000054620000}"/>
    <cellStyle name="Normal 3 3 172" xfId="25173" xr:uid="{00000000-0005-0000-0000-000055620000}"/>
    <cellStyle name="Normal 3 3 173" xfId="25174" xr:uid="{00000000-0005-0000-0000-000056620000}"/>
    <cellStyle name="Normal 3 3 174" xfId="25175" xr:uid="{00000000-0005-0000-0000-000057620000}"/>
    <cellStyle name="Normal 3 3 175" xfId="25176" xr:uid="{00000000-0005-0000-0000-000058620000}"/>
    <cellStyle name="Normal 3 3 176" xfId="25177" xr:uid="{00000000-0005-0000-0000-000059620000}"/>
    <cellStyle name="Normal 3 3 177" xfId="25178" xr:uid="{00000000-0005-0000-0000-00005A620000}"/>
    <cellStyle name="Normal 3 3 178" xfId="25179" xr:uid="{00000000-0005-0000-0000-00005B620000}"/>
    <cellStyle name="Normal 3 3 179" xfId="25180" xr:uid="{00000000-0005-0000-0000-00005C620000}"/>
    <cellStyle name="Normal 3 3 18" xfId="25181" xr:uid="{00000000-0005-0000-0000-00005D620000}"/>
    <cellStyle name="Normal 3 3 180" xfId="25182" xr:uid="{00000000-0005-0000-0000-00005E620000}"/>
    <cellStyle name="Normal 3 3 181" xfId="25183" xr:uid="{00000000-0005-0000-0000-00005F620000}"/>
    <cellStyle name="Normal 3 3 182" xfId="25184" xr:uid="{00000000-0005-0000-0000-000060620000}"/>
    <cellStyle name="Normal 3 3 183" xfId="25185" xr:uid="{00000000-0005-0000-0000-000061620000}"/>
    <cellStyle name="Normal 3 3 184" xfId="25186" xr:uid="{00000000-0005-0000-0000-000062620000}"/>
    <cellStyle name="Normal 3 3 185" xfId="25187" xr:uid="{00000000-0005-0000-0000-000063620000}"/>
    <cellStyle name="Normal 3 3 186" xfId="25188" xr:uid="{00000000-0005-0000-0000-000064620000}"/>
    <cellStyle name="Normal 3 3 187" xfId="25189" xr:uid="{00000000-0005-0000-0000-000065620000}"/>
    <cellStyle name="Normal 3 3 188" xfId="25190" xr:uid="{00000000-0005-0000-0000-000066620000}"/>
    <cellStyle name="Normal 3 3 189" xfId="25191" xr:uid="{00000000-0005-0000-0000-000067620000}"/>
    <cellStyle name="Normal 3 3 19" xfId="25192" xr:uid="{00000000-0005-0000-0000-000068620000}"/>
    <cellStyle name="Normal 3 3 190" xfId="25193" xr:uid="{00000000-0005-0000-0000-000069620000}"/>
    <cellStyle name="Normal 3 3 191" xfId="25194" xr:uid="{00000000-0005-0000-0000-00006A620000}"/>
    <cellStyle name="Normal 3 3 192" xfId="25195" xr:uid="{00000000-0005-0000-0000-00006B620000}"/>
    <cellStyle name="Normal 3 3 193" xfId="25196" xr:uid="{00000000-0005-0000-0000-00006C620000}"/>
    <cellStyle name="Normal 3 3 194" xfId="25197" xr:uid="{00000000-0005-0000-0000-00006D620000}"/>
    <cellStyle name="Normal 3 3 195" xfId="25198" xr:uid="{00000000-0005-0000-0000-00006E620000}"/>
    <cellStyle name="Normal 3 3 196" xfId="25199" xr:uid="{00000000-0005-0000-0000-00006F620000}"/>
    <cellStyle name="Normal 3 3 197" xfId="25200" xr:uid="{00000000-0005-0000-0000-000070620000}"/>
    <cellStyle name="Normal 3 3 198" xfId="25201" xr:uid="{00000000-0005-0000-0000-000071620000}"/>
    <cellStyle name="Normal 3 3 199" xfId="25202" xr:uid="{00000000-0005-0000-0000-000072620000}"/>
    <cellStyle name="Normal 3 3 2" xfId="25203" xr:uid="{00000000-0005-0000-0000-000073620000}"/>
    <cellStyle name="Normal 3 3 2 2" xfId="25204" xr:uid="{00000000-0005-0000-0000-000074620000}"/>
    <cellStyle name="Normal 3 3 20" xfId="25205" xr:uid="{00000000-0005-0000-0000-000075620000}"/>
    <cellStyle name="Normal 3 3 200" xfId="25206" xr:uid="{00000000-0005-0000-0000-000076620000}"/>
    <cellStyle name="Normal 3 3 201" xfId="25207" xr:uid="{00000000-0005-0000-0000-000077620000}"/>
    <cellStyle name="Normal 3 3 202" xfId="25208" xr:uid="{00000000-0005-0000-0000-000078620000}"/>
    <cellStyle name="Normal 3 3 203" xfId="25209" xr:uid="{00000000-0005-0000-0000-000079620000}"/>
    <cellStyle name="Normal 3 3 204" xfId="25210" xr:uid="{00000000-0005-0000-0000-00007A620000}"/>
    <cellStyle name="Normal 3 3 205" xfId="25211" xr:uid="{00000000-0005-0000-0000-00007B620000}"/>
    <cellStyle name="Normal 3 3 206" xfId="25212" xr:uid="{00000000-0005-0000-0000-00007C620000}"/>
    <cellStyle name="Normal 3 3 207" xfId="25213" xr:uid="{00000000-0005-0000-0000-00007D620000}"/>
    <cellStyle name="Normal 3 3 208" xfId="25214" xr:uid="{00000000-0005-0000-0000-00007E620000}"/>
    <cellStyle name="Normal 3 3 209" xfId="25215" xr:uid="{00000000-0005-0000-0000-00007F620000}"/>
    <cellStyle name="Normal 3 3 21" xfId="25216" xr:uid="{00000000-0005-0000-0000-000080620000}"/>
    <cellStyle name="Normal 3 3 210" xfId="25217" xr:uid="{00000000-0005-0000-0000-000081620000}"/>
    <cellStyle name="Normal 3 3 211" xfId="25218" xr:uid="{00000000-0005-0000-0000-000082620000}"/>
    <cellStyle name="Normal 3 3 212" xfId="25219" xr:uid="{00000000-0005-0000-0000-000083620000}"/>
    <cellStyle name="Normal 3 3 213" xfId="25220" xr:uid="{00000000-0005-0000-0000-000084620000}"/>
    <cellStyle name="Normal 3 3 214" xfId="25221" xr:uid="{00000000-0005-0000-0000-000085620000}"/>
    <cellStyle name="Normal 3 3 215" xfId="25222" xr:uid="{00000000-0005-0000-0000-000086620000}"/>
    <cellStyle name="Normal 3 3 216" xfId="25223" xr:uid="{00000000-0005-0000-0000-000087620000}"/>
    <cellStyle name="Normal 3 3 217" xfId="25224" xr:uid="{00000000-0005-0000-0000-000088620000}"/>
    <cellStyle name="Normal 3 3 218" xfId="25225" xr:uid="{00000000-0005-0000-0000-000089620000}"/>
    <cellStyle name="Normal 3 3 219" xfId="25226" xr:uid="{00000000-0005-0000-0000-00008A620000}"/>
    <cellStyle name="Normal 3 3 22" xfId="25227" xr:uid="{00000000-0005-0000-0000-00008B620000}"/>
    <cellStyle name="Normal 3 3 220" xfId="25228" xr:uid="{00000000-0005-0000-0000-00008C620000}"/>
    <cellStyle name="Normal 3 3 221" xfId="25229" xr:uid="{00000000-0005-0000-0000-00008D620000}"/>
    <cellStyle name="Normal 3 3 222" xfId="25230" xr:uid="{00000000-0005-0000-0000-00008E620000}"/>
    <cellStyle name="Normal 3 3 23" xfId="25231" xr:uid="{00000000-0005-0000-0000-00008F620000}"/>
    <cellStyle name="Normal 3 3 24" xfId="25232" xr:uid="{00000000-0005-0000-0000-000090620000}"/>
    <cellStyle name="Normal 3 3 25" xfId="25233" xr:uid="{00000000-0005-0000-0000-000091620000}"/>
    <cellStyle name="Normal 3 3 26" xfId="25234" xr:uid="{00000000-0005-0000-0000-000092620000}"/>
    <cellStyle name="Normal 3 3 27" xfId="25235" xr:uid="{00000000-0005-0000-0000-000093620000}"/>
    <cellStyle name="Normal 3 3 28" xfId="25236" xr:uid="{00000000-0005-0000-0000-000094620000}"/>
    <cellStyle name="Normal 3 3 29" xfId="25237" xr:uid="{00000000-0005-0000-0000-000095620000}"/>
    <cellStyle name="Normal 3 3 3" xfId="25238" xr:uid="{00000000-0005-0000-0000-000096620000}"/>
    <cellStyle name="Normal 3 3 30" xfId="25239" xr:uid="{00000000-0005-0000-0000-000097620000}"/>
    <cellStyle name="Normal 3 3 31" xfId="25240" xr:uid="{00000000-0005-0000-0000-000098620000}"/>
    <cellStyle name="Normal 3 3 32" xfId="25241" xr:uid="{00000000-0005-0000-0000-000099620000}"/>
    <cellStyle name="Normal 3 3 33" xfId="25242" xr:uid="{00000000-0005-0000-0000-00009A620000}"/>
    <cellStyle name="Normal 3 3 34" xfId="25243" xr:uid="{00000000-0005-0000-0000-00009B620000}"/>
    <cellStyle name="Normal 3 3 35" xfId="25244" xr:uid="{00000000-0005-0000-0000-00009C620000}"/>
    <cellStyle name="Normal 3 3 36" xfId="25245" xr:uid="{00000000-0005-0000-0000-00009D620000}"/>
    <cellStyle name="Normal 3 3 37" xfId="25246" xr:uid="{00000000-0005-0000-0000-00009E620000}"/>
    <cellStyle name="Normal 3 3 38" xfId="25247" xr:uid="{00000000-0005-0000-0000-00009F620000}"/>
    <cellStyle name="Normal 3 3 39" xfId="25248" xr:uid="{00000000-0005-0000-0000-0000A0620000}"/>
    <cellStyle name="Normal 3 3 4" xfId="25249" xr:uid="{00000000-0005-0000-0000-0000A1620000}"/>
    <cellStyle name="Normal 3 3 40" xfId="25250" xr:uid="{00000000-0005-0000-0000-0000A2620000}"/>
    <cellStyle name="Normal 3 3 41" xfId="25251" xr:uid="{00000000-0005-0000-0000-0000A3620000}"/>
    <cellStyle name="Normal 3 3 42" xfId="25252" xr:uid="{00000000-0005-0000-0000-0000A4620000}"/>
    <cellStyle name="Normal 3 3 43" xfId="25253" xr:uid="{00000000-0005-0000-0000-0000A5620000}"/>
    <cellStyle name="Normal 3 3 44" xfId="25254" xr:uid="{00000000-0005-0000-0000-0000A6620000}"/>
    <cellStyle name="Normal 3 3 45" xfId="25255" xr:uid="{00000000-0005-0000-0000-0000A7620000}"/>
    <cellStyle name="Normal 3 3 46" xfId="25256" xr:uid="{00000000-0005-0000-0000-0000A8620000}"/>
    <cellStyle name="Normal 3 3 47" xfId="25257" xr:uid="{00000000-0005-0000-0000-0000A9620000}"/>
    <cellStyle name="Normal 3 3 48" xfId="25258" xr:uid="{00000000-0005-0000-0000-0000AA620000}"/>
    <cellStyle name="Normal 3 3 49" xfId="25259" xr:uid="{00000000-0005-0000-0000-0000AB620000}"/>
    <cellStyle name="Normal 3 3 5" xfId="25260" xr:uid="{00000000-0005-0000-0000-0000AC620000}"/>
    <cellStyle name="Normal 3 3 50" xfId="25261" xr:uid="{00000000-0005-0000-0000-0000AD620000}"/>
    <cellStyle name="Normal 3 3 51" xfId="25262" xr:uid="{00000000-0005-0000-0000-0000AE620000}"/>
    <cellStyle name="Normal 3 3 52" xfId="25263" xr:uid="{00000000-0005-0000-0000-0000AF620000}"/>
    <cellStyle name="Normal 3 3 53" xfId="25264" xr:uid="{00000000-0005-0000-0000-0000B0620000}"/>
    <cellStyle name="Normal 3 3 54" xfId="25265" xr:uid="{00000000-0005-0000-0000-0000B1620000}"/>
    <cellStyle name="Normal 3 3 55" xfId="25266" xr:uid="{00000000-0005-0000-0000-0000B2620000}"/>
    <cellStyle name="Normal 3 3 56" xfId="25267" xr:uid="{00000000-0005-0000-0000-0000B3620000}"/>
    <cellStyle name="Normal 3 3 57" xfId="25268" xr:uid="{00000000-0005-0000-0000-0000B4620000}"/>
    <cellStyle name="Normal 3 3 58" xfId="25269" xr:uid="{00000000-0005-0000-0000-0000B5620000}"/>
    <cellStyle name="Normal 3 3 59" xfId="25270" xr:uid="{00000000-0005-0000-0000-0000B6620000}"/>
    <cellStyle name="Normal 3 3 6" xfId="25271" xr:uid="{00000000-0005-0000-0000-0000B7620000}"/>
    <cellStyle name="Normal 3 3 60" xfId="25272" xr:uid="{00000000-0005-0000-0000-0000B8620000}"/>
    <cellStyle name="Normal 3 3 61" xfId="25273" xr:uid="{00000000-0005-0000-0000-0000B9620000}"/>
    <cellStyle name="Normal 3 3 62" xfId="25274" xr:uid="{00000000-0005-0000-0000-0000BA620000}"/>
    <cellStyle name="Normal 3 3 63" xfId="25275" xr:uid="{00000000-0005-0000-0000-0000BB620000}"/>
    <cellStyle name="Normal 3 3 64" xfId="25276" xr:uid="{00000000-0005-0000-0000-0000BC620000}"/>
    <cellStyle name="Normal 3 3 65" xfId="25277" xr:uid="{00000000-0005-0000-0000-0000BD620000}"/>
    <cellStyle name="Normal 3 3 66" xfId="25278" xr:uid="{00000000-0005-0000-0000-0000BE620000}"/>
    <cellStyle name="Normal 3 3 67" xfId="25279" xr:uid="{00000000-0005-0000-0000-0000BF620000}"/>
    <cellStyle name="Normal 3 3 68" xfId="25280" xr:uid="{00000000-0005-0000-0000-0000C0620000}"/>
    <cellStyle name="Normal 3 3 69" xfId="25281" xr:uid="{00000000-0005-0000-0000-0000C1620000}"/>
    <cellStyle name="Normal 3 3 7" xfId="25282" xr:uid="{00000000-0005-0000-0000-0000C2620000}"/>
    <cellStyle name="Normal 3 3 70" xfId="25283" xr:uid="{00000000-0005-0000-0000-0000C3620000}"/>
    <cellStyle name="Normal 3 3 71" xfId="25284" xr:uid="{00000000-0005-0000-0000-0000C4620000}"/>
    <cellStyle name="Normal 3 3 72" xfId="25285" xr:uid="{00000000-0005-0000-0000-0000C5620000}"/>
    <cellStyle name="Normal 3 3 73" xfId="25286" xr:uid="{00000000-0005-0000-0000-0000C6620000}"/>
    <cellStyle name="Normal 3 3 74" xfId="25287" xr:uid="{00000000-0005-0000-0000-0000C7620000}"/>
    <cellStyle name="Normal 3 3 75" xfId="25288" xr:uid="{00000000-0005-0000-0000-0000C8620000}"/>
    <cellStyle name="Normal 3 3 76" xfId="25289" xr:uid="{00000000-0005-0000-0000-0000C9620000}"/>
    <cellStyle name="Normal 3 3 77" xfId="25290" xr:uid="{00000000-0005-0000-0000-0000CA620000}"/>
    <cellStyle name="Normal 3 3 78" xfId="25291" xr:uid="{00000000-0005-0000-0000-0000CB620000}"/>
    <cellStyle name="Normal 3 3 79" xfId="25292" xr:uid="{00000000-0005-0000-0000-0000CC620000}"/>
    <cellStyle name="Normal 3 3 8" xfId="25293" xr:uid="{00000000-0005-0000-0000-0000CD620000}"/>
    <cellStyle name="Normal 3 3 80" xfId="25294" xr:uid="{00000000-0005-0000-0000-0000CE620000}"/>
    <cellStyle name="Normal 3 3 81" xfId="25295" xr:uid="{00000000-0005-0000-0000-0000CF620000}"/>
    <cellStyle name="Normal 3 3 82" xfId="25296" xr:uid="{00000000-0005-0000-0000-0000D0620000}"/>
    <cellStyle name="Normal 3 3 83" xfId="25297" xr:uid="{00000000-0005-0000-0000-0000D1620000}"/>
    <cellStyle name="Normal 3 3 84" xfId="25298" xr:uid="{00000000-0005-0000-0000-0000D2620000}"/>
    <cellStyle name="Normal 3 3 85" xfId="25299" xr:uid="{00000000-0005-0000-0000-0000D3620000}"/>
    <cellStyle name="Normal 3 3 86" xfId="25300" xr:uid="{00000000-0005-0000-0000-0000D4620000}"/>
    <cellStyle name="Normal 3 3 87" xfId="25301" xr:uid="{00000000-0005-0000-0000-0000D5620000}"/>
    <cellStyle name="Normal 3 3 88" xfId="25302" xr:uid="{00000000-0005-0000-0000-0000D6620000}"/>
    <cellStyle name="Normal 3 3 89" xfId="25303" xr:uid="{00000000-0005-0000-0000-0000D7620000}"/>
    <cellStyle name="Normal 3 3 9" xfId="25304" xr:uid="{00000000-0005-0000-0000-0000D8620000}"/>
    <cellStyle name="Normal 3 3 90" xfId="25305" xr:uid="{00000000-0005-0000-0000-0000D9620000}"/>
    <cellStyle name="Normal 3 3 91" xfId="25306" xr:uid="{00000000-0005-0000-0000-0000DA620000}"/>
    <cellStyle name="Normal 3 3 92" xfId="25307" xr:uid="{00000000-0005-0000-0000-0000DB620000}"/>
    <cellStyle name="Normal 3 3 93" xfId="25308" xr:uid="{00000000-0005-0000-0000-0000DC620000}"/>
    <cellStyle name="Normal 3 3 94" xfId="25309" xr:uid="{00000000-0005-0000-0000-0000DD620000}"/>
    <cellStyle name="Normal 3 3 95" xfId="25310" xr:uid="{00000000-0005-0000-0000-0000DE620000}"/>
    <cellStyle name="Normal 3 3 96" xfId="25311" xr:uid="{00000000-0005-0000-0000-0000DF620000}"/>
    <cellStyle name="Normal 3 3 97" xfId="25312" xr:uid="{00000000-0005-0000-0000-0000E0620000}"/>
    <cellStyle name="Normal 3 3 98" xfId="25313" xr:uid="{00000000-0005-0000-0000-0000E1620000}"/>
    <cellStyle name="Normal 3 3 99" xfId="25314" xr:uid="{00000000-0005-0000-0000-0000E2620000}"/>
    <cellStyle name="Normal 3 30" xfId="25315" xr:uid="{00000000-0005-0000-0000-0000E3620000}"/>
    <cellStyle name="Normal 3 31" xfId="25316" xr:uid="{00000000-0005-0000-0000-0000E4620000}"/>
    <cellStyle name="Normal 3 32" xfId="25317" xr:uid="{00000000-0005-0000-0000-0000E5620000}"/>
    <cellStyle name="Normal 3 33" xfId="25318" xr:uid="{00000000-0005-0000-0000-0000E6620000}"/>
    <cellStyle name="Normal 3 34" xfId="25319" xr:uid="{00000000-0005-0000-0000-0000E7620000}"/>
    <cellStyle name="Normal 3 35" xfId="25320" xr:uid="{00000000-0005-0000-0000-0000E8620000}"/>
    <cellStyle name="Normal 3 36" xfId="25321" xr:uid="{00000000-0005-0000-0000-0000E9620000}"/>
    <cellStyle name="Normal 3 37" xfId="25322" xr:uid="{00000000-0005-0000-0000-0000EA620000}"/>
    <cellStyle name="Normal 3 38" xfId="25323" xr:uid="{00000000-0005-0000-0000-0000EB620000}"/>
    <cellStyle name="Normal 3 39" xfId="25324" xr:uid="{00000000-0005-0000-0000-0000EC620000}"/>
    <cellStyle name="Normal 3 4" xfId="25325" xr:uid="{00000000-0005-0000-0000-0000ED620000}"/>
    <cellStyle name="Normal 3 4 10" xfId="25326" xr:uid="{00000000-0005-0000-0000-0000EE620000}"/>
    <cellStyle name="Normal 3 4 11" xfId="25327" xr:uid="{00000000-0005-0000-0000-0000EF620000}"/>
    <cellStyle name="Normal 3 4 2" xfId="25328" xr:uid="{00000000-0005-0000-0000-0000F0620000}"/>
    <cellStyle name="Normal 3 4 3" xfId="25329" xr:uid="{00000000-0005-0000-0000-0000F1620000}"/>
    <cellStyle name="Normal 3 4 4" xfId="25330" xr:uid="{00000000-0005-0000-0000-0000F2620000}"/>
    <cellStyle name="Normal 3 4 5" xfId="25331" xr:uid="{00000000-0005-0000-0000-0000F3620000}"/>
    <cellStyle name="Normal 3 4 6" xfId="25332" xr:uid="{00000000-0005-0000-0000-0000F4620000}"/>
    <cellStyle name="Normal 3 4 7" xfId="25333" xr:uid="{00000000-0005-0000-0000-0000F5620000}"/>
    <cellStyle name="Normal 3 4 8" xfId="25334" xr:uid="{00000000-0005-0000-0000-0000F6620000}"/>
    <cellStyle name="Normal 3 4 9" xfId="25335" xr:uid="{00000000-0005-0000-0000-0000F7620000}"/>
    <cellStyle name="Normal 3 40" xfId="25336" xr:uid="{00000000-0005-0000-0000-0000F8620000}"/>
    <cellStyle name="Normal 3 41" xfId="25337" xr:uid="{00000000-0005-0000-0000-0000F9620000}"/>
    <cellStyle name="Normal 3 42" xfId="25338" xr:uid="{00000000-0005-0000-0000-0000FA620000}"/>
    <cellStyle name="Normal 3 43" xfId="25339" xr:uid="{00000000-0005-0000-0000-0000FB620000}"/>
    <cellStyle name="Normal 3 44" xfId="25340" xr:uid="{00000000-0005-0000-0000-0000FC620000}"/>
    <cellStyle name="Normal 3 45" xfId="25341" xr:uid="{00000000-0005-0000-0000-0000FD620000}"/>
    <cellStyle name="Normal 3 46" xfId="25342" xr:uid="{00000000-0005-0000-0000-0000FE620000}"/>
    <cellStyle name="Normal 3 47" xfId="25343" xr:uid="{00000000-0005-0000-0000-0000FF620000}"/>
    <cellStyle name="Normal 3 48" xfId="25344" xr:uid="{00000000-0005-0000-0000-000000630000}"/>
    <cellStyle name="Normal 3 49" xfId="25345" xr:uid="{00000000-0005-0000-0000-000001630000}"/>
    <cellStyle name="Normal 3 5" xfId="25346" xr:uid="{00000000-0005-0000-0000-000002630000}"/>
    <cellStyle name="Normal 3 50" xfId="25347" xr:uid="{00000000-0005-0000-0000-000003630000}"/>
    <cellStyle name="Normal 3 51" xfId="25348" xr:uid="{00000000-0005-0000-0000-000004630000}"/>
    <cellStyle name="Normal 3 52" xfId="25349" xr:uid="{00000000-0005-0000-0000-000005630000}"/>
    <cellStyle name="Normal 3 53" xfId="25350" xr:uid="{00000000-0005-0000-0000-000006630000}"/>
    <cellStyle name="Normal 3 54" xfId="25351" xr:uid="{00000000-0005-0000-0000-000007630000}"/>
    <cellStyle name="Normal 3 55" xfId="25352" xr:uid="{00000000-0005-0000-0000-000008630000}"/>
    <cellStyle name="Normal 3 56" xfId="25353" xr:uid="{00000000-0005-0000-0000-000009630000}"/>
    <cellStyle name="Normal 3 57" xfId="25354" xr:uid="{00000000-0005-0000-0000-00000A630000}"/>
    <cellStyle name="Normal 3 58" xfId="25355" xr:uid="{00000000-0005-0000-0000-00000B630000}"/>
    <cellStyle name="Normal 3 59" xfId="25356" xr:uid="{00000000-0005-0000-0000-00000C630000}"/>
    <cellStyle name="Normal 3 6" xfId="25357" xr:uid="{00000000-0005-0000-0000-00000D630000}"/>
    <cellStyle name="Normal 3 60" xfId="25358" xr:uid="{00000000-0005-0000-0000-00000E630000}"/>
    <cellStyle name="Normal 3 61" xfId="25359" xr:uid="{00000000-0005-0000-0000-00000F630000}"/>
    <cellStyle name="Normal 3 62" xfId="25360" xr:uid="{00000000-0005-0000-0000-000010630000}"/>
    <cellStyle name="Normal 3 63" xfId="25361" xr:uid="{00000000-0005-0000-0000-000011630000}"/>
    <cellStyle name="Normal 3 64" xfId="25362" xr:uid="{00000000-0005-0000-0000-000012630000}"/>
    <cellStyle name="Normal 3 65" xfId="25363" xr:uid="{00000000-0005-0000-0000-000013630000}"/>
    <cellStyle name="Normal 3 66" xfId="25364" xr:uid="{00000000-0005-0000-0000-000014630000}"/>
    <cellStyle name="Normal 3 67" xfId="25365" xr:uid="{00000000-0005-0000-0000-000015630000}"/>
    <cellStyle name="Normal 3 68" xfId="25366" xr:uid="{00000000-0005-0000-0000-000016630000}"/>
    <cellStyle name="Normal 3 69" xfId="25367" xr:uid="{00000000-0005-0000-0000-000017630000}"/>
    <cellStyle name="Normal 3 7" xfId="25368" xr:uid="{00000000-0005-0000-0000-000018630000}"/>
    <cellStyle name="Normal 3 70" xfId="25369" xr:uid="{00000000-0005-0000-0000-000019630000}"/>
    <cellStyle name="Normal 3 71" xfId="25370" xr:uid="{00000000-0005-0000-0000-00001A630000}"/>
    <cellStyle name="Normal 3 72" xfId="25371" xr:uid="{00000000-0005-0000-0000-00001B630000}"/>
    <cellStyle name="Normal 3 73" xfId="25372" xr:uid="{00000000-0005-0000-0000-00001C630000}"/>
    <cellStyle name="Normal 3 74" xfId="25373" xr:uid="{00000000-0005-0000-0000-00001D630000}"/>
    <cellStyle name="Normal 3 75" xfId="25374" xr:uid="{00000000-0005-0000-0000-00001E630000}"/>
    <cellStyle name="Normal 3 76" xfId="25375" xr:uid="{00000000-0005-0000-0000-00001F630000}"/>
    <cellStyle name="Normal 3 77" xfId="25376" xr:uid="{00000000-0005-0000-0000-000020630000}"/>
    <cellStyle name="Normal 3 78" xfId="25377" xr:uid="{00000000-0005-0000-0000-000021630000}"/>
    <cellStyle name="Normal 3 79" xfId="25378" xr:uid="{00000000-0005-0000-0000-000022630000}"/>
    <cellStyle name="Normal 3 8" xfId="25379" xr:uid="{00000000-0005-0000-0000-000023630000}"/>
    <cellStyle name="Normal 3 80" xfId="25380" xr:uid="{00000000-0005-0000-0000-000024630000}"/>
    <cellStyle name="Normal 3 81" xfId="25381" xr:uid="{00000000-0005-0000-0000-000025630000}"/>
    <cellStyle name="Normal 3 82" xfId="25382" xr:uid="{00000000-0005-0000-0000-000026630000}"/>
    <cellStyle name="Normal 3 83" xfId="25383" xr:uid="{00000000-0005-0000-0000-000027630000}"/>
    <cellStyle name="Normal 3 84" xfId="25384" xr:uid="{00000000-0005-0000-0000-000028630000}"/>
    <cellStyle name="Normal 3 85" xfId="25385" xr:uid="{00000000-0005-0000-0000-000029630000}"/>
    <cellStyle name="Normal 3 86" xfId="25386" xr:uid="{00000000-0005-0000-0000-00002A630000}"/>
    <cellStyle name="Normal 3 87" xfId="25387" xr:uid="{00000000-0005-0000-0000-00002B630000}"/>
    <cellStyle name="Normal 3 88" xfId="25388" xr:uid="{00000000-0005-0000-0000-00002C630000}"/>
    <cellStyle name="Normal 3 89" xfId="25389" xr:uid="{00000000-0005-0000-0000-00002D630000}"/>
    <cellStyle name="Normal 3 9" xfId="25390" xr:uid="{00000000-0005-0000-0000-00002E630000}"/>
    <cellStyle name="Normal 3 90" xfId="25391" xr:uid="{00000000-0005-0000-0000-00002F630000}"/>
    <cellStyle name="Normal 3 91" xfId="25392" xr:uid="{00000000-0005-0000-0000-000030630000}"/>
    <cellStyle name="Normal 3 92" xfId="25393" xr:uid="{00000000-0005-0000-0000-000031630000}"/>
    <cellStyle name="Normal 3 93" xfId="25394" xr:uid="{00000000-0005-0000-0000-000032630000}"/>
    <cellStyle name="Normal 3 94" xfId="25395" xr:uid="{00000000-0005-0000-0000-000033630000}"/>
    <cellStyle name="Normal 3 95" xfId="25396" xr:uid="{00000000-0005-0000-0000-000034630000}"/>
    <cellStyle name="Normal 3 96" xfId="25397" xr:uid="{00000000-0005-0000-0000-000035630000}"/>
    <cellStyle name="Normal 3 97" xfId="25398" xr:uid="{00000000-0005-0000-0000-000036630000}"/>
    <cellStyle name="Normal 3 98" xfId="25399" xr:uid="{00000000-0005-0000-0000-000037630000}"/>
    <cellStyle name="Normal 3 99" xfId="25400" xr:uid="{00000000-0005-0000-0000-000038630000}"/>
    <cellStyle name="Normal 3_CO-TK-(1)" xfId="25401" xr:uid="{00000000-0005-0000-0000-000039630000}"/>
    <cellStyle name="Normal 30" xfId="25402" xr:uid="{00000000-0005-0000-0000-00003A630000}"/>
    <cellStyle name="Normal 30 10" xfId="25403" xr:uid="{00000000-0005-0000-0000-00003B630000}"/>
    <cellStyle name="Normal 30 11" xfId="25404" xr:uid="{00000000-0005-0000-0000-00003C630000}"/>
    <cellStyle name="Normal 30 12" xfId="25405" xr:uid="{00000000-0005-0000-0000-00003D630000}"/>
    <cellStyle name="Normal 30 13" xfId="25406" xr:uid="{00000000-0005-0000-0000-00003E630000}"/>
    <cellStyle name="Normal 30 14" xfId="25407" xr:uid="{00000000-0005-0000-0000-00003F630000}"/>
    <cellStyle name="Normal 30 15" xfId="25408" xr:uid="{00000000-0005-0000-0000-000040630000}"/>
    <cellStyle name="Normal 30 16" xfId="25409" xr:uid="{00000000-0005-0000-0000-000041630000}"/>
    <cellStyle name="Normal 30 17" xfId="25410" xr:uid="{00000000-0005-0000-0000-000042630000}"/>
    <cellStyle name="Normal 30 18" xfId="25411" xr:uid="{00000000-0005-0000-0000-000043630000}"/>
    <cellStyle name="Normal 30 19" xfId="25412" xr:uid="{00000000-0005-0000-0000-000044630000}"/>
    <cellStyle name="Normal 30 2" xfId="25413" xr:uid="{00000000-0005-0000-0000-000045630000}"/>
    <cellStyle name="Normal 30 20" xfId="25414" xr:uid="{00000000-0005-0000-0000-000046630000}"/>
    <cellStyle name="Normal 30 21" xfId="25415" xr:uid="{00000000-0005-0000-0000-000047630000}"/>
    <cellStyle name="Normal 30 22" xfId="25416" xr:uid="{00000000-0005-0000-0000-000048630000}"/>
    <cellStyle name="Normal 30 23" xfId="25417" xr:uid="{00000000-0005-0000-0000-000049630000}"/>
    <cellStyle name="Normal 30 24" xfId="25418" xr:uid="{00000000-0005-0000-0000-00004A630000}"/>
    <cellStyle name="Normal 30 25" xfId="25419" xr:uid="{00000000-0005-0000-0000-00004B630000}"/>
    <cellStyle name="Normal 30 26" xfId="25420" xr:uid="{00000000-0005-0000-0000-00004C630000}"/>
    <cellStyle name="Normal 30 27" xfId="25421" xr:uid="{00000000-0005-0000-0000-00004D630000}"/>
    <cellStyle name="Normal 30 28" xfId="25422" xr:uid="{00000000-0005-0000-0000-00004E630000}"/>
    <cellStyle name="Normal 30 29" xfId="25423" xr:uid="{00000000-0005-0000-0000-00004F630000}"/>
    <cellStyle name="Normal 30 3" xfId="25424" xr:uid="{00000000-0005-0000-0000-000050630000}"/>
    <cellStyle name="Normal 30 30" xfId="25425" xr:uid="{00000000-0005-0000-0000-000051630000}"/>
    <cellStyle name="Normal 30 4" xfId="25426" xr:uid="{00000000-0005-0000-0000-000052630000}"/>
    <cellStyle name="Normal 30 5" xfId="25427" xr:uid="{00000000-0005-0000-0000-000053630000}"/>
    <cellStyle name="Normal 30 6" xfId="25428" xr:uid="{00000000-0005-0000-0000-000054630000}"/>
    <cellStyle name="Normal 30 7" xfId="25429" xr:uid="{00000000-0005-0000-0000-000055630000}"/>
    <cellStyle name="Normal 30 8" xfId="25430" xr:uid="{00000000-0005-0000-0000-000056630000}"/>
    <cellStyle name="Normal 30 9" xfId="25431" xr:uid="{00000000-0005-0000-0000-000057630000}"/>
    <cellStyle name="Normal 31" xfId="25432" xr:uid="{00000000-0005-0000-0000-000058630000}"/>
    <cellStyle name="Normal 31 10" xfId="25433" xr:uid="{00000000-0005-0000-0000-000059630000}"/>
    <cellStyle name="Normal 31 11" xfId="25434" xr:uid="{00000000-0005-0000-0000-00005A630000}"/>
    <cellStyle name="Normal 31 12" xfId="25435" xr:uid="{00000000-0005-0000-0000-00005B630000}"/>
    <cellStyle name="Normal 31 13" xfId="25436" xr:uid="{00000000-0005-0000-0000-00005C630000}"/>
    <cellStyle name="Normal 31 2" xfId="25437" xr:uid="{00000000-0005-0000-0000-00005D630000}"/>
    <cellStyle name="Normal 31 3" xfId="25438" xr:uid="{00000000-0005-0000-0000-00005E630000}"/>
    <cellStyle name="Normal 31 4" xfId="25439" xr:uid="{00000000-0005-0000-0000-00005F630000}"/>
    <cellStyle name="Normal 31 5" xfId="25440" xr:uid="{00000000-0005-0000-0000-000060630000}"/>
    <cellStyle name="Normal 31 6" xfId="25441" xr:uid="{00000000-0005-0000-0000-000061630000}"/>
    <cellStyle name="Normal 31 7" xfId="25442" xr:uid="{00000000-0005-0000-0000-000062630000}"/>
    <cellStyle name="Normal 31 8" xfId="25443" xr:uid="{00000000-0005-0000-0000-000063630000}"/>
    <cellStyle name="Normal 31 9" xfId="25444" xr:uid="{00000000-0005-0000-0000-000064630000}"/>
    <cellStyle name="Normal 32" xfId="25445" xr:uid="{00000000-0005-0000-0000-000065630000}"/>
    <cellStyle name="Normal 32 10" xfId="25446" xr:uid="{00000000-0005-0000-0000-000066630000}"/>
    <cellStyle name="Normal 32 11" xfId="25447" xr:uid="{00000000-0005-0000-0000-000067630000}"/>
    <cellStyle name="Normal 32 12" xfId="25448" xr:uid="{00000000-0005-0000-0000-000068630000}"/>
    <cellStyle name="Normal 32 13" xfId="25449" xr:uid="{00000000-0005-0000-0000-000069630000}"/>
    <cellStyle name="Normal 32 2" xfId="25450" xr:uid="{00000000-0005-0000-0000-00006A630000}"/>
    <cellStyle name="Normal 32 3" xfId="25451" xr:uid="{00000000-0005-0000-0000-00006B630000}"/>
    <cellStyle name="Normal 32 4" xfId="25452" xr:uid="{00000000-0005-0000-0000-00006C630000}"/>
    <cellStyle name="Normal 32 5" xfId="25453" xr:uid="{00000000-0005-0000-0000-00006D630000}"/>
    <cellStyle name="Normal 32 6" xfId="25454" xr:uid="{00000000-0005-0000-0000-00006E630000}"/>
    <cellStyle name="Normal 32 7" xfId="25455" xr:uid="{00000000-0005-0000-0000-00006F630000}"/>
    <cellStyle name="Normal 32 8" xfId="25456" xr:uid="{00000000-0005-0000-0000-000070630000}"/>
    <cellStyle name="Normal 32 9" xfId="25457" xr:uid="{00000000-0005-0000-0000-000071630000}"/>
    <cellStyle name="Normal 33" xfId="25458" xr:uid="{00000000-0005-0000-0000-000072630000}"/>
    <cellStyle name="Normal 34" xfId="25459" xr:uid="{00000000-0005-0000-0000-000073630000}"/>
    <cellStyle name="Normal 35" xfId="25460" xr:uid="{00000000-0005-0000-0000-000074630000}"/>
    <cellStyle name="Normal 36" xfId="25461" xr:uid="{00000000-0005-0000-0000-000075630000}"/>
    <cellStyle name="Normal 37" xfId="25462" xr:uid="{00000000-0005-0000-0000-000076630000}"/>
    <cellStyle name="Normal 38" xfId="25463" xr:uid="{00000000-0005-0000-0000-000077630000}"/>
    <cellStyle name="Normal 39" xfId="25464" xr:uid="{00000000-0005-0000-0000-000078630000}"/>
    <cellStyle name="Normal 4" xfId="25465" xr:uid="{00000000-0005-0000-0000-000079630000}"/>
    <cellStyle name="Normal 4 10" xfId="25466" xr:uid="{00000000-0005-0000-0000-00007A630000}"/>
    <cellStyle name="Normal 4 10 10" xfId="25467" xr:uid="{00000000-0005-0000-0000-00007B630000}"/>
    <cellStyle name="Normal 4 10 10 2" xfId="25468" xr:uid="{00000000-0005-0000-0000-00007C630000}"/>
    <cellStyle name="Normal 4 10 10 3" xfId="25469" xr:uid="{00000000-0005-0000-0000-00007D630000}"/>
    <cellStyle name="Normal 4 10 10 4" xfId="25470" xr:uid="{00000000-0005-0000-0000-00007E630000}"/>
    <cellStyle name="Normal 4 10 10 5" xfId="25471" xr:uid="{00000000-0005-0000-0000-00007F630000}"/>
    <cellStyle name="Normal 4 10 10 6" xfId="25472" xr:uid="{00000000-0005-0000-0000-000080630000}"/>
    <cellStyle name="Normal 4 10 10 7" xfId="25473" xr:uid="{00000000-0005-0000-0000-000081630000}"/>
    <cellStyle name="Normal 4 10 100" xfId="25474" xr:uid="{00000000-0005-0000-0000-000082630000}"/>
    <cellStyle name="Normal 4 10 101" xfId="25475" xr:uid="{00000000-0005-0000-0000-000083630000}"/>
    <cellStyle name="Normal 4 10 102" xfId="25476" xr:uid="{00000000-0005-0000-0000-000084630000}"/>
    <cellStyle name="Normal 4 10 103" xfId="25477" xr:uid="{00000000-0005-0000-0000-000085630000}"/>
    <cellStyle name="Normal 4 10 104" xfId="25478" xr:uid="{00000000-0005-0000-0000-000086630000}"/>
    <cellStyle name="Normal 4 10 105" xfId="25479" xr:uid="{00000000-0005-0000-0000-000087630000}"/>
    <cellStyle name="Normal 4 10 106" xfId="25480" xr:uid="{00000000-0005-0000-0000-000088630000}"/>
    <cellStyle name="Normal 4 10 107" xfId="25481" xr:uid="{00000000-0005-0000-0000-000089630000}"/>
    <cellStyle name="Normal 4 10 108" xfId="25482" xr:uid="{00000000-0005-0000-0000-00008A630000}"/>
    <cellStyle name="Normal 4 10 109" xfId="25483" xr:uid="{00000000-0005-0000-0000-00008B630000}"/>
    <cellStyle name="Normal 4 10 11" xfId="25484" xr:uid="{00000000-0005-0000-0000-00008C630000}"/>
    <cellStyle name="Normal 4 10 110" xfId="25485" xr:uid="{00000000-0005-0000-0000-00008D630000}"/>
    <cellStyle name="Normal 4 10 111" xfId="25486" xr:uid="{00000000-0005-0000-0000-00008E630000}"/>
    <cellStyle name="Normal 4 10 112" xfId="25487" xr:uid="{00000000-0005-0000-0000-00008F630000}"/>
    <cellStyle name="Normal 4 10 113" xfId="25488" xr:uid="{00000000-0005-0000-0000-000090630000}"/>
    <cellStyle name="Normal 4 10 114" xfId="25489" xr:uid="{00000000-0005-0000-0000-000091630000}"/>
    <cellStyle name="Normal 4 10 115" xfId="25490" xr:uid="{00000000-0005-0000-0000-000092630000}"/>
    <cellStyle name="Normal 4 10 116" xfId="25491" xr:uid="{00000000-0005-0000-0000-000093630000}"/>
    <cellStyle name="Normal 4 10 117" xfId="25492" xr:uid="{00000000-0005-0000-0000-000094630000}"/>
    <cellStyle name="Normal 4 10 118" xfId="25493" xr:uid="{00000000-0005-0000-0000-000095630000}"/>
    <cellStyle name="Normal 4 10 119" xfId="25494" xr:uid="{00000000-0005-0000-0000-000096630000}"/>
    <cellStyle name="Normal 4 10 12" xfId="25495" xr:uid="{00000000-0005-0000-0000-000097630000}"/>
    <cellStyle name="Normal 4 10 120" xfId="25496" xr:uid="{00000000-0005-0000-0000-000098630000}"/>
    <cellStyle name="Normal 4 10 121" xfId="25497" xr:uid="{00000000-0005-0000-0000-000099630000}"/>
    <cellStyle name="Normal 4 10 122" xfId="25498" xr:uid="{00000000-0005-0000-0000-00009A630000}"/>
    <cellStyle name="Normal 4 10 123" xfId="25499" xr:uid="{00000000-0005-0000-0000-00009B630000}"/>
    <cellStyle name="Normal 4 10 124" xfId="25500" xr:uid="{00000000-0005-0000-0000-00009C630000}"/>
    <cellStyle name="Normal 4 10 125" xfId="25501" xr:uid="{00000000-0005-0000-0000-00009D630000}"/>
    <cellStyle name="Normal 4 10 126" xfId="25502" xr:uid="{00000000-0005-0000-0000-00009E630000}"/>
    <cellStyle name="Normal 4 10 127" xfId="25503" xr:uid="{00000000-0005-0000-0000-00009F630000}"/>
    <cellStyle name="Normal 4 10 128" xfId="25504" xr:uid="{00000000-0005-0000-0000-0000A0630000}"/>
    <cellStyle name="Normal 4 10 129" xfId="25505" xr:uid="{00000000-0005-0000-0000-0000A1630000}"/>
    <cellStyle name="Normal 4 10 13" xfId="25506" xr:uid="{00000000-0005-0000-0000-0000A2630000}"/>
    <cellStyle name="Normal 4 10 130" xfId="25507" xr:uid="{00000000-0005-0000-0000-0000A3630000}"/>
    <cellStyle name="Normal 4 10 131" xfId="25508" xr:uid="{00000000-0005-0000-0000-0000A4630000}"/>
    <cellStyle name="Normal 4 10 132" xfId="25509" xr:uid="{00000000-0005-0000-0000-0000A5630000}"/>
    <cellStyle name="Normal 4 10 133" xfId="25510" xr:uid="{00000000-0005-0000-0000-0000A6630000}"/>
    <cellStyle name="Normal 4 10 134" xfId="25511" xr:uid="{00000000-0005-0000-0000-0000A7630000}"/>
    <cellStyle name="Normal 4 10 135" xfId="25512" xr:uid="{00000000-0005-0000-0000-0000A8630000}"/>
    <cellStyle name="Normal 4 10 136" xfId="25513" xr:uid="{00000000-0005-0000-0000-0000A9630000}"/>
    <cellStyle name="Normal 4 10 137" xfId="25514" xr:uid="{00000000-0005-0000-0000-0000AA630000}"/>
    <cellStyle name="Normal 4 10 138" xfId="25515" xr:uid="{00000000-0005-0000-0000-0000AB630000}"/>
    <cellStyle name="Normal 4 10 139" xfId="25516" xr:uid="{00000000-0005-0000-0000-0000AC630000}"/>
    <cellStyle name="Normal 4 10 14" xfId="25517" xr:uid="{00000000-0005-0000-0000-0000AD630000}"/>
    <cellStyle name="Normal 4 10 140" xfId="25518" xr:uid="{00000000-0005-0000-0000-0000AE630000}"/>
    <cellStyle name="Normal 4 10 141" xfId="25519" xr:uid="{00000000-0005-0000-0000-0000AF630000}"/>
    <cellStyle name="Normal 4 10 142" xfId="25520" xr:uid="{00000000-0005-0000-0000-0000B0630000}"/>
    <cellStyle name="Normal 4 10 143" xfId="25521" xr:uid="{00000000-0005-0000-0000-0000B1630000}"/>
    <cellStyle name="Normal 4 10 144" xfId="25522" xr:uid="{00000000-0005-0000-0000-0000B2630000}"/>
    <cellStyle name="Normal 4 10 145" xfId="25523" xr:uid="{00000000-0005-0000-0000-0000B3630000}"/>
    <cellStyle name="Normal 4 10 146" xfId="25524" xr:uid="{00000000-0005-0000-0000-0000B4630000}"/>
    <cellStyle name="Normal 4 10 147" xfId="25525" xr:uid="{00000000-0005-0000-0000-0000B5630000}"/>
    <cellStyle name="Normal 4 10 148" xfId="25526" xr:uid="{00000000-0005-0000-0000-0000B6630000}"/>
    <cellStyle name="Normal 4 10 149" xfId="25527" xr:uid="{00000000-0005-0000-0000-0000B7630000}"/>
    <cellStyle name="Normal 4 10 15" xfId="25528" xr:uid="{00000000-0005-0000-0000-0000B8630000}"/>
    <cellStyle name="Normal 4 10 150" xfId="25529" xr:uid="{00000000-0005-0000-0000-0000B9630000}"/>
    <cellStyle name="Normal 4 10 151" xfId="25530" xr:uid="{00000000-0005-0000-0000-0000BA630000}"/>
    <cellStyle name="Normal 4 10 152" xfId="25531" xr:uid="{00000000-0005-0000-0000-0000BB630000}"/>
    <cellStyle name="Normal 4 10 153" xfId="25532" xr:uid="{00000000-0005-0000-0000-0000BC630000}"/>
    <cellStyle name="Normal 4 10 154" xfId="25533" xr:uid="{00000000-0005-0000-0000-0000BD630000}"/>
    <cellStyle name="Normal 4 10 155" xfId="25534" xr:uid="{00000000-0005-0000-0000-0000BE630000}"/>
    <cellStyle name="Normal 4 10 156" xfId="25535" xr:uid="{00000000-0005-0000-0000-0000BF630000}"/>
    <cellStyle name="Normal 4 10 157" xfId="25536" xr:uid="{00000000-0005-0000-0000-0000C0630000}"/>
    <cellStyle name="Normal 4 10 158" xfId="25537" xr:uid="{00000000-0005-0000-0000-0000C1630000}"/>
    <cellStyle name="Normal 4 10 159" xfId="25538" xr:uid="{00000000-0005-0000-0000-0000C2630000}"/>
    <cellStyle name="Normal 4 10 16" xfId="25539" xr:uid="{00000000-0005-0000-0000-0000C3630000}"/>
    <cellStyle name="Normal 4 10 160" xfId="25540" xr:uid="{00000000-0005-0000-0000-0000C4630000}"/>
    <cellStyle name="Normal 4 10 161" xfId="25541" xr:uid="{00000000-0005-0000-0000-0000C5630000}"/>
    <cellStyle name="Normal 4 10 162" xfId="25542" xr:uid="{00000000-0005-0000-0000-0000C6630000}"/>
    <cellStyle name="Normal 4 10 163" xfId="25543" xr:uid="{00000000-0005-0000-0000-0000C7630000}"/>
    <cellStyle name="Normal 4 10 164" xfId="25544" xr:uid="{00000000-0005-0000-0000-0000C8630000}"/>
    <cellStyle name="Normal 4 10 165" xfId="25545" xr:uid="{00000000-0005-0000-0000-0000C9630000}"/>
    <cellStyle name="Normal 4 10 166" xfId="25546" xr:uid="{00000000-0005-0000-0000-0000CA630000}"/>
    <cellStyle name="Normal 4 10 167" xfId="25547" xr:uid="{00000000-0005-0000-0000-0000CB630000}"/>
    <cellStyle name="Normal 4 10 168" xfId="25548" xr:uid="{00000000-0005-0000-0000-0000CC630000}"/>
    <cellStyle name="Normal 4 10 169" xfId="25549" xr:uid="{00000000-0005-0000-0000-0000CD630000}"/>
    <cellStyle name="Normal 4 10 17" xfId="25550" xr:uid="{00000000-0005-0000-0000-0000CE630000}"/>
    <cellStyle name="Normal 4 10 170" xfId="25551" xr:uid="{00000000-0005-0000-0000-0000CF630000}"/>
    <cellStyle name="Normal 4 10 171" xfId="25552" xr:uid="{00000000-0005-0000-0000-0000D0630000}"/>
    <cellStyle name="Normal 4 10 172" xfId="25553" xr:uid="{00000000-0005-0000-0000-0000D1630000}"/>
    <cellStyle name="Normal 4 10 173" xfId="25554" xr:uid="{00000000-0005-0000-0000-0000D2630000}"/>
    <cellStyle name="Normal 4 10 174" xfId="25555" xr:uid="{00000000-0005-0000-0000-0000D3630000}"/>
    <cellStyle name="Normal 4 10 175" xfId="25556" xr:uid="{00000000-0005-0000-0000-0000D4630000}"/>
    <cellStyle name="Normal 4 10 176" xfId="25557" xr:uid="{00000000-0005-0000-0000-0000D5630000}"/>
    <cellStyle name="Normal 4 10 177" xfId="25558" xr:uid="{00000000-0005-0000-0000-0000D6630000}"/>
    <cellStyle name="Normal 4 10 178" xfId="25559" xr:uid="{00000000-0005-0000-0000-0000D7630000}"/>
    <cellStyle name="Normal 4 10 179" xfId="25560" xr:uid="{00000000-0005-0000-0000-0000D8630000}"/>
    <cellStyle name="Normal 4 10 18" xfId="25561" xr:uid="{00000000-0005-0000-0000-0000D9630000}"/>
    <cellStyle name="Normal 4 10 180" xfId="25562" xr:uid="{00000000-0005-0000-0000-0000DA630000}"/>
    <cellStyle name="Normal 4 10 181" xfId="25563" xr:uid="{00000000-0005-0000-0000-0000DB630000}"/>
    <cellStyle name="Normal 4 10 182" xfId="25564" xr:uid="{00000000-0005-0000-0000-0000DC630000}"/>
    <cellStyle name="Normal 4 10 183" xfId="25565" xr:uid="{00000000-0005-0000-0000-0000DD630000}"/>
    <cellStyle name="Normal 4 10 184" xfId="25566" xr:uid="{00000000-0005-0000-0000-0000DE630000}"/>
    <cellStyle name="Normal 4 10 185" xfId="25567" xr:uid="{00000000-0005-0000-0000-0000DF630000}"/>
    <cellStyle name="Normal 4 10 186" xfId="25568" xr:uid="{00000000-0005-0000-0000-0000E0630000}"/>
    <cellStyle name="Normal 4 10 187" xfId="25569" xr:uid="{00000000-0005-0000-0000-0000E1630000}"/>
    <cellStyle name="Normal 4 10 188" xfId="25570" xr:uid="{00000000-0005-0000-0000-0000E2630000}"/>
    <cellStyle name="Normal 4 10 189" xfId="25571" xr:uid="{00000000-0005-0000-0000-0000E3630000}"/>
    <cellStyle name="Normal 4 10 19" xfId="25572" xr:uid="{00000000-0005-0000-0000-0000E4630000}"/>
    <cellStyle name="Normal 4 10 190" xfId="25573" xr:uid="{00000000-0005-0000-0000-0000E5630000}"/>
    <cellStyle name="Normal 4 10 191" xfId="25574" xr:uid="{00000000-0005-0000-0000-0000E6630000}"/>
    <cellStyle name="Normal 4 10 2" xfId="25575" xr:uid="{00000000-0005-0000-0000-0000E7630000}"/>
    <cellStyle name="Normal 4 10 2 2" xfId="25576" xr:uid="{00000000-0005-0000-0000-0000E8630000}"/>
    <cellStyle name="Normal 4 10 2 3" xfId="25577" xr:uid="{00000000-0005-0000-0000-0000E9630000}"/>
    <cellStyle name="Normal 4 10 2 4" xfId="25578" xr:uid="{00000000-0005-0000-0000-0000EA630000}"/>
    <cellStyle name="Normal 4 10 2 5" xfId="25579" xr:uid="{00000000-0005-0000-0000-0000EB630000}"/>
    <cellStyle name="Normal 4 10 2 6" xfId="25580" xr:uid="{00000000-0005-0000-0000-0000EC630000}"/>
    <cellStyle name="Normal 4 10 2 7" xfId="25581" xr:uid="{00000000-0005-0000-0000-0000ED630000}"/>
    <cellStyle name="Normal 4 10 20" xfId="25582" xr:uid="{00000000-0005-0000-0000-0000EE630000}"/>
    <cellStyle name="Normal 4 10 21" xfId="25583" xr:uid="{00000000-0005-0000-0000-0000EF630000}"/>
    <cellStyle name="Normal 4 10 22" xfId="25584" xr:uid="{00000000-0005-0000-0000-0000F0630000}"/>
    <cellStyle name="Normal 4 10 23" xfId="25585" xr:uid="{00000000-0005-0000-0000-0000F1630000}"/>
    <cellStyle name="Normal 4 10 24" xfId="25586" xr:uid="{00000000-0005-0000-0000-0000F2630000}"/>
    <cellStyle name="Normal 4 10 25" xfId="25587" xr:uid="{00000000-0005-0000-0000-0000F3630000}"/>
    <cellStyle name="Normal 4 10 26" xfId="25588" xr:uid="{00000000-0005-0000-0000-0000F4630000}"/>
    <cellStyle name="Normal 4 10 27" xfId="25589" xr:uid="{00000000-0005-0000-0000-0000F5630000}"/>
    <cellStyle name="Normal 4 10 28" xfId="25590" xr:uid="{00000000-0005-0000-0000-0000F6630000}"/>
    <cellStyle name="Normal 4 10 29" xfId="25591" xr:uid="{00000000-0005-0000-0000-0000F7630000}"/>
    <cellStyle name="Normal 4 10 3" xfId="25592" xr:uid="{00000000-0005-0000-0000-0000F8630000}"/>
    <cellStyle name="Normal 4 10 3 2" xfId="25593" xr:uid="{00000000-0005-0000-0000-0000F9630000}"/>
    <cellStyle name="Normal 4 10 3 3" xfId="25594" xr:uid="{00000000-0005-0000-0000-0000FA630000}"/>
    <cellStyle name="Normal 4 10 3 4" xfId="25595" xr:uid="{00000000-0005-0000-0000-0000FB630000}"/>
    <cellStyle name="Normal 4 10 3 5" xfId="25596" xr:uid="{00000000-0005-0000-0000-0000FC630000}"/>
    <cellStyle name="Normal 4 10 3 6" xfId="25597" xr:uid="{00000000-0005-0000-0000-0000FD630000}"/>
    <cellStyle name="Normal 4 10 3 7" xfId="25598" xr:uid="{00000000-0005-0000-0000-0000FE630000}"/>
    <cellStyle name="Normal 4 10 30" xfId="25599" xr:uid="{00000000-0005-0000-0000-0000FF630000}"/>
    <cellStyle name="Normal 4 10 31" xfId="25600" xr:uid="{00000000-0005-0000-0000-000000640000}"/>
    <cellStyle name="Normal 4 10 32" xfId="25601" xr:uid="{00000000-0005-0000-0000-000001640000}"/>
    <cellStyle name="Normal 4 10 33" xfId="25602" xr:uid="{00000000-0005-0000-0000-000002640000}"/>
    <cellStyle name="Normal 4 10 34" xfId="25603" xr:uid="{00000000-0005-0000-0000-000003640000}"/>
    <cellStyle name="Normal 4 10 35" xfId="25604" xr:uid="{00000000-0005-0000-0000-000004640000}"/>
    <cellStyle name="Normal 4 10 36" xfId="25605" xr:uid="{00000000-0005-0000-0000-000005640000}"/>
    <cellStyle name="Normal 4 10 37" xfId="25606" xr:uid="{00000000-0005-0000-0000-000006640000}"/>
    <cellStyle name="Normal 4 10 38" xfId="25607" xr:uid="{00000000-0005-0000-0000-000007640000}"/>
    <cellStyle name="Normal 4 10 39" xfId="25608" xr:uid="{00000000-0005-0000-0000-000008640000}"/>
    <cellStyle name="Normal 4 10 4" xfId="25609" xr:uid="{00000000-0005-0000-0000-000009640000}"/>
    <cellStyle name="Normal 4 10 4 2" xfId="25610" xr:uid="{00000000-0005-0000-0000-00000A640000}"/>
    <cellStyle name="Normal 4 10 4 3" xfId="25611" xr:uid="{00000000-0005-0000-0000-00000B640000}"/>
    <cellStyle name="Normal 4 10 4 4" xfId="25612" xr:uid="{00000000-0005-0000-0000-00000C640000}"/>
    <cellStyle name="Normal 4 10 4 5" xfId="25613" xr:uid="{00000000-0005-0000-0000-00000D640000}"/>
    <cellStyle name="Normal 4 10 4 6" xfId="25614" xr:uid="{00000000-0005-0000-0000-00000E640000}"/>
    <cellStyle name="Normal 4 10 4 7" xfId="25615" xr:uid="{00000000-0005-0000-0000-00000F640000}"/>
    <cellStyle name="Normal 4 10 40" xfId="25616" xr:uid="{00000000-0005-0000-0000-000010640000}"/>
    <cellStyle name="Normal 4 10 41" xfId="25617" xr:uid="{00000000-0005-0000-0000-000011640000}"/>
    <cellStyle name="Normal 4 10 42" xfId="25618" xr:uid="{00000000-0005-0000-0000-000012640000}"/>
    <cellStyle name="Normal 4 10 43" xfId="25619" xr:uid="{00000000-0005-0000-0000-000013640000}"/>
    <cellStyle name="Normal 4 10 44" xfId="25620" xr:uid="{00000000-0005-0000-0000-000014640000}"/>
    <cellStyle name="Normal 4 10 45" xfId="25621" xr:uid="{00000000-0005-0000-0000-000015640000}"/>
    <cellStyle name="Normal 4 10 46" xfId="25622" xr:uid="{00000000-0005-0000-0000-000016640000}"/>
    <cellStyle name="Normal 4 10 47" xfId="25623" xr:uid="{00000000-0005-0000-0000-000017640000}"/>
    <cellStyle name="Normal 4 10 48" xfId="25624" xr:uid="{00000000-0005-0000-0000-000018640000}"/>
    <cellStyle name="Normal 4 10 49" xfId="25625" xr:uid="{00000000-0005-0000-0000-000019640000}"/>
    <cellStyle name="Normal 4 10 5" xfId="25626" xr:uid="{00000000-0005-0000-0000-00001A640000}"/>
    <cellStyle name="Normal 4 10 5 2" xfId="25627" xr:uid="{00000000-0005-0000-0000-00001B640000}"/>
    <cellStyle name="Normal 4 10 5 3" xfId="25628" xr:uid="{00000000-0005-0000-0000-00001C640000}"/>
    <cellStyle name="Normal 4 10 5 4" xfId="25629" xr:uid="{00000000-0005-0000-0000-00001D640000}"/>
    <cellStyle name="Normal 4 10 5 5" xfId="25630" xr:uid="{00000000-0005-0000-0000-00001E640000}"/>
    <cellStyle name="Normal 4 10 5 6" xfId="25631" xr:uid="{00000000-0005-0000-0000-00001F640000}"/>
    <cellStyle name="Normal 4 10 5 7" xfId="25632" xr:uid="{00000000-0005-0000-0000-000020640000}"/>
    <cellStyle name="Normal 4 10 50" xfId="25633" xr:uid="{00000000-0005-0000-0000-000021640000}"/>
    <cellStyle name="Normal 4 10 51" xfId="25634" xr:uid="{00000000-0005-0000-0000-000022640000}"/>
    <cellStyle name="Normal 4 10 52" xfId="25635" xr:uid="{00000000-0005-0000-0000-000023640000}"/>
    <cellStyle name="Normal 4 10 53" xfId="25636" xr:uid="{00000000-0005-0000-0000-000024640000}"/>
    <cellStyle name="Normal 4 10 54" xfId="25637" xr:uid="{00000000-0005-0000-0000-000025640000}"/>
    <cellStyle name="Normal 4 10 55" xfId="25638" xr:uid="{00000000-0005-0000-0000-000026640000}"/>
    <cellStyle name="Normal 4 10 56" xfId="25639" xr:uid="{00000000-0005-0000-0000-000027640000}"/>
    <cellStyle name="Normal 4 10 57" xfId="25640" xr:uid="{00000000-0005-0000-0000-000028640000}"/>
    <cellStyle name="Normal 4 10 58" xfId="25641" xr:uid="{00000000-0005-0000-0000-000029640000}"/>
    <cellStyle name="Normal 4 10 59" xfId="25642" xr:uid="{00000000-0005-0000-0000-00002A640000}"/>
    <cellStyle name="Normal 4 10 6" xfId="25643" xr:uid="{00000000-0005-0000-0000-00002B640000}"/>
    <cellStyle name="Normal 4 10 6 2" xfId="25644" xr:uid="{00000000-0005-0000-0000-00002C640000}"/>
    <cellStyle name="Normal 4 10 6 3" xfId="25645" xr:uid="{00000000-0005-0000-0000-00002D640000}"/>
    <cellStyle name="Normal 4 10 6 4" xfId="25646" xr:uid="{00000000-0005-0000-0000-00002E640000}"/>
    <cellStyle name="Normal 4 10 6 5" xfId="25647" xr:uid="{00000000-0005-0000-0000-00002F640000}"/>
    <cellStyle name="Normal 4 10 6 6" xfId="25648" xr:uid="{00000000-0005-0000-0000-000030640000}"/>
    <cellStyle name="Normal 4 10 6 7" xfId="25649" xr:uid="{00000000-0005-0000-0000-000031640000}"/>
    <cellStyle name="Normal 4 10 60" xfId="25650" xr:uid="{00000000-0005-0000-0000-000032640000}"/>
    <cellStyle name="Normal 4 10 61" xfId="25651" xr:uid="{00000000-0005-0000-0000-000033640000}"/>
    <cellStyle name="Normal 4 10 62" xfId="25652" xr:uid="{00000000-0005-0000-0000-000034640000}"/>
    <cellStyle name="Normal 4 10 63" xfId="25653" xr:uid="{00000000-0005-0000-0000-000035640000}"/>
    <cellStyle name="Normal 4 10 64" xfId="25654" xr:uid="{00000000-0005-0000-0000-000036640000}"/>
    <cellStyle name="Normal 4 10 65" xfId="25655" xr:uid="{00000000-0005-0000-0000-000037640000}"/>
    <cellStyle name="Normal 4 10 66" xfId="25656" xr:uid="{00000000-0005-0000-0000-000038640000}"/>
    <cellStyle name="Normal 4 10 67" xfId="25657" xr:uid="{00000000-0005-0000-0000-000039640000}"/>
    <cellStyle name="Normal 4 10 68" xfId="25658" xr:uid="{00000000-0005-0000-0000-00003A640000}"/>
    <cellStyle name="Normal 4 10 69" xfId="25659" xr:uid="{00000000-0005-0000-0000-00003B640000}"/>
    <cellStyle name="Normal 4 10 7" xfId="25660" xr:uid="{00000000-0005-0000-0000-00003C640000}"/>
    <cellStyle name="Normal 4 10 7 2" xfId="25661" xr:uid="{00000000-0005-0000-0000-00003D640000}"/>
    <cellStyle name="Normal 4 10 7 3" xfId="25662" xr:uid="{00000000-0005-0000-0000-00003E640000}"/>
    <cellStyle name="Normal 4 10 7 4" xfId="25663" xr:uid="{00000000-0005-0000-0000-00003F640000}"/>
    <cellStyle name="Normal 4 10 7 5" xfId="25664" xr:uid="{00000000-0005-0000-0000-000040640000}"/>
    <cellStyle name="Normal 4 10 7 6" xfId="25665" xr:uid="{00000000-0005-0000-0000-000041640000}"/>
    <cellStyle name="Normal 4 10 7 7" xfId="25666" xr:uid="{00000000-0005-0000-0000-000042640000}"/>
    <cellStyle name="Normal 4 10 70" xfId="25667" xr:uid="{00000000-0005-0000-0000-000043640000}"/>
    <cellStyle name="Normal 4 10 71" xfId="25668" xr:uid="{00000000-0005-0000-0000-000044640000}"/>
    <cellStyle name="Normal 4 10 72" xfId="25669" xr:uid="{00000000-0005-0000-0000-000045640000}"/>
    <cellStyle name="Normal 4 10 73" xfId="25670" xr:uid="{00000000-0005-0000-0000-000046640000}"/>
    <cellStyle name="Normal 4 10 74" xfId="25671" xr:uid="{00000000-0005-0000-0000-000047640000}"/>
    <cellStyle name="Normal 4 10 75" xfId="25672" xr:uid="{00000000-0005-0000-0000-000048640000}"/>
    <cellStyle name="Normal 4 10 76" xfId="25673" xr:uid="{00000000-0005-0000-0000-000049640000}"/>
    <cellStyle name="Normal 4 10 77" xfId="25674" xr:uid="{00000000-0005-0000-0000-00004A640000}"/>
    <cellStyle name="Normal 4 10 78" xfId="25675" xr:uid="{00000000-0005-0000-0000-00004B640000}"/>
    <cellStyle name="Normal 4 10 79" xfId="25676" xr:uid="{00000000-0005-0000-0000-00004C640000}"/>
    <cellStyle name="Normal 4 10 8" xfId="25677" xr:uid="{00000000-0005-0000-0000-00004D640000}"/>
    <cellStyle name="Normal 4 10 8 2" xfId="25678" xr:uid="{00000000-0005-0000-0000-00004E640000}"/>
    <cellStyle name="Normal 4 10 8 3" xfId="25679" xr:uid="{00000000-0005-0000-0000-00004F640000}"/>
    <cellStyle name="Normal 4 10 8 4" xfId="25680" xr:uid="{00000000-0005-0000-0000-000050640000}"/>
    <cellStyle name="Normal 4 10 8 5" xfId="25681" xr:uid="{00000000-0005-0000-0000-000051640000}"/>
    <cellStyle name="Normal 4 10 8 6" xfId="25682" xr:uid="{00000000-0005-0000-0000-000052640000}"/>
    <cellStyle name="Normal 4 10 8 7" xfId="25683" xr:uid="{00000000-0005-0000-0000-000053640000}"/>
    <cellStyle name="Normal 4 10 80" xfId="25684" xr:uid="{00000000-0005-0000-0000-000054640000}"/>
    <cellStyle name="Normal 4 10 81" xfId="25685" xr:uid="{00000000-0005-0000-0000-000055640000}"/>
    <cellStyle name="Normal 4 10 82" xfId="25686" xr:uid="{00000000-0005-0000-0000-000056640000}"/>
    <cellStyle name="Normal 4 10 83" xfId="25687" xr:uid="{00000000-0005-0000-0000-000057640000}"/>
    <cellStyle name="Normal 4 10 84" xfId="25688" xr:uid="{00000000-0005-0000-0000-000058640000}"/>
    <cellStyle name="Normal 4 10 85" xfId="25689" xr:uid="{00000000-0005-0000-0000-000059640000}"/>
    <cellStyle name="Normal 4 10 86" xfId="25690" xr:uid="{00000000-0005-0000-0000-00005A640000}"/>
    <cellStyle name="Normal 4 10 87" xfId="25691" xr:uid="{00000000-0005-0000-0000-00005B640000}"/>
    <cellStyle name="Normal 4 10 88" xfId="25692" xr:uid="{00000000-0005-0000-0000-00005C640000}"/>
    <cellStyle name="Normal 4 10 89" xfId="25693" xr:uid="{00000000-0005-0000-0000-00005D640000}"/>
    <cellStyle name="Normal 4 10 9" xfId="25694" xr:uid="{00000000-0005-0000-0000-00005E640000}"/>
    <cellStyle name="Normal 4 10 9 2" xfId="25695" xr:uid="{00000000-0005-0000-0000-00005F640000}"/>
    <cellStyle name="Normal 4 10 9 3" xfId="25696" xr:uid="{00000000-0005-0000-0000-000060640000}"/>
    <cellStyle name="Normal 4 10 9 4" xfId="25697" xr:uid="{00000000-0005-0000-0000-000061640000}"/>
    <cellStyle name="Normal 4 10 9 5" xfId="25698" xr:uid="{00000000-0005-0000-0000-000062640000}"/>
    <cellStyle name="Normal 4 10 9 6" xfId="25699" xr:uid="{00000000-0005-0000-0000-000063640000}"/>
    <cellStyle name="Normal 4 10 9 7" xfId="25700" xr:uid="{00000000-0005-0000-0000-000064640000}"/>
    <cellStyle name="Normal 4 10 90" xfId="25701" xr:uid="{00000000-0005-0000-0000-000065640000}"/>
    <cellStyle name="Normal 4 10 91" xfId="25702" xr:uid="{00000000-0005-0000-0000-000066640000}"/>
    <cellStyle name="Normal 4 10 92" xfId="25703" xr:uid="{00000000-0005-0000-0000-000067640000}"/>
    <cellStyle name="Normal 4 10 93" xfId="25704" xr:uid="{00000000-0005-0000-0000-000068640000}"/>
    <cellStyle name="Normal 4 10 94" xfId="25705" xr:uid="{00000000-0005-0000-0000-000069640000}"/>
    <cellStyle name="Normal 4 10 95" xfId="25706" xr:uid="{00000000-0005-0000-0000-00006A640000}"/>
    <cellStyle name="Normal 4 10 96" xfId="25707" xr:uid="{00000000-0005-0000-0000-00006B640000}"/>
    <cellStyle name="Normal 4 10 97" xfId="25708" xr:uid="{00000000-0005-0000-0000-00006C640000}"/>
    <cellStyle name="Normal 4 10 98" xfId="25709" xr:uid="{00000000-0005-0000-0000-00006D640000}"/>
    <cellStyle name="Normal 4 10 99" xfId="25710" xr:uid="{00000000-0005-0000-0000-00006E640000}"/>
    <cellStyle name="Normal 4 100" xfId="25711" xr:uid="{00000000-0005-0000-0000-00006F640000}"/>
    <cellStyle name="Normal 4 101" xfId="25712" xr:uid="{00000000-0005-0000-0000-000070640000}"/>
    <cellStyle name="Normal 4 102" xfId="25713" xr:uid="{00000000-0005-0000-0000-000071640000}"/>
    <cellStyle name="Normal 4 103" xfId="25714" xr:uid="{00000000-0005-0000-0000-000072640000}"/>
    <cellStyle name="Normal 4 104" xfId="25715" xr:uid="{00000000-0005-0000-0000-000073640000}"/>
    <cellStyle name="Normal 4 105" xfId="25716" xr:uid="{00000000-0005-0000-0000-000074640000}"/>
    <cellStyle name="Normal 4 106" xfId="25717" xr:uid="{00000000-0005-0000-0000-000075640000}"/>
    <cellStyle name="Normal 4 107" xfId="25718" xr:uid="{00000000-0005-0000-0000-000076640000}"/>
    <cellStyle name="Normal 4 108" xfId="25719" xr:uid="{00000000-0005-0000-0000-000077640000}"/>
    <cellStyle name="Normal 4 109" xfId="25720" xr:uid="{00000000-0005-0000-0000-000078640000}"/>
    <cellStyle name="Normal 4 11" xfId="25721" xr:uid="{00000000-0005-0000-0000-000079640000}"/>
    <cellStyle name="Normal 4 11 10" xfId="25722" xr:uid="{00000000-0005-0000-0000-00007A640000}"/>
    <cellStyle name="Normal 4 11 10 2" xfId="25723" xr:uid="{00000000-0005-0000-0000-00007B640000}"/>
    <cellStyle name="Normal 4 11 10 3" xfId="25724" xr:uid="{00000000-0005-0000-0000-00007C640000}"/>
    <cellStyle name="Normal 4 11 10 4" xfId="25725" xr:uid="{00000000-0005-0000-0000-00007D640000}"/>
    <cellStyle name="Normal 4 11 10 5" xfId="25726" xr:uid="{00000000-0005-0000-0000-00007E640000}"/>
    <cellStyle name="Normal 4 11 10 6" xfId="25727" xr:uid="{00000000-0005-0000-0000-00007F640000}"/>
    <cellStyle name="Normal 4 11 10 7" xfId="25728" xr:uid="{00000000-0005-0000-0000-000080640000}"/>
    <cellStyle name="Normal 4 11 100" xfId="25729" xr:uid="{00000000-0005-0000-0000-000081640000}"/>
    <cellStyle name="Normal 4 11 101" xfId="25730" xr:uid="{00000000-0005-0000-0000-000082640000}"/>
    <cellStyle name="Normal 4 11 102" xfId="25731" xr:uid="{00000000-0005-0000-0000-000083640000}"/>
    <cellStyle name="Normal 4 11 103" xfId="25732" xr:uid="{00000000-0005-0000-0000-000084640000}"/>
    <cellStyle name="Normal 4 11 104" xfId="25733" xr:uid="{00000000-0005-0000-0000-000085640000}"/>
    <cellStyle name="Normal 4 11 105" xfId="25734" xr:uid="{00000000-0005-0000-0000-000086640000}"/>
    <cellStyle name="Normal 4 11 106" xfId="25735" xr:uid="{00000000-0005-0000-0000-000087640000}"/>
    <cellStyle name="Normal 4 11 107" xfId="25736" xr:uid="{00000000-0005-0000-0000-000088640000}"/>
    <cellStyle name="Normal 4 11 108" xfId="25737" xr:uid="{00000000-0005-0000-0000-000089640000}"/>
    <cellStyle name="Normal 4 11 109" xfId="25738" xr:uid="{00000000-0005-0000-0000-00008A640000}"/>
    <cellStyle name="Normal 4 11 11" xfId="25739" xr:uid="{00000000-0005-0000-0000-00008B640000}"/>
    <cellStyle name="Normal 4 11 110" xfId="25740" xr:uid="{00000000-0005-0000-0000-00008C640000}"/>
    <cellStyle name="Normal 4 11 111" xfId="25741" xr:uid="{00000000-0005-0000-0000-00008D640000}"/>
    <cellStyle name="Normal 4 11 112" xfId="25742" xr:uid="{00000000-0005-0000-0000-00008E640000}"/>
    <cellStyle name="Normal 4 11 113" xfId="25743" xr:uid="{00000000-0005-0000-0000-00008F640000}"/>
    <cellStyle name="Normal 4 11 114" xfId="25744" xr:uid="{00000000-0005-0000-0000-000090640000}"/>
    <cellStyle name="Normal 4 11 115" xfId="25745" xr:uid="{00000000-0005-0000-0000-000091640000}"/>
    <cellStyle name="Normal 4 11 116" xfId="25746" xr:uid="{00000000-0005-0000-0000-000092640000}"/>
    <cellStyle name="Normal 4 11 117" xfId="25747" xr:uid="{00000000-0005-0000-0000-000093640000}"/>
    <cellStyle name="Normal 4 11 118" xfId="25748" xr:uid="{00000000-0005-0000-0000-000094640000}"/>
    <cellStyle name="Normal 4 11 119" xfId="25749" xr:uid="{00000000-0005-0000-0000-000095640000}"/>
    <cellStyle name="Normal 4 11 12" xfId="25750" xr:uid="{00000000-0005-0000-0000-000096640000}"/>
    <cellStyle name="Normal 4 11 120" xfId="25751" xr:uid="{00000000-0005-0000-0000-000097640000}"/>
    <cellStyle name="Normal 4 11 121" xfId="25752" xr:uid="{00000000-0005-0000-0000-000098640000}"/>
    <cellStyle name="Normal 4 11 122" xfId="25753" xr:uid="{00000000-0005-0000-0000-000099640000}"/>
    <cellStyle name="Normal 4 11 123" xfId="25754" xr:uid="{00000000-0005-0000-0000-00009A640000}"/>
    <cellStyle name="Normal 4 11 124" xfId="25755" xr:uid="{00000000-0005-0000-0000-00009B640000}"/>
    <cellStyle name="Normal 4 11 125" xfId="25756" xr:uid="{00000000-0005-0000-0000-00009C640000}"/>
    <cellStyle name="Normal 4 11 126" xfId="25757" xr:uid="{00000000-0005-0000-0000-00009D640000}"/>
    <cellStyle name="Normal 4 11 127" xfId="25758" xr:uid="{00000000-0005-0000-0000-00009E640000}"/>
    <cellStyle name="Normal 4 11 128" xfId="25759" xr:uid="{00000000-0005-0000-0000-00009F640000}"/>
    <cellStyle name="Normal 4 11 129" xfId="25760" xr:uid="{00000000-0005-0000-0000-0000A0640000}"/>
    <cellStyle name="Normal 4 11 13" xfId="25761" xr:uid="{00000000-0005-0000-0000-0000A1640000}"/>
    <cellStyle name="Normal 4 11 130" xfId="25762" xr:uid="{00000000-0005-0000-0000-0000A2640000}"/>
    <cellStyle name="Normal 4 11 131" xfId="25763" xr:uid="{00000000-0005-0000-0000-0000A3640000}"/>
    <cellStyle name="Normal 4 11 132" xfId="25764" xr:uid="{00000000-0005-0000-0000-0000A4640000}"/>
    <cellStyle name="Normal 4 11 133" xfId="25765" xr:uid="{00000000-0005-0000-0000-0000A5640000}"/>
    <cellStyle name="Normal 4 11 134" xfId="25766" xr:uid="{00000000-0005-0000-0000-0000A6640000}"/>
    <cellStyle name="Normal 4 11 135" xfId="25767" xr:uid="{00000000-0005-0000-0000-0000A7640000}"/>
    <cellStyle name="Normal 4 11 136" xfId="25768" xr:uid="{00000000-0005-0000-0000-0000A8640000}"/>
    <cellStyle name="Normal 4 11 137" xfId="25769" xr:uid="{00000000-0005-0000-0000-0000A9640000}"/>
    <cellStyle name="Normal 4 11 138" xfId="25770" xr:uid="{00000000-0005-0000-0000-0000AA640000}"/>
    <cellStyle name="Normal 4 11 139" xfId="25771" xr:uid="{00000000-0005-0000-0000-0000AB640000}"/>
    <cellStyle name="Normal 4 11 14" xfId="25772" xr:uid="{00000000-0005-0000-0000-0000AC640000}"/>
    <cellStyle name="Normal 4 11 140" xfId="25773" xr:uid="{00000000-0005-0000-0000-0000AD640000}"/>
    <cellStyle name="Normal 4 11 141" xfId="25774" xr:uid="{00000000-0005-0000-0000-0000AE640000}"/>
    <cellStyle name="Normal 4 11 142" xfId="25775" xr:uid="{00000000-0005-0000-0000-0000AF640000}"/>
    <cellStyle name="Normal 4 11 143" xfId="25776" xr:uid="{00000000-0005-0000-0000-0000B0640000}"/>
    <cellStyle name="Normal 4 11 144" xfId="25777" xr:uid="{00000000-0005-0000-0000-0000B1640000}"/>
    <cellStyle name="Normal 4 11 145" xfId="25778" xr:uid="{00000000-0005-0000-0000-0000B2640000}"/>
    <cellStyle name="Normal 4 11 146" xfId="25779" xr:uid="{00000000-0005-0000-0000-0000B3640000}"/>
    <cellStyle name="Normal 4 11 147" xfId="25780" xr:uid="{00000000-0005-0000-0000-0000B4640000}"/>
    <cellStyle name="Normal 4 11 148" xfId="25781" xr:uid="{00000000-0005-0000-0000-0000B5640000}"/>
    <cellStyle name="Normal 4 11 149" xfId="25782" xr:uid="{00000000-0005-0000-0000-0000B6640000}"/>
    <cellStyle name="Normal 4 11 15" xfId="25783" xr:uid="{00000000-0005-0000-0000-0000B7640000}"/>
    <cellStyle name="Normal 4 11 150" xfId="25784" xr:uid="{00000000-0005-0000-0000-0000B8640000}"/>
    <cellStyle name="Normal 4 11 151" xfId="25785" xr:uid="{00000000-0005-0000-0000-0000B9640000}"/>
    <cellStyle name="Normal 4 11 152" xfId="25786" xr:uid="{00000000-0005-0000-0000-0000BA640000}"/>
    <cellStyle name="Normal 4 11 153" xfId="25787" xr:uid="{00000000-0005-0000-0000-0000BB640000}"/>
    <cellStyle name="Normal 4 11 154" xfId="25788" xr:uid="{00000000-0005-0000-0000-0000BC640000}"/>
    <cellStyle name="Normal 4 11 155" xfId="25789" xr:uid="{00000000-0005-0000-0000-0000BD640000}"/>
    <cellStyle name="Normal 4 11 156" xfId="25790" xr:uid="{00000000-0005-0000-0000-0000BE640000}"/>
    <cellStyle name="Normal 4 11 157" xfId="25791" xr:uid="{00000000-0005-0000-0000-0000BF640000}"/>
    <cellStyle name="Normal 4 11 158" xfId="25792" xr:uid="{00000000-0005-0000-0000-0000C0640000}"/>
    <cellStyle name="Normal 4 11 159" xfId="25793" xr:uid="{00000000-0005-0000-0000-0000C1640000}"/>
    <cellStyle name="Normal 4 11 16" xfId="25794" xr:uid="{00000000-0005-0000-0000-0000C2640000}"/>
    <cellStyle name="Normal 4 11 160" xfId="25795" xr:uid="{00000000-0005-0000-0000-0000C3640000}"/>
    <cellStyle name="Normal 4 11 161" xfId="25796" xr:uid="{00000000-0005-0000-0000-0000C4640000}"/>
    <cellStyle name="Normal 4 11 162" xfId="25797" xr:uid="{00000000-0005-0000-0000-0000C5640000}"/>
    <cellStyle name="Normal 4 11 163" xfId="25798" xr:uid="{00000000-0005-0000-0000-0000C6640000}"/>
    <cellStyle name="Normal 4 11 164" xfId="25799" xr:uid="{00000000-0005-0000-0000-0000C7640000}"/>
    <cellStyle name="Normal 4 11 165" xfId="25800" xr:uid="{00000000-0005-0000-0000-0000C8640000}"/>
    <cellStyle name="Normal 4 11 166" xfId="25801" xr:uid="{00000000-0005-0000-0000-0000C9640000}"/>
    <cellStyle name="Normal 4 11 167" xfId="25802" xr:uid="{00000000-0005-0000-0000-0000CA640000}"/>
    <cellStyle name="Normal 4 11 168" xfId="25803" xr:uid="{00000000-0005-0000-0000-0000CB640000}"/>
    <cellStyle name="Normal 4 11 169" xfId="25804" xr:uid="{00000000-0005-0000-0000-0000CC640000}"/>
    <cellStyle name="Normal 4 11 17" xfId="25805" xr:uid="{00000000-0005-0000-0000-0000CD640000}"/>
    <cellStyle name="Normal 4 11 170" xfId="25806" xr:uid="{00000000-0005-0000-0000-0000CE640000}"/>
    <cellStyle name="Normal 4 11 171" xfId="25807" xr:uid="{00000000-0005-0000-0000-0000CF640000}"/>
    <cellStyle name="Normal 4 11 172" xfId="25808" xr:uid="{00000000-0005-0000-0000-0000D0640000}"/>
    <cellStyle name="Normal 4 11 173" xfId="25809" xr:uid="{00000000-0005-0000-0000-0000D1640000}"/>
    <cellStyle name="Normal 4 11 174" xfId="25810" xr:uid="{00000000-0005-0000-0000-0000D2640000}"/>
    <cellStyle name="Normal 4 11 175" xfId="25811" xr:uid="{00000000-0005-0000-0000-0000D3640000}"/>
    <cellStyle name="Normal 4 11 176" xfId="25812" xr:uid="{00000000-0005-0000-0000-0000D4640000}"/>
    <cellStyle name="Normal 4 11 177" xfId="25813" xr:uid="{00000000-0005-0000-0000-0000D5640000}"/>
    <cellStyle name="Normal 4 11 178" xfId="25814" xr:uid="{00000000-0005-0000-0000-0000D6640000}"/>
    <cellStyle name="Normal 4 11 179" xfId="25815" xr:uid="{00000000-0005-0000-0000-0000D7640000}"/>
    <cellStyle name="Normal 4 11 18" xfId="25816" xr:uid="{00000000-0005-0000-0000-0000D8640000}"/>
    <cellStyle name="Normal 4 11 180" xfId="25817" xr:uid="{00000000-0005-0000-0000-0000D9640000}"/>
    <cellStyle name="Normal 4 11 181" xfId="25818" xr:uid="{00000000-0005-0000-0000-0000DA640000}"/>
    <cellStyle name="Normal 4 11 182" xfId="25819" xr:uid="{00000000-0005-0000-0000-0000DB640000}"/>
    <cellStyle name="Normal 4 11 183" xfId="25820" xr:uid="{00000000-0005-0000-0000-0000DC640000}"/>
    <cellStyle name="Normal 4 11 184" xfId="25821" xr:uid="{00000000-0005-0000-0000-0000DD640000}"/>
    <cellStyle name="Normal 4 11 185" xfId="25822" xr:uid="{00000000-0005-0000-0000-0000DE640000}"/>
    <cellStyle name="Normal 4 11 186" xfId="25823" xr:uid="{00000000-0005-0000-0000-0000DF640000}"/>
    <cellStyle name="Normal 4 11 187" xfId="25824" xr:uid="{00000000-0005-0000-0000-0000E0640000}"/>
    <cellStyle name="Normal 4 11 188" xfId="25825" xr:uid="{00000000-0005-0000-0000-0000E1640000}"/>
    <cellStyle name="Normal 4 11 189" xfId="25826" xr:uid="{00000000-0005-0000-0000-0000E2640000}"/>
    <cellStyle name="Normal 4 11 19" xfId="25827" xr:uid="{00000000-0005-0000-0000-0000E3640000}"/>
    <cellStyle name="Normal 4 11 190" xfId="25828" xr:uid="{00000000-0005-0000-0000-0000E4640000}"/>
    <cellStyle name="Normal 4 11 191" xfId="25829" xr:uid="{00000000-0005-0000-0000-0000E5640000}"/>
    <cellStyle name="Normal 4 11 2" xfId="25830" xr:uid="{00000000-0005-0000-0000-0000E6640000}"/>
    <cellStyle name="Normal 4 11 2 2" xfId="25831" xr:uid="{00000000-0005-0000-0000-0000E7640000}"/>
    <cellStyle name="Normal 4 11 2 3" xfId="25832" xr:uid="{00000000-0005-0000-0000-0000E8640000}"/>
    <cellStyle name="Normal 4 11 2 4" xfId="25833" xr:uid="{00000000-0005-0000-0000-0000E9640000}"/>
    <cellStyle name="Normal 4 11 2 5" xfId="25834" xr:uid="{00000000-0005-0000-0000-0000EA640000}"/>
    <cellStyle name="Normal 4 11 2 6" xfId="25835" xr:uid="{00000000-0005-0000-0000-0000EB640000}"/>
    <cellStyle name="Normal 4 11 2 7" xfId="25836" xr:uid="{00000000-0005-0000-0000-0000EC640000}"/>
    <cellStyle name="Normal 4 11 20" xfId="25837" xr:uid="{00000000-0005-0000-0000-0000ED640000}"/>
    <cellStyle name="Normal 4 11 21" xfId="25838" xr:uid="{00000000-0005-0000-0000-0000EE640000}"/>
    <cellStyle name="Normal 4 11 22" xfId="25839" xr:uid="{00000000-0005-0000-0000-0000EF640000}"/>
    <cellStyle name="Normal 4 11 23" xfId="25840" xr:uid="{00000000-0005-0000-0000-0000F0640000}"/>
    <cellStyle name="Normal 4 11 24" xfId="25841" xr:uid="{00000000-0005-0000-0000-0000F1640000}"/>
    <cellStyle name="Normal 4 11 25" xfId="25842" xr:uid="{00000000-0005-0000-0000-0000F2640000}"/>
    <cellStyle name="Normal 4 11 26" xfId="25843" xr:uid="{00000000-0005-0000-0000-0000F3640000}"/>
    <cellStyle name="Normal 4 11 27" xfId="25844" xr:uid="{00000000-0005-0000-0000-0000F4640000}"/>
    <cellStyle name="Normal 4 11 28" xfId="25845" xr:uid="{00000000-0005-0000-0000-0000F5640000}"/>
    <cellStyle name="Normal 4 11 29" xfId="25846" xr:uid="{00000000-0005-0000-0000-0000F6640000}"/>
    <cellStyle name="Normal 4 11 3" xfId="25847" xr:uid="{00000000-0005-0000-0000-0000F7640000}"/>
    <cellStyle name="Normal 4 11 3 2" xfId="25848" xr:uid="{00000000-0005-0000-0000-0000F8640000}"/>
    <cellStyle name="Normal 4 11 3 3" xfId="25849" xr:uid="{00000000-0005-0000-0000-0000F9640000}"/>
    <cellStyle name="Normal 4 11 3 4" xfId="25850" xr:uid="{00000000-0005-0000-0000-0000FA640000}"/>
    <cellStyle name="Normal 4 11 3 5" xfId="25851" xr:uid="{00000000-0005-0000-0000-0000FB640000}"/>
    <cellStyle name="Normal 4 11 3 6" xfId="25852" xr:uid="{00000000-0005-0000-0000-0000FC640000}"/>
    <cellStyle name="Normal 4 11 3 7" xfId="25853" xr:uid="{00000000-0005-0000-0000-0000FD640000}"/>
    <cellStyle name="Normal 4 11 30" xfId="25854" xr:uid="{00000000-0005-0000-0000-0000FE640000}"/>
    <cellStyle name="Normal 4 11 31" xfId="25855" xr:uid="{00000000-0005-0000-0000-0000FF640000}"/>
    <cellStyle name="Normal 4 11 32" xfId="25856" xr:uid="{00000000-0005-0000-0000-000000650000}"/>
    <cellStyle name="Normal 4 11 33" xfId="25857" xr:uid="{00000000-0005-0000-0000-000001650000}"/>
    <cellStyle name="Normal 4 11 34" xfId="25858" xr:uid="{00000000-0005-0000-0000-000002650000}"/>
    <cellStyle name="Normal 4 11 35" xfId="25859" xr:uid="{00000000-0005-0000-0000-000003650000}"/>
    <cellStyle name="Normal 4 11 36" xfId="25860" xr:uid="{00000000-0005-0000-0000-000004650000}"/>
    <cellStyle name="Normal 4 11 37" xfId="25861" xr:uid="{00000000-0005-0000-0000-000005650000}"/>
    <cellStyle name="Normal 4 11 38" xfId="25862" xr:uid="{00000000-0005-0000-0000-000006650000}"/>
    <cellStyle name="Normal 4 11 39" xfId="25863" xr:uid="{00000000-0005-0000-0000-000007650000}"/>
    <cellStyle name="Normal 4 11 4" xfId="25864" xr:uid="{00000000-0005-0000-0000-000008650000}"/>
    <cellStyle name="Normal 4 11 4 2" xfId="25865" xr:uid="{00000000-0005-0000-0000-000009650000}"/>
    <cellStyle name="Normal 4 11 4 3" xfId="25866" xr:uid="{00000000-0005-0000-0000-00000A650000}"/>
    <cellStyle name="Normal 4 11 4 4" xfId="25867" xr:uid="{00000000-0005-0000-0000-00000B650000}"/>
    <cellStyle name="Normal 4 11 4 5" xfId="25868" xr:uid="{00000000-0005-0000-0000-00000C650000}"/>
    <cellStyle name="Normal 4 11 4 6" xfId="25869" xr:uid="{00000000-0005-0000-0000-00000D650000}"/>
    <cellStyle name="Normal 4 11 4 7" xfId="25870" xr:uid="{00000000-0005-0000-0000-00000E650000}"/>
    <cellStyle name="Normal 4 11 40" xfId="25871" xr:uid="{00000000-0005-0000-0000-00000F650000}"/>
    <cellStyle name="Normal 4 11 41" xfId="25872" xr:uid="{00000000-0005-0000-0000-000010650000}"/>
    <cellStyle name="Normal 4 11 42" xfId="25873" xr:uid="{00000000-0005-0000-0000-000011650000}"/>
    <cellStyle name="Normal 4 11 43" xfId="25874" xr:uid="{00000000-0005-0000-0000-000012650000}"/>
    <cellStyle name="Normal 4 11 44" xfId="25875" xr:uid="{00000000-0005-0000-0000-000013650000}"/>
    <cellStyle name="Normal 4 11 45" xfId="25876" xr:uid="{00000000-0005-0000-0000-000014650000}"/>
    <cellStyle name="Normal 4 11 46" xfId="25877" xr:uid="{00000000-0005-0000-0000-000015650000}"/>
    <cellStyle name="Normal 4 11 47" xfId="25878" xr:uid="{00000000-0005-0000-0000-000016650000}"/>
    <cellStyle name="Normal 4 11 48" xfId="25879" xr:uid="{00000000-0005-0000-0000-000017650000}"/>
    <cellStyle name="Normal 4 11 49" xfId="25880" xr:uid="{00000000-0005-0000-0000-000018650000}"/>
    <cellStyle name="Normal 4 11 5" xfId="25881" xr:uid="{00000000-0005-0000-0000-000019650000}"/>
    <cellStyle name="Normal 4 11 5 2" xfId="25882" xr:uid="{00000000-0005-0000-0000-00001A650000}"/>
    <cellStyle name="Normal 4 11 5 3" xfId="25883" xr:uid="{00000000-0005-0000-0000-00001B650000}"/>
    <cellStyle name="Normal 4 11 5 4" xfId="25884" xr:uid="{00000000-0005-0000-0000-00001C650000}"/>
    <cellStyle name="Normal 4 11 5 5" xfId="25885" xr:uid="{00000000-0005-0000-0000-00001D650000}"/>
    <cellStyle name="Normal 4 11 5 6" xfId="25886" xr:uid="{00000000-0005-0000-0000-00001E650000}"/>
    <cellStyle name="Normal 4 11 5 7" xfId="25887" xr:uid="{00000000-0005-0000-0000-00001F650000}"/>
    <cellStyle name="Normal 4 11 50" xfId="25888" xr:uid="{00000000-0005-0000-0000-000020650000}"/>
    <cellStyle name="Normal 4 11 51" xfId="25889" xr:uid="{00000000-0005-0000-0000-000021650000}"/>
    <cellStyle name="Normal 4 11 52" xfId="25890" xr:uid="{00000000-0005-0000-0000-000022650000}"/>
    <cellStyle name="Normal 4 11 53" xfId="25891" xr:uid="{00000000-0005-0000-0000-000023650000}"/>
    <cellStyle name="Normal 4 11 54" xfId="25892" xr:uid="{00000000-0005-0000-0000-000024650000}"/>
    <cellStyle name="Normal 4 11 55" xfId="25893" xr:uid="{00000000-0005-0000-0000-000025650000}"/>
    <cellStyle name="Normal 4 11 56" xfId="25894" xr:uid="{00000000-0005-0000-0000-000026650000}"/>
    <cellStyle name="Normal 4 11 57" xfId="25895" xr:uid="{00000000-0005-0000-0000-000027650000}"/>
    <cellStyle name="Normal 4 11 58" xfId="25896" xr:uid="{00000000-0005-0000-0000-000028650000}"/>
    <cellStyle name="Normal 4 11 59" xfId="25897" xr:uid="{00000000-0005-0000-0000-000029650000}"/>
    <cellStyle name="Normal 4 11 6" xfId="25898" xr:uid="{00000000-0005-0000-0000-00002A650000}"/>
    <cellStyle name="Normal 4 11 6 2" xfId="25899" xr:uid="{00000000-0005-0000-0000-00002B650000}"/>
    <cellStyle name="Normal 4 11 6 3" xfId="25900" xr:uid="{00000000-0005-0000-0000-00002C650000}"/>
    <cellStyle name="Normal 4 11 6 4" xfId="25901" xr:uid="{00000000-0005-0000-0000-00002D650000}"/>
    <cellStyle name="Normal 4 11 6 5" xfId="25902" xr:uid="{00000000-0005-0000-0000-00002E650000}"/>
    <cellStyle name="Normal 4 11 6 6" xfId="25903" xr:uid="{00000000-0005-0000-0000-00002F650000}"/>
    <cellStyle name="Normal 4 11 6 7" xfId="25904" xr:uid="{00000000-0005-0000-0000-000030650000}"/>
    <cellStyle name="Normal 4 11 60" xfId="25905" xr:uid="{00000000-0005-0000-0000-000031650000}"/>
    <cellStyle name="Normal 4 11 61" xfId="25906" xr:uid="{00000000-0005-0000-0000-000032650000}"/>
    <cellStyle name="Normal 4 11 62" xfId="25907" xr:uid="{00000000-0005-0000-0000-000033650000}"/>
    <cellStyle name="Normal 4 11 63" xfId="25908" xr:uid="{00000000-0005-0000-0000-000034650000}"/>
    <cellStyle name="Normal 4 11 64" xfId="25909" xr:uid="{00000000-0005-0000-0000-000035650000}"/>
    <cellStyle name="Normal 4 11 65" xfId="25910" xr:uid="{00000000-0005-0000-0000-000036650000}"/>
    <cellStyle name="Normal 4 11 66" xfId="25911" xr:uid="{00000000-0005-0000-0000-000037650000}"/>
    <cellStyle name="Normal 4 11 67" xfId="25912" xr:uid="{00000000-0005-0000-0000-000038650000}"/>
    <cellStyle name="Normal 4 11 68" xfId="25913" xr:uid="{00000000-0005-0000-0000-000039650000}"/>
    <cellStyle name="Normal 4 11 69" xfId="25914" xr:uid="{00000000-0005-0000-0000-00003A650000}"/>
    <cellStyle name="Normal 4 11 7" xfId="25915" xr:uid="{00000000-0005-0000-0000-00003B650000}"/>
    <cellStyle name="Normal 4 11 7 2" xfId="25916" xr:uid="{00000000-0005-0000-0000-00003C650000}"/>
    <cellStyle name="Normal 4 11 7 3" xfId="25917" xr:uid="{00000000-0005-0000-0000-00003D650000}"/>
    <cellStyle name="Normal 4 11 7 4" xfId="25918" xr:uid="{00000000-0005-0000-0000-00003E650000}"/>
    <cellStyle name="Normal 4 11 7 5" xfId="25919" xr:uid="{00000000-0005-0000-0000-00003F650000}"/>
    <cellStyle name="Normal 4 11 7 6" xfId="25920" xr:uid="{00000000-0005-0000-0000-000040650000}"/>
    <cellStyle name="Normal 4 11 7 7" xfId="25921" xr:uid="{00000000-0005-0000-0000-000041650000}"/>
    <cellStyle name="Normal 4 11 70" xfId="25922" xr:uid="{00000000-0005-0000-0000-000042650000}"/>
    <cellStyle name="Normal 4 11 71" xfId="25923" xr:uid="{00000000-0005-0000-0000-000043650000}"/>
    <cellStyle name="Normal 4 11 72" xfId="25924" xr:uid="{00000000-0005-0000-0000-000044650000}"/>
    <cellStyle name="Normal 4 11 73" xfId="25925" xr:uid="{00000000-0005-0000-0000-000045650000}"/>
    <cellStyle name="Normal 4 11 74" xfId="25926" xr:uid="{00000000-0005-0000-0000-000046650000}"/>
    <cellStyle name="Normal 4 11 75" xfId="25927" xr:uid="{00000000-0005-0000-0000-000047650000}"/>
    <cellStyle name="Normal 4 11 76" xfId="25928" xr:uid="{00000000-0005-0000-0000-000048650000}"/>
    <cellStyle name="Normal 4 11 77" xfId="25929" xr:uid="{00000000-0005-0000-0000-000049650000}"/>
    <cellStyle name="Normal 4 11 78" xfId="25930" xr:uid="{00000000-0005-0000-0000-00004A650000}"/>
    <cellStyle name="Normal 4 11 79" xfId="25931" xr:uid="{00000000-0005-0000-0000-00004B650000}"/>
    <cellStyle name="Normal 4 11 8" xfId="25932" xr:uid="{00000000-0005-0000-0000-00004C650000}"/>
    <cellStyle name="Normal 4 11 8 2" xfId="25933" xr:uid="{00000000-0005-0000-0000-00004D650000}"/>
    <cellStyle name="Normal 4 11 8 3" xfId="25934" xr:uid="{00000000-0005-0000-0000-00004E650000}"/>
    <cellStyle name="Normal 4 11 8 4" xfId="25935" xr:uid="{00000000-0005-0000-0000-00004F650000}"/>
    <cellStyle name="Normal 4 11 8 5" xfId="25936" xr:uid="{00000000-0005-0000-0000-000050650000}"/>
    <cellStyle name="Normal 4 11 8 6" xfId="25937" xr:uid="{00000000-0005-0000-0000-000051650000}"/>
    <cellStyle name="Normal 4 11 8 7" xfId="25938" xr:uid="{00000000-0005-0000-0000-000052650000}"/>
    <cellStyle name="Normal 4 11 80" xfId="25939" xr:uid="{00000000-0005-0000-0000-000053650000}"/>
    <cellStyle name="Normal 4 11 81" xfId="25940" xr:uid="{00000000-0005-0000-0000-000054650000}"/>
    <cellStyle name="Normal 4 11 82" xfId="25941" xr:uid="{00000000-0005-0000-0000-000055650000}"/>
    <cellStyle name="Normal 4 11 83" xfId="25942" xr:uid="{00000000-0005-0000-0000-000056650000}"/>
    <cellStyle name="Normal 4 11 84" xfId="25943" xr:uid="{00000000-0005-0000-0000-000057650000}"/>
    <cellStyle name="Normal 4 11 85" xfId="25944" xr:uid="{00000000-0005-0000-0000-000058650000}"/>
    <cellStyle name="Normal 4 11 86" xfId="25945" xr:uid="{00000000-0005-0000-0000-000059650000}"/>
    <cellStyle name="Normal 4 11 87" xfId="25946" xr:uid="{00000000-0005-0000-0000-00005A650000}"/>
    <cellStyle name="Normal 4 11 88" xfId="25947" xr:uid="{00000000-0005-0000-0000-00005B650000}"/>
    <cellStyle name="Normal 4 11 89" xfId="25948" xr:uid="{00000000-0005-0000-0000-00005C650000}"/>
    <cellStyle name="Normal 4 11 9" xfId="25949" xr:uid="{00000000-0005-0000-0000-00005D650000}"/>
    <cellStyle name="Normal 4 11 9 2" xfId="25950" xr:uid="{00000000-0005-0000-0000-00005E650000}"/>
    <cellStyle name="Normal 4 11 9 3" xfId="25951" xr:uid="{00000000-0005-0000-0000-00005F650000}"/>
    <cellStyle name="Normal 4 11 9 4" xfId="25952" xr:uid="{00000000-0005-0000-0000-000060650000}"/>
    <cellStyle name="Normal 4 11 9 5" xfId="25953" xr:uid="{00000000-0005-0000-0000-000061650000}"/>
    <cellStyle name="Normal 4 11 9 6" xfId="25954" xr:uid="{00000000-0005-0000-0000-000062650000}"/>
    <cellStyle name="Normal 4 11 9 7" xfId="25955" xr:uid="{00000000-0005-0000-0000-000063650000}"/>
    <cellStyle name="Normal 4 11 90" xfId="25956" xr:uid="{00000000-0005-0000-0000-000064650000}"/>
    <cellStyle name="Normal 4 11 91" xfId="25957" xr:uid="{00000000-0005-0000-0000-000065650000}"/>
    <cellStyle name="Normal 4 11 92" xfId="25958" xr:uid="{00000000-0005-0000-0000-000066650000}"/>
    <cellStyle name="Normal 4 11 93" xfId="25959" xr:uid="{00000000-0005-0000-0000-000067650000}"/>
    <cellStyle name="Normal 4 11 94" xfId="25960" xr:uid="{00000000-0005-0000-0000-000068650000}"/>
    <cellStyle name="Normal 4 11 95" xfId="25961" xr:uid="{00000000-0005-0000-0000-000069650000}"/>
    <cellStyle name="Normal 4 11 96" xfId="25962" xr:uid="{00000000-0005-0000-0000-00006A650000}"/>
    <cellStyle name="Normal 4 11 97" xfId="25963" xr:uid="{00000000-0005-0000-0000-00006B650000}"/>
    <cellStyle name="Normal 4 11 98" xfId="25964" xr:uid="{00000000-0005-0000-0000-00006C650000}"/>
    <cellStyle name="Normal 4 11 99" xfId="25965" xr:uid="{00000000-0005-0000-0000-00006D650000}"/>
    <cellStyle name="Normal 4 110" xfId="25966" xr:uid="{00000000-0005-0000-0000-00006E650000}"/>
    <cellStyle name="Normal 4 111" xfId="25967" xr:uid="{00000000-0005-0000-0000-00006F650000}"/>
    <cellStyle name="Normal 4 112" xfId="25968" xr:uid="{00000000-0005-0000-0000-000070650000}"/>
    <cellStyle name="Normal 4 113" xfId="25969" xr:uid="{00000000-0005-0000-0000-000071650000}"/>
    <cellStyle name="Normal 4 114" xfId="25970" xr:uid="{00000000-0005-0000-0000-000072650000}"/>
    <cellStyle name="Normal 4 115" xfId="25971" xr:uid="{00000000-0005-0000-0000-000073650000}"/>
    <cellStyle name="Normal 4 116" xfId="25972" xr:uid="{00000000-0005-0000-0000-000074650000}"/>
    <cellStyle name="Normal 4 117" xfId="25973" xr:uid="{00000000-0005-0000-0000-000075650000}"/>
    <cellStyle name="Normal 4 118" xfId="25974" xr:uid="{00000000-0005-0000-0000-000076650000}"/>
    <cellStyle name="Normal 4 119" xfId="25975" xr:uid="{00000000-0005-0000-0000-000077650000}"/>
    <cellStyle name="Normal 4 12" xfId="25976" xr:uid="{00000000-0005-0000-0000-000078650000}"/>
    <cellStyle name="Normal 4 12 10" xfId="25977" xr:uid="{00000000-0005-0000-0000-000079650000}"/>
    <cellStyle name="Normal 4 12 100" xfId="25978" xr:uid="{00000000-0005-0000-0000-00007A650000}"/>
    <cellStyle name="Normal 4 12 101" xfId="25979" xr:uid="{00000000-0005-0000-0000-00007B650000}"/>
    <cellStyle name="Normal 4 12 102" xfId="25980" xr:uid="{00000000-0005-0000-0000-00007C650000}"/>
    <cellStyle name="Normal 4 12 103" xfId="25981" xr:uid="{00000000-0005-0000-0000-00007D650000}"/>
    <cellStyle name="Normal 4 12 104" xfId="25982" xr:uid="{00000000-0005-0000-0000-00007E650000}"/>
    <cellStyle name="Normal 4 12 105" xfId="25983" xr:uid="{00000000-0005-0000-0000-00007F650000}"/>
    <cellStyle name="Normal 4 12 106" xfId="25984" xr:uid="{00000000-0005-0000-0000-000080650000}"/>
    <cellStyle name="Normal 4 12 107" xfId="25985" xr:uid="{00000000-0005-0000-0000-000081650000}"/>
    <cellStyle name="Normal 4 12 108" xfId="25986" xr:uid="{00000000-0005-0000-0000-000082650000}"/>
    <cellStyle name="Normal 4 12 109" xfId="25987" xr:uid="{00000000-0005-0000-0000-000083650000}"/>
    <cellStyle name="Normal 4 12 11" xfId="25988" xr:uid="{00000000-0005-0000-0000-000084650000}"/>
    <cellStyle name="Normal 4 12 110" xfId="25989" xr:uid="{00000000-0005-0000-0000-000085650000}"/>
    <cellStyle name="Normal 4 12 111" xfId="25990" xr:uid="{00000000-0005-0000-0000-000086650000}"/>
    <cellStyle name="Normal 4 12 112" xfId="25991" xr:uid="{00000000-0005-0000-0000-000087650000}"/>
    <cellStyle name="Normal 4 12 113" xfId="25992" xr:uid="{00000000-0005-0000-0000-000088650000}"/>
    <cellStyle name="Normal 4 12 114" xfId="25993" xr:uid="{00000000-0005-0000-0000-000089650000}"/>
    <cellStyle name="Normal 4 12 115" xfId="25994" xr:uid="{00000000-0005-0000-0000-00008A650000}"/>
    <cellStyle name="Normal 4 12 116" xfId="25995" xr:uid="{00000000-0005-0000-0000-00008B650000}"/>
    <cellStyle name="Normal 4 12 117" xfId="25996" xr:uid="{00000000-0005-0000-0000-00008C650000}"/>
    <cellStyle name="Normal 4 12 118" xfId="25997" xr:uid="{00000000-0005-0000-0000-00008D650000}"/>
    <cellStyle name="Normal 4 12 119" xfId="25998" xr:uid="{00000000-0005-0000-0000-00008E650000}"/>
    <cellStyle name="Normal 4 12 12" xfId="25999" xr:uid="{00000000-0005-0000-0000-00008F650000}"/>
    <cellStyle name="Normal 4 12 120" xfId="26000" xr:uid="{00000000-0005-0000-0000-000090650000}"/>
    <cellStyle name="Normal 4 12 121" xfId="26001" xr:uid="{00000000-0005-0000-0000-000091650000}"/>
    <cellStyle name="Normal 4 12 122" xfId="26002" xr:uid="{00000000-0005-0000-0000-000092650000}"/>
    <cellStyle name="Normal 4 12 123" xfId="26003" xr:uid="{00000000-0005-0000-0000-000093650000}"/>
    <cellStyle name="Normal 4 12 124" xfId="26004" xr:uid="{00000000-0005-0000-0000-000094650000}"/>
    <cellStyle name="Normal 4 12 125" xfId="26005" xr:uid="{00000000-0005-0000-0000-000095650000}"/>
    <cellStyle name="Normal 4 12 126" xfId="26006" xr:uid="{00000000-0005-0000-0000-000096650000}"/>
    <cellStyle name="Normal 4 12 127" xfId="26007" xr:uid="{00000000-0005-0000-0000-000097650000}"/>
    <cellStyle name="Normal 4 12 128" xfId="26008" xr:uid="{00000000-0005-0000-0000-000098650000}"/>
    <cellStyle name="Normal 4 12 129" xfId="26009" xr:uid="{00000000-0005-0000-0000-000099650000}"/>
    <cellStyle name="Normal 4 12 13" xfId="26010" xr:uid="{00000000-0005-0000-0000-00009A650000}"/>
    <cellStyle name="Normal 4 12 130" xfId="26011" xr:uid="{00000000-0005-0000-0000-00009B650000}"/>
    <cellStyle name="Normal 4 12 131" xfId="26012" xr:uid="{00000000-0005-0000-0000-00009C650000}"/>
    <cellStyle name="Normal 4 12 132" xfId="26013" xr:uid="{00000000-0005-0000-0000-00009D650000}"/>
    <cellStyle name="Normal 4 12 133" xfId="26014" xr:uid="{00000000-0005-0000-0000-00009E650000}"/>
    <cellStyle name="Normal 4 12 134" xfId="26015" xr:uid="{00000000-0005-0000-0000-00009F650000}"/>
    <cellStyle name="Normal 4 12 135" xfId="26016" xr:uid="{00000000-0005-0000-0000-0000A0650000}"/>
    <cellStyle name="Normal 4 12 136" xfId="26017" xr:uid="{00000000-0005-0000-0000-0000A1650000}"/>
    <cellStyle name="Normal 4 12 137" xfId="26018" xr:uid="{00000000-0005-0000-0000-0000A2650000}"/>
    <cellStyle name="Normal 4 12 138" xfId="26019" xr:uid="{00000000-0005-0000-0000-0000A3650000}"/>
    <cellStyle name="Normal 4 12 139" xfId="26020" xr:uid="{00000000-0005-0000-0000-0000A4650000}"/>
    <cellStyle name="Normal 4 12 14" xfId="26021" xr:uid="{00000000-0005-0000-0000-0000A5650000}"/>
    <cellStyle name="Normal 4 12 140" xfId="26022" xr:uid="{00000000-0005-0000-0000-0000A6650000}"/>
    <cellStyle name="Normal 4 12 141" xfId="26023" xr:uid="{00000000-0005-0000-0000-0000A7650000}"/>
    <cellStyle name="Normal 4 12 142" xfId="26024" xr:uid="{00000000-0005-0000-0000-0000A8650000}"/>
    <cellStyle name="Normal 4 12 143" xfId="26025" xr:uid="{00000000-0005-0000-0000-0000A9650000}"/>
    <cellStyle name="Normal 4 12 144" xfId="26026" xr:uid="{00000000-0005-0000-0000-0000AA650000}"/>
    <cellStyle name="Normal 4 12 145" xfId="26027" xr:uid="{00000000-0005-0000-0000-0000AB650000}"/>
    <cellStyle name="Normal 4 12 146" xfId="26028" xr:uid="{00000000-0005-0000-0000-0000AC650000}"/>
    <cellStyle name="Normal 4 12 147" xfId="26029" xr:uid="{00000000-0005-0000-0000-0000AD650000}"/>
    <cellStyle name="Normal 4 12 148" xfId="26030" xr:uid="{00000000-0005-0000-0000-0000AE650000}"/>
    <cellStyle name="Normal 4 12 149" xfId="26031" xr:uid="{00000000-0005-0000-0000-0000AF650000}"/>
    <cellStyle name="Normal 4 12 15" xfId="26032" xr:uid="{00000000-0005-0000-0000-0000B0650000}"/>
    <cellStyle name="Normal 4 12 150" xfId="26033" xr:uid="{00000000-0005-0000-0000-0000B1650000}"/>
    <cellStyle name="Normal 4 12 151" xfId="26034" xr:uid="{00000000-0005-0000-0000-0000B2650000}"/>
    <cellStyle name="Normal 4 12 152" xfId="26035" xr:uid="{00000000-0005-0000-0000-0000B3650000}"/>
    <cellStyle name="Normal 4 12 153" xfId="26036" xr:uid="{00000000-0005-0000-0000-0000B4650000}"/>
    <cellStyle name="Normal 4 12 154" xfId="26037" xr:uid="{00000000-0005-0000-0000-0000B5650000}"/>
    <cellStyle name="Normal 4 12 155" xfId="26038" xr:uid="{00000000-0005-0000-0000-0000B6650000}"/>
    <cellStyle name="Normal 4 12 156" xfId="26039" xr:uid="{00000000-0005-0000-0000-0000B7650000}"/>
    <cellStyle name="Normal 4 12 157" xfId="26040" xr:uid="{00000000-0005-0000-0000-0000B8650000}"/>
    <cellStyle name="Normal 4 12 158" xfId="26041" xr:uid="{00000000-0005-0000-0000-0000B9650000}"/>
    <cellStyle name="Normal 4 12 159" xfId="26042" xr:uid="{00000000-0005-0000-0000-0000BA650000}"/>
    <cellStyle name="Normal 4 12 16" xfId="26043" xr:uid="{00000000-0005-0000-0000-0000BB650000}"/>
    <cellStyle name="Normal 4 12 160" xfId="26044" xr:uid="{00000000-0005-0000-0000-0000BC650000}"/>
    <cellStyle name="Normal 4 12 161" xfId="26045" xr:uid="{00000000-0005-0000-0000-0000BD650000}"/>
    <cellStyle name="Normal 4 12 162" xfId="26046" xr:uid="{00000000-0005-0000-0000-0000BE650000}"/>
    <cellStyle name="Normal 4 12 163" xfId="26047" xr:uid="{00000000-0005-0000-0000-0000BF650000}"/>
    <cellStyle name="Normal 4 12 164" xfId="26048" xr:uid="{00000000-0005-0000-0000-0000C0650000}"/>
    <cellStyle name="Normal 4 12 165" xfId="26049" xr:uid="{00000000-0005-0000-0000-0000C1650000}"/>
    <cellStyle name="Normal 4 12 166" xfId="26050" xr:uid="{00000000-0005-0000-0000-0000C2650000}"/>
    <cellStyle name="Normal 4 12 167" xfId="26051" xr:uid="{00000000-0005-0000-0000-0000C3650000}"/>
    <cellStyle name="Normal 4 12 17" xfId="26052" xr:uid="{00000000-0005-0000-0000-0000C4650000}"/>
    <cellStyle name="Normal 4 12 18" xfId="26053" xr:uid="{00000000-0005-0000-0000-0000C5650000}"/>
    <cellStyle name="Normal 4 12 19" xfId="26054" xr:uid="{00000000-0005-0000-0000-0000C6650000}"/>
    <cellStyle name="Normal 4 12 2" xfId="26055" xr:uid="{00000000-0005-0000-0000-0000C7650000}"/>
    <cellStyle name="Normal 4 12 20" xfId="26056" xr:uid="{00000000-0005-0000-0000-0000C8650000}"/>
    <cellStyle name="Normal 4 12 21" xfId="26057" xr:uid="{00000000-0005-0000-0000-0000C9650000}"/>
    <cellStyle name="Normal 4 12 22" xfId="26058" xr:uid="{00000000-0005-0000-0000-0000CA650000}"/>
    <cellStyle name="Normal 4 12 23" xfId="26059" xr:uid="{00000000-0005-0000-0000-0000CB650000}"/>
    <cellStyle name="Normal 4 12 24" xfId="26060" xr:uid="{00000000-0005-0000-0000-0000CC650000}"/>
    <cellStyle name="Normal 4 12 25" xfId="26061" xr:uid="{00000000-0005-0000-0000-0000CD650000}"/>
    <cellStyle name="Normal 4 12 26" xfId="26062" xr:uid="{00000000-0005-0000-0000-0000CE650000}"/>
    <cellStyle name="Normal 4 12 27" xfId="26063" xr:uid="{00000000-0005-0000-0000-0000CF650000}"/>
    <cellStyle name="Normal 4 12 28" xfId="26064" xr:uid="{00000000-0005-0000-0000-0000D0650000}"/>
    <cellStyle name="Normal 4 12 29" xfId="26065" xr:uid="{00000000-0005-0000-0000-0000D1650000}"/>
    <cellStyle name="Normal 4 12 3" xfId="26066" xr:uid="{00000000-0005-0000-0000-0000D2650000}"/>
    <cellStyle name="Normal 4 12 30" xfId="26067" xr:uid="{00000000-0005-0000-0000-0000D3650000}"/>
    <cellStyle name="Normal 4 12 31" xfId="26068" xr:uid="{00000000-0005-0000-0000-0000D4650000}"/>
    <cellStyle name="Normal 4 12 32" xfId="26069" xr:uid="{00000000-0005-0000-0000-0000D5650000}"/>
    <cellStyle name="Normal 4 12 33" xfId="26070" xr:uid="{00000000-0005-0000-0000-0000D6650000}"/>
    <cellStyle name="Normal 4 12 34" xfId="26071" xr:uid="{00000000-0005-0000-0000-0000D7650000}"/>
    <cellStyle name="Normal 4 12 35" xfId="26072" xr:uid="{00000000-0005-0000-0000-0000D8650000}"/>
    <cellStyle name="Normal 4 12 36" xfId="26073" xr:uid="{00000000-0005-0000-0000-0000D9650000}"/>
    <cellStyle name="Normal 4 12 37" xfId="26074" xr:uid="{00000000-0005-0000-0000-0000DA650000}"/>
    <cellStyle name="Normal 4 12 38" xfId="26075" xr:uid="{00000000-0005-0000-0000-0000DB650000}"/>
    <cellStyle name="Normal 4 12 39" xfId="26076" xr:uid="{00000000-0005-0000-0000-0000DC650000}"/>
    <cellStyle name="Normal 4 12 4" xfId="26077" xr:uid="{00000000-0005-0000-0000-0000DD650000}"/>
    <cellStyle name="Normal 4 12 40" xfId="26078" xr:uid="{00000000-0005-0000-0000-0000DE650000}"/>
    <cellStyle name="Normal 4 12 41" xfId="26079" xr:uid="{00000000-0005-0000-0000-0000DF650000}"/>
    <cellStyle name="Normal 4 12 42" xfId="26080" xr:uid="{00000000-0005-0000-0000-0000E0650000}"/>
    <cellStyle name="Normal 4 12 43" xfId="26081" xr:uid="{00000000-0005-0000-0000-0000E1650000}"/>
    <cellStyle name="Normal 4 12 44" xfId="26082" xr:uid="{00000000-0005-0000-0000-0000E2650000}"/>
    <cellStyle name="Normal 4 12 45" xfId="26083" xr:uid="{00000000-0005-0000-0000-0000E3650000}"/>
    <cellStyle name="Normal 4 12 46" xfId="26084" xr:uid="{00000000-0005-0000-0000-0000E4650000}"/>
    <cellStyle name="Normal 4 12 47" xfId="26085" xr:uid="{00000000-0005-0000-0000-0000E5650000}"/>
    <cellStyle name="Normal 4 12 48" xfId="26086" xr:uid="{00000000-0005-0000-0000-0000E6650000}"/>
    <cellStyle name="Normal 4 12 49" xfId="26087" xr:uid="{00000000-0005-0000-0000-0000E7650000}"/>
    <cellStyle name="Normal 4 12 5" xfId="26088" xr:uid="{00000000-0005-0000-0000-0000E8650000}"/>
    <cellStyle name="Normal 4 12 50" xfId="26089" xr:uid="{00000000-0005-0000-0000-0000E9650000}"/>
    <cellStyle name="Normal 4 12 51" xfId="26090" xr:uid="{00000000-0005-0000-0000-0000EA650000}"/>
    <cellStyle name="Normal 4 12 52" xfId="26091" xr:uid="{00000000-0005-0000-0000-0000EB650000}"/>
    <cellStyle name="Normal 4 12 53" xfId="26092" xr:uid="{00000000-0005-0000-0000-0000EC650000}"/>
    <cellStyle name="Normal 4 12 54" xfId="26093" xr:uid="{00000000-0005-0000-0000-0000ED650000}"/>
    <cellStyle name="Normal 4 12 55" xfId="26094" xr:uid="{00000000-0005-0000-0000-0000EE650000}"/>
    <cellStyle name="Normal 4 12 56" xfId="26095" xr:uid="{00000000-0005-0000-0000-0000EF650000}"/>
    <cellStyle name="Normal 4 12 57" xfId="26096" xr:uid="{00000000-0005-0000-0000-0000F0650000}"/>
    <cellStyle name="Normal 4 12 58" xfId="26097" xr:uid="{00000000-0005-0000-0000-0000F1650000}"/>
    <cellStyle name="Normal 4 12 59" xfId="26098" xr:uid="{00000000-0005-0000-0000-0000F2650000}"/>
    <cellStyle name="Normal 4 12 6" xfId="26099" xr:uid="{00000000-0005-0000-0000-0000F3650000}"/>
    <cellStyle name="Normal 4 12 60" xfId="26100" xr:uid="{00000000-0005-0000-0000-0000F4650000}"/>
    <cellStyle name="Normal 4 12 61" xfId="26101" xr:uid="{00000000-0005-0000-0000-0000F5650000}"/>
    <cellStyle name="Normal 4 12 62" xfId="26102" xr:uid="{00000000-0005-0000-0000-0000F6650000}"/>
    <cellStyle name="Normal 4 12 63" xfId="26103" xr:uid="{00000000-0005-0000-0000-0000F7650000}"/>
    <cellStyle name="Normal 4 12 64" xfId="26104" xr:uid="{00000000-0005-0000-0000-0000F8650000}"/>
    <cellStyle name="Normal 4 12 65" xfId="26105" xr:uid="{00000000-0005-0000-0000-0000F9650000}"/>
    <cellStyle name="Normal 4 12 66" xfId="26106" xr:uid="{00000000-0005-0000-0000-0000FA650000}"/>
    <cellStyle name="Normal 4 12 67" xfId="26107" xr:uid="{00000000-0005-0000-0000-0000FB650000}"/>
    <cellStyle name="Normal 4 12 68" xfId="26108" xr:uid="{00000000-0005-0000-0000-0000FC650000}"/>
    <cellStyle name="Normal 4 12 69" xfId="26109" xr:uid="{00000000-0005-0000-0000-0000FD650000}"/>
    <cellStyle name="Normal 4 12 7" xfId="26110" xr:uid="{00000000-0005-0000-0000-0000FE650000}"/>
    <cellStyle name="Normal 4 12 70" xfId="26111" xr:uid="{00000000-0005-0000-0000-0000FF650000}"/>
    <cellStyle name="Normal 4 12 71" xfId="26112" xr:uid="{00000000-0005-0000-0000-000000660000}"/>
    <cellStyle name="Normal 4 12 72" xfId="26113" xr:uid="{00000000-0005-0000-0000-000001660000}"/>
    <cellStyle name="Normal 4 12 73" xfId="26114" xr:uid="{00000000-0005-0000-0000-000002660000}"/>
    <cellStyle name="Normal 4 12 74" xfId="26115" xr:uid="{00000000-0005-0000-0000-000003660000}"/>
    <cellStyle name="Normal 4 12 75" xfId="26116" xr:uid="{00000000-0005-0000-0000-000004660000}"/>
    <cellStyle name="Normal 4 12 76" xfId="26117" xr:uid="{00000000-0005-0000-0000-000005660000}"/>
    <cellStyle name="Normal 4 12 77" xfId="26118" xr:uid="{00000000-0005-0000-0000-000006660000}"/>
    <cellStyle name="Normal 4 12 78" xfId="26119" xr:uid="{00000000-0005-0000-0000-000007660000}"/>
    <cellStyle name="Normal 4 12 79" xfId="26120" xr:uid="{00000000-0005-0000-0000-000008660000}"/>
    <cellStyle name="Normal 4 12 8" xfId="26121" xr:uid="{00000000-0005-0000-0000-000009660000}"/>
    <cellStyle name="Normal 4 12 80" xfId="26122" xr:uid="{00000000-0005-0000-0000-00000A660000}"/>
    <cellStyle name="Normal 4 12 81" xfId="26123" xr:uid="{00000000-0005-0000-0000-00000B660000}"/>
    <cellStyle name="Normal 4 12 82" xfId="26124" xr:uid="{00000000-0005-0000-0000-00000C660000}"/>
    <cellStyle name="Normal 4 12 83" xfId="26125" xr:uid="{00000000-0005-0000-0000-00000D660000}"/>
    <cellStyle name="Normal 4 12 84" xfId="26126" xr:uid="{00000000-0005-0000-0000-00000E660000}"/>
    <cellStyle name="Normal 4 12 85" xfId="26127" xr:uid="{00000000-0005-0000-0000-00000F660000}"/>
    <cellStyle name="Normal 4 12 86" xfId="26128" xr:uid="{00000000-0005-0000-0000-000010660000}"/>
    <cellStyle name="Normal 4 12 87" xfId="26129" xr:uid="{00000000-0005-0000-0000-000011660000}"/>
    <cellStyle name="Normal 4 12 88" xfId="26130" xr:uid="{00000000-0005-0000-0000-000012660000}"/>
    <cellStyle name="Normal 4 12 89" xfId="26131" xr:uid="{00000000-0005-0000-0000-000013660000}"/>
    <cellStyle name="Normal 4 12 9" xfId="26132" xr:uid="{00000000-0005-0000-0000-000014660000}"/>
    <cellStyle name="Normal 4 12 90" xfId="26133" xr:uid="{00000000-0005-0000-0000-000015660000}"/>
    <cellStyle name="Normal 4 12 91" xfId="26134" xr:uid="{00000000-0005-0000-0000-000016660000}"/>
    <cellStyle name="Normal 4 12 92" xfId="26135" xr:uid="{00000000-0005-0000-0000-000017660000}"/>
    <cellStyle name="Normal 4 12 93" xfId="26136" xr:uid="{00000000-0005-0000-0000-000018660000}"/>
    <cellStyle name="Normal 4 12 94" xfId="26137" xr:uid="{00000000-0005-0000-0000-000019660000}"/>
    <cellStyle name="Normal 4 12 95" xfId="26138" xr:uid="{00000000-0005-0000-0000-00001A660000}"/>
    <cellStyle name="Normal 4 12 96" xfId="26139" xr:uid="{00000000-0005-0000-0000-00001B660000}"/>
    <cellStyle name="Normal 4 12 97" xfId="26140" xr:uid="{00000000-0005-0000-0000-00001C660000}"/>
    <cellStyle name="Normal 4 12 98" xfId="26141" xr:uid="{00000000-0005-0000-0000-00001D660000}"/>
    <cellStyle name="Normal 4 12 99" xfId="26142" xr:uid="{00000000-0005-0000-0000-00001E660000}"/>
    <cellStyle name="Normal 4 120" xfId="26143" xr:uid="{00000000-0005-0000-0000-00001F660000}"/>
    <cellStyle name="Normal 4 121" xfId="26144" xr:uid="{00000000-0005-0000-0000-000020660000}"/>
    <cellStyle name="Normal 4 122" xfId="26145" xr:uid="{00000000-0005-0000-0000-000021660000}"/>
    <cellStyle name="Normal 4 123" xfId="26146" xr:uid="{00000000-0005-0000-0000-000022660000}"/>
    <cellStyle name="Normal 4 124" xfId="26147" xr:uid="{00000000-0005-0000-0000-000023660000}"/>
    <cellStyle name="Normal 4 125" xfId="26148" xr:uid="{00000000-0005-0000-0000-000024660000}"/>
    <cellStyle name="Normal 4 126" xfId="26149" xr:uid="{00000000-0005-0000-0000-000025660000}"/>
    <cellStyle name="Normal 4 127" xfId="26150" xr:uid="{00000000-0005-0000-0000-000026660000}"/>
    <cellStyle name="Normal 4 128" xfId="26151" xr:uid="{00000000-0005-0000-0000-000027660000}"/>
    <cellStyle name="Normal 4 129" xfId="26152" xr:uid="{00000000-0005-0000-0000-000028660000}"/>
    <cellStyle name="Normal 4 13" xfId="26153" xr:uid="{00000000-0005-0000-0000-000029660000}"/>
    <cellStyle name="Normal 4 13 10" xfId="26154" xr:uid="{00000000-0005-0000-0000-00002A660000}"/>
    <cellStyle name="Normal 4 13 100" xfId="26155" xr:uid="{00000000-0005-0000-0000-00002B660000}"/>
    <cellStyle name="Normal 4 13 101" xfId="26156" xr:uid="{00000000-0005-0000-0000-00002C660000}"/>
    <cellStyle name="Normal 4 13 102" xfId="26157" xr:uid="{00000000-0005-0000-0000-00002D660000}"/>
    <cellStyle name="Normal 4 13 103" xfId="26158" xr:uid="{00000000-0005-0000-0000-00002E660000}"/>
    <cellStyle name="Normal 4 13 104" xfId="26159" xr:uid="{00000000-0005-0000-0000-00002F660000}"/>
    <cellStyle name="Normal 4 13 105" xfId="26160" xr:uid="{00000000-0005-0000-0000-000030660000}"/>
    <cellStyle name="Normal 4 13 106" xfId="26161" xr:uid="{00000000-0005-0000-0000-000031660000}"/>
    <cellStyle name="Normal 4 13 107" xfId="26162" xr:uid="{00000000-0005-0000-0000-000032660000}"/>
    <cellStyle name="Normal 4 13 108" xfId="26163" xr:uid="{00000000-0005-0000-0000-000033660000}"/>
    <cellStyle name="Normal 4 13 109" xfId="26164" xr:uid="{00000000-0005-0000-0000-000034660000}"/>
    <cellStyle name="Normal 4 13 11" xfId="26165" xr:uid="{00000000-0005-0000-0000-000035660000}"/>
    <cellStyle name="Normal 4 13 110" xfId="26166" xr:uid="{00000000-0005-0000-0000-000036660000}"/>
    <cellStyle name="Normal 4 13 111" xfId="26167" xr:uid="{00000000-0005-0000-0000-000037660000}"/>
    <cellStyle name="Normal 4 13 112" xfId="26168" xr:uid="{00000000-0005-0000-0000-000038660000}"/>
    <cellStyle name="Normal 4 13 113" xfId="26169" xr:uid="{00000000-0005-0000-0000-000039660000}"/>
    <cellStyle name="Normal 4 13 114" xfId="26170" xr:uid="{00000000-0005-0000-0000-00003A660000}"/>
    <cellStyle name="Normal 4 13 115" xfId="26171" xr:uid="{00000000-0005-0000-0000-00003B660000}"/>
    <cellStyle name="Normal 4 13 116" xfId="26172" xr:uid="{00000000-0005-0000-0000-00003C660000}"/>
    <cellStyle name="Normal 4 13 117" xfId="26173" xr:uid="{00000000-0005-0000-0000-00003D660000}"/>
    <cellStyle name="Normal 4 13 118" xfId="26174" xr:uid="{00000000-0005-0000-0000-00003E660000}"/>
    <cellStyle name="Normal 4 13 119" xfId="26175" xr:uid="{00000000-0005-0000-0000-00003F660000}"/>
    <cellStyle name="Normal 4 13 12" xfId="26176" xr:uid="{00000000-0005-0000-0000-000040660000}"/>
    <cellStyle name="Normal 4 13 120" xfId="26177" xr:uid="{00000000-0005-0000-0000-000041660000}"/>
    <cellStyle name="Normal 4 13 121" xfId="26178" xr:uid="{00000000-0005-0000-0000-000042660000}"/>
    <cellStyle name="Normal 4 13 122" xfId="26179" xr:uid="{00000000-0005-0000-0000-000043660000}"/>
    <cellStyle name="Normal 4 13 123" xfId="26180" xr:uid="{00000000-0005-0000-0000-000044660000}"/>
    <cellStyle name="Normal 4 13 124" xfId="26181" xr:uid="{00000000-0005-0000-0000-000045660000}"/>
    <cellStyle name="Normal 4 13 125" xfId="26182" xr:uid="{00000000-0005-0000-0000-000046660000}"/>
    <cellStyle name="Normal 4 13 126" xfId="26183" xr:uid="{00000000-0005-0000-0000-000047660000}"/>
    <cellStyle name="Normal 4 13 127" xfId="26184" xr:uid="{00000000-0005-0000-0000-000048660000}"/>
    <cellStyle name="Normal 4 13 128" xfId="26185" xr:uid="{00000000-0005-0000-0000-000049660000}"/>
    <cellStyle name="Normal 4 13 129" xfId="26186" xr:uid="{00000000-0005-0000-0000-00004A660000}"/>
    <cellStyle name="Normal 4 13 13" xfId="26187" xr:uid="{00000000-0005-0000-0000-00004B660000}"/>
    <cellStyle name="Normal 4 13 130" xfId="26188" xr:uid="{00000000-0005-0000-0000-00004C660000}"/>
    <cellStyle name="Normal 4 13 131" xfId="26189" xr:uid="{00000000-0005-0000-0000-00004D660000}"/>
    <cellStyle name="Normal 4 13 132" xfId="26190" xr:uid="{00000000-0005-0000-0000-00004E660000}"/>
    <cellStyle name="Normal 4 13 133" xfId="26191" xr:uid="{00000000-0005-0000-0000-00004F660000}"/>
    <cellStyle name="Normal 4 13 134" xfId="26192" xr:uid="{00000000-0005-0000-0000-000050660000}"/>
    <cellStyle name="Normal 4 13 135" xfId="26193" xr:uid="{00000000-0005-0000-0000-000051660000}"/>
    <cellStyle name="Normal 4 13 136" xfId="26194" xr:uid="{00000000-0005-0000-0000-000052660000}"/>
    <cellStyle name="Normal 4 13 137" xfId="26195" xr:uid="{00000000-0005-0000-0000-000053660000}"/>
    <cellStyle name="Normal 4 13 138" xfId="26196" xr:uid="{00000000-0005-0000-0000-000054660000}"/>
    <cellStyle name="Normal 4 13 139" xfId="26197" xr:uid="{00000000-0005-0000-0000-000055660000}"/>
    <cellStyle name="Normal 4 13 14" xfId="26198" xr:uid="{00000000-0005-0000-0000-000056660000}"/>
    <cellStyle name="Normal 4 13 140" xfId="26199" xr:uid="{00000000-0005-0000-0000-000057660000}"/>
    <cellStyle name="Normal 4 13 141" xfId="26200" xr:uid="{00000000-0005-0000-0000-000058660000}"/>
    <cellStyle name="Normal 4 13 142" xfId="26201" xr:uid="{00000000-0005-0000-0000-000059660000}"/>
    <cellStyle name="Normal 4 13 143" xfId="26202" xr:uid="{00000000-0005-0000-0000-00005A660000}"/>
    <cellStyle name="Normal 4 13 144" xfId="26203" xr:uid="{00000000-0005-0000-0000-00005B660000}"/>
    <cellStyle name="Normal 4 13 145" xfId="26204" xr:uid="{00000000-0005-0000-0000-00005C660000}"/>
    <cellStyle name="Normal 4 13 146" xfId="26205" xr:uid="{00000000-0005-0000-0000-00005D660000}"/>
    <cellStyle name="Normal 4 13 147" xfId="26206" xr:uid="{00000000-0005-0000-0000-00005E660000}"/>
    <cellStyle name="Normal 4 13 148" xfId="26207" xr:uid="{00000000-0005-0000-0000-00005F660000}"/>
    <cellStyle name="Normal 4 13 149" xfId="26208" xr:uid="{00000000-0005-0000-0000-000060660000}"/>
    <cellStyle name="Normal 4 13 15" xfId="26209" xr:uid="{00000000-0005-0000-0000-000061660000}"/>
    <cellStyle name="Normal 4 13 150" xfId="26210" xr:uid="{00000000-0005-0000-0000-000062660000}"/>
    <cellStyle name="Normal 4 13 151" xfId="26211" xr:uid="{00000000-0005-0000-0000-000063660000}"/>
    <cellStyle name="Normal 4 13 152" xfId="26212" xr:uid="{00000000-0005-0000-0000-000064660000}"/>
    <cellStyle name="Normal 4 13 153" xfId="26213" xr:uid="{00000000-0005-0000-0000-000065660000}"/>
    <cellStyle name="Normal 4 13 154" xfId="26214" xr:uid="{00000000-0005-0000-0000-000066660000}"/>
    <cellStyle name="Normal 4 13 155" xfId="26215" xr:uid="{00000000-0005-0000-0000-000067660000}"/>
    <cellStyle name="Normal 4 13 156" xfId="26216" xr:uid="{00000000-0005-0000-0000-000068660000}"/>
    <cellStyle name="Normal 4 13 157" xfId="26217" xr:uid="{00000000-0005-0000-0000-000069660000}"/>
    <cellStyle name="Normal 4 13 158" xfId="26218" xr:uid="{00000000-0005-0000-0000-00006A660000}"/>
    <cellStyle name="Normal 4 13 159" xfId="26219" xr:uid="{00000000-0005-0000-0000-00006B660000}"/>
    <cellStyle name="Normal 4 13 16" xfId="26220" xr:uid="{00000000-0005-0000-0000-00006C660000}"/>
    <cellStyle name="Normal 4 13 160" xfId="26221" xr:uid="{00000000-0005-0000-0000-00006D660000}"/>
    <cellStyle name="Normal 4 13 161" xfId="26222" xr:uid="{00000000-0005-0000-0000-00006E660000}"/>
    <cellStyle name="Normal 4 13 162" xfId="26223" xr:uid="{00000000-0005-0000-0000-00006F660000}"/>
    <cellStyle name="Normal 4 13 163" xfId="26224" xr:uid="{00000000-0005-0000-0000-000070660000}"/>
    <cellStyle name="Normal 4 13 164" xfId="26225" xr:uid="{00000000-0005-0000-0000-000071660000}"/>
    <cellStyle name="Normal 4 13 165" xfId="26226" xr:uid="{00000000-0005-0000-0000-000072660000}"/>
    <cellStyle name="Normal 4 13 166" xfId="26227" xr:uid="{00000000-0005-0000-0000-000073660000}"/>
    <cellStyle name="Normal 4 13 167" xfId="26228" xr:uid="{00000000-0005-0000-0000-000074660000}"/>
    <cellStyle name="Normal 4 13 17" xfId="26229" xr:uid="{00000000-0005-0000-0000-000075660000}"/>
    <cellStyle name="Normal 4 13 18" xfId="26230" xr:uid="{00000000-0005-0000-0000-000076660000}"/>
    <cellStyle name="Normal 4 13 19" xfId="26231" xr:uid="{00000000-0005-0000-0000-000077660000}"/>
    <cellStyle name="Normal 4 13 2" xfId="26232" xr:uid="{00000000-0005-0000-0000-000078660000}"/>
    <cellStyle name="Normal 4 13 20" xfId="26233" xr:uid="{00000000-0005-0000-0000-000079660000}"/>
    <cellStyle name="Normal 4 13 21" xfId="26234" xr:uid="{00000000-0005-0000-0000-00007A660000}"/>
    <cellStyle name="Normal 4 13 22" xfId="26235" xr:uid="{00000000-0005-0000-0000-00007B660000}"/>
    <cellStyle name="Normal 4 13 23" xfId="26236" xr:uid="{00000000-0005-0000-0000-00007C660000}"/>
    <cellStyle name="Normal 4 13 24" xfId="26237" xr:uid="{00000000-0005-0000-0000-00007D660000}"/>
    <cellStyle name="Normal 4 13 25" xfId="26238" xr:uid="{00000000-0005-0000-0000-00007E660000}"/>
    <cellStyle name="Normal 4 13 26" xfId="26239" xr:uid="{00000000-0005-0000-0000-00007F660000}"/>
    <cellStyle name="Normal 4 13 27" xfId="26240" xr:uid="{00000000-0005-0000-0000-000080660000}"/>
    <cellStyle name="Normal 4 13 28" xfId="26241" xr:uid="{00000000-0005-0000-0000-000081660000}"/>
    <cellStyle name="Normal 4 13 29" xfId="26242" xr:uid="{00000000-0005-0000-0000-000082660000}"/>
    <cellStyle name="Normal 4 13 3" xfId="26243" xr:uid="{00000000-0005-0000-0000-000083660000}"/>
    <cellStyle name="Normal 4 13 30" xfId="26244" xr:uid="{00000000-0005-0000-0000-000084660000}"/>
    <cellStyle name="Normal 4 13 31" xfId="26245" xr:uid="{00000000-0005-0000-0000-000085660000}"/>
    <cellStyle name="Normal 4 13 32" xfId="26246" xr:uid="{00000000-0005-0000-0000-000086660000}"/>
    <cellStyle name="Normal 4 13 33" xfId="26247" xr:uid="{00000000-0005-0000-0000-000087660000}"/>
    <cellStyle name="Normal 4 13 34" xfId="26248" xr:uid="{00000000-0005-0000-0000-000088660000}"/>
    <cellStyle name="Normal 4 13 35" xfId="26249" xr:uid="{00000000-0005-0000-0000-000089660000}"/>
    <cellStyle name="Normal 4 13 36" xfId="26250" xr:uid="{00000000-0005-0000-0000-00008A660000}"/>
    <cellStyle name="Normal 4 13 37" xfId="26251" xr:uid="{00000000-0005-0000-0000-00008B660000}"/>
    <cellStyle name="Normal 4 13 38" xfId="26252" xr:uid="{00000000-0005-0000-0000-00008C660000}"/>
    <cellStyle name="Normal 4 13 39" xfId="26253" xr:uid="{00000000-0005-0000-0000-00008D660000}"/>
    <cellStyle name="Normal 4 13 4" xfId="26254" xr:uid="{00000000-0005-0000-0000-00008E660000}"/>
    <cellStyle name="Normal 4 13 40" xfId="26255" xr:uid="{00000000-0005-0000-0000-00008F660000}"/>
    <cellStyle name="Normal 4 13 41" xfId="26256" xr:uid="{00000000-0005-0000-0000-000090660000}"/>
    <cellStyle name="Normal 4 13 42" xfId="26257" xr:uid="{00000000-0005-0000-0000-000091660000}"/>
    <cellStyle name="Normal 4 13 43" xfId="26258" xr:uid="{00000000-0005-0000-0000-000092660000}"/>
    <cellStyle name="Normal 4 13 44" xfId="26259" xr:uid="{00000000-0005-0000-0000-000093660000}"/>
    <cellStyle name="Normal 4 13 45" xfId="26260" xr:uid="{00000000-0005-0000-0000-000094660000}"/>
    <cellStyle name="Normal 4 13 46" xfId="26261" xr:uid="{00000000-0005-0000-0000-000095660000}"/>
    <cellStyle name="Normal 4 13 47" xfId="26262" xr:uid="{00000000-0005-0000-0000-000096660000}"/>
    <cellStyle name="Normal 4 13 48" xfId="26263" xr:uid="{00000000-0005-0000-0000-000097660000}"/>
    <cellStyle name="Normal 4 13 49" xfId="26264" xr:uid="{00000000-0005-0000-0000-000098660000}"/>
    <cellStyle name="Normal 4 13 5" xfId="26265" xr:uid="{00000000-0005-0000-0000-000099660000}"/>
    <cellStyle name="Normal 4 13 50" xfId="26266" xr:uid="{00000000-0005-0000-0000-00009A660000}"/>
    <cellStyle name="Normal 4 13 51" xfId="26267" xr:uid="{00000000-0005-0000-0000-00009B660000}"/>
    <cellStyle name="Normal 4 13 52" xfId="26268" xr:uid="{00000000-0005-0000-0000-00009C660000}"/>
    <cellStyle name="Normal 4 13 53" xfId="26269" xr:uid="{00000000-0005-0000-0000-00009D660000}"/>
    <cellStyle name="Normal 4 13 54" xfId="26270" xr:uid="{00000000-0005-0000-0000-00009E660000}"/>
    <cellStyle name="Normal 4 13 55" xfId="26271" xr:uid="{00000000-0005-0000-0000-00009F660000}"/>
    <cellStyle name="Normal 4 13 56" xfId="26272" xr:uid="{00000000-0005-0000-0000-0000A0660000}"/>
    <cellStyle name="Normal 4 13 57" xfId="26273" xr:uid="{00000000-0005-0000-0000-0000A1660000}"/>
    <cellStyle name="Normal 4 13 58" xfId="26274" xr:uid="{00000000-0005-0000-0000-0000A2660000}"/>
    <cellStyle name="Normal 4 13 59" xfId="26275" xr:uid="{00000000-0005-0000-0000-0000A3660000}"/>
    <cellStyle name="Normal 4 13 6" xfId="26276" xr:uid="{00000000-0005-0000-0000-0000A4660000}"/>
    <cellStyle name="Normal 4 13 60" xfId="26277" xr:uid="{00000000-0005-0000-0000-0000A5660000}"/>
    <cellStyle name="Normal 4 13 61" xfId="26278" xr:uid="{00000000-0005-0000-0000-0000A6660000}"/>
    <cellStyle name="Normal 4 13 62" xfId="26279" xr:uid="{00000000-0005-0000-0000-0000A7660000}"/>
    <cellStyle name="Normal 4 13 63" xfId="26280" xr:uid="{00000000-0005-0000-0000-0000A8660000}"/>
    <cellStyle name="Normal 4 13 64" xfId="26281" xr:uid="{00000000-0005-0000-0000-0000A9660000}"/>
    <cellStyle name="Normal 4 13 65" xfId="26282" xr:uid="{00000000-0005-0000-0000-0000AA660000}"/>
    <cellStyle name="Normal 4 13 66" xfId="26283" xr:uid="{00000000-0005-0000-0000-0000AB660000}"/>
    <cellStyle name="Normal 4 13 67" xfId="26284" xr:uid="{00000000-0005-0000-0000-0000AC660000}"/>
    <cellStyle name="Normal 4 13 68" xfId="26285" xr:uid="{00000000-0005-0000-0000-0000AD660000}"/>
    <cellStyle name="Normal 4 13 69" xfId="26286" xr:uid="{00000000-0005-0000-0000-0000AE660000}"/>
    <cellStyle name="Normal 4 13 7" xfId="26287" xr:uid="{00000000-0005-0000-0000-0000AF660000}"/>
    <cellStyle name="Normal 4 13 70" xfId="26288" xr:uid="{00000000-0005-0000-0000-0000B0660000}"/>
    <cellStyle name="Normal 4 13 71" xfId="26289" xr:uid="{00000000-0005-0000-0000-0000B1660000}"/>
    <cellStyle name="Normal 4 13 72" xfId="26290" xr:uid="{00000000-0005-0000-0000-0000B2660000}"/>
    <cellStyle name="Normal 4 13 73" xfId="26291" xr:uid="{00000000-0005-0000-0000-0000B3660000}"/>
    <cellStyle name="Normal 4 13 74" xfId="26292" xr:uid="{00000000-0005-0000-0000-0000B4660000}"/>
    <cellStyle name="Normal 4 13 75" xfId="26293" xr:uid="{00000000-0005-0000-0000-0000B5660000}"/>
    <cellStyle name="Normal 4 13 76" xfId="26294" xr:uid="{00000000-0005-0000-0000-0000B6660000}"/>
    <cellStyle name="Normal 4 13 77" xfId="26295" xr:uid="{00000000-0005-0000-0000-0000B7660000}"/>
    <cellStyle name="Normal 4 13 78" xfId="26296" xr:uid="{00000000-0005-0000-0000-0000B8660000}"/>
    <cellStyle name="Normal 4 13 79" xfId="26297" xr:uid="{00000000-0005-0000-0000-0000B9660000}"/>
    <cellStyle name="Normal 4 13 8" xfId="26298" xr:uid="{00000000-0005-0000-0000-0000BA660000}"/>
    <cellStyle name="Normal 4 13 80" xfId="26299" xr:uid="{00000000-0005-0000-0000-0000BB660000}"/>
    <cellStyle name="Normal 4 13 81" xfId="26300" xr:uid="{00000000-0005-0000-0000-0000BC660000}"/>
    <cellStyle name="Normal 4 13 82" xfId="26301" xr:uid="{00000000-0005-0000-0000-0000BD660000}"/>
    <cellStyle name="Normal 4 13 83" xfId="26302" xr:uid="{00000000-0005-0000-0000-0000BE660000}"/>
    <cellStyle name="Normal 4 13 84" xfId="26303" xr:uid="{00000000-0005-0000-0000-0000BF660000}"/>
    <cellStyle name="Normal 4 13 85" xfId="26304" xr:uid="{00000000-0005-0000-0000-0000C0660000}"/>
    <cellStyle name="Normal 4 13 86" xfId="26305" xr:uid="{00000000-0005-0000-0000-0000C1660000}"/>
    <cellStyle name="Normal 4 13 87" xfId="26306" xr:uid="{00000000-0005-0000-0000-0000C2660000}"/>
    <cellStyle name="Normal 4 13 88" xfId="26307" xr:uid="{00000000-0005-0000-0000-0000C3660000}"/>
    <cellStyle name="Normal 4 13 89" xfId="26308" xr:uid="{00000000-0005-0000-0000-0000C4660000}"/>
    <cellStyle name="Normal 4 13 9" xfId="26309" xr:uid="{00000000-0005-0000-0000-0000C5660000}"/>
    <cellStyle name="Normal 4 13 90" xfId="26310" xr:uid="{00000000-0005-0000-0000-0000C6660000}"/>
    <cellStyle name="Normal 4 13 91" xfId="26311" xr:uid="{00000000-0005-0000-0000-0000C7660000}"/>
    <cellStyle name="Normal 4 13 92" xfId="26312" xr:uid="{00000000-0005-0000-0000-0000C8660000}"/>
    <cellStyle name="Normal 4 13 93" xfId="26313" xr:uid="{00000000-0005-0000-0000-0000C9660000}"/>
    <cellStyle name="Normal 4 13 94" xfId="26314" xr:uid="{00000000-0005-0000-0000-0000CA660000}"/>
    <cellStyle name="Normal 4 13 95" xfId="26315" xr:uid="{00000000-0005-0000-0000-0000CB660000}"/>
    <cellStyle name="Normal 4 13 96" xfId="26316" xr:uid="{00000000-0005-0000-0000-0000CC660000}"/>
    <cellStyle name="Normal 4 13 97" xfId="26317" xr:uid="{00000000-0005-0000-0000-0000CD660000}"/>
    <cellStyle name="Normal 4 13 98" xfId="26318" xr:uid="{00000000-0005-0000-0000-0000CE660000}"/>
    <cellStyle name="Normal 4 13 99" xfId="26319" xr:uid="{00000000-0005-0000-0000-0000CF660000}"/>
    <cellStyle name="Normal 4 130" xfId="26320" xr:uid="{00000000-0005-0000-0000-0000D0660000}"/>
    <cellStyle name="Normal 4 131" xfId="26321" xr:uid="{00000000-0005-0000-0000-0000D1660000}"/>
    <cellStyle name="Normal 4 132" xfId="26322" xr:uid="{00000000-0005-0000-0000-0000D2660000}"/>
    <cellStyle name="Normal 4 133" xfId="26323" xr:uid="{00000000-0005-0000-0000-0000D3660000}"/>
    <cellStyle name="Normal 4 134" xfId="26324" xr:uid="{00000000-0005-0000-0000-0000D4660000}"/>
    <cellStyle name="Normal 4 135" xfId="26325" xr:uid="{00000000-0005-0000-0000-0000D5660000}"/>
    <cellStyle name="Normal 4 136" xfId="26326" xr:uid="{00000000-0005-0000-0000-0000D6660000}"/>
    <cellStyle name="Normal 4 137" xfId="26327" xr:uid="{00000000-0005-0000-0000-0000D7660000}"/>
    <cellStyle name="Normal 4 138" xfId="26328" xr:uid="{00000000-0005-0000-0000-0000D8660000}"/>
    <cellStyle name="Normal 4 139" xfId="26329" xr:uid="{00000000-0005-0000-0000-0000D9660000}"/>
    <cellStyle name="Normal 4 14" xfId="26330" xr:uid="{00000000-0005-0000-0000-0000DA660000}"/>
    <cellStyle name="Normal 4 14 10" xfId="26331" xr:uid="{00000000-0005-0000-0000-0000DB660000}"/>
    <cellStyle name="Normal 4 14 100" xfId="26332" xr:uid="{00000000-0005-0000-0000-0000DC660000}"/>
    <cellStyle name="Normal 4 14 101" xfId="26333" xr:uid="{00000000-0005-0000-0000-0000DD660000}"/>
    <cellStyle name="Normal 4 14 102" xfId="26334" xr:uid="{00000000-0005-0000-0000-0000DE660000}"/>
    <cellStyle name="Normal 4 14 103" xfId="26335" xr:uid="{00000000-0005-0000-0000-0000DF660000}"/>
    <cellStyle name="Normal 4 14 104" xfId="26336" xr:uid="{00000000-0005-0000-0000-0000E0660000}"/>
    <cellStyle name="Normal 4 14 105" xfId="26337" xr:uid="{00000000-0005-0000-0000-0000E1660000}"/>
    <cellStyle name="Normal 4 14 106" xfId="26338" xr:uid="{00000000-0005-0000-0000-0000E2660000}"/>
    <cellStyle name="Normal 4 14 107" xfId="26339" xr:uid="{00000000-0005-0000-0000-0000E3660000}"/>
    <cellStyle name="Normal 4 14 108" xfId="26340" xr:uid="{00000000-0005-0000-0000-0000E4660000}"/>
    <cellStyle name="Normal 4 14 109" xfId="26341" xr:uid="{00000000-0005-0000-0000-0000E5660000}"/>
    <cellStyle name="Normal 4 14 11" xfId="26342" xr:uid="{00000000-0005-0000-0000-0000E6660000}"/>
    <cellStyle name="Normal 4 14 110" xfId="26343" xr:uid="{00000000-0005-0000-0000-0000E7660000}"/>
    <cellStyle name="Normal 4 14 111" xfId="26344" xr:uid="{00000000-0005-0000-0000-0000E8660000}"/>
    <cellStyle name="Normal 4 14 112" xfId="26345" xr:uid="{00000000-0005-0000-0000-0000E9660000}"/>
    <cellStyle name="Normal 4 14 113" xfId="26346" xr:uid="{00000000-0005-0000-0000-0000EA660000}"/>
    <cellStyle name="Normal 4 14 114" xfId="26347" xr:uid="{00000000-0005-0000-0000-0000EB660000}"/>
    <cellStyle name="Normal 4 14 115" xfId="26348" xr:uid="{00000000-0005-0000-0000-0000EC660000}"/>
    <cellStyle name="Normal 4 14 116" xfId="26349" xr:uid="{00000000-0005-0000-0000-0000ED660000}"/>
    <cellStyle name="Normal 4 14 117" xfId="26350" xr:uid="{00000000-0005-0000-0000-0000EE660000}"/>
    <cellStyle name="Normal 4 14 118" xfId="26351" xr:uid="{00000000-0005-0000-0000-0000EF660000}"/>
    <cellStyle name="Normal 4 14 119" xfId="26352" xr:uid="{00000000-0005-0000-0000-0000F0660000}"/>
    <cellStyle name="Normal 4 14 12" xfId="26353" xr:uid="{00000000-0005-0000-0000-0000F1660000}"/>
    <cellStyle name="Normal 4 14 120" xfId="26354" xr:uid="{00000000-0005-0000-0000-0000F2660000}"/>
    <cellStyle name="Normal 4 14 121" xfId="26355" xr:uid="{00000000-0005-0000-0000-0000F3660000}"/>
    <cellStyle name="Normal 4 14 122" xfId="26356" xr:uid="{00000000-0005-0000-0000-0000F4660000}"/>
    <cellStyle name="Normal 4 14 123" xfId="26357" xr:uid="{00000000-0005-0000-0000-0000F5660000}"/>
    <cellStyle name="Normal 4 14 124" xfId="26358" xr:uid="{00000000-0005-0000-0000-0000F6660000}"/>
    <cellStyle name="Normal 4 14 125" xfId="26359" xr:uid="{00000000-0005-0000-0000-0000F7660000}"/>
    <cellStyle name="Normal 4 14 126" xfId="26360" xr:uid="{00000000-0005-0000-0000-0000F8660000}"/>
    <cellStyle name="Normal 4 14 127" xfId="26361" xr:uid="{00000000-0005-0000-0000-0000F9660000}"/>
    <cellStyle name="Normal 4 14 128" xfId="26362" xr:uid="{00000000-0005-0000-0000-0000FA660000}"/>
    <cellStyle name="Normal 4 14 129" xfId="26363" xr:uid="{00000000-0005-0000-0000-0000FB660000}"/>
    <cellStyle name="Normal 4 14 13" xfId="26364" xr:uid="{00000000-0005-0000-0000-0000FC660000}"/>
    <cellStyle name="Normal 4 14 130" xfId="26365" xr:uid="{00000000-0005-0000-0000-0000FD660000}"/>
    <cellStyle name="Normal 4 14 131" xfId="26366" xr:uid="{00000000-0005-0000-0000-0000FE660000}"/>
    <cellStyle name="Normal 4 14 132" xfId="26367" xr:uid="{00000000-0005-0000-0000-0000FF660000}"/>
    <cellStyle name="Normal 4 14 133" xfId="26368" xr:uid="{00000000-0005-0000-0000-000000670000}"/>
    <cellStyle name="Normal 4 14 134" xfId="26369" xr:uid="{00000000-0005-0000-0000-000001670000}"/>
    <cellStyle name="Normal 4 14 135" xfId="26370" xr:uid="{00000000-0005-0000-0000-000002670000}"/>
    <cellStyle name="Normal 4 14 136" xfId="26371" xr:uid="{00000000-0005-0000-0000-000003670000}"/>
    <cellStyle name="Normal 4 14 137" xfId="26372" xr:uid="{00000000-0005-0000-0000-000004670000}"/>
    <cellStyle name="Normal 4 14 138" xfId="26373" xr:uid="{00000000-0005-0000-0000-000005670000}"/>
    <cellStyle name="Normal 4 14 139" xfId="26374" xr:uid="{00000000-0005-0000-0000-000006670000}"/>
    <cellStyle name="Normal 4 14 14" xfId="26375" xr:uid="{00000000-0005-0000-0000-000007670000}"/>
    <cellStyle name="Normal 4 14 140" xfId="26376" xr:uid="{00000000-0005-0000-0000-000008670000}"/>
    <cellStyle name="Normal 4 14 141" xfId="26377" xr:uid="{00000000-0005-0000-0000-000009670000}"/>
    <cellStyle name="Normal 4 14 142" xfId="26378" xr:uid="{00000000-0005-0000-0000-00000A670000}"/>
    <cellStyle name="Normal 4 14 143" xfId="26379" xr:uid="{00000000-0005-0000-0000-00000B670000}"/>
    <cellStyle name="Normal 4 14 144" xfId="26380" xr:uid="{00000000-0005-0000-0000-00000C670000}"/>
    <cellStyle name="Normal 4 14 145" xfId="26381" xr:uid="{00000000-0005-0000-0000-00000D670000}"/>
    <cellStyle name="Normal 4 14 146" xfId="26382" xr:uid="{00000000-0005-0000-0000-00000E670000}"/>
    <cellStyle name="Normal 4 14 147" xfId="26383" xr:uid="{00000000-0005-0000-0000-00000F670000}"/>
    <cellStyle name="Normal 4 14 148" xfId="26384" xr:uid="{00000000-0005-0000-0000-000010670000}"/>
    <cellStyle name="Normal 4 14 149" xfId="26385" xr:uid="{00000000-0005-0000-0000-000011670000}"/>
    <cellStyle name="Normal 4 14 15" xfId="26386" xr:uid="{00000000-0005-0000-0000-000012670000}"/>
    <cellStyle name="Normal 4 14 150" xfId="26387" xr:uid="{00000000-0005-0000-0000-000013670000}"/>
    <cellStyle name="Normal 4 14 151" xfId="26388" xr:uid="{00000000-0005-0000-0000-000014670000}"/>
    <cellStyle name="Normal 4 14 152" xfId="26389" xr:uid="{00000000-0005-0000-0000-000015670000}"/>
    <cellStyle name="Normal 4 14 153" xfId="26390" xr:uid="{00000000-0005-0000-0000-000016670000}"/>
    <cellStyle name="Normal 4 14 154" xfId="26391" xr:uid="{00000000-0005-0000-0000-000017670000}"/>
    <cellStyle name="Normal 4 14 155" xfId="26392" xr:uid="{00000000-0005-0000-0000-000018670000}"/>
    <cellStyle name="Normal 4 14 16" xfId="26393" xr:uid="{00000000-0005-0000-0000-000019670000}"/>
    <cellStyle name="Normal 4 14 17" xfId="26394" xr:uid="{00000000-0005-0000-0000-00001A670000}"/>
    <cellStyle name="Normal 4 14 18" xfId="26395" xr:uid="{00000000-0005-0000-0000-00001B670000}"/>
    <cellStyle name="Normal 4 14 19" xfId="26396" xr:uid="{00000000-0005-0000-0000-00001C670000}"/>
    <cellStyle name="Normal 4 14 2" xfId="26397" xr:uid="{00000000-0005-0000-0000-00001D670000}"/>
    <cellStyle name="Normal 4 14 20" xfId="26398" xr:uid="{00000000-0005-0000-0000-00001E670000}"/>
    <cellStyle name="Normal 4 14 21" xfId="26399" xr:uid="{00000000-0005-0000-0000-00001F670000}"/>
    <cellStyle name="Normal 4 14 22" xfId="26400" xr:uid="{00000000-0005-0000-0000-000020670000}"/>
    <cellStyle name="Normal 4 14 23" xfId="26401" xr:uid="{00000000-0005-0000-0000-000021670000}"/>
    <cellStyle name="Normal 4 14 24" xfId="26402" xr:uid="{00000000-0005-0000-0000-000022670000}"/>
    <cellStyle name="Normal 4 14 25" xfId="26403" xr:uid="{00000000-0005-0000-0000-000023670000}"/>
    <cellStyle name="Normal 4 14 26" xfId="26404" xr:uid="{00000000-0005-0000-0000-000024670000}"/>
    <cellStyle name="Normal 4 14 27" xfId="26405" xr:uid="{00000000-0005-0000-0000-000025670000}"/>
    <cellStyle name="Normal 4 14 28" xfId="26406" xr:uid="{00000000-0005-0000-0000-000026670000}"/>
    <cellStyle name="Normal 4 14 29" xfId="26407" xr:uid="{00000000-0005-0000-0000-000027670000}"/>
    <cellStyle name="Normal 4 14 3" xfId="26408" xr:uid="{00000000-0005-0000-0000-000028670000}"/>
    <cellStyle name="Normal 4 14 30" xfId="26409" xr:uid="{00000000-0005-0000-0000-000029670000}"/>
    <cellStyle name="Normal 4 14 31" xfId="26410" xr:uid="{00000000-0005-0000-0000-00002A670000}"/>
    <cellStyle name="Normal 4 14 32" xfId="26411" xr:uid="{00000000-0005-0000-0000-00002B670000}"/>
    <cellStyle name="Normal 4 14 33" xfId="26412" xr:uid="{00000000-0005-0000-0000-00002C670000}"/>
    <cellStyle name="Normal 4 14 34" xfId="26413" xr:uid="{00000000-0005-0000-0000-00002D670000}"/>
    <cellStyle name="Normal 4 14 35" xfId="26414" xr:uid="{00000000-0005-0000-0000-00002E670000}"/>
    <cellStyle name="Normal 4 14 36" xfId="26415" xr:uid="{00000000-0005-0000-0000-00002F670000}"/>
    <cellStyle name="Normal 4 14 37" xfId="26416" xr:uid="{00000000-0005-0000-0000-000030670000}"/>
    <cellStyle name="Normal 4 14 38" xfId="26417" xr:uid="{00000000-0005-0000-0000-000031670000}"/>
    <cellStyle name="Normal 4 14 39" xfId="26418" xr:uid="{00000000-0005-0000-0000-000032670000}"/>
    <cellStyle name="Normal 4 14 4" xfId="26419" xr:uid="{00000000-0005-0000-0000-000033670000}"/>
    <cellStyle name="Normal 4 14 40" xfId="26420" xr:uid="{00000000-0005-0000-0000-000034670000}"/>
    <cellStyle name="Normal 4 14 41" xfId="26421" xr:uid="{00000000-0005-0000-0000-000035670000}"/>
    <cellStyle name="Normal 4 14 42" xfId="26422" xr:uid="{00000000-0005-0000-0000-000036670000}"/>
    <cellStyle name="Normal 4 14 43" xfId="26423" xr:uid="{00000000-0005-0000-0000-000037670000}"/>
    <cellStyle name="Normal 4 14 44" xfId="26424" xr:uid="{00000000-0005-0000-0000-000038670000}"/>
    <cellStyle name="Normal 4 14 45" xfId="26425" xr:uid="{00000000-0005-0000-0000-000039670000}"/>
    <cellStyle name="Normal 4 14 46" xfId="26426" xr:uid="{00000000-0005-0000-0000-00003A670000}"/>
    <cellStyle name="Normal 4 14 47" xfId="26427" xr:uid="{00000000-0005-0000-0000-00003B670000}"/>
    <cellStyle name="Normal 4 14 48" xfId="26428" xr:uid="{00000000-0005-0000-0000-00003C670000}"/>
    <cellStyle name="Normal 4 14 49" xfId="26429" xr:uid="{00000000-0005-0000-0000-00003D670000}"/>
    <cellStyle name="Normal 4 14 5" xfId="26430" xr:uid="{00000000-0005-0000-0000-00003E670000}"/>
    <cellStyle name="Normal 4 14 50" xfId="26431" xr:uid="{00000000-0005-0000-0000-00003F670000}"/>
    <cellStyle name="Normal 4 14 51" xfId="26432" xr:uid="{00000000-0005-0000-0000-000040670000}"/>
    <cellStyle name="Normal 4 14 52" xfId="26433" xr:uid="{00000000-0005-0000-0000-000041670000}"/>
    <cellStyle name="Normal 4 14 53" xfId="26434" xr:uid="{00000000-0005-0000-0000-000042670000}"/>
    <cellStyle name="Normal 4 14 54" xfId="26435" xr:uid="{00000000-0005-0000-0000-000043670000}"/>
    <cellStyle name="Normal 4 14 55" xfId="26436" xr:uid="{00000000-0005-0000-0000-000044670000}"/>
    <cellStyle name="Normal 4 14 56" xfId="26437" xr:uid="{00000000-0005-0000-0000-000045670000}"/>
    <cellStyle name="Normal 4 14 57" xfId="26438" xr:uid="{00000000-0005-0000-0000-000046670000}"/>
    <cellStyle name="Normal 4 14 58" xfId="26439" xr:uid="{00000000-0005-0000-0000-000047670000}"/>
    <cellStyle name="Normal 4 14 59" xfId="26440" xr:uid="{00000000-0005-0000-0000-000048670000}"/>
    <cellStyle name="Normal 4 14 6" xfId="26441" xr:uid="{00000000-0005-0000-0000-000049670000}"/>
    <cellStyle name="Normal 4 14 60" xfId="26442" xr:uid="{00000000-0005-0000-0000-00004A670000}"/>
    <cellStyle name="Normal 4 14 61" xfId="26443" xr:uid="{00000000-0005-0000-0000-00004B670000}"/>
    <cellStyle name="Normal 4 14 62" xfId="26444" xr:uid="{00000000-0005-0000-0000-00004C670000}"/>
    <cellStyle name="Normal 4 14 63" xfId="26445" xr:uid="{00000000-0005-0000-0000-00004D670000}"/>
    <cellStyle name="Normal 4 14 64" xfId="26446" xr:uid="{00000000-0005-0000-0000-00004E670000}"/>
    <cellStyle name="Normal 4 14 65" xfId="26447" xr:uid="{00000000-0005-0000-0000-00004F670000}"/>
    <cellStyle name="Normal 4 14 66" xfId="26448" xr:uid="{00000000-0005-0000-0000-000050670000}"/>
    <cellStyle name="Normal 4 14 67" xfId="26449" xr:uid="{00000000-0005-0000-0000-000051670000}"/>
    <cellStyle name="Normal 4 14 68" xfId="26450" xr:uid="{00000000-0005-0000-0000-000052670000}"/>
    <cellStyle name="Normal 4 14 69" xfId="26451" xr:uid="{00000000-0005-0000-0000-000053670000}"/>
    <cellStyle name="Normal 4 14 7" xfId="26452" xr:uid="{00000000-0005-0000-0000-000054670000}"/>
    <cellStyle name="Normal 4 14 70" xfId="26453" xr:uid="{00000000-0005-0000-0000-000055670000}"/>
    <cellStyle name="Normal 4 14 71" xfId="26454" xr:uid="{00000000-0005-0000-0000-000056670000}"/>
    <cellStyle name="Normal 4 14 72" xfId="26455" xr:uid="{00000000-0005-0000-0000-000057670000}"/>
    <cellStyle name="Normal 4 14 73" xfId="26456" xr:uid="{00000000-0005-0000-0000-000058670000}"/>
    <cellStyle name="Normal 4 14 74" xfId="26457" xr:uid="{00000000-0005-0000-0000-000059670000}"/>
    <cellStyle name="Normal 4 14 75" xfId="26458" xr:uid="{00000000-0005-0000-0000-00005A670000}"/>
    <cellStyle name="Normal 4 14 76" xfId="26459" xr:uid="{00000000-0005-0000-0000-00005B670000}"/>
    <cellStyle name="Normal 4 14 77" xfId="26460" xr:uid="{00000000-0005-0000-0000-00005C670000}"/>
    <cellStyle name="Normal 4 14 78" xfId="26461" xr:uid="{00000000-0005-0000-0000-00005D670000}"/>
    <cellStyle name="Normal 4 14 79" xfId="26462" xr:uid="{00000000-0005-0000-0000-00005E670000}"/>
    <cellStyle name="Normal 4 14 8" xfId="26463" xr:uid="{00000000-0005-0000-0000-00005F670000}"/>
    <cellStyle name="Normal 4 14 80" xfId="26464" xr:uid="{00000000-0005-0000-0000-000060670000}"/>
    <cellStyle name="Normal 4 14 81" xfId="26465" xr:uid="{00000000-0005-0000-0000-000061670000}"/>
    <cellStyle name="Normal 4 14 82" xfId="26466" xr:uid="{00000000-0005-0000-0000-000062670000}"/>
    <cellStyle name="Normal 4 14 83" xfId="26467" xr:uid="{00000000-0005-0000-0000-000063670000}"/>
    <cellStyle name="Normal 4 14 84" xfId="26468" xr:uid="{00000000-0005-0000-0000-000064670000}"/>
    <cellStyle name="Normal 4 14 85" xfId="26469" xr:uid="{00000000-0005-0000-0000-000065670000}"/>
    <cellStyle name="Normal 4 14 86" xfId="26470" xr:uid="{00000000-0005-0000-0000-000066670000}"/>
    <cellStyle name="Normal 4 14 87" xfId="26471" xr:uid="{00000000-0005-0000-0000-000067670000}"/>
    <cellStyle name="Normal 4 14 88" xfId="26472" xr:uid="{00000000-0005-0000-0000-000068670000}"/>
    <cellStyle name="Normal 4 14 89" xfId="26473" xr:uid="{00000000-0005-0000-0000-000069670000}"/>
    <cellStyle name="Normal 4 14 9" xfId="26474" xr:uid="{00000000-0005-0000-0000-00006A670000}"/>
    <cellStyle name="Normal 4 14 90" xfId="26475" xr:uid="{00000000-0005-0000-0000-00006B670000}"/>
    <cellStyle name="Normal 4 14 91" xfId="26476" xr:uid="{00000000-0005-0000-0000-00006C670000}"/>
    <cellStyle name="Normal 4 14 92" xfId="26477" xr:uid="{00000000-0005-0000-0000-00006D670000}"/>
    <cellStyle name="Normal 4 14 93" xfId="26478" xr:uid="{00000000-0005-0000-0000-00006E670000}"/>
    <cellStyle name="Normal 4 14 94" xfId="26479" xr:uid="{00000000-0005-0000-0000-00006F670000}"/>
    <cellStyle name="Normal 4 14 95" xfId="26480" xr:uid="{00000000-0005-0000-0000-000070670000}"/>
    <cellStyle name="Normal 4 14 96" xfId="26481" xr:uid="{00000000-0005-0000-0000-000071670000}"/>
    <cellStyle name="Normal 4 14 97" xfId="26482" xr:uid="{00000000-0005-0000-0000-000072670000}"/>
    <cellStyle name="Normal 4 14 98" xfId="26483" xr:uid="{00000000-0005-0000-0000-000073670000}"/>
    <cellStyle name="Normal 4 14 99" xfId="26484" xr:uid="{00000000-0005-0000-0000-000074670000}"/>
    <cellStyle name="Normal 4 140" xfId="26485" xr:uid="{00000000-0005-0000-0000-000075670000}"/>
    <cellStyle name="Normal 4 141" xfId="26486" xr:uid="{00000000-0005-0000-0000-000076670000}"/>
    <cellStyle name="Normal 4 142" xfId="26487" xr:uid="{00000000-0005-0000-0000-000077670000}"/>
    <cellStyle name="Normal 4 143" xfId="26488" xr:uid="{00000000-0005-0000-0000-000078670000}"/>
    <cellStyle name="Normal 4 144" xfId="26489" xr:uid="{00000000-0005-0000-0000-000079670000}"/>
    <cellStyle name="Normal 4 145" xfId="26490" xr:uid="{00000000-0005-0000-0000-00007A670000}"/>
    <cellStyle name="Normal 4 146" xfId="26491" xr:uid="{00000000-0005-0000-0000-00007B670000}"/>
    <cellStyle name="Normal 4 147" xfId="26492" xr:uid="{00000000-0005-0000-0000-00007C670000}"/>
    <cellStyle name="Normal 4 148" xfId="26493" xr:uid="{00000000-0005-0000-0000-00007D670000}"/>
    <cellStyle name="Normal 4 149" xfId="26494" xr:uid="{00000000-0005-0000-0000-00007E670000}"/>
    <cellStyle name="Normal 4 15" xfId="26495" xr:uid="{00000000-0005-0000-0000-00007F670000}"/>
    <cellStyle name="Normal 4 15 10" xfId="26496" xr:uid="{00000000-0005-0000-0000-000080670000}"/>
    <cellStyle name="Normal 4 15 100" xfId="26497" xr:uid="{00000000-0005-0000-0000-000081670000}"/>
    <cellStyle name="Normal 4 15 101" xfId="26498" xr:uid="{00000000-0005-0000-0000-000082670000}"/>
    <cellStyle name="Normal 4 15 102" xfId="26499" xr:uid="{00000000-0005-0000-0000-000083670000}"/>
    <cellStyle name="Normal 4 15 103" xfId="26500" xr:uid="{00000000-0005-0000-0000-000084670000}"/>
    <cellStyle name="Normal 4 15 104" xfId="26501" xr:uid="{00000000-0005-0000-0000-000085670000}"/>
    <cellStyle name="Normal 4 15 105" xfId="26502" xr:uid="{00000000-0005-0000-0000-000086670000}"/>
    <cellStyle name="Normal 4 15 106" xfId="26503" xr:uid="{00000000-0005-0000-0000-000087670000}"/>
    <cellStyle name="Normal 4 15 107" xfId="26504" xr:uid="{00000000-0005-0000-0000-000088670000}"/>
    <cellStyle name="Normal 4 15 108" xfId="26505" xr:uid="{00000000-0005-0000-0000-000089670000}"/>
    <cellStyle name="Normal 4 15 109" xfId="26506" xr:uid="{00000000-0005-0000-0000-00008A670000}"/>
    <cellStyle name="Normal 4 15 11" xfId="26507" xr:uid="{00000000-0005-0000-0000-00008B670000}"/>
    <cellStyle name="Normal 4 15 110" xfId="26508" xr:uid="{00000000-0005-0000-0000-00008C670000}"/>
    <cellStyle name="Normal 4 15 111" xfId="26509" xr:uid="{00000000-0005-0000-0000-00008D670000}"/>
    <cellStyle name="Normal 4 15 112" xfId="26510" xr:uid="{00000000-0005-0000-0000-00008E670000}"/>
    <cellStyle name="Normal 4 15 113" xfId="26511" xr:uid="{00000000-0005-0000-0000-00008F670000}"/>
    <cellStyle name="Normal 4 15 114" xfId="26512" xr:uid="{00000000-0005-0000-0000-000090670000}"/>
    <cellStyle name="Normal 4 15 115" xfId="26513" xr:uid="{00000000-0005-0000-0000-000091670000}"/>
    <cellStyle name="Normal 4 15 116" xfId="26514" xr:uid="{00000000-0005-0000-0000-000092670000}"/>
    <cellStyle name="Normal 4 15 117" xfId="26515" xr:uid="{00000000-0005-0000-0000-000093670000}"/>
    <cellStyle name="Normal 4 15 118" xfId="26516" xr:uid="{00000000-0005-0000-0000-000094670000}"/>
    <cellStyle name="Normal 4 15 119" xfId="26517" xr:uid="{00000000-0005-0000-0000-000095670000}"/>
    <cellStyle name="Normal 4 15 12" xfId="26518" xr:uid="{00000000-0005-0000-0000-000096670000}"/>
    <cellStyle name="Normal 4 15 120" xfId="26519" xr:uid="{00000000-0005-0000-0000-000097670000}"/>
    <cellStyle name="Normal 4 15 121" xfId="26520" xr:uid="{00000000-0005-0000-0000-000098670000}"/>
    <cellStyle name="Normal 4 15 122" xfId="26521" xr:uid="{00000000-0005-0000-0000-000099670000}"/>
    <cellStyle name="Normal 4 15 123" xfId="26522" xr:uid="{00000000-0005-0000-0000-00009A670000}"/>
    <cellStyle name="Normal 4 15 124" xfId="26523" xr:uid="{00000000-0005-0000-0000-00009B670000}"/>
    <cellStyle name="Normal 4 15 125" xfId="26524" xr:uid="{00000000-0005-0000-0000-00009C670000}"/>
    <cellStyle name="Normal 4 15 126" xfId="26525" xr:uid="{00000000-0005-0000-0000-00009D670000}"/>
    <cellStyle name="Normal 4 15 127" xfId="26526" xr:uid="{00000000-0005-0000-0000-00009E670000}"/>
    <cellStyle name="Normal 4 15 128" xfId="26527" xr:uid="{00000000-0005-0000-0000-00009F670000}"/>
    <cellStyle name="Normal 4 15 129" xfId="26528" xr:uid="{00000000-0005-0000-0000-0000A0670000}"/>
    <cellStyle name="Normal 4 15 13" xfId="26529" xr:uid="{00000000-0005-0000-0000-0000A1670000}"/>
    <cellStyle name="Normal 4 15 130" xfId="26530" xr:uid="{00000000-0005-0000-0000-0000A2670000}"/>
    <cellStyle name="Normal 4 15 131" xfId="26531" xr:uid="{00000000-0005-0000-0000-0000A3670000}"/>
    <cellStyle name="Normal 4 15 132" xfId="26532" xr:uid="{00000000-0005-0000-0000-0000A4670000}"/>
    <cellStyle name="Normal 4 15 133" xfId="26533" xr:uid="{00000000-0005-0000-0000-0000A5670000}"/>
    <cellStyle name="Normal 4 15 134" xfId="26534" xr:uid="{00000000-0005-0000-0000-0000A6670000}"/>
    <cellStyle name="Normal 4 15 135" xfId="26535" xr:uid="{00000000-0005-0000-0000-0000A7670000}"/>
    <cellStyle name="Normal 4 15 136" xfId="26536" xr:uid="{00000000-0005-0000-0000-0000A8670000}"/>
    <cellStyle name="Normal 4 15 137" xfId="26537" xr:uid="{00000000-0005-0000-0000-0000A9670000}"/>
    <cellStyle name="Normal 4 15 138" xfId="26538" xr:uid="{00000000-0005-0000-0000-0000AA670000}"/>
    <cellStyle name="Normal 4 15 139" xfId="26539" xr:uid="{00000000-0005-0000-0000-0000AB670000}"/>
    <cellStyle name="Normal 4 15 14" xfId="26540" xr:uid="{00000000-0005-0000-0000-0000AC670000}"/>
    <cellStyle name="Normal 4 15 140" xfId="26541" xr:uid="{00000000-0005-0000-0000-0000AD670000}"/>
    <cellStyle name="Normal 4 15 141" xfId="26542" xr:uid="{00000000-0005-0000-0000-0000AE670000}"/>
    <cellStyle name="Normal 4 15 142" xfId="26543" xr:uid="{00000000-0005-0000-0000-0000AF670000}"/>
    <cellStyle name="Normal 4 15 143" xfId="26544" xr:uid="{00000000-0005-0000-0000-0000B0670000}"/>
    <cellStyle name="Normal 4 15 144" xfId="26545" xr:uid="{00000000-0005-0000-0000-0000B1670000}"/>
    <cellStyle name="Normal 4 15 145" xfId="26546" xr:uid="{00000000-0005-0000-0000-0000B2670000}"/>
    <cellStyle name="Normal 4 15 146" xfId="26547" xr:uid="{00000000-0005-0000-0000-0000B3670000}"/>
    <cellStyle name="Normal 4 15 147" xfId="26548" xr:uid="{00000000-0005-0000-0000-0000B4670000}"/>
    <cellStyle name="Normal 4 15 148" xfId="26549" xr:uid="{00000000-0005-0000-0000-0000B5670000}"/>
    <cellStyle name="Normal 4 15 149" xfId="26550" xr:uid="{00000000-0005-0000-0000-0000B6670000}"/>
    <cellStyle name="Normal 4 15 15" xfId="26551" xr:uid="{00000000-0005-0000-0000-0000B7670000}"/>
    <cellStyle name="Normal 4 15 150" xfId="26552" xr:uid="{00000000-0005-0000-0000-0000B8670000}"/>
    <cellStyle name="Normal 4 15 151" xfId="26553" xr:uid="{00000000-0005-0000-0000-0000B9670000}"/>
    <cellStyle name="Normal 4 15 152" xfId="26554" xr:uid="{00000000-0005-0000-0000-0000BA670000}"/>
    <cellStyle name="Normal 4 15 153" xfId="26555" xr:uid="{00000000-0005-0000-0000-0000BB670000}"/>
    <cellStyle name="Normal 4 15 154" xfId="26556" xr:uid="{00000000-0005-0000-0000-0000BC670000}"/>
    <cellStyle name="Normal 4 15 155" xfId="26557" xr:uid="{00000000-0005-0000-0000-0000BD670000}"/>
    <cellStyle name="Normal 4 15 16" xfId="26558" xr:uid="{00000000-0005-0000-0000-0000BE670000}"/>
    <cellStyle name="Normal 4 15 17" xfId="26559" xr:uid="{00000000-0005-0000-0000-0000BF670000}"/>
    <cellStyle name="Normal 4 15 18" xfId="26560" xr:uid="{00000000-0005-0000-0000-0000C0670000}"/>
    <cellStyle name="Normal 4 15 19" xfId="26561" xr:uid="{00000000-0005-0000-0000-0000C1670000}"/>
    <cellStyle name="Normal 4 15 2" xfId="26562" xr:uid="{00000000-0005-0000-0000-0000C2670000}"/>
    <cellStyle name="Normal 4 15 20" xfId="26563" xr:uid="{00000000-0005-0000-0000-0000C3670000}"/>
    <cellStyle name="Normal 4 15 21" xfId="26564" xr:uid="{00000000-0005-0000-0000-0000C4670000}"/>
    <cellStyle name="Normal 4 15 22" xfId="26565" xr:uid="{00000000-0005-0000-0000-0000C5670000}"/>
    <cellStyle name="Normal 4 15 23" xfId="26566" xr:uid="{00000000-0005-0000-0000-0000C6670000}"/>
    <cellStyle name="Normal 4 15 24" xfId="26567" xr:uid="{00000000-0005-0000-0000-0000C7670000}"/>
    <cellStyle name="Normal 4 15 25" xfId="26568" xr:uid="{00000000-0005-0000-0000-0000C8670000}"/>
    <cellStyle name="Normal 4 15 26" xfId="26569" xr:uid="{00000000-0005-0000-0000-0000C9670000}"/>
    <cellStyle name="Normal 4 15 27" xfId="26570" xr:uid="{00000000-0005-0000-0000-0000CA670000}"/>
    <cellStyle name="Normal 4 15 28" xfId="26571" xr:uid="{00000000-0005-0000-0000-0000CB670000}"/>
    <cellStyle name="Normal 4 15 29" xfId="26572" xr:uid="{00000000-0005-0000-0000-0000CC670000}"/>
    <cellStyle name="Normal 4 15 3" xfId="26573" xr:uid="{00000000-0005-0000-0000-0000CD670000}"/>
    <cellStyle name="Normal 4 15 30" xfId="26574" xr:uid="{00000000-0005-0000-0000-0000CE670000}"/>
    <cellStyle name="Normal 4 15 31" xfId="26575" xr:uid="{00000000-0005-0000-0000-0000CF670000}"/>
    <cellStyle name="Normal 4 15 32" xfId="26576" xr:uid="{00000000-0005-0000-0000-0000D0670000}"/>
    <cellStyle name="Normal 4 15 33" xfId="26577" xr:uid="{00000000-0005-0000-0000-0000D1670000}"/>
    <cellStyle name="Normal 4 15 34" xfId="26578" xr:uid="{00000000-0005-0000-0000-0000D2670000}"/>
    <cellStyle name="Normal 4 15 35" xfId="26579" xr:uid="{00000000-0005-0000-0000-0000D3670000}"/>
    <cellStyle name="Normal 4 15 36" xfId="26580" xr:uid="{00000000-0005-0000-0000-0000D4670000}"/>
    <cellStyle name="Normal 4 15 37" xfId="26581" xr:uid="{00000000-0005-0000-0000-0000D5670000}"/>
    <cellStyle name="Normal 4 15 38" xfId="26582" xr:uid="{00000000-0005-0000-0000-0000D6670000}"/>
    <cellStyle name="Normal 4 15 39" xfId="26583" xr:uid="{00000000-0005-0000-0000-0000D7670000}"/>
    <cellStyle name="Normal 4 15 4" xfId="26584" xr:uid="{00000000-0005-0000-0000-0000D8670000}"/>
    <cellStyle name="Normal 4 15 40" xfId="26585" xr:uid="{00000000-0005-0000-0000-0000D9670000}"/>
    <cellStyle name="Normal 4 15 41" xfId="26586" xr:uid="{00000000-0005-0000-0000-0000DA670000}"/>
    <cellStyle name="Normal 4 15 42" xfId="26587" xr:uid="{00000000-0005-0000-0000-0000DB670000}"/>
    <cellStyle name="Normal 4 15 43" xfId="26588" xr:uid="{00000000-0005-0000-0000-0000DC670000}"/>
    <cellStyle name="Normal 4 15 44" xfId="26589" xr:uid="{00000000-0005-0000-0000-0000DD670000}"/>
    <cellStyle name="Normal 4 15 45" xfId="26590" xr:uid="{00000000-0005-0000-0000-0000DE670000}"/>
    <cellStyle name="Normal 4 15 46" xfId="26591" xr:uid="{00000000-0005-0000-0000-0000DF670000}"/>
    <cellStyle name="Normal 4 15 47" xfId="26592" xr:uid="{00000000-0005-0000-0000-0000E0670000}"/>
    <cellStyle name="Normal 4 15 48" xfId="26593" xr:uid="{00000000-0005-0000-0000-0000E1670000}"/>
    <cellStyle name="Normal 4 15 49" xfId="26594" xr:uid="{00000000-0005-0000-0000-0000E2670000}"/>
    <cellStyle name="Normal 4 15 5" xfId="26595" xr:uid="{00000000-0005-0000-0000-0000E3670000}"/>
    <cellStyle name="Normal 4 15 50" xfId="26596" xr:uid="{00000000-0005-0000-0000-0000E4670000}"/>
    <cellStyle name="Normal 4 15 51" xfId="26597" xr:uid="{00000000-0005-0000-0000-0000E5670000}"/>
    <cellStyle name="Normal 4 15 52" xfId="26598" xr:uid="{00000000-0005-0000-0000-0000E6670000}"/>
    <cellStyle name="Normal 4 15 53" xfId="26599" xr:uid="{00000000-0005-0000-0000-0000E7670000}"/>
    <cellStyle name="Normal 4 15 54" xfId="26600" xr:uid="{00000000-0005-0000-0000-0000E8670000}"/>
    <cellStyle name="Normal 4 15 55" xfId="26601" xr:uid="{00000000-0005-0000-0000-0000E9670000}"/>
    <cellStyle name="Normal 4 15 56" xfId="26602" xr:uid="{00000000-0005-0000-0000-0000EA670000}"/>
    <cellStyle name="Normal 4 15 57" xfId="26603" xr:uid="{00000000-0005-0000-0000-0000EB670000}"/>
    <cellStyle name="Normal 4 15 58" xfId="26604" xr:uid="{00000000-0005-0000-0000-0000EC670000}"/>
    <cellStyle name="Normal 4 15 59" xfId="26605" xr:uid="{00000000-0005-0000-0000-0000ED670000}"/>
    <cellStyle name="Normal 4 15 6" xfId="26606" xr:uid="{00000000-0005-0000-0000-0000EE670000}"/>
    <cellStyle name="Normal 4 15 60" xfId="26607" xr:uid="{00000000-0005-0000-0000-0000EF670000}"/>
    <cellStyle name="Normal 4 15 61" xfId="26608" xr:uid="{00000000-0005-0000-0000-0000F0670000}"/>
    <cellStyle name="Normal 4 15 62" xfId="26609" xr:uid="{00000000-0005-0000-0000-0000F1670000}"/>
    <cellStyle name="Normal 4 15 63" xfId="26610" xr:uid="{00000000-0005-0000-0000-0000F2670000}"/>
    <cellStyle name="Normal 4 15 64" xfId="26611" xr:uid="{00000000-0005-0000-0000-0000F3670000}"/>
    <cellStyle name="Normal 4 15 65" xfId="26612" xr:uid="{00000000-0005-0000-0000-0000F4670000}"/>
    <cellStyle name="Normal 4 15 66" xfId="26613" xr:uid="{00000000-0005-0000-0000-0000F5670000}"/>
    <cellStyle name="Normal 4 15 67" xfId="26614" xr:uid="{00000000-0005-0000-0000-0000F6670000}"/>
    <cellStyle name="Normal 4 15 68" xfId="26615" xr:uid="{00000000-0005-0000-0000-0000F7670000}"/>
    <cellStyle name="Normal 4 15 69" xfId="26616" xr:uid="{00000000-0005-0000-0000-0000F8670000}"/>
    <cellStyle name="Normal 4 15 7" xfId="26617" xr:uid="{00000000-0005-0000-0000-0000F9670000}"/>
    <cellStyle name="Normal 4 15 70" xfId="26618" xr:uid="{00000000-0005-0000-0000-0000FA670000}"/>
    <cellStyle name="Normal 4 15 71" xfId="26619" xr:uid="{00000000-0005-0000-0000-0000FB670000}"/>
    <cellStyle name="Normal 4 15 72" xfId="26620" xr:uid="{00000000-0005-0000-0000-0000FC670000}"/>
    <cellStyle name="Normal 4 15 73" xfId="26621" xr:uid="{00000000-0005-0000-0000-0000FD670000}"/>
    <cellStyle name="Normal 4 15 74" xfId="26622" xr:uid="{00000000-0005-0000-0000-0000FE670000}"/>
    <cellStyle name="Normal 4 15 75" xfId="26623" xr:uid="{00000000-0005-0000-0000-0000FF670000}"/>
    <cellStyle name="Normal 4 15 76" xfId="26624" xr:uid="{00000000-0005-0000-0000-000000680000}"/>
    <cellStyle name="Normal 4 15 77" xfId="26625" xr:uid="{00000000-0005-0000-0000-000001680000}"/>
    <cellStyle name="Normal 4 15 78" xfId="26626" xr:uid="{00000000-0005-0000-0000-000002680000}"/>
    <cellStyle name="Normal 4 15 79" xfId="26627" xr:uid="{00000000-0005-0000-0000-000003680000}"/>
    <cellStyle name="Normal 4 15 8" xfId="26628" xr:uid="{00000000-0005-0000-0000-000004680000}"/>
    <cellStyle name="Normal 4 15 80" xfId="26629" xr:uid="{00000000-0005-0000-0000-000005680000}"/>
    <cellStyle name="Normal 4 15 81" xfId="26630" xr:uid="{00000000-0005-0000-0000-000006680000}"/>
    <cellStyle name="Normal 4 15 82" xfId="26631" xr:uid="{00000000-0005-0000-0000-000007680000}"/>
    <cellStyle name="Normal 4 15 83" xfId="26632" xr:uid="{00000000-0005-0000-0000-000008680000}"/>
    <cellStyle name="Normal 4 15 84" xfId="26633" xr:uid="{00000000-0005-0000-0000-000009680000}"/>
    <cellStyle name="Normal 4 15 85" xfId="26634" xr:uid="{00000000-0005-0000-0000-00000A680000}"/>
    <cellStyle name="Normal 4 15 86" xfId="26635" xr:uid="{00000000-0005-0000-0000-00000B680000}"/>
    <cellStyle name="Normal 4 15 87" xfId="26636" xr:uid="{00000000-0005-0000-0000-00000C680000}"/>
    <cellStyle name="Normal 4 15 88" xfId="26637" xr:uid="{00000000-0005-0000-0000-00000D680000}"/>
    <cellStyle name="Normal 4 15 89" xfId="26638" xr:uid="{00000000-0005-0000-0000-00000E680000}"/>
    <cellStyle name="Normal 4 15 9" xfId="26639" xr:uid="{00000000-0005-0000-0000-00000F680000}"/>
    <cellStyle name="Normal 4 15 90" xfId="26640" xr:uid="{00000000-0005-0000-0000-000010680000}"/>
    <cellStyle name="Normal 4 15 91" xfId="26641" xr:uid="{00000000-0005-0000-0000-000011680000}"/>
    <cellStyle name="Normal 4 15 92" xfId="26642" xr:uid="{00000000-0005-0000-0000-000012680000}"/>
    <cellStyle name="Normal 4 15 93" xfId="26643" xr:uid="{00000000-0005-0000-0000-000013680000}"/>
    <cellStyle name="Normal 4 15 94" xfId="26644" xr:uid="{00000000-0005-0000-0000-000014680000}"/>
    <cellStyle name="Normal 4 15 95" xfId="26645" xr:uid="{00000000-0005-0000-0000-000015680000}"/>
    <cellStyle name="Normal 4 15 96" xfId="26646" xr:uid="{00000000-0005-0000-0000-000016680000}"/>
    <cellStyle name="Normal 4 15 97" xfId="26647" xr:uid="{00000000-0005-0000-0000-000017680000}"/>
    <cellStyle name="Normal 4 15 98" xfId="26648" xr:uid="{00000000-0005-0000-0000-000018680000}"/>
    <cellStyle name="Normal 4 15 99" xfId="26649" xr:uid="{00000000-0005-0000-0000-000019680000}"/>
    <cellStyle name="Normal 4 150" xfId="26650" xr:uid="{00000000-0005-0000-0000-00001A680000}"/>
    <cellStyle name="Normal 4 151" xfId="26651" xr:uid="{00000000-0005-0000-0000-00001B680000}"/>
    <cellStyle name="Normal 4 152" xfId="26652" xr:uid="{00000000-0005-0000-0000-00001C680000}"/>
    <cellStyle name="Normal 4 153" xfId="26653" xr:uid="{00000000-0005-0000-0000-00001D680000}"/>
    <cellStyle name="Normal 4 154" xfId="26654" xr:uid="{00000000-0005-0000-0000-00001E680000}"/>
    <cellStyle name="Normal 4 155" xfId="26655" xr:uid="{00000000-0005-0000-0000-00001F680000}"/>
    <cellStyle name="Normal 4 156" xfId="26656" xr:uid="{00000000-0005-0000-0000-000020680000}"/>
    <cellStyle name="Normal 4 157" xfId="26657" xr:uid="{00000000-0005-0000-0000-000021680000}"/>
    <cellStyle name="Normal 4 158" xfId="26658" xr:uid="{00000000-0005-0000-0000-000022680000}"/>
    <cellStyle name="Normal 4 159" xfId="26659" xr:uid="{00000000-0005-0000-0000-000023680000}"/>
    <cellStyle name="Normal 4 16" xfId="26660" xr:uid="{00000000-0005-0000-0000-000024680000}"/>
    <cellStyle name="Normal 4 16 2" xfId="26661" xr:uid="{00000000-0005-0000-0000-000025680000}"/>
    <cellStyle name="Normal 4 16 3" xfId="26662" xr:uid="{00000000-0005-0000-0000-000026680000}"/>
    <cellStyle name="Normal 4 16 4" xfId="26663" xr:uid="{00000000-0005-0000-0000-000027680000}"/>
    <cellStyle name="Normal 4 16 5" xfId="26664" xr:uid="{00000000-0005-0000-0000-000028680000}"/>
    <cellStyle name="Normal 4 16 6" xfId="26665" xr:uid="{00000000-0005-0000-0000-000029680000}"/>
    <cellStyle name="Normal 4 16 7" xfId="26666" xr:uid="{00000000-0005-0000-0000-00002A680000}"/>
    <cellStyle name="Normal 4 160" xfId="26667" xr:uid="{00000000-0005-0000-0000-00002B680000}"/>
    <cellStyle name="Normal 4 161" xfId="26668" xr:uid="{00000000-0005-0000-0000-00002C680000}"/>
    <cellStyle name="Normal 4 162" xfId="26669" xr:uid="{00000000-0005-0000-0000-00002D680000}"/>
    <cellStyle name="Normal 4 163" xfId="26670" xr:uid="{00000000-0005-0000-0000-00002E680000}"/>
    <cellStyle name="Normal 4 164" xfId="26671" xr:uid="{00000000-0005-0000-0000-00002F680000}"/>
    <cellStyle name="Normal 4 165" xfId="26672" xr:uid="{00000000-0005-0000-0000-000030680000}"/>
    <cellStyle name="Normal 4 166" xfId="26673" xr:uid="{00000000-0005-0000-0000-000031680000}"/>
    <cellStyle name="Normal 4 167" xfId="26674" xr:uid="{00000000-0005-0000-0000-000032680000}"/>
    <cellStyle name="Normal 4 168" xfId="26675" xr:uid="{00000000-0005-0000-0000-000033680000}"/>
    <cellStyle name="Normal 4 169" xfId="26676" xr:uid="{00000000-0005-0000-0000-000034680000}"/>
    <cellStyle name="Normal 4 17" xfId="26677" xr:uid="{00000000-0005-0000-0000-000035680000}"/>
    <cellStyle name="Normal 4 17 2" xfId="26678" xr:uid="{00000000-0005-0000-0000-000036680000}"/>
    <cellStyle name="Normal 4 17 3" xfId="26679" xr:uid="{00000000-0005-0000-0000-000037680000}"/>
    <cellStyle name="Normal 4 17 4" xfId="26680" xr:uid="{00000000-0005-0000-0000-000038680000}"/>
    <cellStyle name="Normal 4 17 5" xfId="26681" xr:uid="{00000000-0005-0000-0000-000039680000}"/>
    <cellStyle name="Normal 4 17 6" xfId="26682" xr:uid="{00000000-0005-0000-0000-00003A680000}"/>
    <cellStyle name="Normal 4 17 7" xfId="26683" xr:uid="{00000000-0005-0000-0000-00003B680000}"/>
    <cellStyle name="Normal 4 170" xfId="26684" xr:uid="{00000000-0005-0000-0000-00003C680000}"/>
    <cellStyle name="Normal 4 171" xfId="26685" xr:uid="{00000000-0005-0000-0000-00003D680000}"/>
    <cellStyle name="Normal 4 172" xfId="26686" xr:uid="{00000000-0005-0000-0000-00003E680000}"/>
    <cellStyle name="Normal 4 173" xfId="26687" xr:uid="{00000000-0005-0000-0000-00003F680000}"/>
    <cellStyle name="Normal 4 174" xfId="26688" xr:uid="{00000000-0005-0000-0000-000040680000}"/>
    <cellStyle name="Normal 4 175" xfId="26689" xr:uid="{00000000-0005-0000-0000-000041680000}"/>
    <cellStyle name="Normal 4 176" xfId="26690" xr:uid="{00000000-0005-0000-0000-000042680000}"/>
    <cellStyle name="Normal 4 177" xfId="26691" xr:uid="{00000000-0005-0000-0000-000043680000}"/>
    <cellStyle name="Normal 4 178" xfId="26692" xr:uid="{00000000-0005-0000-0000-000044680000}"/>
    <cellStyle name="Normal 4 179" xfId="26693" xr:uid="{00000000-0005-0000-0000-000045680000}"/>
    <cellStyle name="Normal 4 18" xfId="26694" xr:uid="{00000000-0005-0000-0000-000046680000}"/>
    <cellStyle name="Normal 4 18 2" xfId="26695" xr:uid="{00000000-0005-0000-0000-000047680000}"/>
    <cellStyle name="Normal 4 18 3" xfId="26696" xr:uid="{00000000-0005-0000-0000-000048680000}"/>
    <cellStyle name="Normal 4 18 4" xfId="26697" xr:uid="{00000000-0005-0000-0000-000049680000}"/>
    <cellStyle name="Normal 4 18 5" xfId="26698" xr:uid="{00000000-0005-0000-0000-00004A680000}"/>
    <cellStyle name="Normal 4 18 6" xfId="26699" xr:uid="{00000000-0005-0000-0000-00004B680000}"/>
    <cellStyle name="Normal 4 18 7" xfId="26700" xr:uid="{00000000-0005-0000-0000-00004C680000}"/>
    <cellStyle name="Normal 4 180" xfId="26701" xr:uid="{00000000-0005-0000-0000-00004D680000}"/>
    <cellStyle name="Normal 4 181" xfId="26702" xr:uid="{00000000-0005-0000-0000-00004E680000}"/>
    <cellStyle name="Normal 4 182" xfId="26703" xr:uid="{00000000-0005-0000-0000-00004F680000}"/>
    <cellStyle name="Normal 4 183" xfId="26704" xr:uid="{00000000-0005-0000-0000-000050680000}"/>
    <cellStyle name="Normal 4 184" xfId="26705" xr:uid="{00000000-0005-0000-0000-000051680000}"/>
    <cellStyle name="Normal 4 185" xfId="26706" xr:uid="{00000000-0005-0000-0000-000052680000}"/>
    <cellStyle name="Normal 4 186" xfId="26707" xr:uid="{00000000-0005-0000-0000-000053680000}"/>
    <cellStyle name="Normal 4 187" xfId="26708" xr:uid="{00000000-0005-0000-0000-000054680000}"/>
    <cellStyle name="Normal 4 188" xfId="26709" xr:uid="{00000000-0005-0000-0000-000055680000}"/>
    <cellStyle name="Normal 4 189" xfId="26710" xr:uid="{00000000-0005-0000-0000-000056680000}"/>
    <cellStyle name="Normal 4 19" xfId="26711" xr:uid="{00000000-0005-0000-0000-000057680000}"/>
    <cellStyle name="Normal 4 19 2" xfId="26712" xr:uid="{00000000-0005-0000-0000-000058680000}"/>
    <cellStyle name="Normal 4 19 3" xfId="26713" xr:uid="{00000000-0005-0000-0000-000059680000}"/>
    <cellStyle name="Normal 4 19 4" xfId="26714" xr:uid="{00000000-0005-0000-0000-00005A680000}"/>
    <cellStyle name="Normal 4 19 5" xfId="26715" xr:uid="{00000000-0005-0000-0000-00005B680000}"/>
    <cellStyle name="Normal 4 19 6" xfId="26716" xr:uid="{00000000-0005-0000-0000-00005C680000}"/>
    <cellStyle name="Normal 4 19 7" xfId="26717" xr:uid="{00000000-0005-0000-0000-00005D680000}"/>
    <cellStyle name="Normal 4 190" xfId="26718" xr:uid="{00000000-0005-0000-0000-00005E680000}"/>
    <cellStyle name="Normal 4 191" xfId="26719" xr:uid="{00000000-0005-0000-0000-00005F680000}"/>
    <cellStyle name="Normal 4 192" xfId="26720" xr:uid="{00000000-0005-0000-0000-000060680000}"/>
    <cellStyle name="Normal 4 193" xfId="26721" xr:uid="{00000000-0005-0000-0000-000061680000}"/>
    <cellStyle name="Normal 4 194" xfId="26722" xr:uid="{00000000-0005-0000-0000-000062680000}"/>
    <cellStyle name="Normal 4 195" xfId="26723" xr:uid="{00000000-0005-0000-0000-000063680000}"/>
    <cellStyle name="Normal 4 196" xfId="26724" xr:uid="{00000000-0005-0000-0000-000064680000}"/>
    <cellStyle name="Normal 4 197" xfId="26725" xr:uid="{00000000-0005-0000-0000-000065680000}"/>
    <cellStyle name="Normal 4 198" xfId="26726" xr:uid="{00000000-0005-0000-0000-000066680000}"/>
    <cellStyle name="Normal 4 199" xfId="26727" xr:uid="{00000000-0005-0000-0000-000067680000}"/>
    <cellStyle name="Normal 4 2" xfId="26728" xr:uid="{00000000-0005-0000-0000-000068680000}"/>
    <cellStyle name="Normal 4 2 10" xfId="26729" xr:uid="{00000000-0005-0000-0000-000069680000}"/>
    <cellStyle name="Normal 4 2 10 2" xfId="26730" xr:uid="{00000000-0005-0000-0000-00006A680000}"/>
    <cellStyle name="Normal 4 2 10 3" xfId="26731" xr:uid="{00000000-0005-0000-0000-00006B680000}"/>
    <cellStyle name="Normal 4 2 10 4" xfId="26732" xr:uid="{00000000-0005-0000-0000-00006C680000}"/>
    <cellStyle name="Normal 4 2 10 5" xfId="26733" xr:uid="{00000000-0005-0000-0000-00006D680000}"/>
    <cellStyle name="Normal 4 2 10 6" xfId="26734" xr:uid="{00000000-0005-0000-0000-00006E680000}"/>
    <cellStyle name="Normal 4 2 10 7" xfId="26735" xr:uid="{00000000-0005-0000-0000-00006F680000}"/>
    <cellStyle name="Normal 4 2 100" xfId="26736" xr:uid="{00000000-0005-0000-0000-000070680000}"/>
    <cellStyle name="Normal 4 2 101" xfId="26737" xr:uid="{00000000-0005-0000-0000-000071680000}"/>
    <cellStyle name="Normal 4 2 102" xfId="26738" xr:uid="{00000000-0005-0000-0000-000072680000}"/>
    <cellStyle name="Normal 4 2 103" xfId="26739" xr:uid="{00000000-0005-0000-0000-000073680000}"/>
    <cellStyle name="Normal 4 2 104" xfId="26740" xr:uid="{00000000-0005-0000-0000-000074680000}"/>
    <cellStyle name="Normal 4 2 105" xfId="26741" xr:uid="{00000000-0005-0000-0000-000075680000}"/>
    <cellStyle name="Normal 4 2 106" xfId="26742" xr:uid="{00000000-0005-0000-0000-000076680000}"/>
    <cellStyle name="Normal 4 2 107" xfId="26743" xr:uid="{00000000-0005-0000-0000-000077680000}"/>
    <cellStyle name="Normal 4 2 108" xfId="26744" xr:uid="{00000000-0005-0000-0000-000078680000}"/>
    <cellStyle name="Normal 4 2 109" xfId="26745" xr:uid="{00000000-0005-0000-0000-000079680000}"/>
    <cellStyle name="Normal 4 2 11" xfId="26746" xr:uid="{00000000-0005-0000-0000-00007A680000}"/>
    <cellStyle name="Normal 4 2 11 2" xfId="26747" xr:uid="{00000000-0005-0000-0000-00007B680000}"/>
    <cellStyle name="Normal 4 2 11 3" xfId="26748" xr:uid="{00000000-0005-0000-0000-00007C680000}"/>
    <cellStyle name="Normal 4 2 11 4" xfId="26749" xr:uid="{00000000-0005-0000-0000-00007D680000}"/>
    <cellStyle name="Normal 4 2 11 5" xfId="26750" xr:uid="{00000000-0005-0000-0000-00007E680000}"/>
    <cellStyle name="Normal 4 2 11 6" xfId="26751" xr:uid="{00000000-0005-0000-0000-00007F680000}"/>
    <cellStyle name="Normal 4 2 11 7" xfId="26752" xr:uid="{00000000-0005-0000-0000-000080680000}"/>
    <cellStyle name="Normal 4 2 110" xfId="26753" xr:uid="{00000000-0005-0000-0000-000081680000}"/>
    <cellStyle name="Normal 4 2 111" xfId="26754" xr:uid="{00000000-0005-0000-0000-000082680000}"/>
    <cellStyle name="Normal 4 2 112" xfId="26755" xr:uid="{00000000-0005-0000-0000-000083680000}"/>
    <cellStyle name="Normal 4 2 113" xfId="26756" xr:uid="{00000000-0005-0000-0000-000084680000}"/>
    <cellStyle name="Normal 4 2 114" xfId="26757" xr:uid="{00000000-0005-0000-0000-000085680000}"/>
    <cellStyle name="Normal 4 2 115" xfId="26758" xr:uid="{00000000-0005-0000-0000-000086680000}"/>
    <cellStyle name="Normal 4 2 116" xfId="26759" xr:uid="{00000000-0005-0000-0000-000087680000}"/>
    <cellStyle name="Normal 4 2 117" xfId="26760" xr:uid="{00000000-0005-0000-0000-000088680000}"/>
    <cellStyle name="Normal 4 2 118" xfId="26761" xr:uid="{00000000-0005-0000-0000-000089680000}"/>
    <cellStyle name="Normal 4 2 119" xfId="26762" xr:uid="{00000000-0005-0000-0000-00008A680000}"/>
    <cellStyle name="Normal 4 2 12" xfId="26763" xr:uid="{00000000-0005-0000-0000-00008B680000}"/>
    <cellStyle name="Normal 4 2 12 2" xfId="26764" xr:uid="{00000000-0005-0000-0000-00008C680000}"/>
    <cellStyle name="Normal 4 2 12 3" xfId="26765" xr:uid="{00000000-0005-0000-0000-00008D680000}"/>
    <cellStyle name="Normal 4 2 12 4" xfId="26766" xr:uid="{00000000-0005-0000-0000-00008E680000}"/>
    <cellStyle name="Normal 4 2 12 5" xfId="26767" xr:uid="{00000000-0005-0000-0000-00008F680000}"/>
    <cellStyle name="Normal 4 2 12 6" xfId="26768" xr:uid="{00000000-0005-0000-0000-000090680000}"/>
    <cellStyle name="Normal 4 2 12 7" xfId="26769" xr:uid="{00000000-0005-0000-0000-000091680000}"/>
    <cellStyle name="Normal 4 2 120" xfId="26770" xr:uid="{00000000-0005-0000-0000-000092680000}"/>
    <cellStyle name="Normal 4 2 121" xfId="26771" xr:uid="{00000000-0005-0000-0000-000093680000}"/>
    <cellStyle name="Normal 4 2 122" xfId="26772" xr:uid="{00000000-0005-0000-0000-000094680000}"/>
    <cellStyle name="Normal 4 2 123" xfId="26773" xr:uid="{00000000-0005-0000-0000-000095680000}"/>
    <cellStyle name="Normal 4 2 124" xfId="26774" xr:uid="{00000000-0005-0000-0000-000096680000}"/>
    <cellStyle name="Normal 4 2 125" xfId="26775" xr:uid="{00000000-0005-0000-0000-000097680000}"/>
    <cellStyle name="Normal 4 2 126" xfId="26776" xr:uid="{00000000-0005-0000-0000-000098680000}"/>
    <cellStyle name="Normal 4 2 127" xfId="26777" xr:uid="{00000000-0005-0000-0000-000099680000}"/>
    <cellStyle name="Normal 4 2 128" xfId="26778" xr:uid="{00000000-0005-0000-0000-00009A680000}"/>
    <cellStyle name="Normal 4 2 129" xfId="26779" xr:uid="{00000000-0005-0000-0000-00009B680000}"/>
    <cellStyle name="Normal 4 2 13" xfId="26780" xr:uid="{00000000-0005-0000-0000-00009C680000}"/>
    <cellStyle name="Normal 4 2 13 2" xfId="26781" xr:uid="{00000000-0005-0000-0000-00009D680000}"/>
    <cellStyle name="Normal 4 2 13 3" xfId="26782" xr:uid="{00000000-0005-0000-0000-00009E680000}"/>
    <cellStyle name="Normal 4 2 13 4" xfId="26783" xr:uid="{00000000-0005-0000-0000-00009F680000}"/>
    <cellStyle name="Normal 4 2 13 5" xfId="26784" xr:uid="{00000000-0005-0000-0000-0000A0680000}"/>
    <cellStyle name="Normal 4 2 13 6" xfId="26785" xr:uid="{00000000-0005-0000-0000-0000A1680000}"/>
    <cellStyle name="Normal 4 2 13 7" xfId="26786" xr:uid="{00000000-0005-0000-0000-0000A2680000}"/>
    <cellStyle name="Normal 4 2 130" xfId="26787" xr:uid="{00000000-0005-0000-0000-0000A3680000}"/>
    <cellStyle name="Normal 4 2 131" xfId="26788" xr:uid="{00000000-0005-0000-0000-0000A4680000}"/>
    <cellStyle name="Normal 4 2 132" xfId="26789" xr:uid="{00000000-0005-0000-0000-0000A5680000}"/>
    <cellStyle name="Normal 4 2 133" xfId="26790" xr:uid="{00000000-0005-0000-0000-0000A6680000}"/>
    <cellStyle name="Normal 4 2 134" xfId="26791" xr:uid="{00000000-0005-0000-0000-0000A7680000}"/>
    <cellStyle name="Normal 4 2 135" xfId="26792" xr:uid="{00000000-0005-0000-0000-0000A8680000}"/>
    <cellStyle name="Normal 4 2 136" xfId="26793" xr:uid="{00000000-0005-0000-0000-0000A9680000}"/>
    <cellStyle name="Normal 4 2 137" xfId="26794" xr:uid="{00000000-0005-0000-0000-0000AA680000}"/>
    <cellStyle name="Normal 4 2 138" xfId="26795" xr:uid="{00000000-0005-0000-0000-0000AB680000}"/>
    <cellStyle name="Normal 4 2 139" xfId="26796" xr:uid="{00000000-0005-0000-0000-0000AC680000}"/>
    <cellStyle name="Normal 4 2 14" xfId="26797" xr:uid="{00000000-0005-0000-0000-0000AD680000}"/>
    <cellStyle name="Normal 4 2 14 2" xfId="26798" xr:uid="{00000000-0005-0000-0000-0000AE680000}"/>
    <cellStyle name="Normal 4 2 14 3" xfId="26799" xr:uid="{00000000-0005-0000-0000-0000AF680000}"/>
    <cellStyle name="Normal 4 2 14 4" xfId="26800" xr:uid="{00000000-0005-0000-0000-0000B0680000}"/>
    <cellStyle name="Normal 4 2 14 5" xfId="26801" xr:uid="{00000000-0005-0000-0000-0000B1680000}"/>
    <cellStyle name="Normal 4 2 14 6" xfId="26802" xr:uid="{00000000-0005-0000-0000-0000B2680000}"/>
    <cellStyle name="Normal 4 2 14 7" xfId="26803" xr:uid="{00000000-0005-0000-0000-0000B3680000}"/>
    <cellStyle name="Normal 4 2 140" xfId="26804" xr:uid="{00000000-0005-0000-0000-0000B4680000}"/>
    <cellStyle name="Normal 4 2 141" xfId="26805" xr:uid="{00000000-0005-0000-0000-0000B5680000}"/>
    <cellStyle name="Normal 4 2 142" xfId="26806" xr:uid="{00000000-0005-0000-0000-0000B6680000}"/>
    <cellStyle name="Normal 4 2 143" xfId="26807" xr:uid="{00000000-0005-0000-0000-0000B7680000}"/>
    <cellStyle name="Normal 4 2 144" xfId="26808" xr:uid="{00000000-0005-0000-0000-0000B8680000}"/>
    <cellStyle name="Normal 4 2 145" xfId="26809" xr:uid="{00000000-0005-0000-0000-0000B9680000}"/>
    <cellStyle name="Normal 4 2 146" xfId="26810" xr:uid="{00000000-0005-0000-0000-0000BA680000}"/>
    <cellStyle name="Normal 4 2 147" xfId="26811" xr:uid="{00000000-0005-0000-0000-0000BB680000}"/>
    <cellStyle name="Normal 4 2 148" xfId="26812" xr:uid="{00000000-0005-0000-0000-0000BC680000}"/>
    <cellStyle name="Normal 4 2 149" xfId="26813" xr:uid="{00000000-0005-0000-0000-0000BD680000}"/>
    <cellStyle name="Normal 4 2 15" xfId="26814" xr:uid="{00000000-0005-0000-0000-0000BE680000}"/>
    <cellStyle name="Normal 4 2 15 2" xfId="26815" xr:uid="{00000000-0005-0000-0000-0000BF680000}"/>
    <cellStyle name="Normal 4 2 15 3" xfId="26816" xr:uid="{00000000-0005-0000-0000-0000C0680000}"/>
    <cellStyle name="Normal 4 2 15 4" xfId="26817" xr:uid="{00000000-0005-0000-0000-0000C1680000}"/>
    <cellStyle name="Normal 4 2 15 5" xfId="26818" xr:uid="{00000000-0005-0000-0000-0000C2680000}"/>
    <cellStyle name="Normal 4 2 15 6" xfId="26819" xr:uid="{00000000-0005-0000-0000-0000C3680000}"/>
    <cellStyle name="Normal 4 2 15 7" xfId="26820" xr:uid="{00000000-0005-0000-0000-0000C4680000}"/>
    <cellStyle name="Normal 4 2 150" xfId="26821" xr:uid="{00000000-0005-0000-0000-0000C5680000}"/>
    <cellStyle name="Normal 4 2 151" xfId="26822" xr:uid="{00000000-0005-0000-0000-0000C6680000}"/>
    <cellStyle name="Normal 4 2 152" xfId="26823" xr:uid="{00000000-0005-0000-0000-0000C7680000}"/>
    <cellStyle name="Normal 4 2 153" xfId="26824" xr:uid="{00000000-0005-0000-0000-0000C8680000}"/>
    <cellStyle name="Normal 4 2 154" xfId="26825" xr:uid="{00000000-0005-0000-0000-0000C9680000}"/>
    <cellStyle name="Normal 4 2 155" xfId="26826" xr:uid="{00000000-0005-0000-0000-0000CA680000}"/>
    <cellStyle name="Normal 4 2 156" xfId="26827" xr:uid="{00000000-0005-0000-0000-0000CB680000}"/>
    <cellStyle name="Normal 4 2 157" xfId="26828" xr:uid="{00000000-0005-0000-0000-0000CC680000}"/>
    <cellStyle name="Normal 4 2 158" xfId="26829" xr:uid="{00000000-0005-0000-0000-0000CD680000}"/>
    <cellStyle name="Normal 4 2 159" xfId="26830" xr:uid="{00000000-0005-0000-0000-0000CE680000}"/>
    <cellStyle name="Normal 4 2 16" xfId="26831" xr:uid="{00000000-0005-0000-0000-0000CF680000}"/>
    <cellStyle name="Normal 4 2 16 2" xfId="26832" xr:uid="{00000000-0005-0000-0000-0000D0680000}"/>
    <cellStyle name="Normal 4 2 16 3" xfId="26833" xr:uid="{00000000-0005-0000-0000-0000D1680000}"/>
    <cellStyle name="Normal 4 2 16 4" xfId="26834" xr:uid="{00000000-0005-0000-0000-0000D2680000}"/>
    <cellStyle name="Normal 4 2 16 5" xfId="26835" xr:uid="{00000000-0005-0000-0000-0000D3680000}"/>
    <cellStyle name="Normal 4 2 16 6" xfId="26836" xr:uid="{00000000-0005-0000-0000-0000D4680000}"/>
    <cellStyle name="Normal 4 2 16 7" xfId="26837" xr:uid="{00000000-0005-0000-0000-0000D5680000}"/>
    <cellStyle name="Normal 4 2 160" xfId="26838" xr:uid="{00000000-0005-0000-0000-0000D6680000}"/>
    <cellStyle name="Normal 4 2 161" xfId="26839" xr:uid="{00000000-0005-0000-0000-0000D7680000}"/>
    <cellStyle name="Normal 4 2 162" xfId="26840" xr:uid="{00000000-0005-0000-0000-0000D8680000}"/>
    <cellStyle name="Normal 4 2 163" xfId="26841" xr:uid="{00000000-0005-0000-0000-0000D9680000}"/>
    <cellStyle name="Normal 4 2 164" xfId="26842" xr:uid="{00000000-0005-0000-0000-0000DA680000}"/>
    <cellStyle name="Normal 4 2 165" xfId="26843" xr:uid="{00000000-0005-0000-0000-0000DB680000}"/>
    <cellStyle name="Normal 4 2 166" xfId="26844" xr:uid="{00000000-0005-0000-0000-0000DC680000}"/>
    <cellStyle name="Normal 4 2 167" xfId="26845" xr:uid="{00000000-0005-0000-0000-0000DD680000}"/>
    <cellStyle name="Normal 4 2 168" xfId="26846" xr:uid="{00000000-0005-0000-0000-0000DE680000}"/>
    <cellStyle name="Normal 4 2 169" xfId="26847" xr:uid="{00000000-0005-0000-0000-0000DF680000}"/>
    <cellStyle name="Normal 4 2 17" xfId="26848" xr:uid="{00000000-0005-0000-0000-0000E0680000}"/>
    <cellStyle name="Normal 4 2 17 2" xfId="26849" xr:uid="{00000000-0005-0000-0000-0000E1680000}"/>
    <cellStyle name="Normal 4 2 17 3" xfId="26850" xr:uid="{00000000-0005-0000-0000-0000E2680000}"/>
    <cellStyle name="Normal 4 2 17 4" xfId="26851" xr:uid="{00000000-0005-0000-0000-0000E3680000}"/>
    <cellStyle name="Normal 4 2 17 5" xfId="26852" xr:uid="{00000000-0005-0000-0000-0000E4680000}"/>
    <cellStyle name="Normal 4 2 17 6" xfId="26853" xr:uid="{00000000-0005-0000-0000-0000E5680000}"/>
    <cellStyle name="Normal 4 2 17 7" xfId="26854" xr:uid="{00000000-0005-0000-0000-0000E6680000}"/>
    <cellStyle name="Normal 4 2 170" xfId="26855" xr:uid="{00000000-0005-0000-0000-0000E7680000}"/>
    <cellStyle name="Normal 4 2 171" xfId="26856" xr:uid="{00000000-0005-0000-0000-0000E8680000}"/>
    <cellStyle name="Normal 4 2 172" xfId="26857" xr:uid="{00000000-0005-0000-0000-0000E9680000}"/>
    <cellStyle name="Normal 4 2 173" xfId="26858" xr:uid="{00000000-0005-0000-0000-0000EA680000}"/>
    <cellStyle name="Normal 4 2 174" xfId="26859" xr:uid="{00000000-0005-0000-0000-0000EB680000}"/>
    <cellStyle name="Normal 4 2 175" xfId="26860" xr:uid="{00000000-0005-0000-0000-0000EC680000}"/>
    <cellStyle name="Normal 4 2 176" xfId="26861" xr:uid="{00000000-0005-0000-0000-0000ED680000}"/>
    <cellStyle name="Normal 4 2 177" xfId="26862" xr:uid="{00000000-0005-0000-0000-0000EE680000}"/>
    <cellStyle name="Normal 4 2 178" xfId="26863" xr:uid="{00000000-0005-0000-0000-0000EF680000}"/>
    <cellStyle name="Normal 4 2 179" xfId="26864" xr:uid="{00000000-0005-0000-0000-0000F0680000}"/>
    <cellStyle name="Normal 4 2 18" xfId="26865" xr:uid="{00000000-0005-0000-0000-0000F1680000}"/>
    <cellStyle name="Normal 4 2 18 2" xfId="26866" xr:uid="{00000000-0005-0000-0000-0000F2680000}"/>
    <cellStyle name="Normal 4 2 18 3" xfId="26867" xr:uid="{00000000-0005-0000-0000-0000F3680000}"/>
    <cellStyle name="Normal 4 2 18 4" xfId="26868" xr:uid="{00000000-0005-0000-0000-0000F4680000}"/>
    <cellStyle name="Normal 4 2 18 5" xfId="26869" xr:uid="{00000000-0005-0000-0000-0000F5680000}"/>
    <cellStyle name="Normal 4 2 18 6" xfId="26870" xr:uid="{00000000-0005-0000-0000-0000F6680000}"/>
    <cellStyle name="Normal 4 2 18 7" xfId="26871" xr:uid="{00000000-0005-0000-0000-0000F7680000}"/>
    <cellStyle name="Normal 4 2 180" xfId="26872" xr:uid="{00000000-0005-0000-0000-0000F8680000}"/>
    <cellStyle name="Normal 4 2 181" xfId="26873" xr:uid="{00000000-0005-0000-0000-0000F9680000}"/>
    <cellStyle name="Normal 4 2 182" xfId="26874" xr:uid="{00000000-0005-0000-0000-0000FA680000}"/>
    <cellStyle name="Normal 4 2 183" xfId="26875" xr:uid="{00000000-0005-0000-0000-0000FB680000}"/>
    <cellStyle name="Normal 4 2 184" xfId="26876" xr:uid="{00000000-0005-0000-0000-0000FC680000}"/>
    <cellStyle name="Normal 4 2 185" xfId="26877" xr:uid="{00000000-0005-0000-0000-0000FD680000}"/>
    <cellStyle name="Normal 4 2 186" xfId="26878" xr:uid="{00000000-0005-0000-0000-0000FE680000}"/>
    <cellStyle name="Normal 4 2 187" xfId="26879" xr:uid="{00000000-0005-0000-0000-0000FF680000}"/>
    <cellStyle name="Normal 4 2 188" xfId="26880" xr:uid="{00000000-0005-0000-0000-000000690000}"/>
    <cellStyle name="Normal 4 2 189" xfId="26881" xr:uid="{00000000-0005-0000-0000-000001690000}"/>
    <cellStyle name="Normal 4 2 19" xfId="26882" xr:uid="{00000000-0005-0000-0000-000002690000}"/>
    <cellStyle name="Normal 4 2 190" xfId="26883" xr:uid="{00000000-0005-0000-0000-000003690000}"/>
    <cellStyle name="Normal 4 2 191" xfId="26884" xr:uid="{00000000-0005-0000-0000-000004690000}"/>
    <cellStyle name="Normal 4 2 192" xfId="26885" xr:uid="{00000000-0005-0000-0000-000005690000}"/>
    <cellStyle name="Normal 4 2 193" xfId="26886" xr:uid="{00000000-0005-0000-0000-000006690000}"/>
    <cellStyle name="Normal 4 2 194" xfId="26887" xr:uid="{00000000-0005-0000-0000-000007690000}"/>
    <cellStyle name="Normal 4 2 195" xfId="26888" xr:uid="{00000000-0005-0000-0000-000008690000}"/>
    <cellStyle name="Normal 4 2 196" xfId="26889" xr:uid="{00000000-0005-0000-0000-000009690000}"/>
    <cellStyle name="Normal 4 2 197" xfId="26890" xr:uid="{00000000-0005-0000-0000-00000A690000}"/>
    <cellStyle name="Normal 4 2 198" xfId="26891" xr:uid="{00000000-0005-0000-0000-00000B690000}"/>
    <cellStyle name="Normal 4 2 199" xfId="26892" xr:uid="{00000000-0005-0000-0000-00000C690000}"/>
    <cellStyle name="Normal 4 2 2" xfId="26893" xr:uid="{00000000-0005-0000-0000-00000D690000}"/>
    <cellStyle name="Normal 4 2 2 10" xfId="26894" xr:uid="{00000000-0005-0000-0000-00000E690000}"/>
    <cellStyle name="Normal 4 2 2 10 2" xfId="26895" xr:uid="{00000000-0005-0000-0000-00000F690000}"/>
    <cellStyle name="Normal 4 2 2 10 3" xfId="26896" xr:uid="{00000000-0005-0000-0000-000010690000}"/>
    <cellStyle name="Normal 4 2 2 10 4" xfId="26897" xr:uid="{00000000-0005-0000-0000-000011690000}"/>
    <cellStyle name="Normal 4 2 2 10 5" xfId="26898" xr:uid="{00000000-0005-0000-0000-000012690000}"/>
    <cellStyle name="Normal 4 2 2 10 6" xfId="26899" xr:uid="{00000000-0005-0000-0000-000013690000}"/>
    <cellStyle name="Normal 4 2 2 10 7" xfId="26900" xr:uid="{00000000-0005-0000-0000-000014690000}"/>
    <cellStyle name="Normal 4 2 2 11" xfId="26901" xr:uid="{00000000-0005-0000-0000-000015690000}"/>
    <cellStyle name="Normal 4 2 2 12" xfId="26902" xr:uid="{00000000-0005-0000-0000-000016690000}"/>
    <cellStyle name="Normal 4 2 2 13" xfId="26903" xr:uid="{00000000-0005-0000-0000-000017690000}"/>
    <cellStyle name="Normal 4 2 2 14" xfId="26904" xr:uid="{00000000-0005-0000-0000-000018690000}"/>
    <cellStyle name="Normal 4 2 2 15" xfId="26905" xr:uid="{00000000-0005-0000-0000-000019690000}"/>
    <cellStyle name="Normal 4 2 2 16" xfId="26906" xr:uid="{00000000-0005-0000-0000-00001A690000}"/>
    <cellStyle name="Normal 4 2 2 2" xfId="26907" xr:uid="{00000000-0005-0000-0000-00001B690000}"/>
    <cellStyle name="Normal 4 2 2 2 2" xfId="26908" xr:uid="{00000000-0005-0000-0000-00001C690000}"/>
    <cellStyle name="Normal 4 2 2 2 3" xfId="26909" xr:uid="{00000000-0005-0000-0000-00001D690000}"/>
    <cellStyle name="Normal 4 2 2 2 4" xfId="26910" xr:uid="{00000000-0005-0000-0000-00001E690000}"/>
    <cellStyle name="Normal 4 2 2 2 5" xfId="26911" xr:uid="{00000000-0005-0000-0000-00001F690000}"/>
    <cellStyle name="Normal 4 2 2 2 6" xfId="26912" xr:uid="{00000000-0005-0000-0000-000020690000}"/>
    <cellStyle name="Normal 4 2 2 2 7" xfId="26913" xr:uid="{00000000-0005-0000-0000-000021690000}"/>
    <cellStyle name="Normal 4 2 2 3" xfId="26914" xr:uid="{00000000-0005-0000-0000-000022690000}"/>
    <cellStyle name="Normal 4 2 2 3 2" xfId="26915" xr:uid="{00000000-0005-0000-0000-000023690000}"/>
    <cellStyle name="Normal 4 2 2 3 3" xfId="26916" xr:uid="{00000000-0005-0000-0000-000024690000}"/>
    <cellStyle name="Normal 4 2 2 3 4" xfId="26917" xr:uid="{00000000-0005-0000-0000-000025690000}"/>
    <cellStyle name="Normal 4 2 2 3 5" xfId="26918" xr:uid="{00000000-0005-0000-0000-000026690000}"/>
    <cellStyle name="Normal 4 2 2 3 6" xfId="26919" xr:uid="{00000000-0005-0000-0000-000027690000}"/>
    <cellStyle name="Normal 4 2 2 3 7" xfId="26920" xr:uid="{00000000-0005-0000-0000-000028690000}"/>
    <cellStyle name="Normal 4 2 2 4" xfId="26921" xr:uid="{00000000-0005-0000-0000-000029690000}"/>
    <cellStyle name="Normal 4 2 2 4 2" xfId="26922" xr:uid="{00000000-0005-0000-0000-00002A690000}"/>
    <cellStyle name="Normal 4 2 2 4 3" xfId="26923" xr:uid="{00000000-0005-0000-0000-00002B690000}"/>
    <cellStyle name="Normal 4 2 2 4 4" xfId="26924" xr:uid="{00000000-0005-0000-0000-00002C690000}"/>
    <cellStyle name="Normal 4 2 2 4 5" xfId="26925" xr:uid="{00000000-0005-0000-0000-00002D690000}"/>
    <cellStyle name="Normal 4 2 2 4 6" xfId="26926" xr:uid="{00000000-0005-0000-0000-00002E690000}"/>
    <cellStyle name="Normal 4 2 2 4 7" xfId="26927" xr:uid="{00000000-0005-0000-0000-00002F690000}"/>
    <cellStyle name="Normal 4 2 2 5" xfId="26928" xr:uid="{00000000-0005-0000-0000-000030690000}"/>
    <cellStyle name="Normal 4 2 2 5 2" xfId="26929" xr:uid="{00000000-0005-0000-0000-000031690000}"/>
    <cellStyle name="Normal 4 2 2 5 3" xfId="26930" xr:uid="{00000000-0005-0000-0000-000032690000}"/>
    <cellStyle name="Normal 4 2 2 5 4" xfId="26931" xr:uid="{00000000-0005-0000-0000-000033690000}"/>
    <cellStyle name="Normal 4 2 2 5 5" xfId="26932" xr:uid="{00000000-0005-0000-0000-000034690000}"/>
    <cellStyle name="Normal 4 2 2 5 6" xfId="26933" xr:uid="{00000000-0005-0000-0000-000035690000}"/>
    <cellStyle name="Normal 4 2 2 5 7" xfId="26934" xr:uid="{00000000-0005-0000-0000-000036690000}"/>
    <cellStyle name="Normal 4 2 2 6" xfId="26935" xr:uid="{00000000-0005-0000-0000-000037690000}"/>
    <cellStyle name="Normal 4 2 2 6 2" xfId="26936" xr:uid="{00000000-0005-0000-0000-000038690000}"/>
    <cellStyle name="Normal 4 2 2 6 3" xfId="26937" xr:uid="{00000000-0005-0000-0000-000039690000}"/>
    <cellStyle name="Normal 4 2 2 6 4" xfId="26938" xr:uid="{00000000-0005-0000-0000-00003A690000}"/>
    <cellStyle name="Normal 4 2 2 6 5" xfId="26939" xr:uid="{00000000-0005-0000-0000-00003B690000}"/>
    <cellStyle name="Normal 4 2 2 6 6" xfId="26940" xr:uid="{00000000-0005-0000-0000-00003C690000}"/>
    <cellStyle name="Normal 4 2 2 6 7" xfId="26941" xr:uid="{00000000-0005-0000-0000-00003D690000}"/>
    <cellStyle name="Normal 4 2 2 7" xfId="26942" xr:uid="{00000000-0005-0000-0000-00003E690000}"/>
    <cellStyle name="Normal 4 2 2 7 2" xfId="26943" xr:uid="{00000000-0005-0000-0000-00003F690000}"/>
    <cellStyle name="Normal 4 2 2 7 3" xfId="26944" xr:uid="{00000000-0005-0000-0000-000040690000}"/>
    <cellStyle name="Normal 4 2 2 7 4" xfId="26945" xr:uid="{00000000-0005-0000-0000-000041690000}"/>
    <cellStyle name="Normal 4 2 2 7 5" xfId="26946" xr:uid="{00000000-0005-0000-0000-000042690000}"/>
    <cellStyle name="Normal 4 2 2 7 6" xfId="26947" xr:uid="{00000000-0005-0000-0000-000043690000}"/>
    <cellStyle name="Normal 4 2 2 7 7" xfId="26948" xr:uid="{00000000-0005-0000-0000-000044690000}"/>
    <cellStyle name="Normal 4 2 2 8" xfId="26949" xr:uid="{00000000-0005-0000-0000-000045690000}"/>
    <cellStyle name="Normal 4 2 2 8 2" xfId="26950" xr:uid="{00000000-0005-0000-0000-000046690000}"/>
    <cellStyle name="Normal 4 2 2 8 3" xfId="26951" xr:uid="{00000000-0005-0000-0000-000047690000}"/>
    <cellStyle name="Normal 4 2 2 8 4" xfId="26952" xr:uid="{00000000-0005-0000-0000-000048690000}"/>
    <cellStyle name="Normal 4 2 2 8 5" xfId="26953" xr:uid="{00000000-0005-0000-0000-000049690000}"/>
    <cellStyle name="Normal 4 2 2 8 6" xfId="26954" xr:uid="{00000000-0005-0000-0000-00004A690000}"/>
    <cellStyle name="Normal 4 2 2 8 7" xfId="26955" xr:uid="{00000000-0005-0000-0000-00004B690000}"/>
    <cellStyle name="Normal 4 2 2 9" xfId="26956" xr:uid="{00000000-0005-0000-0000-00004C690000}"/>
    <cellStyle name="Normal 4 2 2 9 2" xfId="26957" xr:uid="{00000000-0005-0000-0000-00004D690000}"/>
    <cellStyle name="Normal 4 2 2 9 3" xfId="26958" xr:uid="{00000000-0005-0000-0000-00004E690000}"/>
    <cellStyle name="Normal 4 2 2 9 4" xfId="26959" xr:uid="{00000000-0005-0000-0000-00004F690000}"/>
    <cellStyle name="Normal 4 2 2 9 5" xfId="26960" xr:uid="{00000000-0005-0000-0000-000050690000}"/>
    <cellStyle name="Normal 4 2 2 9 6" xfId="26961" xr:uid="{00000000-0005-0000-0000-000051690000}"/>
    <cellStyle name="Normal 4 2 2 9 7" xfId="26962" xr:uid="{00000000-0005-0000-0000-000052690000}"/>
    <cellStyle name="Normal 4 2 20" xfId="26963" xr:uid="{00000000-0005-0000-0000-000053690000}"/>
    <cellStyle name="Normal 4 2 200" xfId="26964" xr:uid="{00000000-0005-0000-0000-000054690000}"/>
    <cellStyle name="Normal 4 2 201" xfId="26965" xr:uid="{00000000-0005-0000-0000-000055690000}"/>
    <cellStyle name="Normal 4 2 202" xfId="26966" xr:uid="{00000000-0005-0000-0000-000056690000}"/>
    <cellStyle name="Normal 4 2 203" xfId="26967" xr:uid="{00000000-0005-0000-0000-000057690000}"/>
    <cellStyle name="Normal 4 2 204" xfId="26968" xr:uid="{00000000-0005-0000-0000-000058690000}"/>
    <cellStyle name="Normal 4 2 205" xfId="26969" xr:uid="{00000000-0005-0000-0000-000059690000}"/>
    <cellStyle name="Normal 4 2 206" xfId="26970" xr:uid="{00000000-0005-0000-0000-00005A690000}"/>
    <cellStyle name="Normal 4 2 207" xfId="26971" xr:uid="{00000000-0005-0000-0000-00005B690000}"/>
    <cellStyle name="Normal 4 2 208" xfId="26972" xr:uid="{00000000-0005-0000-0000-00005C690000}"/>
    <cellStyle name="Normal 4 2 209" xfId="26973" xr:uid="{00000000-0005-0000-0000-00005D690000}"/>
    <cellStyle name="Normal 4 2 21" xfId="26974" xr:uid="{00000000-0005-0000-0000-00005E690000}"/>
    <cellStyle name="Normal 4 2 22" xfId="26975" xr:uid="{00000000-0005-0000-0000-00005F690000}"/>
    <cellStyle name="Normal 4 2 23" xfId="26976" xr:uid="{00000000-0005-0000-0000-000060690000}"/>
    <cellStyle name="Normal 4 2 24" xfId="26977" xr:uid="{00000000-0005-0000-0000-000061690000}"/>
    <cellStyle name="Normal 4 2 25" xfId="26978" xr:uid="{00000000-0005-0000-0000-000062690000}"/>
    <cellStyle name="Normal 4 2 26" xfId="26979" xr:uid="{00000000-0005-0000-0000-000063690000}"/>
    <cellStyle name="Normal 4 2 27" xfId="26980" xr:uid="{00000000-0005-0000-0000-000064690000}"/>
    <cellStyle name="Normal 4 2 28" xfId="26981" xr:uid="{00000000-0005-0000-0000-000065690000}"/>
    <cellStyle name="Normal 4 2 29" xfId="26982" xr:uid="{00000000-0005-0000-0000-000066690000}"/>
    <cellStyle name="Normal 4 2 3" xfId="26983" xr:uid="{00000000-0005-0000-0000-000067690000}"/>
    <cellStyle name="Normal 4 2 3 10" xfId="26984" xr:uid="{00000000-0005-0000-0000-000068690000}"/>
    <cellStyle name="Normal 4 2 3 10 2" xfId="26985" xr:uid="{00000000-0005-0000-0000-000069690000}"/>
    <cellStyle name="Normal 4 2 3 10 3" xfId="26986" xr:uid="{00000000-0005-0000-0000-00006A690000}"/>
    <cellStyle name="Normal 4 2 3 10 4" xfId="26987" xr:uid="{00000000-0005-0000-0000-00006B690000}"/>
    <cellStyle name="Normal 4 2 3 10 5" xfId="26988" xr:uid="{00000000-0005-0000-0000-00006C690000}"/>
    <cellStyle name="Normal 4 2 3 10 6" xfId="26989" xr:uid="{00000000-0005-0000-0000-00006D690000}"/>
    <cellStyle name="Normal 4 2 3 10 7" xfId="26990" xr:uid="{00000000-0005-0000-0000-00006E690000}"/>
    <cellStyle name="Normal 4 2 3 11" xfId="26991" xr:uid="{00000000-0005-0000-0000-00006F690000}"/>
    <cellStyle name="Normal 4 2 3 12" xfId="26992" xr:uid="{00000000-0005-0000-0000-000070690000}"/>
    <cellStyle name="Normal 4 2 3 13" xfId="26993" xr:uid="{00000000-0005-0000-0000-000071690000}"/>
    <cellStyle name="Normal 4 2 3 14" xfId="26994" xr:uid="{00000000-0005-0000-0000-000072690000}"/>
    <cellStyle name="Normal 4 2 3 15" xfId="26995" xr:uid="{00000000-0005-0000-0000-000073690000}"/>
    <cellStyle name="Normal 4 2 3 16" xfId="26996" xr:uid="{00000000-0005-0000-0000-000074690000}"/>
    <cellStyle name="Normal 4 2 3 2" xfId="26997" xr:uid="{00000000-0005-0000-0000-000075690000}"/>
    <cellStyle name="Normal 4 2 3 2 2" xfId="26998" xr:uid="{00000000-0005-0000-0000-000076690000}"/>
    <cellStyle name="Normal 4 2 3 2 3" xfId="26999" xr:uid="{00000000-0005-0000-0000-000077690000}"/>
    <cellStyle name="Normal 4 2 3 2 4" xfId="27000" xr:uid="{00000000-0005-0000-0000-000078690000}"/>
    <cellStyle name="Normal 4 2 3 2 5" xfId="27001" xr:uid="{00000000-0005-0000-0000-000079690000}"/>
    <cellStyle name="Normal 4 2 3 2 6" xfId="27002" xr:uid="{00000000-0005-0000-0000-00007A690000}"/>
    <cellStyle name="Normal 4 2 3 2 7" xfId="27003" xr:uid="{00000000-0005-0000-0000-00007B690000}"/>
    <cellStyle name="Normal 4 2 3 3" xfId="27004" xr:uid="{00000000-0005-0000-0000-00007C690000}"/>
    <cellStyle name="Normal 4 2 3 3 2" xfId="27005" xr:uid="{00000000-0005-0000-0000-00007D690000}"/>
    <cellStyle name="Normal 4 2 3 3 3" xfId="27006" xr:uid="{00000000-0005-0000-0000-00007E690000}"/>
    <cellStyle name="Normal 4 2 3 3 4" xfId="27007" xr:uid="{00000000-0005-0000-0000-00007F690000}"/>
    <cellStyle name="Normal 4 2 3 3 5" xfId="27008" xr:uid="{00000000-0005-0000-0000-000080690000}"/>
    <cellStyle name="Normal 4 2 3 3 6" xfId="27009" xr:uid="{00000000-0005-0000-0000-000081690000}"/>
    <cellStyle name="Normal 4 2 3 3 7" xfId="27010" xr:uid="{00000000-0005-0000-0000-000082690000}"/>
    <cellStyle name="Normal 4 2 3 4" xfId="27011" xr:uid="{00000000-0005-0000-0000-000083690000}"/>
    <cellStyle name="Normal 4 2 3 4 2" xfId="27012" xr:uid="{00000000-0005-0000-0000-000084690000}"/>
    <cellStyle name="Normal 4 2 3 4 3" xfId="27013" xr:uid="{00000000-0005-0000-0000-000085690000}"/>
    <cellStyle name="Normal 4 2 3 4 4" xfId="27014" xr:uid="{00000000-0005-0000-0000-000086690000}"/>
    <cellStyle name="Normal 4 2 3 4 5" xfId="27015" xr:uid="{00000000-0005-0000-0000-000087690000}"/>
    <cellStyle name="Normal 4 2 3 4 6" xfId="27016" xr:uid="{00000000-0005-0000-0000-000088690000}"/>
    <cellStyle name="Normal 4 2 3 4 7" xfId="27017" xr:uid="{00000000-0005-0000-0000-000089690000}"/>
    <cellStyle name="Normal 4 2 3 5" xfId="27018" xr:uid="{00000000-0005-0000-0000-00008A690000}"/>
    <cellStyle name="Normal 4 2 3 5 2" xfId="27019" xr:uid="{00000000-0005-0000-0000-00008B690000}"/>
    <cellStyle name="Normal 4 2 3 5 3" xfId="27020" xr:uid="{00000000-0005-0000-0000-00008C690000}"/>
    <cellStyle name="Normal 4 2 3 5 4" xfId="27021" xr:uid="{00000000-0005-0000-0000-00008D690000}"/>
    <cellStyle name="Normal 4 2 3 5 5" xfId="27022" xr:uid="{00000000-0005-0000-0000-00008E690000}"/>
    <cellStyle name="Normal 4 2 3 5 6" xfId="27023" xr:uid="{00000000-0005-0000-0000-00008F690000}"/>
    <cellStyle name="Normal 4 2 3 5 7" xfId="27024" xr:uid="{00000000-0005-0000-0000-000090690000}"/>
    <cellStyle name="Normal 4 2 3 6" xfId="27025" xr:uid="{00000000-0005-0000-0000-000091690000}"/>
    <cellStyle name="Normal 4 2 3 6 2" xfId="27026" xr:uid="{00000000-0005-0000-0000-000092690000}"/>
    <cellStyle name="Normal 4 2 3 6 3" xfId="27027" xr:uid="{00000000-0005-0000-0000-000093690000}"/>
    <cellStyle name="Normal 4 2 3 6 4" xfId="27028" xr:uid="{00000000-0005-0000-0000-000094690000}"/>
    <cellStyle name="Normal 4 2 3 6 5" xfId="27029" xr:uid="{00000000-0005-0000-0000-000095690000}"/>
    <cellStyle name="Normal 4 2 3 6 6" xfId="27030" xr:uid="{00000000-0005-0000-0000-000096690000}"/>
    <cellStyle name="Normal 4 2 3 6 7" xfId="27031" xr:uid="{00000000-0005-0000-0000-000097690000}"/>
    <cellStyle name="Normal 4 2 3 7" xfId="27032" xr:uid="{00000000-0005-0000-0000-000098690000}"/>
    <cellStyle name="Normal 4 2 3 7 2" xfId="27033" xr:uid="{00000000-0005-0000-0000-000099690000}"/>
    <cellStyle name="Normal 4 2 3 7 3" xfId="27034" xr:uid="{00000000-0005-0000-0000-00009A690000}"/>
    <cellStyle name="Normal 4 2 3 7 4" xfId="27035" xr:uid="{00000000-0005-0000-0000-00009B690000}"/>
    <cellStyle name="Normal 4 2 3 7 5" xfId="27036" xr:uid="{00000000-0005-0000-0000-00009C690000}"/>
    <cellStyle name="Normal 4 2 3 7 6" xfId="27037" xr:uid="{00000000-0005-0000-0000-00009D690000}"/>
    <cellStyle name="Normal 4 2 3 7 7" xfId="27038" xr:uid="{00000000-0005-0000-0000-00009E690000}"/>
    <cellStyle name="Normal 4 2 3 8" xfId="27039" xr:uid="{00000000-0005-0000-0000-00009F690000}"/>
    <cellStyle name="Normal 4 2 3 8 2" xfId="27040" xr:uid="{00000000-0005-0000-0000-0000A0690000}"/>
    <cellStyle name="Normal 4 2 3 8 3" xfId="27041" xr:uid="{00000000-0005-0000-0000-0000A1690000}"/>
    <cellStyle name="Normal 4 2 3 8 4" xfId="27042" xr:uid="{00000000-0005-0000-0000-0000A2690000}"/>
    <cellStyle name="Normal 4 2 3 8 5" xfId="27043" xr:uid="{00000000-0005-0000-0000-0000A3690000}"/>
    <cellStyle name="Normal 4 2 3 8 6" xfId="27044" xr:uid="{00000000-0005-0000-0000-0000A4690000}"/>
    <cellStyle name="Normal 4 2 3 8 7" xfId="27045" xr:uid="{00000000-0005-0000-0000-0000A5690000}"/>
    <cellStyle name="Normal 4 2 3 9" xfId="27046" xr:uid="{00000000-0005-0000-0000-0000A6690000}"/>
    <cellStyle name="Normal 4 2 3 9 2" xfId="27047" xr:uid="{00000000-0005-0000-0000-0000A7690000}"/>
    <cellStyle name="Normal 4 2 3 9 3" xfId="27048" xr:uid="{00000000-0005-0000-0000-0000A8690000}"/>
    <cellStyle name="Normal 4 2 3 9 4" xfId="27049" xr:uid="{00000000-0005-0000-0000-0000A9690000}"/>
    <cellStyle name="Normal 4 2 3 9 5" xfId="27050" xr:uid="{00000000-0005-0000-0000-0000AA690000}"/>
    <cellStyle name="Normal 4 2 3 9 6" xfId="27051" xr:uid="{00000000-0005-0000-0000-0000AB690000}"/>
    <cellStyle name="Normal 4 2 3 9 7" xfId="27052" xr:uid="{00000000-0005-0000-0000-0000AC690000}"/>
    <cellStyle name="Normal 4 2 30" xfId="27053" xr:uid="{00000000-0005-0000-0000-0000AD690000}"/>
    <cellStyle name="Normal 4 2 31" xfId="27054" xr:uid="{00000000-0005-0000-0000-0000AE690000}"/>
    <cellStyle name="Normal 4 2 32" xfId="27055" xr:uid="{00000000-0005-0000-0000-0000AF690000}"/>
    <cellStyle name="Normal 4 2 33" xfId="27056" xr:uid="{00000000-0005-0000-0000-0000B0690000}"/>
    <cellStyle name="Normal 4 2 34" xfId="27057" xr:uid="{00000000-0005-0000-0000-0000B1690000}"/>
    <cellStyle name="Normal 4 2 35" xfId="27058" xr:uid="{00000000-0005-0000-0000-0000B2690000}"/>
    <cellStyle name="Normal 4 2 36" xfId="27059" xr:uid="{00000000-0005-0000-0000-0000B3690000}"/>
    <cellStyle name="Normal 4 2 37" xfId="27060" xr:uid="{00000000-0005-0000-0000-0000B4690000}"/>
    <cellStyle name="Normal 4 2 38" xfId="27061" xr:uid="{00000000-0005-0000-0000-0000B5690000}"/>
    <cellStyle name="Normal 4 2 39" xfId="27062" xr:uid="{00000000-0005-0000-0000-0000B6690000}"/>
    <cellStyle name="Normal 4 2 4" xfId="27063" xr:uid="{00000000-0005-0000-0000-0000B7690000}"/>
    <cellStyle name="Normal 4 2 4 10" xfId="27064" xr:uid="{00000000-0005-0000-0000-0000B8690000}"/>
    <cellStyle name="Normal 4 2 4 10 2" xfId="27065" xr:uid="{00000000-0005-0000-0000-0000B9690000}"/>
    <cellStyle name="Normal 4 2 4 10 3" xfId="27066" xr:uid="{00000000-0005-0000-0000-0000BA690000}"/>
    <cellStyle name="Normal 4 2 4 10 4" xfId="27067" xr:uid="{00000000-0005-0000-0000-0000BB690000}"/>
    <cellStyle name="Normal 4 2 4 10 5" xfId="27068" xr:uid="{00000000-0005-0000-0000-0000BC690000}"/>
    <cellStyle name="Normal 4 2 4 10 6" xfId="27069" xr:uid="{00000000-0005-0000-0000-0000BD690000}"/>
    <cellStyle name="Normal 4 2 4 10 7" xfId="27070" xr:uid="{00000000-0005-0000-0000-0000BE690000}"/>
    <cellStyle name="Normal 4 2 4 11" xfId="27071" xr:uid="{00000000-0005-0000-0000-0000BF690000}"/>
    <cellStyle name="Normal 4 2 4 12" xfId="27072" xr:uid="{00000000-0005-0000-0000-0000C0690000}"/>
    <cellStyle name="Normal 4 2 4 13" xfId="27073" xr:uid="{00000000-0005-0000-0000-0000C1690000}"/>
    <cellStyle name="Normal 4 2 4 14" xfId="27074" xr:uid="{00000000-0005-0000-0000-0000C2690000}"/>
    <cellStyle name="Normal 4 2 4 15" xfId="27075" xr:uid="{00000000-0005-0000-0000-0000C3690000}"/>
    <cellStyle name="Normal 4 2 4 16" xfId="27076" xr:uid="{00000000-0005-0000-0000-0000C4690000}"/>
    <cellStyle name="Normal 4 2 4 2" xfId="27077" xr:uid="{00000000-0005-0000-0000-0000C5690000}"/>
    <cellStyle name="Normal 4 2 4 2 2" xfId="27078" xr:uid="{00000000-0005-0000-0000-0000C6690000}"/>
    <cellStyle name="Normal 4 2 4 2 3" xfId="27079" xr:uid="{00000000-0005-0000-0000-0000C7690000}"/>
    <cellStyle name="Normal 4 2 4 2 4" xfId="27080" xr:uid="{00000000-0005-0000-0000-0000C8690000}"/>
    <cellStyle name="Normal 4 2 4 2 5" xfId="27081" xr:uid="{00000000-0005-0000-0000-0000C9690000}"/>
    <cellStyle name="Normal 4 2 4 2 6" xfId="27082" xr:uid="{00000000-0005-0000-0000-0000CA690000}"/>
    <cellStyle name="Normal 4 2 4 2 7" xfId="27083" xr:uid="{00000000-0005-0000-0000-0000CB690000}"/>
    <cellStyle name="Normal 4 2 4 3" xfId="27084" xr:uid="{00000000-0005-0000-0000-0000CC690000}"/>
    <cellStyle name="Normal 4 2 4 3 2" xfId="27085" xr:uid="{00000000-0005-0000-0000-0000CD690000}"/>
    <cellStyle name="Normal 4 2 4 3 3" xfId="27086" xr:uid="{00000000-0005-0000-0000-0000CE690000}"/>
    <cellStyle name="Normal 4 2 4 3 4" xfId="27087" xr:uid="{00000000-0005-0000-0000-0000CF690000}"/>
    <cellStyle name="Normal 4 2 4 3 5" xfId="27088" xr:uid="{00000000-0005-0000-0000-0000D0690000}"/>
    <cellStyle name="Normal 4 2 4 3 6" xfId="27089" xr:uid="{00000000-0005-0000-0000-0000D1690000}"/>
    <cellStyle name="Normal 4 2 4 3 7" xfId="27090" xr:uid="{00000000-0005-0000-0000-0000D2690000}"/>
    <cellStyle name="Normal 4 2 4 4" xfId="27091" xr:uid="{00000000-0005-0000-0000-0000D3690000}"/>
    <cellStyle name="Normal 4 2 4 4 2" xfId="27092" xr:uid="{00000000-0005-0000-0000-0000D4690000}"/>
    <cellStyle name="Normal 4 2 4 4 3" xfId="27093" xr:uid="{00000000-0005-0000-0000-0000D5690000}"/>
    <cellStyle name="Normal 4 2 4 4 4" xfId="27094" xr:uid="{00000000-0005-0000-0000-0000D6690000}"/>
    <cellStyle name="Normal 4 2 4 4 5" xfId="27095" xr:uid="{00000000-0005-0000-0000-0000D7690000}"/>
    <cellStyle name="Normal 4 2 4 4 6" xfId="27096" xr:uid="{00000000-0005-0000-0000-0000D8690000}"/>
    <cellStyle name="Normal 4 2 4 4 7" xfId="27097" xr:uid="{00000000-0005-0000-0000-0000D9690000}"/>
    <cellStyle name="Normal 4 2 4 5" xfId="27098" xr:uid="{00000000-0005-0000-0000-0000DA690000}"/>
    <cellStyle name="Normal 4 2 4 5 2" xfId="27099" xr:uid="{00000000-0005-0000-0000-0000DB690000}"/>
    <cellStyle name="Normal 4 2 4 5 3" xfId="27100" xr:uid="{00000000-0005-0000-0000-0000DC690000}"/>
    <cellStyle name="Normal 4 2 4 5 4" xfId="27101" xr:uid="{00000000-0005-0000-0000-0000DD690000}"/>
    <cellStyle name="Normal 4 2 4 5 5" xfId="27102" xr:uid="{00000000-0005-0000-0000-0000DE690000}"/>
    <cellStyle name="Normal 4 2 4 5 6" xfId="27103" xr:uid="{00000000-0005-0000-0000-0000DF690000}"/>
    <cellStyle name="Normal 4 2 4 5 7" xfId="27104" xr:uid="{00000000-0005-0000-0000-0000E0690000}"/>
    <cellStyle name="Normal 4 2 4 6" xfId="27105" xr:uid="{00000000-0005-0000-0000-0000E1690000}"/>
    <cellStyle name="Normal 4 2 4 6 2" xfId="27106" xr:uid="{00000000-0005-0000-0000-0000E2690000}"/>
    <cellStyle name="Normal 4 2 4 6 3" xfId="27107" xr:uid="{00000000-0005-0000-0000-0000E3690000}"/>
    <cellStyle name="Normal 4 2 4 6 4" xfId="27108" xr:uid="{00000000-0005-0000-0000-0000E4690000}"/>
    <cellStyle name="Normal 4 2 4 6 5" xfId="27109" xr:uid="{00000000-0005-0000-0000-0000E5690000}"/>
    <cellStyle name="Normal 4 2 4 6 6" xfId="27110" xr:uid="{00000000-0005-0000-0000-0000E6690000}"/>
    <cellStyle name="Normal 4 2 4 6 7" xfId="27111" xr:uid="{00000000-0005-0000-0000-0000E7690000}"/>
    <cellStyle name="Normal 4 2 4 7" xfId="27112" xr:uid="{00000000-0005-0000-0000-0000E8690000}"/>
    <cellStyle name="Normal 4 2 4 7 2" xfId="27113" xr:uid="{00000000-0005-0000-0000-0000E9690000}"/>
    <cellStyle name="Normal 4 2 4 7 3" xfId="27114" xr:uid="{00000000-0005-0000-0000-0000EA690000}"/>
    <cellStyle name="Normal 4 2 4 7 4" xfId="27115" xr:uid="{00000000-0005-0000-0000-0000EB690000}"/>
    <cellStyle name="Normal 4 2 4 7 5" xfId="27116" xr:uid="{00000000-0005-0000-0000-0000EC690000}"/>
    <cellStyle name="Normal 4 2 4 7 6" xfId="27117" xr:uid="{00000000-0005-0000-0000-0000ED690000}"/>
    <cellStyle name="Normal 4 2 4 7 7" xfId="27118" xr:uid="{00000000-0005-0000-0000-0000EE690000}"/>
    <cellStyle name="Normal 4 2 4 8" xfId="27119" xr:uid="{00000000-0005-0000-0000-0000EF690000}"/>
    <cellStyle name="Normal 4 2 4 8 2" xfId="27120" xr:uid="{00000000-0005-0000-0000-0000F0690000}"/>
    <cellStyle name="Normal 4 2 4 8 3" xfId="27121" xr:uid="{00000000-0005-0000-0000-0000F1690000}"/>
    <cellStyle name="Normal 4 2 4 8 4" xfId="27122" xr:uid="{00000000-0005-0000-0000-0000F2690000}"/>
    <cellStyle name="Normal 4 2 4 8 5" xfId="27123" xr:uid="{00000000-0005-0000-0000-0000F3690000}"/>
    <cellStyle name="Normal 4 2 4 8 6" xfId="27124" xr:uid="{00000000-0005-0000-0000-0000F4690000}"/>
    <cellStyle name="Normal 4 2 4 8 7" xfId="27125" xr:uid="{00000000-0005-0000-0000-0000F5690000}"/>
    <cellStyle name="Normal 4 2 4 9" xfId="27126" xr:uid="{00000000-0005-0000-0000-0000F6690000}"/>
    <cellStyle name="Normal 4 2 4 9 2" xfId="27127" xr:uid="{00000000-0005-0000-0000-0000F7690000}"/>
    <cellStyle name="Normal 4 2 4 9 3" xfId="27128" xr:uid="{00000000-0005-0000-0000-0000F8690000}"/>
    <cellStyle name="Normal 4 2 4 9 4" xfId="27129" xr:uid="{00000000-0005-0000-0000-0000F9690000}"/>
    <cellStyle name="Normal 4 2 4 9 5" xfId="27130" xr:uid="{00000000-0005-0000-0000-0000FA690000}"/>
    <cellStyle name="Normal 4 2 4 9 6" xfId="27131" xr:uid="{00000000-0005-0000-0000-0000FB690000}"/>
    <cellStyle name="Normal 4 2 4 9 7" xfId="27132" xr:uid="{00000000-0005-0000-0000-0000FC690000}"/>
    <cellStyle name="Normal 4 2 40" xfId="27133" xr:uid="{00000000-0005-0000-0000-0000FD690000}"/>
    <cellStyle name="Normal 4 2 41" xfId="27134" xr:uid="{00000000-0005-0000-0000-0000FE690000}"/>
    <cellStyle name="Normal 4 2 42" xfId="27135" xr:uid="{00000000-0005-0000-0000-0000FF690000}"/>
    <cellStyle name="Normal 4 2 43" xfId="27136" xr:uid="{00000000-0005-0000-0000-0000006A0000}"/>
    <cellStyle name="Normal 4 2 44" xfId="27137" xr:uid="{00000000-0005-0000-0000-0000016A0000}"/>
    <cellStyle name="Normal 4 2 45" xfId="27138" xr:uid="{00000000-0005-0000-0000-0000026A0000}"/>
    <cellStyle name="Normal 4 2 46" xfId="27139" xr:uid="{00000000-0005-0000-0000-0000036A0000}"/>
    <cellStyle name="Normal 4 2 47" xfId="27140" xr:uid="{00000000-0005-0000-0000-0000046A0000}"/>
    <cellStyle name="Normal 4 2 48" xfId="27141" xr:uid="{00000000-0005-0000-0000-0000056A0000}"/>
    <cellStyle name="Normal 4 2 49" xfId="27142" xr:uid="{00000000-0005-0000-0000-0000066A0000}"/>
    <cellStyle name="Normal 4 2 5" xfId="27143" xr:uid="{00000000-0005-0000-0000-0000076A0000}"/>
    <cellStyle name="Normal 4 2 5 10" xfId="27144" xr:uid="{00000000-0005-0000-0000-0000086A0000}"/>
    <cellStyle name="Normal 4 2 5 10 2" xfId="27145" xr:uid="{00000000-0005-0000-0000-0000096A0000}"/>
    <cellStyle name="Normal 4 2 5 10 3" xfId="27146" xr:uid="{00000000-0005-0000-0000-00000A6A0000}"/>
    <cellStyle name="Normal 4 2 5 10 4" xfId="27147" xr:uid="{00000000-0005-0000-0000-00000B6A0000}"/>
    <cellStyle name="Normal 4 2 5 10 5" xfId="27148" xr:uid="{00000000-0005-0000-0000-00000C6A0000}"/>
    <cellStyle name="Normal 4 2 5 10 6" xfId="27149" xr:uid="{00000000-0005-0000-0000-00000D6A0000}"/>
    <cellStyle name="Normal 4 2 5 10 7" xfId="27150" xr:uid="{00000000-0005-0000-0000-00000E6A0000}"/>
    <cellStyle name="Normal 4 2 5 11" xfId="27151" xr:uid="{00000000-0005-0000-0000-00000F6A0000}"/>
    <cellStyle name="Normal 4 2 5 12" xfId="27152" xr:uid="{00000000-0005-0000-0000-0000106A0000}"/>
    <cellStyle name="Normal 4 2 5 13" xfId="27153" xr:uid="{00000000-0005-0000-0000-0000116A0000}"/>
    <cellStyle name="Normal 4 2 5 14" xfId="27154" xr:uid="{00000000-0005-0000-0000-0000126A0000}"/>
    <cellStyle name="Normal 4 2 5 15" xfId="27155" xr:uid="{00000000-0005-0000-0000-0000136A0000}"/>
    <cellStyle name="Normal 4 2 5 16" xfId="27156" xr:uid="{00000000-0005-0000-0000-0000146A0000}"/>
    <cellStyle name="Normal 4 2 5 2" xfId="27157" xr:uid="{00000000-0005-0000-0000-0000156A0000}"/>
    <cellStyle name="Normal 4 2 5 2 2" xfId="27158" xr:uid="{00000000-0005-0000-0000-0000166A0000}"/>
    <cellStyle name="Normal 4 2 5 2 3" xfId="27159" xr:uid="{00000000-0005-0000-0000-0000176A0000}"/>
    <cellStyle name="Normal 4 2 5 2 4" xfId="27160" xr:uid="{00000000-0005-0000-0000-0000186A0000}"/>
    <cellStyle name="Normal 4 2 5 2 5" xfId="27161" xr:uid="{00000000-0005-0000-0000-0000196A0000}"/>
    <cellStyle name="Normal 4 2 5 2 6" xfId="27162" xr:uid="{00000000-0005-0000-0000-00001A6A0000}"/>
    <cellStyle name="Normal 4 2 5 2 7" xfId="27163" xr:uid="{00000000-0005-0000-0000-00001B6A0000}"/>
    <cellStyle name="Normal 4 2 5 3" xfId="27164" xr:uid="{00000000-0005-0000-0000-00001C6A0000}"/>
    <cellStyle name="Normal 4 2 5 3 2" xfId="27165" xr:uid="{00000000-0005-0000-0000-00001D6A0000}"/>
    <cellStyle name="Normal 4 2 5 3 3" xfId="27166" xr:uid="{00000000-0005-0000-0000-00001E6A0000}"/>
    <cellStyle name="Normal 4 2 5 3 4" xfId="27167" xr:uid="{00000000-0005-0000-0000-00001F6A0000}"/>
    <cellStyle name="Normal 4 2 5 3 5" xfId="27168" xr:uid="{00000000-0005-0000-0000-0000206A0000}"/>
    <cellStyle name="Normal 4 2 5 3 6" xfId="27169" xr:uid="{00000000-0005-0000-0000-0000216A0000}"/>
    <cellStyle name="Normal 4 2 5 3 7" xfId="27170" xr:uid="{00000000-0005-0000-0000-0000226A0000}"/>
    <cellStyle name="Normal 4 2 5 4" xfId="27171" xr:uid="{00000000-0005-0000-0000-0000236A0000}"/>
    <cellStyle name="Normal 4 2 5 4 2" xfId="27172" xr:uid="{00000000-0005-0000-0000-0000246A0000}"/>
    <cellStyle name="Normal 4 2 5 4 3" xfId="27173" xr:uid="{00000000-0005-0000-0000-0000256A0000}"/>
    <cellStyle name="Normal 4 2 5 4 4" xfId="27174" xr:uid="{00000000-0005-0000-0000-0000266A0000}"/>
    <cellStyle name="Normal 4 2 5 4 5" xfId="27175" xr:uid="{00000000-0005-0000-0000-0000276A0000}"/>
    <cellStyle name="Normal 4 2 5 4 6" xfId="27176" xr:uid="{00000000-0005-0000-0000-0000286A0000}"/>
    <cellStyle name="Normal 4 2 5 4 7" xfId="27177" xr:uid="{00000000-0005-0000-0000-0000296A0000}"/>
    <cellStyle name="Normal 4 2 5 5" xfId="27178" xr:uid="{00000000-0005-0000-0000-00002A6A0000}"/>
    <cellStyle name="Normal 4 2 5 5 2" xfId="27179" xr:uid="{00000000-0005-0000-0000-00002B6A0000}"/>
    <cellStyle name="Normal 4 2 5 5 3" xfId="27180" xr:uid="{00000000-0005-0000-0000-00002C6A0000}"/>
    <cellStyle name="Normal 4 2 5 5 4" xfId="27181" xr:uid="{00000000-0005-0000-0000-00002D6A0000}"/>
    <cellStyle name="Normal 4 2 5 5 5" xfId="27182" xr:uid="{00000000-0005-0000-0000-00002E6A0000}"/>
    <cellStyle name="Normal 4 2 5 5 6" xfId="27183" xr:uid="{00000000-0005-0000-0000-00002F6A0000}"/>
    <cellStyle name="Normal 4 2 5 5 7" xfId="27184" xr:uid="{00000000-0005-0000-0000-0000306A0000}"/>
    <cellStyle name="Normal 4 2 5 6" xfId="27185" xr:uid="{00000000-0005-0000-0000-0000316A0000}"/>
    <cellStyle name="Normal 4 2 5 6 2" xfId="27186" xr:uid="{00000000-0005-0000-0000-0000326A0000}"/>
    <cellStyle name="Normal 4 2 5 6 3" xfId="27187" xr:uid="{00000000-0005-0000-0000-0000336A0000}"/>
    <cellStyle name="Normal 4 2 5 6 4" xfId="27188" xr:uid="{00000000-0005-0000-0000-0000346A0000}"/>
    <cellStyle name="Normal 4 2 5 6 5" xfId="27189" xr:uid="{00000000-0005-0000-0000-0000356A0000}"/>
    <cellStyle name="Normal 4 2 5 6 6" xfId="27190" xr:uid="{00000000-0005-0000-0000-0000366A0000}"/>
    <cellStyle name="Normal 4 2 5 6 7" xfId="27191" xr:uid="{00000000-0005-0000-0000-0000376A0000}"/>
    <cellStyle name="Normal 4 2 5 7" xfId="27192" xr:uid="{00000000-0005-0000-0000-0000386A0000}"/>
    <cellStyle name="Normal 4 2 5 7 2" xfId="27193" xr:uid="{00000000-0005-0000-0000-0000396A0000}"/>
    <cellStyle name="Normal 4 2 5 7 3" xfId="27194" xr:uid="{00000000-0005-0000-0000-00003A6A0000}"/>
    <cellStyle name="Normal 4 2 5 7 4" xfId="27195" xr:uid="{00000000-0005-0000-0000-00003B6A0000}"/>
    <cellStyle name="Normal 4 2 5 7 5" xfId="27196" xr:uid="{00000000-0005-0000-0000-00003C6A0000}"/>
    <cellStyle name="Normal 4 2 5 7 6" xfId="27197" xr:uid="{00000000-0005-0000-0000-00003D6A0000}"/>
    <cellStyle name="Normal 4 2 5 7 7" xfId="27198" xr:uid="{00000000-0005-0000-0000-00003E6A0000}"/>
    <cellStyle name="Normal 4 2 5 8" xfId="27199" xr:uid="{00000000-0005-0000-0000-00003F6A0000}"/>
    <cellStyle name="Normal 4 2 5 8 2" xfId="27200" xr:uid="{00000000-0005-0000-0000-0000406A0000}"/>
    <cellStyle name="Normal 4 2 5 8 3" xfId="27201" xr:uid="{00000000-0005-0000-0000-0000416A0000}"/>
    <cellStyle name="Normal 4 2 5 8 4" xfId="27202" xr:uid="{00000000-0005-0000-0000-0000426A0000}"/>
    <cellStyle name="Normal 4 2 5 8 5" xfId="27203" xr:uid="{00000000-0005-0000-0000-0000436A0000}"/>
    <cellStyle name="Normal 4 2 5 8 6" xfId="27204" xr:uid="{00000000-0005-0000-0000-0000446A0000}"/>
    <cellStyle name="Normal 4 2 5 8 7" xfId="27205" xr:uid="{00000000-0005-0000-0000-0000456A0000}"/>
    <cellStyle name="Normal 4 2 5 9" xfId="27206" xr:uid="{00000000-0005-0000-0000-0000466A0000}"/>
    <cellStyle name="Normal 4 2 5 9 2" xfId="27207" xr:uid="{00000000-0005-0000-0000-0000476A0000}"/>
    <cellStyle name="Normal 4 2 5 9 3" xfId="27208" xr:uid="{00000000-0005-0000-0000-0000486A0000}"/>
    <cellStyle name="Normal 4 2 5 9 4" xfId="27209" xr:uid="{00000000-0005-0000-0000-0000496A0000}"/>
    <cellStyle name="Normal 4 2 5 9 5" xfId="27210" xr:uid="{00000000-0005-0000-0000-00004A6A0000}"/>
    <cellStyle name="Normal 4 2 5 9 6" xfId="27211" xr:uid="{00000000-0005-0000-0000-00004B6A0000}"/>
    <cellStyle name="Normal 4 2 5 9 7" xfId="27212" xr:uid="{00000000-0005-0000-0000-00004C6A0000}"/>
    <cellStyle name="Normal 4 2 50" xfId="27213" xr:uid="{00000000-0005-0000-0000-00004D6A0000}"/>
    <cellStyle name="Normal 4 2 51" xfId="27214" xr:uid="{00000000-0005-0000-0000-00004E6A0000}"/>
    <cellStyle name="Normal 4 2 52" xfId="27215" xr:uid="{00000000-0005-0000-0000-00004F6A0000}"/>
    <cellStyle name="Normal 4 2 53" xfId="27216" xr:uid="{00000000-0005-0000-0000-0000506A0000}"/>
    <cellStyle name="Normal 4 2 54" xfId="27217" xr:uid="{00000000-0005-0000-0000-0000516A0000}"/>
    <cellStyle name="Normal 4 2 55" xfId="27218" xr:uid="{00000000-0005-0000-0000-0000526A0000}"/>
    <cellStyle name="Normal 4 2 56" xfId="27219" xr:uid="{00000000-0005-0000-0000-0000536A0000}"/>
    <cellStyle name="Normal 4 2 57" xfId="27220" xr:uid="{00000000-0005-0000-0000-0000546A0000}"/>
    <cellStyle name="Normal 4 2 58" xfId="27221" xr:uid="{00000000-0005-0000-0000-0000556A0000}"/>
    <cellStyle name="Normal 4 2 59" xfId="27222" xr:uid="{00000000-0005-0000-0000-0000566A0000}"/>
    <cellStyle name="Normal 4 2 6" xfId="27223" xr:uid="{00000000-0005-0000-0000-0000576A0000}"/>
    <cellStyle name="Normal 4 2 6 10" xfId="27224" xr:uid="{00000000-0005-0000-0000-0000586A0000}"/>
    <cellStyle name="Normal 4 2 6 10 2" xfId="27225" xr:uid="{00000000-0005-0000-0000-0000596A0000}"/>
    <cellStyle name="Normal 4 2 6 10 3" xfId="27226" xr:uid="{00000000-0005-0000-0000-00005A6A0000}"/>
    <cellStyle name="Normal 4 2 6 10 4" xfId="27227" xr:uid="{00000000-0005-0000-0000-00005B6A0000}"/>
    <cellStyle name="Normal 4 2 6 10 5" xfId="27228" xr:uid="{00000000-0005-0000-0000-00005C6A0000}"/>
    <cellStyle name="Normal 4 2 6 10 6" xfId="27229" xr:uid="{00000000-0005-0000-0000-00005D6A0000}"/>
    <cellStyle name="Normal 4 2 6 10 7" xfId="27230" xr:uid="{00000000-0005-0000-0000-00005E6A0000}"/>
    <cellStyle name="Normal 4 2 6 11" xfId="27231" xr:uid="{00000000-0005-0000-0000-00005F6A0000}"/>
    <cellStyle name="Normal 4 2 6 12" xfId="27232" xr:uid="{00000000-0005-0000-0000-0000606A0000}"/>
    <cellStyle name="Normal 4 2 6 13" xfId="27233" xr:uid="{00000000-0005-0000-0000-0000616A0000}"/>
    <cellStyle name="Normal 4 2 6 14" xfId="27234" xr:uid="{00000000-0005-0000-0000-0000626A0000}"/>
    <cellStyle name="Normal 4 2 6 15" xfId="27235" xr:uid="{00000000-0005-0000-0000-0000636A0000}"/>
    <cellStyle name="Normal 4 2 6 16" xfId="27236" xr:uid="{00000000-0005-0000-0000-0000646A0000}"/>
    <cellStyle name="Normal 4 2 6 2" xfId="27237" xr:uid="{00000000-0005-0000-0000-0000656A0000}"/>
    <cellStyle name="Normal 4 2 6 2 2" xfId="27238" xr:uid="{00000000-0005-0000-0000-0000666A0000}"/>
    <cellStyle name="Normal 4 2 6 2 3" xfId="27239" xr:uid="{00000000-0005-0000-0000-0000676A0000}"/>
    <cellStyle name="Normal 4 2 6 2 4" xfId="27240" xr:uid="{00000000-0005-0000-0000-0000686A0000}"/>
    <cellStyle name="Normal 4 2 6 2 5" xfId="27241" xr:uid="{00000000-0005-0000-0000-0000696A0000}"/>
    <cellStyle name="Normal 4 2 6 2 6" xfId="27242" xr:uid="{00000000-0005-0000-0000-00006A6A0000}"/>
    <cellStyle name="Normal 4 2 6 2 7" xfId="27243" xr:uid="{00000000-0005-0000-0000-00006B6A0000}"/>
    <cellStyle name="Normal 4 2 6 3" xfId="27244" xr:uid="{00000000-0005-0000-0000-00006C6A0000}"/>
    <cellStyle name="Normal 4 2 6 3 2" xfId="27245" xr:uid="{00000000-0005-0000-0000-00006D6A0000}"/>
    <cellStyle name="Normal 4 2 6 3 3" xfId="27246" xr:uid="{00000000-0005-0000-0000-00006E6A0000}"/>
    <cellStyle name="Normal 4 2 6 3 4" xfId="27247" xr:uid="{00000000-0005-0000-0000-00006F6A0000}"/>
    <cellStyle name="Normal 4 2 6 3 5" xfId="27248" xr:uid="{00000000-0005-0000-0000-0000706A0000}"/>
    <cellStyle name="Normal 4 2 6 3 6" xfId="27249" xr:uid="{00000000-0005-0000-0000-0000716A0000}"/>
    <cellStyle name="Normal 4 2 6 3 7" xfId="27250" xr:uid="{00000000-0005-0000-0000-0000726A0000}"/>
    <cellStyle name="Normal 4 2 6 4" xfId="27251" xr:uid="{00000000-0005-0000-0000-0000736A0000}"/>
    <cellStyle name="Normal 4 2 6 4 2" xfId="27252" xr:uid="{00000000-0005-0000-0000-0000746A0000}"/>
    <cellStyle name="Normal 4 2 6 4 3" xfId="27253" xr:uid="{00000000-0005-0000-0000-0000756A0000}"/>
    <cellStyle name="Normal 4 2 6 4 4" xfId="27254" xr:uid="{00000000-0005-0000-0000-0000766A0000}"/>
    <cellStyle name="Normal 4 2 6 4 5" xfId="27255" xr:uid="{00000000-0005-0000-0000-0000776A0000}"/>
    <cellStyle name="Normal 4 2 6 4 6" xfId="27256" xr:uid="{00000000-0005-0000-0000-0000786A0000}"/>
    <cellStyle name="Normal 4 2 6 4 7" xfId="27257" xr:uid="{00000000-0005-0000-0000-0000796A0000}"/>
    <cellStyle name="Normal 4 2 6 5" xfId="27258" xr:uid="{00000000-0005-0000-0000-00007A6A0000}"/>
    <cellStyle name="Normal 4 2 6 5 2" xfId="27259" xr:uid="{00000000-0005-0000-0000-00007B6A0000}"/>
    <cellStyle name="Normal 4 2 6 5 3" xfId="27260" xr:uid="{00000000-0005-0000-0000-00007C6A0000}"/>
    <cellStyle name="Normal 4 2 6 5 4" xfId="27261" xr:uid="{00000000-0005-0000-0000-00007D6A0000}"/>
    <cellStyle name="Normal 4 2 6 5 5" xfId="27262" xr:uid="{00000000-0005-0000-0000-00007E6A0000}"/>
    <cellStyle name="Normal 4 2 6 5 6" xfId="27263" xr:uid="{00000000-0005-0000-0000-00007F6A0000}"/>
    <cellStyle name="Normal 4 2 6 5 7" xfId="27264" xr:uid="{00000000-0005-0000-0000-0000806A0000}"/>
    <cellStyle name="Normal 4 2 6 6" xfId="27265" xr:uid="{00000000-0005-0000-0000-0000816A0000}"/>
    <cellStyle name="Normal 4 2 6 6 2" xfId="27266" xr:uid="{00000000-0005-0000-0000-0000826A0000}"/>
    <cellStyle name="Normal 4 2 6 6 3" xfId="27267" xr:uid="{00000000-0005-0000-0000-0000836A0000}"/>
    <cellStyle name="Normal 4 2 6 6 4" xfId="27268" xr:uid="{00000000-0005-0000-0000-0000846A0000}"/>
    <cellStyle name="Normal 4 2 6 6 5" xfId="27269" xr:uid="{00000000-0005-0000-0000-0000856A0000}"/>
    <cellStyle name="Normal 4 2 6 6 6" xfId="27270" xr:uid="{00000000-0005-0000-0000-0000866A0000}"/>
    <cellStyle name="Normal 4 2 6 6 7" xfId="27271" xr:uid="{00000000-0005-0000-0000-0000876A0000}"/>
    <cellStyle name="Normal 4 2 6 7" xfId="27272" xr:uid="{00000000-0005-0000-0000-0000886A0000}"/>
    <cellStyle name="Normal 4 2 6 7 2" xfId="27273" xr:uid="{00000000-0005-0000-0000-0000896A0000}"/>
    <cellStyle name="Normal 4 2 6 7 3" xfId="27274" xr:uid="{00000000-0005-0000-0000-00008A6A0000}"/>
    <cellStyle name="Normal 4 2 6 7 4" xfId="27275" xr:uid="{00000000-0005-0000-0000-00008B6A0000}"/>
    <cellStyle name="Normal 4 2 6 7 5" xfId="27276" xr:uid="{00000000-0005-0000-0000-00008C6A0000}"/>
    <cellStyle name="Normal 4 2 6 7 6" xfId="27277" xr:uid="{00000000-0005-0000-0000-00008D6A0000}"/>
    <cellStyle name="Normal 4 2 6 7 7" xfId="27278" xr:uid="{00000000-0005-0000-0000-00008E6A0000}"/>
    <cellStyle name="Normal 4 2 6 8" xfId="27279" xr:uid="{00000000-0005-0000-0000-00008F6A0000}"/>
    <cellStyle name="Normal 4 2 6 8 2" xfId="27280" xr:uid="{00000000-0005-0000-0000-0000906A0000}"/>
    <cellStyle name="Normal 4 2 6 8 3" xfId="27281" xr:uid="{00000000-0005-0000-0000-0000916A0000}"/>
    <cellStyle name="Normal 4 2 6 8 4" xfId="27282" xr:uid="{00000000-0005-0000-0000-0000926A0000}"/>
    <cellStyle name="Normal 4 2 6 8 5" xfId="27283" xr:uid="{00000000-0005-0000-0000-0000936A0000}"/>
    <cellStyle name="Normal 4 2 6 8 6" xfId="27284" xr:uid="{00000000-0005-0000-0000-0000946A0000}"/>
    <cellStyle name="Normal 4 2 6 8 7" xfId="27285" xr:uid="{00000000-0005-0000-0000-0000956A0000}"/>
    <cellStyle name="Normal 4 2 6 9" xfId="27286" xr:uid="{00000000-0005-0000-0000-0000966A0000}"/>
    <cellStyle name="Normal 4 2 6 9 2" xfId="27287" xr:uid="{00000000-0005-0000-0000-0000976A0000}"/>
    <cellStyle name="Normal 4 2 6 9 3" xfId="27288" xr:uid="{00000000-0005-0000-0000-0000986A0000}"/>
    <cellStyle name="Normal 4 2 6 9 4" xfId="27289" xr:uid="{00000000-0005-0000-0000-0000996A0000}"/>
    <cellStyle name="Normal 4 2 6 9 5" xfId="27290" xr:uid="{00000000-0005-0000-0000-00009A6A0000}"/>
    <cellStyle name="Normal 4 2 6 9 6" xfId="27291" xr:uid="{00000000-0005-0000-0000-00009B6A0000}"/>
    <cellStyle name="Normal 4 2 6 9 7" xfId="27292" xr:uid="{00000000-0005-0000-0000-00009C6A0000}"/>
    <cellStyle name="Normal 4 2 60" xfId="27293" xr:uid="{00000000-0005-0000-0000-00009D6A0000}"/>
    <cellStyle name="Normal 4 2 61" xfId="27294" xr:uid="{00000000-0005-0000-0000-00009E6A0000}"/>
    <cellStyle name="Normal 4 2 62" xfId="27295" xr:uid="{00000000-0005-0000-0000-00009F6A0000}"/>
    <cellStyle name="Normal 4 2 63" xfId="27296" xr:uid="{00000000-0005-0000-0000-0000A06A0000}"/>
    <cellStyle name="Normal 4 2 64" xfId="27297" xr:uid="{00000000-0005-0000-0000-0000A16A0000}"/>
    <cellStyle name="Normal 4 2 65" xfId="27298" xr:uid="{00000000-0005-0000-0000-0000A26A0000}"/>
    <cellStyle name="Normal 4 2 66" xfId="27299" xr:uid="{00000000-0005-0000-0000-0000A36A0000}"/>
    <cellStyle name="Normal 4 2 67" xfId="27300" xr:uid="{00000000-0005-0000-0000-0000A46A0000}"/>
    <cellStyle name="Normal 4 2 68" xfId="27301" xr:uid="{00000000-0005-0000-0000-0000A56A0000}"/>
    <cellStyle name="Normal 4 2 69" xfId="27302" xr:uid="{00000000-0005-0000-0000-0000A66A0000}"/>
    <cellStyle name="Normal 4 2 7" xfId="27303" xr:uid="{00000000-0005-0000-0000-0000A76A0000}"/>
    <cellStyle name="Normal 4 2 7 10" xfId="27304" xr:uid="{00000000-0005-0000-0000-0000A86A0000}"/>
    <cellStyle name="Normal 4 2 7 10 2" xfId="27305" xr:uid="{00000000-0005-0000-0000-0000A96A0000}"/>
    <cellStyle name="Normal 4 2 7 10 3" xfId="27306" xr:uid="{00000000-0005-0000-0000-0000AA6A0000}"/>
    <cellStyle name="Normal 4 2 7 10 4" xfId="27307" xr:uid="{00000000-0005-0000-0000-0000AB6A0000}"/>
    <cellStyle name="Normal 4 2 7 10 5" xfId="27308" xr:uid="{00000000-0005-0000-0000-0000AC6A0000}"/>
    <cellStyle name="Normal 4 2 7 10 6" xfId="27309" xr:uid="{00000000-0005-0000-0000-0000AD6A0000}"/>
    <cellStyle name="Normal 4 2 7 10 7" xfId="27310" xr:uid="{00000000-0005-0000-0000-0000AE6A0000}"/>
    <cellStyle name="Normal 4 2 7 11" xfId="27311" xr:uid="{00000000-0005-0000-0000-0000AF6A0000}"/>
    <cellStyle name="Normal 4 2 7 12" xfId="27312" xr:uid="{00000000-0005-0000-0000-0000B06A0000}"/>
    <cellStyle name="Normal 4 2 7 13" xfId="27313" xr:uid="{00000000-0005-0000-0000-0000B16A0000}"/>
    <cellStyle name="Normal 4 2 7 14" xfId="27314" xr:uid="{00000000-0005-0000-0000-0000B26A0000}"/>
    <cellStyle name="Normal 4 2 7 15" xfId="27315" xr:uid="{00000000-0005-0000-0000-0000B36A0000}"/>
    <cellStyle name="Normal 4 2 7 16" xfId="27316" xr:uid="{00000000-0005-0000-0000-0000B46A0000}"/>
    <cellStyle name="Normal 4 2 7 2" xfId="27317" xr:uid="{00000000-0005-0000-0000-0000B56A0000}"/>
    <cellStyle name="Normal 4 2 7 2 2" xfId="27318" xr:uid="{00000000-0005-0000-0000-0000B66A0000}"/>
    <cellStyle name="Normal 4 2 7 2 3" xfId="27319" xr:uid="{00000000-0005-0000-0000-0000B76A0000}"/>
    <cellStyle name="Normal 4 2 7 2 4" xfId="27320" xr:uid="{00000000-0005-0000-0000-0000B86A0000}"/>
    <cellStyle name="Normal 4 2 7 2 5" xfId="27321" xr:uid="{00000000-0005-0000-0000-0000B96A0000}"/>
    <cellStyle name="Normal 4 2 7 2 6" xfId="27322" xr:uid="{00000000-0005-0000-0000-0000BA6A0000}"/>
    <cellStyle name="Normal 4 2 7 2 7" xfId="27323" xr:uid="{00000000-0005-0000-0000-0000BB6A0000}"/>
    <cellStyle name="Normal 4 2 7 3" xfId="27324" xr:uid="{00000000-0005-0000-0000-0000BC6A0000}"/>
    <cellStyle name="Normal 4 2 7 3 2" xfId="27325" xr:uid="{00000000-0005-0000-0000-0000BD6A0000}"/>
    <cellStyle name="Normal 4 2 7 3 3" xfId="27326" xr:uid="{00000000-0005-0000-0000-0000BE6A0000}"/>
    <cellStyle name="Normal 4 2 7 3 4" xfId="27327" xr:uid="{00000000-0005-0000-0000-0000BF6A0000}"/>
    <cellStyle name="Normal 4 2 7 3 5" xfId="27328" xr:uid="{00000000-0005-0000-0000-0000C06A0000}"/>
    <cellStyle name="Normal 4 2 7 3 6" xfId="27329" xr:uid="{00000000-0005-0000-0000-0000C16A0000}"/>
    <cellStyle name="Normal 4 2 7 3 7" xfId="27330" xr:uid="{00000000-0005-0000-0000-0000C26A0000}"/>
    <cellStyle name="Normal 4 2 7 4" xfId="27331" xr:uid="{00000000-0005-0000-0000-0000C36A0000}"/>
    <cellStyle name="Normal 4 2 7 4 2" xfId="27332" xr:uid="{00000000-0005-0000-0000-0000C46A0000}"/>
    <cellStyle name="Normal 4 2 7 4 3" xfId="27333" xr:uid="{00000000-0005-0000-0000-0000C56A0000}"/>
    <cellStyle name="Normal 4 2 7 4 4" xfId="27334" xr:uid="{00000000-0005-0000-0000-0000C66A0000}"/>
    <cellStyle name="Normal 4 2 7 4 5" xfId="27335" xr:uid="{00000000-0005-0000-0000-0000C76A0000}"/>
    <cellStyle name="Normal 4 2 7 4 6" xfId="27336" xr:uid="{00000000-0005-0000-0000-0000C86A0000}"/>
    <cellStyle name="Normal 4 2 7 4 7" xfId="27337" xr:uid="{00000000-0005-0000-0000-0000C96A0000}"/>
    <cellStyle name="Normal 4 2 7 5" xfId="27338" xr:uid="{00000000-0005-0000-0000-0000CA6A0000}"/>
    <cellStyle name="Normal 4 2 7 5 2" xfId="27339" xr:uid="{00000000-0005-0000-0000-0000CB6A0000}"/>
    <cellStyle name="Normal 4 2 7 5 3" xfId="27340" xr:uid="{00000000-0005-0000-0000-0000CC6A0000}"/>
    <cellStyle name="Normal 4 2 7 5 4" xfId="27341" xr:uid="{00000000-0005-0000-0000-0000CD6A0000}"/>
    <cellStyle name="Normal 4 2 7 5 5" xfId="27342" xr:uid="{00000000-0005-0000-0000-0000CE6A0000}"/>
    <cellStyle name="Normal 4 2 7 5 6" xfId="27343" xr:uid="{00000000-0005-0000-0000-0000CF6A0000}"/>
    <cellStyle name="Normal 4 2 7 5 7" xfId="27344" xr:uid="{00000000-0005-0000-0000-0000D06A0000}"/>
    <cellStyle name="Normal 4 2 7 6" xfId="27345" xr:uid="{00000000-0005-0000-0000-0000D16A0000}"/>
    <cellStyle name="Normal 4 2 7 6 2" xfId="27346" xr:uid="{00000000-0005-0000-0000-0000D26A0000}"/>
    <cellStyle name="Normal 4 2 7 6 3" xfId="27347" xr:uid="{00000000-0005-0000-0000-0000D36A0000}"/>
    <cellStyle name="Normal 4 2 7 6 4" xfId="27348" xr:uid="{00000000-0005-0000-0000-0000D46A0000}"/>
    <cellStyle name="Normal 4 2 7 6 5" xfId="27349" xr:uid="{00000000-0005-0000-0000-0000D56A0000}"/>
    <cellStyle name="Normal 4 2 7 6 6" xfId="27350" xr:uid="{00000000-0005-0000-0000-0000D66A0000}"/>
    <cellStyle name="Normal 4 2 7 6 7" xfId="27351" xr:uid="{00000000-0005-0000-0000-0000D76A0000}"/>
    <cellStyle name="Normal 4 2 7 7" xfId="27352" xr:uid="{00000000-0005-0000-0000-0000D86A0000}"/>
    <cellStyle name="Normal 4 2 7 7 2" xfId="27353" xr:uid="{00000000-0005-0000-0000-0000D96A0000}"/>
    <cellStyle name="Normal 4 2 7 7 3" xfId="27354" xr:uid="{00000000-0005-0000-0000-0000DA6A0000}"/>
    <cellStyle name="Normal 4 2 7 7 4" xfId="27355" xr:uid="{00000000-0005-0000-0000-0000DB6A0000}"/>
    <cellStyle name="Normal 4 2 7 7 5" xfId="27356" xr:uid="{00000000-0005-0000-0000-0000DC6A0000}"/>
    <cellStyle name="Normal 4 2 7 7 6" xfId="27357" xr:uid="{00000000-0005-0000-0000-0000DD6A0000}"/>
    <cellStyle name="Normal 4 2 7 7 7" xfId="27358" xr:uid="{00000000-0005-0000-0000-0000DE6A0000}"/>
    <cellStyle name="Normal 4 2 7 8" xfId="27359" xr:uid="{00000000-0005-0000-0000-0000DF6A0000}"/>
    <cellStyle name="Normal 4 2 7 8 2" xfId="27360" xr:uid="{00000000-0005-0000-0000-0000E06A0000}"/>
    <cellStyle name="Normal 4 2 7 8 3" xfId="27361" xr:uid="{00000000-0005-0000-0000-0000E16A0000}"/>
    <cellStyle name="Normal 4 2 7 8 4" xfId="27362" xr:uid="{00000000-0005-0000-0000-0000E26A0000}"/>
    <cellStyle name="Normal 4 2 7 8 5" xfId="27363" xr:uid="{00000000-0005-0000-0000-0000E36A0000}"/>
    <cellStyle name="Normal 4 2 7 8 6" xfId="27364" xr:uid="{00000000-0005-0000-0000-0000E46A0000}"/>
    <cellStyle name="Normal 4 2 7 8 7" xfId="27365" xr:uid="{00000000-0005-0000-0000-0000E56A0000}"/>
    <cellStyle name="Normal 4 2 7 9" xfId="27366" xr:uid="{00000000-0005-0000-0000-0000E66A0000}"/>
    <cellStyle name="Normal 4 2 7 9 2" xfId="27367" xr:uid="{00000000-0005-0000-0000-0000E76A0000}"/>
    <cellStyle name="Normal 4 2 7 9 3" xfId="27368" xr:uid="{00000000-0005-0000-0000-0000E86A0000}"/>
    <cellStyle name="Normal 4 2 7 9 4" xfId="27369" xr:uid="{00000000-0005-0000-0000-0000E96A0000}"/>
    <cellStyle name="Normal 4 2 7 9 5" xfId="27370" xr:uid="{00000000-0005-0000-0000-0000EA6A0000}"/>
    <cellStyle name="Normal 4 2 7 9 6" xfId="27371" xr:uid="{00000000-0005-0000-0000-0000EB6A0000}"/>
    <cellStyle name="Normal 4 2 7 9 7" xfId="27372" xr:uid="{00000000-0005-0000-0000-0000EC6A0000}"/>
    <cellStyle name="Normal 4 2 70" xfId="27373" xr:uid="{00000000-0005-0000-0000-0000ED6A0000}"/>
    <cellStyle name="Normal 4 2 71" xfId="27374" xr:uid="{00000000-0005-0000-0000-0000EE6A0000}"/>
    <cellStyle name="Normal 4 2 72" xfId="27375" xr:uid="{00000000-0005-0000-0000-0000EF6A0000}"/>
    <cellStyle name="Normal 4 2 73" xfId="27376" xr:uid="{00000000-0005-0000-0000-0000F06A0000}"/>
    <cellStyle name="Normal 4 2 74" xfId="27377" xr:uid="{00000000-0005-0000-0000-0000F16A0000}"/>
    <cellStyle name="Normal 4 2 75" xfId="27378" xr:uid="{00000000-0005-0000-0000-0000F26A0000}"/>
    <cellStyle name="Normal 4 2 76" xfId="27379" xr:uid="{00000000-0005-0000-0000-0000F36A0000}"/>
    <cellStyle name="Normal 4 2 77" xfId="27380" xr:uid="{00000000-0005-0000-0000-0000F46A0000}"/>
    <cellStyle name="Normal 4 2 78" xfId="27381" xr:uid="{00000000-0005-0000-0000-0000F56A0000}"/>
    <cellStyle name="Normal 4 2 79" xfId="27382" xr:uid="{00000000-0005-0000-0000-0000F66A0000}"/>
    <cellStyle name="Normal 4 2 8" xfId="27383" xr:uid="{00000000-0005-0000-0000-0000F76A0000}"/>
    <cellStyle name="Normal 4 2 8 10" xfId="27384" xr:uid="{00000000-0005-0000-0000-0000F86A0000}"/>
    <cellStyle name="Normal 4 2 8 10 2" xfId="27385" xr:uid="{00000000-0005-0000-0000-0000F96A0000}"/>
    <cellStyle name="Normal 4 2 8 10 3" xfId="27386" xr:uid="{00000000-0005-0000-0000-0000FA6A0000}"/>
    <cellStyle name="Normal 4 2 8 10 4" xfId="27387" xr:uid="{00000000-0005-0000-0000-0000FB6A0000}"/>
    <cellStyle name="Normal 4 2 8 10 5" xfId="27388" xr:uid="{00000000-0005-0000-0000-0000FC6A0000}"/>
    <cellStyle name="Normal 4 2 8 10 6" xfId="27389" xr:uid="{00000000-0005-0000-0000-0000FD6A0000}"/>
    <cellStyle name="Normal 4 2 8 10 7" xfId="27390" xr:uid="{00000000-0005-0000-0000-0000FE6A0000}"/>
    <cellStyle name="Normal 4 2 8 11" xfId="27391" xr:uid="{00000000-0005-0000-0000-0000FF6A0000}"/>
    <cellStyle name="Normal 4 2 8 12" xfId="27392" xr:uid="{00000000-0005-0000-0000-0000006B0000}"/>
    <cellStyle name="Normal 4 2 8 13" xfId="27393" xr:uid="{00000000-0005-0000-0000-0000016B0000}"/>
    <cellStyle name="Normal 4 2 8 14" xfId="27394" xr:uid="{00000000-0005-0000-0000-0000026B0000}"/>
    <cellStyle name="Normal 4 2 8 15" xfId="27395" xr:uid="{00000000-0005-0000-0000-0000036B0000}"/>
    <cellStyle name="Normal 4 2 8 16" xfId="27396" xr:uid="{00000000-0005-0000-0000-0000046B0000}"/>
    <cellStyle name="Normal 4 2 8 2" xfId="27397" xr:uid="{00000000-0005-0000-0000-0000056B0000}"/>
    <cellStyle name="Normal 4 2 8 2 2" xfId="27398" xr:uid="{00000000-0005-0000-0000-0000066B0000}"/>
    <cellStyle name="Normal 4 2 8 2 3" xfId="27399" xr:uid="{00000000-0005-0000-0000-0000076B0000}"/>
    <cellStyle name="Normal 4 2 8 2 4" xfId="27400" xr:uid="{00000000-0005-0000-0000-0000086B0000}"/>
    <cellStyle name="Normal 4 2 8 2 5" xfId="27401" xr:uid="{00000000-0005-0000-0000-0000096B0000}"/>
    <cellStyle name="Normal 4 2 8 2 6" xfId="27402" xr:uid="{00000000-0005-0000-0000-00000A6B0000}"/>
    <cellStyle name="Normal 4 2 8 2 7" xfId="27403" xr:uid="{00000000-0005-0000-0000-00000B6B0000}"/>
    <cellStyle name="Normal 4 2 8 3" xfId="27404" xr:uid="{00000000-0005-0000-0000-00000C6B0000}"/>
    <cellStyle name="Normal 4 2 8 3 2" xfId="27405" xr:uid="{00000000-0005-0000-0000-00000D6B0000}"/>
    <cellStyle name="Normal 4 2 8 3 3" xfId="27406" xr:uid="{00000000-0005-0000-0000-00000E6B0000}"/>
    <cellStyle name="Normal 4 2 8 3 4" xfId="27407" xr:uid="{00000000-0005-0000-0000-00000F6B0000}"/>
    <cellStyle name="Normal 4 2 8 3 5" xfId="27408" xr:uid="{00000000-0005-0000-0000-0000106B0000}"/>
    <cellStyle name="Normal 4 2 8 3 6" xfId="27409" xr:uid="{00000000-0005-0000-0000-0000116B0000}"/>
    <cellStyle name="Normal 4 2 8 3 7" xfId="27410" xr:uid="{00000000-0005-0000-0000-0000126B0000}"/>
    <cellStyle name="Normal 4 2 8 4" xfId="27411" xr:uid="{00000000-0005-0000-0000-0000136B0000}"/>
    <cellStyle name="Normal 4 2 8 4 2" xfId="27412" xr:uid="{00000000-0005-0000-0000-0000146B0000}"/>
    <cellStyle name="Normal 4 2 8 4 3" xfId="27413" xr:uid="{00000000-0005-0000-0000-0000156B0000}"/>
    <cellStyle name="Normal 4 2 8 4 4" xfId="27414" xr:uid="{00000000-0005-0000-0000-0000166B0000}"/>
    <cellStyle name="Normal 4 2 8 4 5" xfId="27415" xr:uid="{00000000-0005-0000-0000-0000176B0000}"/>
    <cellStyle name="Normal 4 2 8 4 6" xfId="27416" xr:uid="{00000000-0005-0000-0000-0000186B0000}"/>
    <cellStyle name="Normal 4 2 8 4 7" xfId="27417" xr:uid="{00000000-0005-0000-0000-0000196B0000}"/>
    <cellStyle name="Normal 4 2 8 5" xfId="27418" xr:uid="{00000000-0005-0000-0000-00001A6B0000}"/>
    <cellStyle name="Normal 4 2 8 5 2" xfId="27419" xr:uid="{00000000-0005-0000-0000-00001B6B0000}"/>
    <cellStyle name="Normal 4 2 8 5 3" xfId="27420" xr:uid="{00000000-0005-0000-0000-00001C6B0000}"/>
    <cellStyle name="Normal 4 2 8 5 4" xfId="27421" xr:uid="{00000000-0005-0000-0000-00001D6B0000}"/>
    <cellStyle name="Normal 4 2 8 5 5" xfId="27422" xr:uid="{00000000-0005-0000-0000-00001E6B0000}"/>
    <cellStyle name="Normal 4 2 8 5 6" xfId="27423" xr:uid="{00000000-0005-0000-0000-00001F6B0000}"/>
    <cellStyle name="Normal 4 2 8 5 7" xfId="27424" xr:uid="{00000000-0005-0000-0000-0000206B0000}"/>
    <cellStyle name="Normal 4 2 8 6" xfId="27425" xr:uid="{00000000-0005-0000-0000-0000216B0000}"/>
    <cellStyle name="Normal 4 2 8 6 2" xfId="27426" xr:uid="{00000000-0005-0000-0000-0000226B0000}"/>
    <cellStyle name="Normal 4 2 8 6 3" xfId="27427" xr:uid="{00000000-0005-0000-0000-0000236B0000}"/>
    <cellStyle name="Normal 4 2 8 6 4" xfId="27428" xr:uid="{00000000-0005-0000-0000-0000246B0000}"/>
    <cellStyle name="Normal 4 2 8 6 5" xfId="27429" xr:uid="{00000000-0005-0000-0000-0000256B0000}"/>
    <cellStyle name="Normal 4 2 8 6 6" xfId="27430" xr:uid="{00000000-0005-0000-0000-0000266B0000}"/>
    <cellStyle name="Normal 4 2 8 6 7" xfId="27431" xr:uid="{00000000-0005-0000-0000-0000276B0000}"/>
    <cellStyle name="Normal 4 2 8 7" xfId="27432" xr:uid="{00000000-0005-0000-0000-0000286B0000}"/>
    <cellStyle name="Normal 4 2 8 7 2" xfId="27433" xr:uid="{00000000-0005-0000-0000-0000296B0000}"/>
    <cellStyle name="Normal 4 2 8 7 3" xfId="27434" xr:uid="{00000000-0005-0000-0000-00002A6B0000}"/>
    <cellStyle name="Normal 4 2 8 7 4" xfId="27435" xr:uid="{00000000-0005-0000-0000-00002B6B0000}"/>
    <cellStyle name="Normal 4 2 8 7 5" xfId="27436" xr:uid="{00000000-0005-0000-0000-00002C6B0000}"/>
    <cellStyle name="Normal 4 2 8 7 6" xfId="27437" xr:uid="{00000000-0005-0000-0000-00002D6B0000}"/>
    <cellStyle name="Normal 4 2 8 7 7" xfId="27438" xr:uid="{00000000-0005-0000-0000-00002E6B0000}"/>
    <cellStyle name="Normal 4 2 8 8" xfId="27439" xr:uid="{00000000-0005-0000-0000-00002F6B0000}"/>
    <cellStyle name="Normal 4 2 8 8 2" xfId="27440" xr:uid="{00000000-0005-0000-0000-0000306B0000}"/>
    <cellStyle name="Normal 4 2 8 8 3" xfId="27441" xr:uid="{00000000-0005-0000-0000-0000316B0000}"/>
    <cellStyle name="Normal 4 2 8 8 4" xfId="27442" xr:uid="{00000000-0005-0000-0000-0000326B0000}"/>
    <cellStyle name="Normal 4 2 8 8 5" xfId="27443" xr:uid="{00000000-0005-0000-0000-0000336B0000}"/>
    <cellStyle name="Normal 4 2 8 8 6" xfId="27444" xr:uid="{00000000-0005-0000-0000-0000346B0000}"/>
    <cellStyle name="Normal 4 2 8 8 7" xfId="27445" xr:uid="{00000000-0005-0000-0000-0000356B0000}"/>
    <cellStyle name="Normal 4 2 8 9" xfId="27446" xr:uid="{00000000-0005-0000-0000-0000366B0000}"/>
    <cellStyle name="Normal 4 2 8 9 2" xfId="27447" xr:uid="{00000000-0005-0000-0000-0000376B0000}"/>
    <cellStyle name="Normal 4 2 8 9 3" xfId="27448" xr:uid="{00000000-0005-0000-0000-0000386B0000}"/>
    <cellStyle name="Normal 4 2 8 9 4" xfId="27449" xr:uid="{00000000-0005-0000-0000-0000396B0000}"/>
    <cellStyle name="Normal 4 2 8 9 5" xfId="27450" xr:uid="{00000000-0005-0000-0000-00003A6B0000}"/>
    <cellStyle name="Normal 4 2 8 9 6" xfId="27451" xr:uid="{00000000-0005-0000-0000-00003B6B0000}"/>
    <cellStyle name="Normal 4 2 8 9 7" xfId="27452" xr:uid="{00000000-0005-0000-0000-00003C6B0000}"/>
    <cellStyle name="Normal 4 2 80" xfId="27453" xr:uid="{00000000-0005-0000-0000-00003D6B0000}"/>
    <cellStyle name="Normal 4 2 81" xfId="27454" xr:uid="{00000000-0005-0000-0000-00003E6B0000}"/>
    <cellStyle name="Normal 4 2 82" xfId="27455" xr:uid="{00000000-0005-0000-0000-00003F6B0000}"/>
    <cellStyle name="Normal 4 2 83" xfId="27456" xr:uid="{00000000-0005-0000-0000-0000406B0000}"/>
    <cellStyle name="Normal 4 2 84" xfId="27457" xr:uid="{00000000-0005-0000-0000-0000416B0000}"/>
    <cellStyle name="Normal 4 2 85" xfId="27458" xr:uid="{00000000-0005-0000-0000-0000426B0000}"/>
    <cellStyle name="Normal 4 2 86" xfId="27459" xr:uid="{00000000-0005-0000-0000-0000436B0000}"/>
    <cellStyle name="Normal 4 2 87" xfId="27460" xr:uid="{00000000-0005-0000-0000-0000446B0000}"/>
    <cellStyle name="Normal 4 2 88" xfId="27461" xr:uid="{00000000-0005-0000-0000-0000456B0000}"/>
    <cellStyle name="Normal 4 2 89" xfId="27462" xr:uid="{00000000-0005-0000-0000-0000466B0000}"/>
    <cellStyle name="Normal 4 2 9" xfId="27463" xr:uid="{00000000-0005-0000-0000-0000476B0000}"/>
    <cellStyle name="Normal 4 2 9 10" xfId="27464" xr:uid="{00000000-0005-0000-0000-0000486B0000}"/>
    <cellStyle name="Normal 4 2 9 10 2" xfId="27465" xr:uid="{00000000-0005-0000-0000-0000496B0000}"/>
    <cellStyle name="Normal 4 2 9 10 3" xfId="27466" xr:uid="{00000000-0005-0000-0000-00004A6B0000}"/>
    <cellStyle name="Normal 4 2 9 10 4" xfId="27467" xr:uid="{00000000-0005-0000-0000-00004B6B0000}"/>
    <cellStyle name="Normal 4 2 9 10 5" xfId="27468" xr:uid="{00000000-0005-0000-0000-00004C6B0000}"/>
    <cellStyle name="Normal 4 2 9 10 6" xfId="27469" xr:uid="{00000000-0005-0000-0000-00004D6B0000}"/>
    <cellStyle name="Normal 4 2 9 10 7" xfId="27470" xr:uid="{00000000-0005-0000-0000-00004E6B0000}"/>
    <cellStyle name="Normal 4 2 9 11" xfId="27471" xr:uid="{00000000-0005-0000-0000-00004F6B0000}"/>
    <cellStyle name="Normal 4 2 9 12" xfId="27472" xr:uid="{00000000-0005-0000-0000-0000506B0000}"/>
    <cellStyle name="Normal 4 2 9 13" xfId="27473" xr:uid="{00000000-0005-0000-0000-0000516B0000}"/>
    <cellStyle name="Normal 4 2 9 14" xfId="27474" xr:uid="{00000000-0005-0000-0000-0000526B0000}"/>
    <cellStyle name="Normal 4 2 9 15" xfId="27475" xr:uid="{00000000-0005-0000-0000-0000536B0000}"/>
    <cellStyle name="Normal 4 2 9 16" xfId="27476" xr:uid="{00000000-0005-0000-0000-0000546B0000}"/>
    <cellStyle name="Normal 4 2 9 2" xfId="27477" xr:uid="{00000000-0005-0000-0000-0000556B0000}"/>
    <cellStyle name="Normal 4 2 9 2 2" xfId="27478" xr:uid="{00000000-0005-0000-0000-0000566B0000}"/>
    <cellStyle name="Normal 4 2 9 2 3" xfId="27479" xr:uid="{00000000-0005-0000-0000-0000576B0000}"/>
    <cellStyle name="Normal 4 2 9 2 4" xfId="27480" xr:uid="{00000000-0005-0000-0000-0000586B0000}"/>
    <cellStyle name="Normal 4 2 9 2 5" xfId="27481" xr:uid="{00000000-0005-0000-0000-0000596B0000}"/>
    <cellStyle name="Normal 4 2 9 2 6" xfId="27482" xr:uid="{00000000-0005-0000-0000-00005A6B0000}"/>
    <cellStyle name="Normal 4 2 9 2 7" xfId="27483" xr:uid="{00000000-0005-0000-0000-00005B6B0000}"/>
    <cellStyle name="Normal 4 2 9 3" xfId="27484" xr:uid="{00000000-0005-0000-0000-00005C6B0000}"/>
    <cellStyle name="Normal 4 2 9 3 2" xfId="27485" xr:uid="{00000000-0005-0000-0000-00005D6B0000}"/>
    <cellStyle name="Normal 4 2 9 3 3" xfId="27486" xr:uid="{00000000-0005-0000-0000-00005E6B0000}"/>
    <cellStyle name="Normal 4 2 9 3 4" xfId="27487" xr:uid="{00000000-0005-0000-0000-00005F6B0000}"/>
    <cellStyle name="Normal 4 2 9 3 5" xfId="27488" xr:uid="{00000000-0005-0000-0000-0000606B0000}"/>
    <cellStyle name="Normal 4 2 9 3 6" xfId="27489" xr:uid="{00000000-0005-0000-0000-0000616B0000}"/>
    <cellStyle name="Normal 4 2 9 3 7" xfId="27490" xr:uid="{00000000-0005-0000-0000-0000626B0000}"/>
    <cellStyle name="Normal 4 2 9 4" xfId="27491" xr:uid="{00000000-0005-0000-0000-0000636B0000}"/>
    <cellStyle name="Normal 4 2 9 4 2" xfId="27492" xr:uid="{00000000-0005-0000-0000-0000646B0000}"/>
    <cellStyle name="Normal 4 2 9 4 3" xfId="27493" xr:uid="{00000000-0005-0000-0000-0000656B0000}"/>
    <cellStyle name="Normal 4 2 9 4 4" xfId="27494" xr:uid="{00000000-0005-0000-0000-0000666B0000}"/>
    <cellStyle name="Normal 4 2 9 4 5" xfId="27495" xr:uid="{00000000-0005-0000-0000-0000676B0000}"/>
    <cellStyle name="Normal 4 2 9 4 6" xfId="27496" xr:uid="{00000000-0005-0000-0000-0000686B0000}"/>
    <cellStyle name="Normal 4 2 9 4 7" xfId="27497" xr:uid="{00000000-0005-0000-0000-0000696B0000}"/>
    <cellStyle name="Normal 4 2 9 5" xfId="27498" xr:uid="{00000000-0005-0000-0000-00006A6B0000}"/>
    <cellStyle name="Normal 4 2 9 5 2" xfId="27499" xr:uid="{00000000-0005-0000-0000-00006B6B0000}"/>
    <cellStyle name="Normal 4 2 9 5 3" xfId="27500" xr:uid="{00000000-0005-0000-0000-00006C6B0000}"/>
    <cellStyle name="Normal 4 2 9 5 4" xfId="27501" xr:uid="{00000000-0005-0000-0000-00006D6B0000}"/>
    <cellStyle name="Normal 4 2 9 5 5" xfId="27502" xr:uid="{00000000-0005-0000-0000-00006E6B0000}"/>
    <cellStyle name="Normal 4 2 9 5 6" xfId="27503" xr:uid="{00000000-0005-0000-0000-00006F6B0000}"/>
    <cellStyle name="Normal 4 2 9 5 7" xfId="27504" xr:uid="{00000000-0005-0000-0000-0000706B0000}"/>
    <cellStyle name="Normal 4 2 9 6" xfId="27505" xr:uid="{00000000-0005-0000-0000-0000716B0000}"/>
    <cellStyle name="Normal 4 2 9 6 2" xfId="27506" xr:uid="{00000000-0005-0000-0000-0000726B0000}"/>
    <cellStyle name="Normal 4 2 9 6 3" xfId="27507" xr:uid="{00000000-0005-0000-0000-0000736B0000}"/>
    <cellStyle name="Normal 4 2 9 6 4" xfId="27508" xr:uid="{00000000-0005-0000-0000-0000746B0000}"/>
    <cellStyle name="Normal 4 2 9 6 5" xfId="27509" xr:uid="{00000000-0005-0000-0000-0000756B0000}"/>
    <cellStyle name="Normal 4 2 9 6 6" xfId="27510" xr:uid="{00000000-0005-0000-0000-0000766B0000}"/>
    <cellStyle name="Normal 4 2 9 6 7" xfId="27511" xr:uid="{00000000-0005-0000-0000-0000776B0000}"/>
    <cellStyle name="Normal 4 2 9 7" xfId="27512" xr:uid="{00000000-0005-0000-0000-0000786B0000}"/>
    <cellStyle name="Normal 4 2 9 7 2" xfId="27513" xr:uid="{00000000-0005-0000-0000-0000796B0000}"/>
    <cellStyle name="Normal 4 2 9 7 3" xfId="27514" xr:uid="{00000000-0005-0000-0000-00007A6B0000}"/>
    <cellStyle name="Normal 4 2 9 7 4" xfId="27515" xr:uid="{00000000-0005-0000-0000-00007B6B0000}"/>
    <cellStyle name="Normal 4 2 9 7 5" xfId="27516" xr:uid="{00000000-0005-0000-0000-00007C6B0000}"/>
    <cellStyle name="Normal 4 2 9 7 6" xfId="27517" xr:uid="{00000000-0005-0000-0000-00007D6B0000}"/>
    <cellStyle name="Normal 4 2 9 7 7" xfId="27518" xr:uid="{00000000-0005-0000-0000-00007E6B0000}"/>
    <cellStyle name="Normal 4 2 9 8" xfId="27519" xr:uid="{00000000-0005-0000-0000-00007F6B0000}"/>
    <cellStyle name="Normal 4 2 9 8 2" xfId="27520" xr:uid="{00000000-0005-0000-0000-0000806B0000}"/>
    <cellStyle name="Normal 4 2 9 8 3" xfId="27521" xr:uid="{00000000-0005-0000-0000-0000816B0000}"/>
    <cellStyle name="Normal 4 2 9 8 4" xfId="27522" xr:uid="{00000000-0005-0000-0000-0000826B0000}"/>
    <cellStyle name="Normal 4 2 9 8 5" xfId="27523" xr:uid="{00000000-0005-0000-0000-0000836B0000}"/>
    <cellStyle name="Normal 4 2 9 8 6" xfId="27524" xr:uid="{00000000-0005-0000-0000-0000846B0000}"/>
    <cellStyle name="Normal 4 2 9 8 7" xfId="27525" xr:uid="{00000000-0005-0000-0000-0000856B0000}"/>
    <cellStyle name="Normal 4 2 9 9" xfId="27526" xr:uid="{00000000-0005-0000-0000-0000866B0000}"/>
    <cellStyle name="Normal 4 2 9 9 2" xfId="27527" xr:uid="{00000000-0005-0000-0000-0000876B0000}"/>
    <cellStyle name="Normal 4 2 9 9 3" xfId="27528" xr:uid="{00000000-0005-0000-0000-0000886B0000}"/>
    <cellStyle name="Normal 4 2 9 9 4" xfId="27529" xr:uid="{00000000-0005-0000-0000-0000896B0000}"/>
    <cellStyle name="Normal 4 2 9 9 5" xfId="27530" xr:uid="{00000000-0005-0000-0000-00008A6B0000}"/>
    <cellStyle name="Normal 4 2 9 9 6" xfId="27531" xr:uid="{00000000-0005-0000-0000-00008B6B0000}"/>
    <cellStyle name="Normal 4 2 9 9 7" xfId="27532" xr:uid="{00000000-0005-0000-0000-00008C6B0000}"/>
    <cellStyle name="Normal 4 2 90" xfId="27533" xr:uid="{00000000-0005-0000-0000-00008D6B0000}"/>
    <cellStyle name="Normal 4 2 91" xfId="27534" xr:uid="{00000000-0005-0000-0000-00008E6B0000}"/>
    <cellStyle name="Normal 4 2 92" xfId="27535" xr:uid="{00000000-0005-0000-0000-00008F6B0000}"/>
    <cellStyle name="Normal 4 2 93" xfId="27536" xr:uid="{00000000-0005-0000-0000-0000906B0000}"/>
    <cellStyle name="Normal 4 2 94" xfId="27537" xr:uid="{00000000-0005-0000-0000-0000916B0000}"/>
    <cellStyle name="Normal 4 2 95" xfId="27538" xr:uid="{00000000-0005-0000-0000-0000926B0000}"/>
    <cellStyle name="Normal 4 2 96" xfId="27539" xr:uid="{00000000-0005-0000-0000-0000936B0000}"/>
    <cellStyle name="Normal 4 2 97" xfId="27540" xr:uid="{00000000-0005-0000-0000-0000946B0000}"/>
    <cellStyle name="Normal 4 2 98" xfId="27541" xr:uid="{00000000-0005-0000-0000-0000956B0000}"/>
    <cellStyle name="Normal 4 2 99" xfId="27542" xr:uid="{00000000-0005-0000-0000-0000966B0000}"/>
    <cellStyle name="Normal 4 20" xfId="27543" xr:uid="{00000000-0005-0000-0000-0000976B0000}"/>
    <cellStyle name="Normal 4 20 2" xfId="27544" xr:uid="{00000000-0005-0000-0000-0000986B0000}"/>
    <cellStyle name="Normal 4 20 3" xfId="27545" xr:uid="{00000000-0005-0000-0000-0000996B0000}"/>
    <cellStyle name="Normal 4 20 4" xfId="27546" xr:uid="{00000000-0005-0000-0000-00009A6B0000}"/>
    <cellStyle name="Normal 4 20 5" xfId="27547" xr:uid="{00000000-0005-0000-0000-00009B6B0000}"/>
    <cellStyle name="Normal 4 20 6" xfId="27548" xr:uid="{00000000-0005-0000-0000-00009C6B0000}"/>
    <cellStyle name="Normal 4 20 7" xfId="27549" xr:uid="{00000000-0005-0000-0000-00009D6B0000}"/>
    <cellStyle name="Normal 4 200" xfId="27550" xr:uid="{00000000-0005-0000-0000-00009E6B0000}"/>
    <cellStyle name="Normal 4 201" xfId="27551" xr:uid="{00000000-0005-0000-0000-00009F6B0000}"/>
    <cellStyle name="Normal 4 202" xfId="27552" xr:uid="{00000000-0005-0000-0000-0000A06B0000}"/>
    <cellStyle name="Normal 4 203" xfId="27553" xr:uid="{00000000-0005-0000-0000-0000A16B0000}"/>
    <cellStyle name="Normal 4 204" xfId="27554" xr:uid="{00000000-0005-0000-0000-0000A26B0000}"/>
    <cellStyle name="Normal 4 205" xfId="27555" xr:uid="{00000000-0005-0000-0000-0000A36B0000}"/>
    <cellStyle name="Normal 4 206" xfId="27556" xr:uid="{00000000-0005-0000-0000-0000A46B0000}"/>
    <cellStyle name="Normal 4 207" xfId="27557" xr:uid="{00000000-0005-0000-0000-0000A56B0000}"/>
    <cellStyle name="Normal 4 208" xfId="27558" xr:uid="{00000000-0005-0000-0000-0000A66B0000}"/>
    <cellStyle name="Normal 4 209" xfId="27559" xr:uid="{00000000-0005-0000-0000-0000A76B0000}"/>
    <cellStyle name="Normal 4 21" xfId="27560" xr:uid="{00000000-0005-0000-0000-0000A86B0000}"/>
    <cellStyle name="Normal 4 210" xfId="27561" xr:uid="{00000000-0005-0000-0000-0000A96B0000}"/>
    <cellStyle name="Normal 4 211" xfId="27562" xr:uid="{00000000-0005-0000-0000-0000AA6B0000}"/>
    <cellStyle name="Normal 4 212" xfId="27563" xr:uid="{00000000-0005-0000-0000-0000AB6B0000}"/>
    <cellStyle name="Normal 4 213" xfId="27564" xr:uid="{00000000-0005-0000-0000-0000AC6B0000}"/>
    <cellStyle name="Normal 4 214" xfId="27565" xr:uid="{00000000-0005-0000-0000-0000AD6B0000}"/>
    <cellStyle name="Normal 4 215" xfId="27566" xr:uid="{00000000-0005-0000-0000-0000AE6B0000}"/>
    <cellStyle name="Normal 4 216" xfId="27567" xr:uid="{00000000-0005-0000-0000-0000AF6B0000}"/>
    <cellStyle name="Normal 4 217" xfId="27568" xr:uid="{00000000-0005-0000-0000-0000B06B0000}"/>
    <cellStyle name="Normal 4 218" xfId="27569" xr:uid="{00000000-0005-0000-0000-0000B16B0000}"/>
    <cellStyle name="Normal 4 219" xfId="27570" xr:uid="{00000000-0005-0000-0000-0000B26B0000}"/>
    <cellStyle name="Normal 4 22" xfId="27571" xr:uid="{00000000-0005-0000-0000-0000B36B0000}"/>
    <cellStyle name="Normal 4 220" xfId="27572" xr:uid="{00000000-0005-0000-0000-0000B46B0000}"/>
    <cellStyle name="Normal 4 221" xfId="27573" xr:uid="{00000000-0005-0000-0000-0000B56B0000}"/>
    <cellStyle name="Normal 4 222" xfId="27574" xr:uid="{00000000-0005-0000-0000-0000B66B0000}"/>
    <cellStyle name="Normal 4 223" xfId="27575" xr:uid="{00000000-0005-0000-0000-0000B76B0000}"/>
    <cellStyle name="Normal 4 224" xfId="27576" xr:uid="{00000000-0005-0000-0000-0000B86B0000}"/>
    <cellStyle name="Normal 4 225" xfId="27577" xr:uid="{00000000-0005-0000-0000-0000B96B0000}"/>
    <cellStyle name="Normal 4 226" xfId="27578" xr:uid="{00000000-0005-0000-0000-0000BA6B0000}"/>
    <cellStyle name="Normal 4 227" xfId="27579" xr:uid="{00000000-0005-0000-0000-0000BB6B0000}"/>
    <cellStyle name="Normal 4 228" xfId="27580" xr:uid="{00000000-0005-0000-0000-0000BC6B0000}"/>
    <cellStyle name="Normal 4 229" xfId="27581" xr:uid="{00000000-0005-0000-0000-0000BD6B0000}"/>
    <cellStyle name="Normal 4 23" xfId="27582" xr:uid="{00000000-0005-0000-0000-0000BE6B0000}"/>
    <cellStyle name="Normal 4 230" xfId="27583" xr:uid="{00000000-0005-0000-0000-0000BF6B0000}"/>
    <cellStyle name="Normal 4 231" xfId="27584" xr:uid="{00000000-0005-0000-0000-0000C06B0000}"/>
    <cellStyle name="Normal 4 232" xfId="27585" xr:uid="{00000000-0005-0000-0000-0000C16B0000}"/>
    <cellStyle name="Normal 4 233" xfId="27586" xr:uid="{00000000-0005-0000-0000-0000C26B0000}"/>
    <cellStyle name="Normal 4 234" xfId="27587" xr:uid="{00000000-0005-0000-0000-0000C36B0000}"/>
    <cellStyle name="Normal 4 24" xfId="27588" xr:uid="{00000000-0005-0000-0000-0000C46B0000}"/>
    <cellStyle name="Normal 4 25" xfId="27589" xr:uid="{00000000-0005-0000-0000-0000C56B0000}"/>
    <cellStyle name="Normal 4 26" xfId="27590" xr:uid="{00000000-0005-0000-0000-0000C66B0000}"/>
    <cellStyle name="Normal 4 27" xfId="27591" xr:uid="{00000000-0005-0000-0000-0000C76B0000}"/>
    <cellStyle name="Normal 4 28" xfId="27592" xr:uid="{00000000-0005-0000-0000-0000C86B0000}"/>
    <cellStyle name="Normal 4 29" xfId="27593" xr:uid="{00000000-0005-0000-0000-0000C96B0000}"/>
    <cellStyle name="Normal 4 3" xfId="27594" xr:uid="{00000000-0005-0000-0000-0000CA6B0000}"/>
    <cellStyle name="Normal 4 3 10" xfId="27595" xr:uid="{00000000-0005-0000-0000-0000CB6B0000}"/>
    <cellStyle name="Normal 4 3 10 2" xfId="27596" xr:uid="{00000000-0005-0000-0000-0000CC6B0000}"/>
    <cellStyle name="Normal 4 3 10 3" xfId="27597" xr:uid="{00000000-0005-0000-0000-0000CD6B0000}"/>
    <cellStyle name="Normal 4 3 10 4" xfId="27598" xr:uid="{00000000-0005-0000-0000-0000CE6B0000}"/>
    <cellStyle name="Normal 4 3 10 5" xfId="27599" xr:uid="{00000000-0005-0000-0000-0000CF6B0000}"/>
    <cellStyle name="Normal 4 3 10 6" xfId="27600" xr:uid="{00000000-0005-0000-0000-0000D06B0000}"/>
    <cellStyle name="Normal 4 3 10 7" xfId="27601" xr:uid="{00000000-0005-0000-0000-0000D16B0000}"/>
    <cellStyle name="Normal 4 3 100" xfId="27602" xr:uid="{00000000-0005-0000-0000-0000D26B0000}"/>
    <cellStyle name="Normal 4 3 101" xfId="27603" xr:uid="{00000000-0005-0000-0000-0000D36B0000}"/>
    <cellStyle name="Normal 4 3 102" xfId="27604" xr:uid="{00000000-0005-0000-0000-0000D46B0000}"/>
    <cellStyle name="Normal 4 3 103" xfId="27605" xr:uid="{00000000-0005-0000-0000-0000D56B0000}"/>
    <cellStyle name="Normal 4 3 104" xfId="27606" xr:uid="{00000000-0005-0000-0000-0000D66B0000}"/>
    <cellStyle name="Normal 4 3 105" xfId="27607" xr:uid="{00000000-0005-0000-0000-0000D76B0000}"/>
    <cellStyle name="Normal 4 3 106" xfId="27608" xr:uid="{00000000-0005-0000-0000-0000D86B0000}"/>
    <cellStyle name="Normal 4 3 107" xfId="27609" xr:uid="{00000000-0005-0000-0000-0000D96B0000}"/>
    <cellStyle name="Normal 4 3 108" xfId="27610" xr:uid="{00000000-0005-0000-0000-0000DA6B0000}"/>
    <cellStyle name="Normal 4 3 109" xfId="27611" xr:uid="{00000000-0005-0000-0000-0000DB6B0000}"/>
    <cellStyle name="Normal 4 3 11" xfId="27612" xr:uid="{00000000-0005-0000-0000-0000DC6B0000}"/>
    <cellStyle name="Normal 4 3 11 2" xfId="27613" xr:uid="{00000000-0005-0000-0000-0000DD6B0000}"/>
    <cellStyle name="Normal 4 3 11 3" xfId="27614" xr:uid="{00000000-0005-0000-0000-0000DE6B0000}"/>
    <cellStyle name="Normal 4 3 11 4" xfId="27615" xr:uid="{00000000-0005-0000-0000-0000DF6B0000}"/>
    <cellStyle name="Normal 4 3 11 5" xfId="27616" xr:uid="{00000000-0005-0000-0000-0000E06B0000}"/>
    <cellStyle name="Normal 4 3 11 6" xfId="27617" xr:uid="{00000000-0005-0000-0000-0000E16B0000}"/>
    <cellStyle name="Normal 4 3 11 7" xfId="27618" xr:uid="{00000000-0005-0000-0000-0000E26B0000}"/>
    <cellStyle name="Normal 4 3 110" xfId="27619" xr:uid="{00000000-0005-0000-0000-0000E36B0000}"/>
    <cellStyle name="Normal 4 3 111" xfId="27620" xr:uid="{00000000-0005-0000-0000-0000E46B0000}"/>
    <cellStyle name="Normal 4 3 112" xfId="27621" xr:uid="{00000000-0005-0000-0000-0000E56B0000}"/>
    <cellStyle name="Normal 4 3 113" xfId="27622" xr:uid="{00000000-0005-0000-0000-0000E66B0000}"/>
    <cellStyle name="Normal 4 3 114" xfId="27623" xr:uid="{00000000-0005-0000-0000-0000E76B0000}"/>
    <cellStyle name="Normal 4 3 115" xfId="27624" xr:uid="{00000000-0005-0000-0000-0000E86B0000}"/>
    <cellStyle name="Normal 4 3 116" xfId="27625" xr:uid="{00000000-0005-0000-0000-0000E96B0000}"/>
    <cellStyle name="Normal 4 3 117" xfId="27626" xr:uid="{00000000-0005-0000-0000-0000EA6B0000}"/>
    <cellStyle name="Normal 4 3 118" xfId="27627" xr:uid="{00000000-0005-0000-0000-0000EB6B0000}"/>
    <cellStyle name="Normal 4 3 119" xfId="27628" xr:uid="{00000000-0005-0000-0000-0000EC6B0000}"/>
    <cellStyle name="Normal 4 3 12" xfId="27629" xr:uid="{00000000-0005-0000-0000-0000ED6B0000}"/>
    <cellStyle name="Normal 4 3 12 2" xfId="27630" xr:uid="{00000000-0005-0000-0000-0000EE6B0000}"/>
    <cellStyle name="Normal 4 3 12 3" xfId="27631" xr:uid="{00000000-0005-0000-0000-0000EF6B0000}"/>
    <cellStyle name="Normal 4 3 12 4" xfId="27632" xr:uid="{00000000-0005-0000-0000-0000F06B0000}"/>
    <cellStyle name="Normal 4 3 12 5" xfId="27633" xr:uid="{00000000-0005-0000-0000-0000F16B0000}"/>
    <cellStyle name="Normal 4 3 12 6" xfId="27634" xr:uid="{00000000-0005-0000-0000-0000F26B0000}"/>
    <cellStyle name="Normal 4 3 12 7" xfId="27635" xr:uid="{00000000-0005-0000-0000-0000F36B0000}"/>
    <cellStyle name="Normal 4 3 120" xfId="27636" xr:uid="{00000000-0005-0000-0000-0000F46B0000}"/>
    <cellStyle name="Normal 4 3 121" xfId="27637" xr:uid="{00000000-0005-0000-0000-0000F56B0000}"/>
    <cellStyle name="Normal 4 3 122" xfId="27638" xr:uid="{00000000-0005-0000-0000-0000F66B0000}"/>
    <cellStyle name="Normal 4 3 123" xfId="27639" xr:uid="{00000000-0005-0000-0000-0000F76B0000}"/>
    <cellStyle name="Normal 4 3 124" xfId="27640" xr:uid="{00000000-0005-0000-0000-0000F86B0000}"/>
    <cellStyle name="Normal 4 3 125" xfId="27641" xr:uid="{00000000-0005-0000-0000-0000F96B0000}"/>
    <cellStyle name="Normal 4 3 126" xfId="27642" xr:uid="{00000000-0005-0000-0000-0000FA6B0000}"/>
    <cellStyle name="Normal 4 3 127" xfId="27643" xr:uid="{00000000-0005-0000-0000-0000FB6B0000}"/>
    <cellStyle name="Normal 4 3 128" xfId="27644" xr:uid="{00000000-0005-0000-0000-0000FC6B0000}"/>
    <cellStyle name="Normal 4 3 129" xfId="27645" xr:uid="{00000000-0005-0000-0000-0000FD6B0000}"/>
    <cellStyle name="Normal 4 3 13" xfId="27646" xr:uid="{00000000-0005-0000-0000-0000FE6B0000}"/>
    <cellStyle name="Normal 4 3 13 2" xfId="27647" xr:uid="{00000000-0005-0000-0000-0000FF6B0000}"/>
    <cellStyle name="Normal 4 3 13 3" xfId="27648" xr:uid="{00000000-0005-0000-0000-0000006C0000}"/>
    <cellStyle name="Normal 4 3 13 4" xfId="27649" xr:uid="{00000000-0005-0000-0000-0000016C0000}"/>
    <cellStyle name="Normal 4 3 13 5" xfId="27650" xr:uid="{00000000-0005-0000-0000-0000026C0000}"/>
    <cellStyle name="Normal 4 3 13 6" xfId="27651" xr:uid="{00000000-0005-0000-0000-0000036C0000}"/>
    <cellStyle name="Normal 4 3 13 7" xfId="27652" xr:uid="{00000000-0005-0000-0000-0000046C0000}"/>
    <cellStyle name="Normal 4 3 130" xfId="27653" xr:uid="{00000000-0005-0000-0000-0000056C0000}"/>
    <cellStyle name="Normal 4 3 131" xfId="27654" xr:uid="{00000000-0005-0000-0000-0000066C0000}"/>
    <cellStyle name="Normal 4 3 132" xfId="27655" xr:uid="{00000000-0005-0000-0000-0000076C0000}"/>
    <cellStyle name="Normal 4 3 133" xfId="27656" xr:uid="{00000000-0005-0000-0000-0000086C0000}"/>
    <cellStyle name="Normal 4 3 134" xfId="27657" xr:uid="{00000000-0005-0000-0000-0000096C0000}"/>
    <cellStyle name="Normal 4 3 135" xfId="27658" xr:uid="{00000000-0005-0000-0000-00000A6C0000}"/>
    <cellStyle name="Normal 4 3 136" xfId="27659" xr:uid="{00000000-0005-0000-0000-00000B6C0000}"/>
    <cellStyle name="Normal 4 3 137" xfId="27660" xr:uid="{00000000-0005-0000-0000-00000C6C0000}"/>
    <cellStyle name="Normal 4 3 138" xfId="27661" xr:uid="{00000000-0005-0000-0000-00000D6C0000}"/>
    <cellStyle name="Normal 4 3 139" xfId="27662" xr:uid="{00000000-0005-0000-0000-00000E6C0000}"/>
    <cellStyle name="Normal 4 3 14" xfId="27663" xr:uid="{00000000-0005-0000-0000-00000F6C0000}"/>
    <cellStyle name="Normal 4 3 14 2" xfId="27664" xr:uid="{00000000-0005-0000-0000-0000106C0000}"/>
    <cellStyle name="Normal 4 3 14 3" xfId="27665" xr:uid="{00000000-0005-0000-0000-0000116C0000}"/>
    <cellStyle name="Normal 4 3 14 4" xfId="27666" xr:uid="{00000000-0005-0000-0000-0000126C0000}"/>
    <cellStyle name="Normal 4 3 14 5" xfId="27667" xr:uid="{00000000-0005-0000-0000-0000136C0000}"/>
    <cellStyle name="Normal 4 3 14 6" xfId="27668" xr:uid="{00000000-0005-0000-0000-0000146C0000}"/>
    <cellStyle name="Normal 4 3 14 7" xfId="27669" xr:uid="{00000000-0005-0000-0000-0000156C0000}"/>
    <cellStyle name="Normal 4 3 140" xfId="27670" xr:uid="{00000000-0005-0000-0000-0000166C0000}"/>
    <cellStyle name="Normal 4 3 141" xfId="27671" xr:uid="{00000000-0005-0000-0000-0000176C0000}"/>
    <cellStyle name="Normal 4 3 142" xfId="27672" xr:uid="{00000000-0005-0000-0000-0000186C0000}"/>
    <cellStyle name="Normal 4 3 143" xfId="27673" xr:uid="{00000000-0005-0000-0000-0000196C0000}"/>
    <cellStyle name="Normal 4 3 144" xfId="27674" xr:uid="{00000000-0005-0000-0000-00001A6C0000}"/>
    <cellStyle name="Normal 4 3 145" xfId="27675" xr:uid="{00000000-0005-0000-0000-00001B6C0000}"/>
    <cellStyle name="Normal 4 3 146" xfId="27676" xr:uid="{00000000-0005-0000-0000-00001C6C0000}"/>
    <cellStyle name="Normal 4 3 147" xfId="27677" xr:uid="{00000000-0005-0000-0000-00001D6C0000}"/>
    <cellStyle name="Normal 4 3 148" xfId="27678" xr:uid="{00000000-0005-0000-0000-00001E6C0000}"/>
    <cellStyle name="Normal 4 3 149" xfId="27679" xr:uid="{00000000-0005-0000-0000-00001F6C0000}"/>
    <cellStyle name="Normal 4 3 15" xfId="27680" xr:uid="{00000000-0005-0000-0000-0000206C0000}"/>
    <cellStyle name="Normal 4 3 15 2" xfId="27681" xr:uid="{00000000-0005-0000-0000-0000216C0000}"/>
    <cellStyle name="Normal 4 3 15 3" xfId="27682" xr:uid="{00000000-0005-0000-0000-0000226C0000}"/>
    <cellStyle name="Normal 4 3 15 4" xfId="27683" xr:uid="{00000000-0005-0000-0000-0000236C0000}"/>
    <cellStyle name="Normal 4 3 15 5" xfId="27684" xr:uid="{00000000-0005-0000-0000-0000246C0000}"/>
    <cellStyle name="Normal 4 3 15 6" xfId="27685" xr:uid="{00000000-0005-0000-0000-0000256C0000}"/>
    <cellStyle name="Normal 4 3 15 7" xfId="27686" xr:uid="{00000000-0005-0000-0000-0000266C0000}"/>
    <cellStyle name="Normal 4 3 150" xfId="27687" xr:uid="{00000000-0005-0000-0000-0000276C0000}"/>
    <cellStyle name="Normal 4 3 151" xfId="27688" xr:uid="{00000000-0005-0000-0000-0000286C0000}"/>
    <cellStyle name="Normal 4 3 152" xfId="27689" xr:uid="{00000000-0005-0000-0000-0000296C0000}"/>
    <cellStyle name="Normal 4 3 153" xfId="27690" xr:uid="{00000000-0005-0000-0000-00002A6C0000}"/>
    <cellStyle name="Normal 4 3 154" xfId="27691" xr:uid="{00000000-0005-0000-0000-00002B6C0000}"/>
    <cellStyle name="Normal 4 3 155" xfId="27692" xr:uid="{00000000-0005-0000-0000-00002C6C0000}"/>
    <cellStyle name="Normal 4 3 156" xfId="27693" xr:uid="{00000000-0005-0000-0000-00002D6C0000}"/>
    <cellStyle name="Normal 4 3 157" xfId="27694" xr:uid="{00000000-0005-0000-0000-00002E6C0000}"/>
    <cellStyle name="Normal 4 3 158" xfId="27695" xr:uid="{00000000-0005-0000-0000-00002F6C0000}"/>
    <cellStyle name="Normal 4 3 159" xfId="27696" xr:uid="{00000000-0005-0000-0000-0000306C0000}"/>
    <cellStyle name="Normal 4 3 16" xfId="27697" xr:uid="{00000000-0005-0000-0000-0000316C0000}"/>
    <cellStyle name="Normal 4 3 16 2" xfId="27698" xr:uid="{00000000-0005-0000-0000-0000326C0000}"/>
    <cellStyle name="Normal 4 3 16 3" xfId="27699" xr:uid="{00000000-0005-0000-0000-0000336C0000}"/>
    <cellStyle name="Normal 4 3 16 4" xfId="27700" xr:uid="{00000000-0005-0000-0000-0000346C0000}"/>
    <cellStyle name="Normal 4 3 16 5" xfId="27701" xr:uid="{00000000-0005-0000-0000-0000356C0000}"/>
    <cellStyle name="Normal 4 3 16 6" xfId="27702" xr:uid="{00000000-0005-0000-0000-0000366C0000}"/>
    <cellStyle name="Normal 4 3 16 7" xfId="27703" xr:uid="{00000000-0005-0000-0000-0000376C0000}"/>
    <cellStyle name="Normal 4 3 160" xfId="27704" xr:uid="{00000000-0005-0000-0000-0000386C0000}"/>
    <cellStyle name="Normal 4 3 161" xfId="27705" xr:uid="{00000000-0005-0000-0000-0000396C0000}"/>
    <cellStyle name="Normal 4 3 162" xfId="27706" xr:uid="{00000000-0005-0000-0000-00003A6C0000}"/>
    <cellStyle name="Normal 4 3 163" xfId="27707" xr:uid="{00000000-0005-0000-0000-00003B6C0000}"/>
    <cellStyle name="Normal 4 3 164" xfId="27708" xr:uid="{00000000-0005-0000-0000-00003C6C0000}"/>
    <cellStyle name="Normal 4 3 165" xfId="27709" xr:uid="{00000000-0005-0000-0000-00003D6C0000}"/>
    <cellStyle name="Normal 4 3 166" xfId="27710" xr:uid="{00000000-0005-0000-0000-00003E6C0000}"/>
    <cellStyle name="Normal 4 3 167" xfId="27711" xr:uid="{00000000-0005-0000-0000-00003F6C0000}"/>
    <cellStyle name="Normal 4 3 168" xfId="27712" xr:uid="{00000000-0005-0000-0000-0000406C0000}"/>
    <cellStyle name="Normal 4 3 169" xfId="27713" xr:uid="{00000000-0005-0000-0000-0000416C0000}"/>
    <cellStyle name="Normal 4 3 17" xfId="27714" xr:uid="{00000000-0005-0000-0000-0000426C0000}"/>
    <cellStyle name="Normal 4 3 17 2" xfId="27715" xr:uid="{00000000-0005-0000-0000-0000436C0000}"/>
    <cellStyle name="Normal 4 3 17 3" xfId="27716" xr:uid="{00000000-0005-0000-0000-0000446C0000}"/>
    <cellStyle name="Normal 4 3 17 4" xfId="27717" xr:uid="{00000000-0005-0000-0000-0000456C0000}"/>
    <cellStyle name="Normal 4 3 17 5" xfId="27718" xr:uid="{00000000-0005-0000-0000-0000466C0000}"/>
    <cellStyle name="Normal 4 3 17 6" xfId="27719" xr:uid="{00000000-0005-0000-0000-0000476C0000}"/>
    <cellStyle name="Normal 4 3 17 7" xfId="27720" xr:uid="{00000000-0005-0000-0000-0000486C0000}"/>
    <cellStyle name="Normal 4 3 170" xfId="27721" xr:uid="{00000000-0005-0000-0000-0000496C0000}"/>
    <cellStyle name="Normal 4 3 171" xfId="27722" xr:uid="{00000000-0005-0000-0000-00004A6C0000}"/>
    <cellStyle name="Normal 4 3 172" xfId="27723" xr:uid="{00000000-0005-0000-0000-00004B6C0000}"/>
    <cellStyle name="Normal 4 3 173" xfId="27724" xr:uid="{00000000-0005-0000-0000-00004C6C0000}"/>
    <cellStyle name="Normal 4 3 174" xfId="27725" xr:uid="{00000000-0005-0000-0000-00004D6C0000}"/>
    <cellStyle name="Normal 4 3 175" xfId="27726" xr:uid="{00000000-0005-0000-0000-00004E6C0000}"/>
    <cellStyle name="Normal 4 3 176" xfId="27727" xr:uid="{00000000-0005-0000-0000-00004F6C0000}"/>
    <cellStyle name="Normal 4 3 177" xfId="27728" xr:uid="{00000000-0005-0000-0000-0000506C0000}"/>
    <cellStyle name="Normal 4 3 178" xfId="27729" xr:uid="{00000000-0005-0000-0000-0000516C0000}"/>
    <cellStyle name="Normal 4 3 179" xfId="27730" xr:uid="{00000000-0005-0000-0000-0000526C0000}"/>
    <cellStyle name="Normal 4 3 18" xfId="27731" xr:uid="{00000000-0005-0000-0000-0000536C0000}"/>
    <cellStyle name="Normal 4 3 18 2" xfId="27732" xr:uid="{00000000-0005-0000-0000-0000546C0000}"/>
    <cellStyle name="Normal 4 3 18 3" xfId="27733" xr:uid="{00000000-0005-0000-0000-0000556C0000}"/>
    <cellStyle name="Normal 4 3 18 4" xfId="27734" xr:uid="{00000000-0005-0000-0000-0000566C0000}"/>
    <cellStyle name="Normal 4 3 18 5" xfId="27735" xr:uid="{00000000-0005-0000-0000-0000576C0000}"/>
    <cellStyle name="Normal 4 3 18 6" xfId="27736" xr:uid="{00000000-0005-0000-0000-0000586C0000}"/>
    <cellStyle name="Normal 4 3 18 7" xfId="27737" xr:uid="{00000000-0005-0000-0000-0000596C0000}"/>
    <cellStyle name="Normal 4 3 180" xfId="27738" xr:uid="{00000000-0005-0000-0000-00005A6C0000}"/>
    <cellStyle name="Normal 4 3 181" xfId="27739" xr:uid="{00000000-0005-0000-0000-00005B6C0000}"/>
    <cellStyle name="Normal 4 3 182" xfId="27740" xr:uid="{00000000-0005-0000-0000-00005C6C0000}"/>
    <cellStyle name="Normal 4 3 183" xfId="27741" xr:uid="{00000000-0005-0000-0000-00005D6C0000}"/>
    <cellStyle name="Normal 4 3 184" xfId="27742" xr:uid="{00000000-0005-0000-0000-00005E6C0000}"/>
    <cellStyle name="Normal 4 3 185" xfId="27743" xr:uid="{00000000-0005-0000-0000-00005F6C0000}"/>
    <cellStyle name="Normal 4 3 186" xfId="27744" xr:uid="{00000000-0005-0000-0000-0000606C0000}"/>
    <cellStyle name="Normal 4 3 187" xfId="27745" xr:uid="{00000000-0005-0000-0000-0000616C0000}"/>
    <cellStyle name="Normal 4 3 188" xfId="27746" xr:uid="{00000000-0005-0000-0000-0000626C0000}"/>
    <cellStyle name="Normal 4 3 189" xfId="27747" xr:uid="{00000000-0005-0000-0000-0000636C0000}"/>
    <cellStyle name="Normal 4 3 19" xfId="27748" xr:uid="{00000000-0005-0000-0000-0000646C0000}"/>
    <cellStyle name="Normal 4 3 190" xfId="27749" xr:uid="{00000000-0005-0000-0000-0000656C0000}"/>
    <cellStyle name="Normal 4 3 191" xfId="27750" xr:uid="{00000000-0005-0000-0000-0000666C0000}"/>
    <cellStyle name="Normal 4 3 192" xfId="27751" xr:uid="{00000000-0005-0000-0000-0000676C0000}"/>
    <cellStyle name="Normal 4 3 193" xfId="27752" xr:uid="{00000000-0005-0000-0000-0000686C0000}"/>
    <cellStyle name="Normal 4 3 194" xfId="27753" xr:uid="{00000000-0005-0000-0000-0000696C0000}"/>
    <cellStyle name="Normal 4 3 195" xfId="27754" xr:uid="{00000000-0005-0000-0000-00006A6C0000}"/>
    <cellStyle name="Normal 4 3 196" xfId="27755" xr:uid="{00000000-0005-0000-0000-00006B6C0000}"/>
    <cellStyle name="Normal 4 3 197" xfId="27756" xr:uid="{00000000-0005-0000-0000-00006C6C0000}"/>
    <cellStyle name="Normal 4 3 198" xfId="27757" xr:uid="{00000000-0005-0000-0000-00006D6C0000}"/>
    <cellStyle name="Normal 4 3 199" xfId="27758" xr:uid="{00000000-0005-0000-0000-00006E6C0000}"/>
    <cellStyle name="Normal 4 3 2" xfId="27759" xr:uid="{00000000-0005-0000-0000-00006F6C0000}"/>
    <cellStyle name="Normal 4 3 2 10" xfId="27760" xr:uid="{00000000-0005-0000-0000-0000706C0000}"/>
    <cellStyle name="Normal 4 3 2 10 2" xfId="27761" xr:uid="{00000000-0005-0000-0000-0000716C0000}"/>
    <cellStyle name="Normal 4 3 2 10 3" xfId="27762" xr:uid="{00000000-0005-0000-0000-0000726C0000}"/>
    <cellStyle name="Normal 4 3 2 10 4" xfId="27763" xr:uid="{00000000-0005-0000-0000-0000736C0000}"/>
    <cellStyle name="Normal 4 3 2 10 5" xfId="27764" xr:uid="{00000000-0005-0000-0000-0000746C0000}"/>
    <cellStyle name="Normal 4 3 2 10 6" xfId="27765" xr:uid="{00000000-0005-0000-0000-0000756C0000}"/>
    <cellStyle name="Normal 4 3 2 10 7" xfId="27766" xr:uid="{00000000-0005-0000-0000-0000766C0000}"/>
    <cellStyle name="Normal 4 3 2 11" xfId="27767" xr:uid="{00000000-0005-0000-0000-0000776C0000}"/>
    <cellStyle name="Normal 4 3 2 12" xfId="27768" xr:uid="{00000000-0005-0000-0000-0000786C0000}"/>
    <cellStyle name="Normal 4 3 2 13" xfId="27769" xr:uid="{00000000-0005-0000-0000-0000796C0000}"/>
    <cellStyle name="Normal 4 3 2 14" xfId="27770" xr:uid="{00000000-0005-0000-0000-00007A6C0000}"/>
    <cellStyle name="Normal 4 3 2 15" xfId="27771" xr:uid="{00000000-0005-0000-0000-00007B6C0000}"/>
    <cellStyle name="Normal 4 3 2 16" xfId="27772" xr:uid="{00000000-0005-0000-0000-00007C6C0000}"/>
    <cellStyle name="Normal 4 3 2 2" xfId="27773" xr:uid="{00000000-0005-0000-0000-00007D6C0000}"/>
    <cellStyle name="Normal 4 3 2 2 2" xfId="27774" xr:uid="{00000000-0005-0000-0000-00007E6C0000}"/>
    <cellStyle name="Normal 4 3 2 2 3" xfId="27775" xr:uid="{00000000-0005-0000-0000-00007F6C0000}"/>
    <cellStyle name="Normal 4 3 2 2 4" xfId="27776" xr:uid="{00000000-0005-0000-0000-0000806C0000}"/>
    <cellStyle name="Normal 4 3 2 2 5" xfId="27777" xr:uid="{00000000-0005-0000-0000-0000816C0000}"/>
    <cellStyle name="Normal 4 3 2 2 6" xfId="27778" xr:uid="{00000000-0005-0000-0000-0000826C0000}"/>
    <cellStyle name="Normal 4 3 2 2 7" xfId="27779" xr:uid="{00000000-0005-0000-0000-0000836C0000}"/>
    <cellStyle name="Normal 4 3 2 3" xfId="27780" xr:uid="{00000000-0005-0000-0000-0000846C0000}"/>
    <cellStyle name="Normal 4 3 2 3 2" xfId="27781" xr:uid="{00000000-0005-0000-0000-0000856C0000}"/>
    <cellStyle name="Normal 4 3 2 3 3" xfId="27782" xr:uid="{00000000-0005-0000-0000-0000866C0000}"/>
    <cellStyle name="Normal 4 3 2 3 4" xfId="27783" xr:uid="{00000000-0005-0000-0000-0000876C0000}"/>
    <cellStyle name="Normal 4 3 2 3 5" xfId="27784" xr:uid="{00000000-0005-0000-0000-0000886C0000}"/>
    <cellStyle name="Normal 4 3 2 3 6" xfId="27785" xr:uid="{00000000-0005-0000-0000-0000896C0000}"/>
    <cellStyle name="Normal 4 3 2 3 7" xfId="27786" xr:uid="{00000000-0005-0000-0000-00008A6C0000}"/>
    <cellStyle name="Normal 4 3 2 4" xfId="27787" xr:uid="{00000000-0005-0000-0000-00008B6C0000}"/>
    <cellStyle name="Normal 4 3 2 4 2" xfId="27788" xr:uid="{00000000-0005-0000-0000-00008C6C0000}"/>
    <cellStyle name="Normal 4 3 2 4 3" xfId="27789" xr:uid="{00000000-0005-0000-0000-00008D6C0000}"/>
    <cellStyle name="Normal 4 3 2 4 4" xfId="27790" xr:uid="{00000000-0005-0000-0000-00008E6C0000}"/>
    <cellStyle name="Normal 4 3 2 4 5" xfId="27791" xr:uid="{00000000-0005-0000-0000-00008F6C0000}"/>
    <cellStyle name="Normal 4 3 2 4 6" xfId="27792" xr:uid="{00000000-0005-0000-0000-0000906C0000}"/>
    <cellStyle name="Normal 4 3 2 4 7" xfId="27793" xr:uid="{00000000-0005-0000-0000-0000916C0000}"/>
    <cellStyle name="Normal 4 3 2 5" xfId="27794" xr:uid="{00000000-0005-0000-0000-0000926C0000}"/>
    <cellStyle name="Normal 4 3 2 5 2" xfId="27795" xr:uid="{00000000-0005-0000-0000-0000936C0000}"/>
    <cellStyle name="Normal 4 3 2 5 3" xfId="27796" xr:uid="{00000000-0005-0000-0000-0000946C0000}"/>
    <cellStyle name="Normal 4 3 2 5 4" xfId="27797" xr:uid="{00000000-0005-0000-0000-0000956C0000}"/>
    <cellStyle name="Normal 4 3 2 5 5" xfId="27798" xr:uid="{00000000-0005-0000-0000-0000966C0000}"/>
    <cellStyle name="Normal 4 3 2 5 6" xfId="27799" xr:uid="{00000000-0005-0000-0000-0000976C0000}"/>
    <cellStyle name="Normal 4 3 2 5 7" xfId="27800" xr:uid="{00000000-0005-0000-0000-0000986C0000}"/>
    <cellStyle name="Normal 4 3 2 6" xfId="27801" xr:uid="{00000000-0005-0000-0000-0000996C0000}"/>
    <cellStyle name="Normal 4 3 2 6 2" xfId="27802" xr:uid="{00000000-0005-0000-0000-00009A6C0000}"/>
    <cellStyle name="Normal 4 3 2 6 3" xfId="27803" xr:uid="{00000000-0005-0000-0000-00009B6C0000}"/>
    <cellStyle name="Normal 4 3 2 6 4" xfId="27804" xr:uid="{00000000-0005-0000-0000-00009C6C0000}"/>
    <cellStyle name="Normal 4 3 2 6 5" xfId="27805" xr:uid="{00000000-0005-0000-0000-00009D6C0000}"/>
    <cellStyle name="Normal 4 3 2 6 6" xfId="27806" xr:uid="{00000000-0005-0000-0000-00009E6C0000}"/>
    <cellStyle name="Normal 4 3 2 6 7" xfId="27807" xr:uid="{00000000-0005-0000-0000-00009F6C0000}"/>
    <cellStyle name="Normal 4 3 2 7" xfId="27808" xr:uid="{00000000-0005-0000-0000-0000A06C0000}"/>
    <cellStyle name="Normal 4 3 2 7 2" xfId="27809" xr:uid="{00000000-0005-0000-0000-0000A16C0000}"/>
    <cellStyle name="Normal 4 3 2 7 3" xfId="27810" xr:uid="{00000000-0005-0000-0000-0000A26C0000}"/>
    <cellStyle name="Normal 4 3 2 7 4" xfId="27811" xr:uid="{00000000-0005-0000-0000-0000A36C0000}"/>
    <cellStyle name="Normal 4 3 2 7 5" xfId="27812" xr:uid="{00000000-0005-0000-0000-0000A46C0000}"/>
    <cellStyle name="Normal 4 3 2 7 6" xfId="27813" xr:uid="{00000000-0005-0000-0000-0000A56C0000}"/>
    <cellStyle name="Normal 4 3 2 7 7" xfId="27814" xr:uid="{00000000-0005-0000-0000-0000A66C0000}"/>
    <cellStyle name="Normal 4 3 2 8" xfId="27815" xr:uid="{00000000-0005-0000-0000-0000A76C0000}"/>
    <cellStyle name="Normal 4 3 2 8 2" xfId="27816" xr:uid="{00000000-0005-0000-0000-0000A86C0000}"/>
    <cellStyle name="Normal 4 3 2 8 3" xfId="27817" xr:uid="{00000000-0005-0000-0000-0000A96C0000}"/>
    <cellStyle name="Normal 4 3 2 8 4" xfId="27818" xr:uid="{00000000-0005-0000-0000-0000AA6C0000}"/>
    <cellStyle name="Normal 4 3 2 8 5" xfId="27819" xr:uid="{00000000-0005-0000-0000-0000AB6C0000}"/>
    <cellStyle name="Normal 4 3 2 8 6" xfId="27820" xr:uid="{00000000-0005-0000-0000-0000AC6C0000}"/>
    <cellStyle name="Normal 4 3 2 8 7" xfId="27821" xr:uid="{00000000-0005-0000-0000-0000AD6C0000}"/>
    <cellStyle name="Normal 4 3 2 9" xfId="27822" xr:uid="{00000000-0005-0000-0000-0000AE6C0000}"/>
    <cellStyle name="Normal 4 3 2 9 2" xfId="27823" xr:uid="{00000000-0005-0000-0000-0000AF6C0000}"/>
    <cellStyle name="Normal 4 3 2 9 3" xfId="27824" xr:uid="{00000000-0005-0000-0000-0000B06C0000}"/>
    <cellStyle name="Normal 4 3 2 9 4" xfId="27825" xr:uid="{00000000-0005-0000-0000-0000B16C0000}"/>
    <cellStyle name="Normal 4 3 2 9 5" xfId="27826" xr:uid="{00000000-0005-0000-0000-0000B26C0000}"/>
    <cellStyle name="Normal 4 3 2 9 6" xfId="27827" xr:uid="{00000000-0005-0000-0000-0000B36C0000}"/>
    <cellStyle name="Normal 4 3 2 9 7" xfId="27828" xr:uid="{00000000-0005-0000-0000-0000B46C0000}"/>
    <cellStyle name="Normal 4 3 20" xfId="27829" xr:uid="{00000000-0005-0000-0000-0000B56C0000}"/>
    <cellStyle name="Normal 4 3 200" xfId="27830" xr:uid="{00000000-0005-0000-0000-0000B66C0000}"/>
    <cellStyle name="Normal 4 3 201" xfId="27831" xr:uid="{00000000-0005-0000-0000-0000B76C0000}"/>
    <cellStyle name="Normal 4 3 202" xfId="27832" xr:uid="{00000000-0005-0000-0000-0000B86C0000}"/>
    <cellStyle name="Normal 4 3 203" xfId="27833" xr:uid="{00000000-0005-0000-0000-0000B96C0000}"/>
    <cellStyle name="Normal 4 3 204" xfId="27834" xr:uid="{00000000-0005-0000-0000-0000BA6C0000}"/>
    <cellStyle name="Normal 4 3 205" xfId="27835" xr:uid="{00000000-0005-0000-0000-0000BB6C0000}"/>
    <cellStyle name="Normal 4 3 206" xfId="27836" xr:uid="{00000000-0005-0000-0000-0000BC6C0000}"/>
    <cellStyle name="Normal 4 3 207" xfId="27837" xr:uid="{00000000-0005-0000-0000-0000BD6C0000}"/>
    <cellStyle name="Normal 4 3 208" xfId="27838" xr:uid="{00000000-0005-0000-0000-0000BE6C0000}"/>
    <cellStyle name="Normal 4 3 209" xfId="27839" xr:uid="{00000000-0005-0000-0000-0000BF6C0000}"/>
    <cellStyle name="Normal 4 3 21" xfId="27840" xr:uid="{00000000-0005-0000-0000-0000C06C0000}"/>
    <cellStyle name="Normal 4 3 22" xfId="27841" xr:uid="{00000000-0005-0000-0000-0000C16C0000}"/>
    <cellStyle name="Normal 4 3 23" xfId="27842" xr:uid="{00000000-0005-0000-0000-0000C26C0000}"/>
    <cellStyle name="Normal 4 3 24" xfId="27843" xr:uid="{00000000-0005-0000-0000-0000C36C0000}"/>
    <cellStyle name="Normal 4 3 25" xfId="27844" xr:uid="{00000000-0005-0000-0000-0000C46C0000}"/>
    <cellStyle name="Normal 4 3 26" xfId="27845" xr:uid="{00000000-0005-0000-0000-0000C56C0000}"/>
    <cellStyle name="Normal 4 3 27" xfId="27846" xr:uid="{00000000-0005-0000-0000-0000C66C0000}"/>
    <cellStyle name="Normal 4 3 28" xfId="27847" xr:uid="{00000000-0005-0000-0000-0000C76C0000}"/>
    <cellStyle name="Normal 4 3 29" xfId="27848" xr:uid="{00000000-0005-0000-0000-0000C86C0000}"/>
    <cellStyle name="Normal 4 3 3" xfId="27849" xr:uid="{00000000-0005-0000-0000-0000C96C0000}"/>
    <cellStyle name="Normal 4 3 3 10" xfId="27850" xr:uid="{00000000-0005-0000-0000-0000CA6C0000}"/>
    <cellStyle name="Normal 4 3 3 10 2" xfId="27851" xr:uid="{00000000-0005-0000-0000-0000CB6C0000}"/>
    <cellStyle name="Normal 4 3 3 10 3" xfId="27852" xr:uid="{00000000-0005-0000-0000-0000CC6C0000}"/>
    <cellStyle name="Normal 4 3 3 10 4" xfId="27853" xr:uid="{00000000-0005-0000-0000-0000CD6C0000}"/>
    <cellStyle name="Normal 4 3 3 10 5" xfId="27854" xr:uid="{00000000-0005-0000-0000-0000CE6C0000}"/>
    <cellStyle name="Normal 4 3 3 10 6" xfId="27855" xr:uid="{00000000-0005-0000-0000-0000CF6C0000}"/>
    <cellStyle name="Normal 4 3 3 10 7" xfId="27856" xr:uid="{00000000-0005-0000-0000-0000D06C0000}"/>
    <cellStyle name="Normal 4 3 3 11" xfId="27857" xr:uid="{00000000-0005-0000-0000-0000D16C0000}"/>
    <cellStyle name="Normal 4 3 3 12" xfId="27858" xr:uid="{00000000-0005-0000-0000-0000D26C0000}"/>
    <cellStyle name="Normal 4 3 3 13" xfId="27859" xr:uid="{00000000-0005-0000-0000-0000D36C0000}"/>
    <cellStyle name="Normal 4 3 3 14" xfId="27860" xr:uid="{00000000-0005-0000-0000-0000D46C0000}"/>
    <cellStyle name="Normal 4 3 3 15" xfId="27861" xr:uid="{00000000-0005-0000-0000-0000D56C0000}"/>
    <cellStyle name="Normal 4 3 3 16" xfId="27862" xr:uid="{00000000-0005-0000-0000-0000D66C0000}"/>
    <cellStyle name="Normal 4 3 3 2" xfId="27863" xr:uid="{00000000-0005-0000-0000-0000D76C0000}"/>
    <cellStyle name="Normal 4 3 3 2 2" xfId="27864" xr:uid="{00000000-0005-0000-0000-0000D86C0000}"/>
    <cellStyle name="Normal 4 3 3 2 3" xfId="27865" xr:uid="{00000000-0005-0000-0000-0000D96C0000}"/>
    <cellStyle name="Normal 4 3 3 2 4" xfId="27866" xr:uid="{00000000-0005-0000-0000-0000DA6C0000}"/>
    <cellStyle name="Normal 4 3 3 2 5" xfId="27867" xr:uid="{00000000-0005-0000-0000-0000DB6C0000}"/>
    <cellStyle name="Normal 4 3 3 2 6" xfId="27868" xr:uid="{00000000-0005-0000-0000-0000DC6C0000}"/>
    <cellStyle name="Normal 4 3 3 2 7" xfId="27869" xr:uid="{00000000-0005-0000-0000-0000DD6C0000}"/>
    <cellStyle name="Normal 4 3 3 3" xfId="27870" xr:uid="{00000000-0005-0000-0000-0000DE6C0000}"/>
    <cellStyle name="Normal 4 3 3 3 2" xfId="27871" xr:uid="{00000000-0005-0000-0000-0000DF6C0000}"/>
    <cellStyle name="Normal 4 3 3 3 3" xfId="27872" xr:uid="{00000000-0005-0000-0000-0000E06C0000}"/>
    <cellStyle name="Normal 4 3 3 3 4" xfId="27873" xr:uid="{00000000-0005-0000-0000-0000E16C0000}"/>
    <cellStyle name="Normal 4 3 3 3 5" xfId="27874" xr:uid="{00000000-0005-0000-0000-0000E26C0000}"/>
    <cellStyle name="Normal 4 3 3 3 6" xfId="27875" xr:uid="{00000000-0005-0000-0000-0000E36C0000}"/>
    <cellStyle name="Normal 4 3 3 3 7" xfId="27876" xr:uid="{00000000-0005-0000-0000-0000E46C0000}"/>
    <cellStyle name="Normal 4 3 3 4" xfId="27877" xr:uid="{00000000-0005-0000-0000-0000E56C0000}"/>
    <cellStyle name="Normal 4 3 3 4 2" xfId="27878" xr:uid="{00000000-0005-0000-0000-0000E66C0000}"/>
    <cellStyle name="Normal 4 3 3 4 3" xfId="27879" xr:uid="{00000000-0005-0000-0000-0000E76C0000}"/>
    <cellStyle name="Normal 4 3 3 4 4" xfId="27880" xr:uid="{00000000-0005-0000-0000-0000E86C0000}"/>
    <cellStyle name="Normal 4 3 3 4 5" xfId="27881" xr:uid="{00000000-0005-0000-0000-0000E96C0000}"/>
    <cellStyle name="Normal 4 3 3 4 6" xfId="27882" xr:uid="{00000000-0005-0000-0000-0000EA6C0000}"/>
    <cellStyle name="Normal 4 3 3 4 7" xfId="27883" xr:uid="{00000000-0005-0000-0000-0000EB6C0000}"/>
    <cellStyle name="Normal 4 3 3 5" xfId="27884" xr:uid="{00000000-0005-0000-0000-0000EC6C0000}"/>
    <cellStyle name="Normal 4 3 3 5 2" xfId="27885" xr:uid="{00000000-0005-0000-0000-0000ED6C0000}"/>
    <cellStyle name="Normal 4 3 3 5 3" xfId="27886" xr:uid="{00000000-0005-0000-0000-0000EE6C0000}"/>
    <cellStyle name="Normal 4 3 3 5 4" xfId="27887" xr:uid="{00000000-0005-0000-0000-0000EF6C0000}"/>
    <cellStyle name="Normal 4 3 3 5 5" xfId="27888" xr:uid="{00000000-0005-0000-0000-0000F06C0000}"/>
    <cellStyle name="Normal 4 3 3 5 6" xfId="27889" xr:uid="{00000000-0005-0000-0000-0000F16C0000}"/>
    <cellStyle name="Normal 4 3 3 5 7" xfId="27890" xr:uid="{00000000-0005-0000-0000-0000F26C0000}"/>
    <cellStyle name="Normal 4 3 3 6" xfId="27891" xr:uid="{00000000-0005-0000-0000-0000F36C0000}"/>
    <cellStyle name="Normal 4 3 3 6 2" xfId="27892" xr:uid="{00000000-0005-0000-0000-0000F46C0000}"/>
    <cellStyle name="Normal 4 3 3 6 3" xfId="27893" xr:uid="{00000000-0005-0000-0000-0000F56C0000}"/>
    <cellStyle name="Normal 4 3 3 6 4" xfId="27894" xr:uid="{00000000-0005-0000-0000-0000F66C0000}"/>
    <cellStyle name="Normal 4 3 3 6 5" xfId="27895" xr:uid="{00000000-0005-0000-0000-0000F76C0000}"/>
    <cellStyle name="Normal 4 3 3 6 6" xfId="27896" xr:uid="{00000000-0005-0000-0000-0000F86C0000}"/>
    <cellStyle name="Normal 4 3 3 6 7" xfId="27897" xr:uid="{00000000-0005-0000-0000-0000F96C0000}"/>
    <cellStyle name="Normal 4 3 3 7" xfId="27898" xr:uid="{00000000-0005-0000-0000-0000FA6C0000}"/>
    <cellStyle name="Normal 4 3 3 7 2" xfId="27899" xr:uid="{00000000-0005-0000-0000-0000FB6C0000}"/>
    <cellStyle name="Normal 4 3 3 7 3" xfId="27900" xr:uid="{00000000-0005-0000-0000-0000FC6C0000}"/>
    <cellStyle name="Normal 4 3 3 7 4" xfId="27901" xr:uid="{00000000-0005-0000-0000-0000FD6C0000}"/>
    <cellStyle name="Normal 4 3 3 7 5" xfId="27902" xr:uid="{00000000-0005-0000-0000-0000FE6C0000}"/>
    <cellStyle name="Normal 4 3 3 7 6" xfId="27903" xr:uid="{00000000-0005-0000-0000-0000FF6C0000}"/>
    <cellStyle name="Normal 4 3 3 7 7" xfId="27904" xr:uid="{00000000-0005-0000-0000-0000006D0000}"/>
    <cellStyle name="Normal 4 3 3 8" xfId="27905" xr:uid="{00000000-0005-0000-0000-0000016D0000}"/>
    <cellStyle name="Normal 4 3 3 8 2" xfId="27906" xr:uid="{00000000-0005-0000-0000-0000026D0000}"/>
    <cellStyle name="Normal 4 3 3 8 3" xfId="27907" xr:uid="{00000000-0005-0000-0000-0000036D0000}"/>
    <cellStyle name="Normal 4 3 3 8 4" xfId="27908" xr:uid="{00000000-0005-0000-0000-0000046D0000}"/>
    <cellStyle name="Normal 4 3 3 8 5" xfId="27909" xr:uid="{00000000-0005-0000-0000-0000056D0000}"/>
    <cellStyle name="Normal 4 3 3 8 6" xfId="27910" xr:uid="{00000000-0005-0000-0000-0000066D0000}"/>
    <cellStyle name="Normal 4 3 3 8 7" xfId="27911" xr:uid="{00000000-0005-0000-0000-0000076D0000}"/>
    <cellStyle name="Normal 4 3 3 9" xfId="27912" xr:uid="{00000000-0005-0000-0000-0000086D0000}"/>
    <cellStyle name="Normal 4 3 3 9 2" xfId="27913" xr:uid="{00000000-0005-0000-0000-0000096D0000}"/>
    <cellStyle name="Normal 4 3 3 9 3" xfId="27914" xr:uid="{00000000-0005-0000-0000-00000A6D0000}"/>
    <cellStyle name="Normal 4 3 3 9 4" xfId="27915" xr:uid="{00000000-0005-0000-0000-00000B6D0000}"/>
    <cellStyle name="Normal 4 3 3 9 5" xfId="27916" xr:uid="{00000000-0005-0000-0000-00000C6D0000}"/>
    <cellStyle name="Normal 4 3 3 9 6" xfId="27917" xr:uid="{00000000-0005-0000-0000-00000D6D0000}"/>
    <cellStyle name="Normal 4 3 3 9 7" xfId="27918" xr:uid="{00000000-0005-0000-0000-00000E6D0000}"/>
    <cellStyle name="Normal 4 3 30" xfId="27919" xr:uid="{00000000-0005-0000-0000-00000F6D0000}"/>
    <cellStyle name="Normal 4 3 31" xfId="27920" xr:uid="{00000000-0005-0000-0000-0000106D0000}"/>
    <cellStyle name="Normal 4 3 32" xfId="27921" xr:uid="{00000000-0005-0000-0000-0000116D0000}"/>
    <cellStyle name="Normal 4 3 33" xfId="27922" xr:uid="{00000000-0005-0000-0000-0000126D0000}"/>
    <cellStyle name="Normal 4 3 34" xfId="27923" xr:uid="{00000000-0005-0000-0000-0000136D0000}"/>
    <cellStyle name="Normal 4 3 35" xfId="27924" xr:uid="{00000000-0005-0000-0000-0000146D0000}"/>
    <cellStyle name="Normal 4 3 36" xfId="27925" xr:uid="{00000000-0005-0000-0000-0000156D0000}"/>
    <cellStyle name="Normal 4 3 37" xfId="27926" xr:uid="{00000000-0005-0000-0000-0000166D0000}"/>
    <cellStyle name="Normal 4 3 38" xfId="27927" xr:uid="{00000000-0005-0000-0000-0000176D0000}"/>
    <cellStyle name="Normal 4 3 39" xfId="27928" xr:uid="{00000000-0005-0000-0000-0000186D0000}"/>
    <cellStyle name="Normal 4 3 4" xfId="27929" xr:uid="{00000000-0005-0000-0000-0000196D0000}"/>
    <cellStyle name="Normal 4 3 4 10" xfId="27930" xr:uid="{00000000-0005-0000-0000-00001A6D0000}"/>
    <cellStyle name="Normal 4 3 4 10 2" xfId="27931" xr:uid="{00000000-0005-0000-0000-00001B6D0000}"/>
    <cellStyle name="Normal 4 3 4 10 3" xfId="27932" xr:uid="{00000000-0005-0000-0000-00001C6D0000}"/>
    <cellStyle name="Normal 4 3 4 10 4" xfId="27933" xr:uid="{00000000-0005-0000-0000-00001D6D0000}"/>
    <cellStyle name="Normal 4 3 4 10 5" xfId="27934" xr:uid="{00000000-0005-0000-0000-00001E6D0000}"/>
    <cellStyle name="Normal 4 3 4 10 6" xfId="27935" xr:uid="{00000000-0005-0000-0000-00001F6D0000}"/>
    <cellStyle name="Normal 4 3 4 10 7" xfId="27936" xr:uid="{00000000-0005-0000-0000-0000206D0000}"/>
    <cellStyle name="Normal 4 3 4 11" xfId="27937" xr:uid="{00000000-0005-0000-0000-0000216D0000}"/>
    <cellStyle name="Normal 4 3 4 12" xfId="27938" xr:uid="{00000000-0005-0000-0000-0000226D0000}"/>
    <cellStyle name="Normal 4 3 4 13" xfId="27939" xr:uid="{00000000-0005-0000-0000-0000236D0000}"/>
    <cellStyle name="Normal 4 3 4 14" xfId="27940" xr:uid="{00000000-0005-0000-0000-0000246D0000}"/>
    <cellStyle name="Normal 4 3 4 15" xfId="27941" xr:uid="{00000000-0005-0000-0000-0000256D0000}"/>
    <cellStyle name="Normal 4 3 4 16" xfId="27942" xr:uid="{00000000-0005-0000-0000-0000266D0000}"/>
    <cellStyle name="Normal 4 3 4 2" xfId="27943" xr:uid="{00000000-0005-0000-0000-0000276D0000}"/>
    <cellStyle name="Normal 4 3 4 2 2" xfId="27944" xr:uid="{00000000-0005-0000-0000-0000286D0000}"/>
    <cellStyle name="Normal 4 3 4 2 3" xfId="27945" xr:uid="{00000000-0005-0000-0000-0000296D0000}"/>
    <cellStyle name="Normal 4 3 4 2 4" xfId="27946" xr:uid="{00000000-0005-0000-0000-00002A6D0000}"/>
    <cellStyle name="Normal 4 3 4 2 5" xfId="27947" xr:uid="{00000000-0005-0000-0000-00002B6D0000}"/>
    <cellStyle name="Normal 4 3 4 2 6" xfId="27948" xr:uid="{00000000-0005-0000-0000-00002C6D0000}"/>
    <cellStyle name="Normal 4 3 4 2 7" xfId="27949" xr:uid="{00000000-0005-0000-0000-00002D6D0000}"/>
    <cellStyle name="Normal 4 3 4 3" xfId="27950" xr:uid="{00000000-0005-0000-0000-00002E6D0000}"/>
    <cellStyle name="Normal 4 3 4 3 2" xfId="27951" xr:uid="{00000000-0005-0000-0000-00002F6D0000}"/>
    <cellStyle name="Normal 4 3 4 3 3" xfId="27952" xr:uid="{00000000-0005-0000-0000-0000306D0000}"/>
    <cellStyle name="Normal 4 3 4 3 4" xfId="27953" xr:uid="{00000000-0005-0000-0000-0000316D0000}"/>
    <cellStyle name="Normal 4 3 4 3 5" xfId="27954" xr:uid="{00000000-0005-0000-0000-0000326D0000}"/>
    <cellStyle name="Normal 4 3 4 3 6" xfId="27955" xr:uid="{00000000-0005-0000-0000-0000336D0000}"/>
    <cellStyle name="Normal 4 3 4 3 7" xfId="27956" xr:uid="{00000000-0005-0000-0000-0000346D0000}"/>
    <cellStyle name="Normal 4 3 4 4" xfId="27957" xr:uid="{00000000-0005-0000-0000-0000356D0000}"/>
    <cellStyle name="Normal 4 3 4 4 2" xfId="27958" xr:uid="{00000000-0005-0000-0000-0000366D0000}"/>
    <cellStyle name="Normal 4 3 4 4 3" xfId="27959" xr:uid="{00000000-0005-0000-0000-0000376D0000}"/>
    <cellStyle name="Normal 4 3 4 4 4" xfId="27960" xr:uid="{00000000-0005-0000-0000-0000386D0000}"/>
    <cellStyle name="Normal 4 3 4 4 5" xfId="27961" xr:uid="{00000000-0005-0000-0000-0000396D0000}"/>
    <cellStyle name="Normal 4 3 4 4 6" xfId="27962" xr:uid="{00000000-0005-0000-0000-00003A6D0000}"/>
    <cellStyle name="Normal 4 3 4 4 7" xfId="27963" xr:uid="{00000000-0005-0000-0000-00003B6D0000}"/>
    <cellStyle name="Normal 4 3 4 5" xfId="27964" xr:uid="{00000000-0005-0000-0000-00003C6D0000}"/>
    <cellStyle name="Normal 4 3 4 5 2" xfId="27965" xr:uid="{00000000-0005-0000-0000-00003D6D0000}"/>
    <cellStyle name="Normal 4 3 4 5 3" xfId="27966" xr:uid="{00000000-0005-0000-0000-00003E6D0000}"/>
    <cellStyle name="Normal 4 3 4 5 4" xfId="27967" xr:uid="{00000000-0005-0000-0000-00003F6D0000}"/>
    <cellStyle name="Normal 4 3 4 5 5" xfId="27968" xr:uid="{00000000-0005-0000-0000-0000406D0000}"/>
    <cellStyle name="Normal 4 3 4 5 6" xfId="27969" xr:uid="{00000000-0005-0000-0000-0000416D0000}"/>
    <cellStyle name="Normal 4 3 4 5 7" xfId="27970" xr:uid="{00000000-0005-0000-0000-0000426D0000}"/>
    <cellStyle name="Normal 4 3 4 6" xfId="27971" xr:uid="{00000000-0005-0000-0000-0000436D0000}"/>
    <cellStyle name="Normal 4 3 4 6 2" xfId="27972" xr:uid="{00000000-0005-0000-0000-0000446D0000}"/>
    <cellStyle name="Normal 4 3 4 6 3" xfId="27973" xr:uid="{00000000-0005-0000-0000-0000456D0000}"/>
    <cellStyle name="Normal 4 3 4 6 4" xfId="27974" xr:uid="{00000000-0005-0000-0000-0000466D0000}"/>
    <cellStyle name="Normal 4 3 4 6 5" xfId="27975" xr:uid="{00000000-0005-0000-0000-0000476D0000}"/>
    <cellStyle name="Normal 4 3 4 6 6" xfId="27976" xr:uid="{00000000-0005-0000-0000-0000486D0000}"/>
    <cellStyle name="Normal 4 3 4 6 7" xfId="27977" xr:uid="{00000000-0005-0000-0000-0000496D0000}"/>
    <cellStyle name="Normal 4 3 4 7" xfId="27978" xr:uid="{00000000-0005-0000-0000-00004A6D0000}"/>
    <cellStyle name="Normal 4 3 4 7 2" xfId="27979" xr:uid="{00000000-0005-0000-0000-00004B6D0000}"/>
    <cellStyle name="Normal 4 3 4 7 3" xfId="27980" xr:uid="{00000000-0005-0000-0000-00004C6D0000}"/>
    <cellStyle name="Normal 4 3 4 7 4" xfId="27981" xr:uid="{00000000-0005-0000-0000-00004D6D0000}"/>
    <cellStyle name="Normal 4 3 4 7 5" xfId="27982" xr:uid="{00000000-0005-0000-0000-00004E6D0000}"/>
    <cellStyle name="Normal 4 3 4 7 6" xfId="27983" xr:uid="{00000000-0005-0000-0000-00004F6D0000}"/>
    <cellStyle name="Normal 4 3 4 7 7" xfId="27984" xr:uid="{00000000-0005-0000-0000-0000506D0000}"/>
    <cellStyle name="Normal 4 3 4 8" xfId="27985" xr:uid="{00000000-0005-0000-0000-0000516D0000}"/>
    <cellStyle name="Normal 4 3 4 8 2" xfId="27986" xr:uid="{00000000-0005-0000-0000-0000526D0000}"/>
    <cellStyle name="Normal 4 3 4 8 3" xfId="27987" xr:uid="{00000000-0005-0000-0000-0000536D0000}"/>
    <cellStyle name="Normal 4 3 4 8 4" xfId="27988" xr:uid="{00000000-0005-0000-0000-0000546D0000}"/>
    <cellStyle name="Normal 4 3 4 8 5" xfId="27989" xr:uid="{00000000-0005-0000-0000-0000556D0000}"/>
    <cellStyle name="Normal 4 3 4 8 6" xfId="27990" xr:uid="{00000000-0005-0000-0000-0000566D0000}"/>
    <cellStyle name="Normal 4 3 4 8 7" xfId="27991" xr:uid="{00000000-0005-0000-0000-0000576D0000}"/>
    <cellStyle name="Normal 4 3 4 9" xfId="27992" xr:uid="{00000000-0005-0000-0000-0000586D0000}"/>
    <cellStyle name="Normal 4 3 4 9 2" xfId="27993" xr:uid="{00000000-0005-0000-0000-0000596D0000}"/>
    <cellStyle name="Normal 4 3 4 9 3" xfId="27994" xr:uid="{00000000-0005-0000-0000-00005A6D0000}"/>
    <cellStyle name="Normal 4 3 4 9 4" xfId="27995" xr:uid="{00000000-0005-0000-0000-00005B6D0000}"/>
    <cellStyle name="Normal 4 3 4 9 5" xfId="27996" xr:uid="{00000000-0005-0000-0000-00005C6D0000}"/>
    <cellStyle name="Normal 4 3 4 9 6" xfId="27997" xr:uid="{00000000-0005-0000-0000-00005D6D0000}"/>
    <cellStyle name="Normal 4 3 4 9 7" xfId="27998" xr:uid="{00000000-0005-0000-0000-00005E6D0000}"/>
    <cellStyle name="Normal 4 3 40" xfId="27999" xr:uid="{00000000-0005-0000-0000-00005F6D0000}"/>
    <cellStyle name="Normal 4 3 41" xfId="28000" xr:uid="{00000000-0005-0000-0000-0000606D0000}"/>
    <cellStyle name="Normal 4 3 42" xfId="28001" xr:uid="{00000000-0005-0000-0000-0000616D0000}"/>
    <cellStyle name="Normal 4 3 43" xfId="28002" xr:uid="{00000000-0005-0000-0000-0000626D0000}"/>
    <cellStyle name="Normal 4 3 44" xfId="28003" xr:uid="{00000000-0005-0000-0000-0000636D0000}"/>
    <cellStyle name="Normal 4 3 45" xfId="28004" xr:uid="{00000000-0005-0000-0000-0000646D0000}"/>
    <cellStyle name="Normal 4 3 46" xfId="28005" xr:uid="{00000000-0005-0000-0000-0000656D0000}"/>
    <cellStyle name="Normal 4 3 47" xfId="28006" xr:uid="{00000000-0005-0000-0000-0000666D0000}"/>
    <cellStyle name="Normal 4 3 48" xfId="28007" xr:uid="{00000000-0005-0000-0000-0000676D0000}"/>
    <cellStyle name="Normal 4 3 49" xfId="28008" xr:uid="{00000000-0005-0000-0000-0000686D0000}"/>
    <cellStyle name="Normal 4 3 5" xfId="28009" xr:uid="{00000000-0005-0000-0000-0000696D0000}"/>
    <cellStyle name="Normal 4 3 5 10" xfId="28010" xr:uid="{00000000-0005-0000-0000-00006A6D0000}"/>
    <cellStyle name="Normal 4 3 5 10 2" xfId="28011" xr:uid="{00000000-0005-0000-0000-00006B6D0000}"/>
    <cellStyle name="Normal 4 3 5 10 3" xfId="28012" xr:uid="{00000000-0005-0000-0000-00006C6D0000}"/>
    <cellStyle name="Normal 4 3 5 10 4" xfId="28013" xr:uid="{00000000-0005-0000-0000-00006D6D0000}"/>
    <cellStyle name="Normal 4 3 5 10 5" xfId="28014" xr:uid="{00000000-0005-0000-0000-00006E6D0000}"/>
    <cellStyle name="Normal 4 3 5 10 6" xfId="28015" xr:uid="{00000000-0005-0000-0000-00006F6D0000}"/>
    <cellStyle name="Normal 4 3 5 10 7" xfId="28016" xr:uid="{00000000-0005-0000-0000-0000706D0000}"/>
    <cellStyle name="Normal 4 3 5 11" xfId="28017" xr:uid="{00000000-0005-0000-0000-0000716D0000}"/>
    <cellStyle name="Normal 4 3 5 12" xfId="28018" xr:uid="{00000000-0005-0000-0000-0000726D0000}"/>
    <cellStyle name="Normal 4 3 5 13" xfId="28019" xr:uid="{00000000-0005-0000-0000-0000736D0000}"/>
    <cellStyle name="Normal 4 3 5 14" xfId="28020" xr:uid="{00000000-0005-0000-0000-0000746D0000}"/>
    <cellStyle name="Normal 4 3 5 15" xfId="28021" xr:uid="{00000000-0005-0000-0000-0000756D0000}"/>
    <cellStyle name="Normal 4 3 5 16" xfId="28022" xr:uid="{00000000-0005-0000-0000-0000766D0000}"/>
    <cellStyle name="Normal 4 3 5 2" xfId="28023" xr:uid="{00000000-0005-0000-0000-0000776D0000}"/>
    <cellStyle name="Normal 4 3 5 2 2" xfId="28024" xr:uid="{00000000-0005-0000-0000-0000786D0000}"/>
    <cellStyle name="Normal 4 3 5 2 3" xfId="28025" xr:uid="{00000000-0005-0000-0000-0000796D0000}"/>
    <cellStyle name="Normal 4 3 5 2 4" xfId="28026" xr:uid="{00000000-0005-0000-0000-00007A6D0000}"/>
    <cellStyle name="Normal 4 3 5 2 5" xfId="28027" xr:uid="{00000000-0005-0000-0000-00007B6D0000}"/>
    <cellStyle name="Normal 4 3 5 2 6" xfId="28028" xr:uid="{00000000-0005-0000-0000-00007C6D0000}"/>
    <cellStyle name="Normal 4 3 5 2 7" xfId="28029" xr:uid="{00000000-0005-0000-0000-00007D6D0000}"/>
    <cellStyle name="Normal 4 3 5 3" xfId="28030" xr:uid="{00000000-0005-0000-0000-00007E6D0000}"/>
    <cellStyle name="Normal 4 3 5 3 2" xfId="28031" xr:uid="{00000000-0005-0000-0000-00007F6D0000}"/>
    <cellStyle name="Normal 4 3 5 3 3" xfId="28032" xr:uid="{00000000-0005-0000-0000-0000806D0000}"/>
    <cellStyle name="Normal 4 3 5 3 4" xfId="28033" xr:uid="{00000000-0005-0000-0000-0000816D0000}"/>
    <cellStyle name="Normal 4 3 5 3 5" xfId="28034" xr:uid="{00000000-0005-0000-0000-0000826D0000}"/>
    <cellStyle name="Normal 4 3 5 3 6" xfId="28035" xr:uid="{00000000-0005-0000-0000-0000836D0000}"/>
    <cellStyle name="Normal 4 3 5 3 7" xfId="28036" xr:uid="{00000000-0005-0000-0000-0000846D0000}"/>
    <cellStyle name="Normal 4 3 5 4" xfId="28037" xr:uid="{00000000-0005-0000-0000-0000856D0000}"/>
    <cellStyle name="Normal 4 3 5 4 2" xfId="28038" xr:uid="{00000000-0005-0000-0000-0000866D0000}"/>
    <cellStyle name="Normal 4 3 5 4 3" xfId="28039" xr:uid="{00000000-0005-0000-0000-0000876D0000}"/>
    <cellStyle name="Normal 4 3 5 4 4" xfId="28040" xr:uid="{00000000-0005-0000-0000-0000886D0000}"/>
    <cellStyle name="Normal 4 3 5 4 5" xfId="28041" xr:uid="{00000000-0005-0000-0000-0000896D0000}"/>
    <cellStyle name="Normal 4 3 5 4 6" xfId="28042" xr:uid="{00000000-0005-0000-0000-00008A6D0000}"/>
    <cellStyle name="Normal 4 3 5 4 7" xfId="28043" xr:uid="{00000000-0005-0000-0000-00008B6D0000}"/>
    <cellStyle name="Normal 4 3 5 5" xfId="28044" xr:uid="{00000000-0005-0000-0000-00008C6D0000}"/>
    <cellStyle name="Normal 4 3 5 5 2" xfId="28045" xr:uid="{00000000-0005-0000-0000-00008D6D0000}"/>
    <cellStyle name="Normal 4 3 5 5 3" xfId="28046" xr:uid="{00000000-0005-0000-0000-00008E6D0000}"/>
    <cellStyle name="Normal 4 3 5 5 4" xfId="28047" xr:uid="{00000000-0005-0000-0000-00008F6D0000}"/>
    <cellStyle name="Normal 4 3 5 5 5" xfId="28048" xr:uid="{00000000-0005-0000-0000-0000906D0000}"/>
    <cellStyle name="Normal 4 3 5 5 6" xfId="28049" xr:uid="{00000000-0005-0000-0000-0000916D0000}"/>
    <cellStyle name="Normal 4 3 5 5 7" xfId="28050" xr:uid="{00000000-0005-0000-0000-0000926D0000}"/>
    <cellStyle name="Normal 4 3 5 6" xfId="28051" xr:uid="{00000000-0005-0000-0000-0000936D0000}"/>
    <cellStyle name="Normal 4 3 5 6 2" xfId="28052" xr:uid="{00000000-0005-0000-0000-0000946D0000}"/>
    <cellStyle name="Normal 4 3 5 6 3" xfId="28053" xr:uid="{00000000-0005-0000-0000-0000956D0000}"/>
    <cellStyle name="Normal 4 3 5 6 4" xfId="28054" xr:uid="{00000000-0005-0000-0000-0000966D0000}"/>
    <cellStyle name="Normal 4 3 5 6 5" xfId="28055" xr:uid="{00000000-0005-0000-0000-0000976D0000}"/>
    <cellStyle name="Normal 4 3 5 6 6" xfId="28056" xr:uid="{00000000-0005-0000-0000-0000986D0000}"/>
    <cellStyle name="Normal 4 3 5 6 7" xfId="28057" xr:uid="{00000000-0005-0000-0000-0000996D0000}"/>
    <cellStyle name="Normal 4 3 5 7" xfId="28058" xr:uid="{00000000-0005-0000-0000-00009A6D0000}"/>
    <cellStyle name="Normal 4 3 5 7 2" xfId="28059" xr:uid="{00000000-0005-0000-0000-00009B6D0000}"/>
    <cellStyle name="Normal 4 3 5 7 3" xfId="28060" xr:uid="{00000000-0005-0000-0000-00009C6D0000}"/>
    <cellStyle name="Normal 4 3 5 7 4" xfId="28061" xr:uid="{00000000-0005-0000-0000-00009D6D0000}"/>
    <cellStyle name="Normal 4 3 5 7 5" xfId="28062" xr:uid="{00000000-0005-0000-0000-00009E6D0000}"/>
    <cellStyle name="Normal 4 3 5 7 6" xfId="28063" xr:uid="{00000000-0005-0000-0000-00009F6D0000}"/>
    <cellStyle name="Normal 4 3 5 7 7" xfId="28064" xr:uid="{00000000-0005-0000-0000-0000A06D0000}"/>
    <cellStyle name="Normal 4 3 5 8" xfId="28065" xr:uid="{00000000-0005-0000-0000-0000A16D0000}"/>
    <cellStyle name="Normal 4 3 5 8 2" xfId="28066" xr:uid="{00000000-0005-0000-0000-0000A26D0000}"/>
    <cellStyle name="Normal 4 3 5 8 3" xfId="28067" xr:uid="{00000000-0005-0000-0000-0000A36D0000}"/>
    <cellStyle name="Normal 4 3 5 8 4" xfId="28068" xr:uid="{00000000-0005-0000-0000-0000A46D0000}"/>
    <cellStyle name="Normal 4 3 5 8 5" xfId="28069" xr:uid="{00000000-0005-0000-0000-0000A56D0000}"/>
    <cellStyle name="Normal 4 3 5 8 6" xfId="28070" xr:uid="{00000000-0005-0000-0000-0000A66D0000}"/>
    <cellStyle name="Normal 4 3 5 8 7" xfId="28071" xr:uid="{00000000-0005-0000-0000-0000A76D0000}"/>
    <cellStyle name="Normal 4 3 5 9" xfId="28072" xr:uid="{00000000-0005-0000-0000-0000A86D0000}"/>
    <cellStyle name="Normal 4 3 5 9 2" xfId="28073" xr:uid="{00000000-0005-0000-0000-0000A96D0000}"/>
    <cellStyle name="Normal 4 3 5 9 3" xfId="28074" xr:uid="{00000000-0005-0000-0000-0000AA6D0000}"/>
    <cellStyle name="Normal 4 3 5 9 4" xfId="28075" xr:uid="{00000000-0005-0000-0000-0000AB6D0000}"/>
    <cellStyle name="Normal 4 3 5 9 5" xfId="28076" xr:uid="{00000000-0005-0000-0000-0000AC6D0000}"/>
    <cellStyle name="Normal 4 3 5 9 6" xfId="28077" xr:uid="{00000000-0005-0000-0000-0000AD6D0000}"/>
    <cellStyle name="Normal 4 3 5 9 7" xfId="28078" xr:uid="{00000000-0005-0000-0000-0000AE6D0000}"/>
    <cellStyle name="Normal 4 3 50" xfId="28079" xr:uid="{00000000-0005-0000-0000-0000AF6D0000}"/>
    <cellStyle name="Normal 4 3 51" xfId="28080" xr:uid="{00000000-0005-0000-0000-0000B06D0000}"/>
    <cellStyle name="Normal 4 3 52" xfId="28081" xr:uid="{00000000-0005-0000-0000-0000B16D0000}"/>
    <cellStyle name="Normal 4 3 53" xfId="28082" xr:uid="{00000000-0005-0000-0000-0000B26D0000}"/>
    <cellStyle name="Normal 4 3 54" xfId="28083" xr:uid="{00000000-0005-0000-0000-0000B36D0000}"/>
    <cellStyle name="Normal 4 3 55" xfId="28084" xr:uid="{00000000-0005-0000-0000-0000B46D0000}"/>
    <cellStyle name="Normal 4 3 56" xfId="28085" xr:uid="{00000000-0005-0000-0000-0000B56D0000}"/>
    <cellStyle name="Normal 4 3 57" xfId="28086" xr:uid="{00000000-0005-0000-0000-0000B66D0000}"/>
    <cellStyle name="Normal 4 3 58" xfId="28087" xr:uid="{00000000-0005-0000-0000-0000B76D0000}"/>
    <cellStyle name="Normal 4 3 59" xfId="28088" xr:uid="{00000000-0005-0000-0000-0000B86D0000}"/>
    <cellStyle name="Normal 4 3 6" xfId="28089" xr:uid="{00000000-0005-0000-0000-0000B96D0000}"/>
    <cellStyle name="Normal 4 3 6 10" xfId="28090" xr:uid="{00000000-0005-0000-0000-0000BA6D0000}"/>
    <cellStyle name="Normal 4 3 6 10 2" xfId="28091" xr:uid="{00000000-0005-0000-0000-0000BB6D0000}"/>
    <cellStyle name="Normal 4 3 6 10 3" xfId="28092" xr:uid="{00000000-0005-0000-0000-0000BC6D0000}"/>
    <cellStyle name="Normal 4 3 6 10 4" xfId="28093" xr:uid="{00000000-0005-0000-0000-0000BD6D0000}"/>
    <cellStyle name="Normal 4 3 6 10 5" xfId="28094" xr:uid="{00000000-0005-0000-0000-0000BE6D0000}"/>
    <cellStyle name="Normal 4 3 6 10 6" xfId="28095" xr:uid="{00000000-0005-0000-0000-0000BF6D0000}"/>
    <cellStyle name="Normal 4 3 6 10 7" xfId="28096" xr:uid="{00000000-0005-0000-0000-0000C06D0000}"/>
    <cellStyle name="Normal 4 3 6 11" xfId="28097" xr:uid="{00000000-0005-0000-0000-0000C16D0000}"/>
    <cellStyle name="Normal 4 3 6 12" xfId="28098" xr:uid="{00000000-0005-0000-0000-0000C26D0000}"/>
    <cellStyle name="Normal 4 3 6 13" xfId="28099" xr:uid="{00000000-0005-0000-0000-0000C36D0000}"/>
    <cellStyle name="Normal 4 3 6 14" xfId="28100" xr:uid="{00000000-0005-0000-0000-0000C46D0000}"/>
    <cellStyle name="Normal 4 3 6 15" xfId="28101" xr:uid="{00000000-0005-0000-0000-0000C56D0000}"/>
    <cellStyle name="Normal 4 3 6 16" xfId="28102" xr:uid="{00000000-0005-0000-0000-0000C66D0000}"/>
    <cellStyle name="Normal 4 3 6 2" xfId="28103" xr:uid="{00000000-0005-0000-0000-0000C76D0000}"/>
    <cellStyle name="Normal 4 3 6 2 2" xfId="28104" xr:uid="{00000000-0005-0000-0000-0000C86D0000}"/>
    <cellStyle name="Normal 4 3 6 2 3" xfId="28105" xr:uid="{00000000-0005-0000-0000-0000C96D0000}"/>
    <cellStyle name="Normal 4 3 6 2 4" xfId="28106" xr:uid="{00000000-0005-0000-0000-0000CA6D0000}"/>
    <cellStyle name="Normal 4 3 6 2 5" xfId="28107" xr:uid="{00000000-0005-0000-0000-0000CB6D0000}"/>
    <cellStyle name="Normal 4 3 6 2 6" xfId="28108" xr:uid="{00000000-0005-0000-0000-0000CC6D0000}"/>
    <cellStyle name="Normal 4 3 6 2 7" xfId="28109" xr:uid="{00000000-0005-0000-0000-0000CD6D0000}"/>
    <cellStyle name="Normal 4 3 6 3" xfId="28110" xr:uid="{00000000-0005-0000-0000-0000CE6D0000}"/>
    <cellStyle name="Normal 4 3 6 3 2" xfId="28111" xr:uid="{00000000-0005-0000-0000-0000CF6D0000}"/>
    <cellStyle name="Normal 4 3 6 3 3" xfId="28112" xr:uid="{00000000-0005-0000-0000-0000D06D0000}"/>
    <cellStyle name="Normal 4 3 6 3 4" xfId="28113" xr:uid="{00000000-0005-0000-0000-0000D16D0000}"/>
    <cellStyle name="Normal 4 3 6 3 5" xfId="28114" xr:uid="{00000000-0005-0000-0000-0000D26D0000}"/>
    <cellStyle name="Normal 4 3 6 3 6" xfId="28115" xr:uid="{00000000-0005-0000-0000-0000D36D0000}"/>
    <cellStyle name="Normal 4 3 6 3 7" xfId="28116" xr:uid="{00000000-0005-0000-0000-0000D46D0000}"/>
    <cellStyle name="Normal 4 3 6 4" xfId="28117" xr:uid="{00000000-0005-0000-0000-0000D56D0000}"/>
    <cellStyle name="Normal 4 3 6 4 2" xfId="28118" xr:uid="{00000000-0005-0000-0000-0000D66D0000}"/>
    <cellStyle name="Normal 4 3 6 4 3" xfId="28119" xr:uid="{00000000-0005-0000-0000-0000D76D0000}"/>
    <cellStyle name="Normal 4 3 6 4 4" xfId="28120" xr:uid="{00000000-0005-0000-0000-0000D86D0000}"/>
    <cellStyle name="Normal 4 3 6 4 5" xfId="28121" xr:uid="{00000000-0005-0000-0000-0000D96D0000}"/>
    <cellStyle name="Normal 4 3 6 4 6" xfId="28122" xr:uid="{00000000-0005-0000-0000-0000DA6D0000}"/>
    <cellStyle name="Normal 4 3 6 4 7" xfId="28123" xr:uid="{00000000-0005-0000-0000-0000DB6D0000}"/>
    <cellStyle name="Normal 4 3 6 5" xfId="28124" xr:uid="{00000000-0005-0000-0000-0000DC6D0000}"/>
    <cellStyle name="Normal 4 3 6 5 2" xfId="28125" xr:uid="{00000000-0005-0000-0000-0000DD6D0000}"/>
    <cellStyle name="Normal 4 3 6 5 3" xfId="28126" xr:uid="{00000000-0005-0000-0000-0000DE6D0000}"/>
    <cellStyle name="Normal 4 3 6 5 4" xfId="28127" xr:uid="{00000000-0005-0000-0000-0000DF6D0000}"/>
    <cellStyle name="Normal 4 3 6 5 5" xfId="28128" xr:uid="{00000000-0005-0000-0000-0000E06D0000}"/>
    <cellStyle name="Normal 4 3 6 5 6" xfId="28129" xr:uid="{00000000-0005-0000-0000-0000E16D0000}"/>
    <cellStyle name="Normal 4 3 6 5 7" xfId="28130" xr:uid="{00000000-0005-0000-0000-0000E26D0000}"/>
    <cellStyle name="Normal 4 3 6 6" xfId="28131" xr:uid="{00000000-0005-0000-0000-0000E36D0000}"/>
    <cellStyle name="Normal 4 3 6 6 2" xfId="28132" xr:uid="{00000000-0005-0000-0000-0000E46D0000}"/>
    <cellStyle name="Normal 4 3 6 6 3" xfId="28133" xr:uid="{00000000-0005-0000-0000-0000E56D0000}"/>
    <cellStyle name="Normal 4 3 6 6 4" xfId="28134" xr:uid="{00000000-0005-0000-0000-0000E66D0000}"/>
    <cellStyle name="Normal 4 3 6 6 5" xfId="28135" xr:uid="{00000000-0005-0000-0000-0000E76D0000}"/>
    <cellStyle name="Normal 4 3 6 6 6" xfId="28136" xr:uid="{00000000-0005-0000-0000-0000E86D0000}"/>
    <cellStyle name="Normal 4 3 6 6 7" xfId="28137" xr:uid="{00000000-0005-0000-0000-0000E96D0000}"/>
    <cellStyle name="Normal 4 3 6 7" xfId="28138" xr:uid="{00000000-0005-0000-0000-0000EA6D0000}"/>
    <cellStyle name="Normal 4 3 6 7 2" xfId="28139" xr:uid="{00000000-0005-0000-0000-0000EB6D0000}"/>
    <cellStyle name="Normal 4 3 6 7 3" xfId="28140" xr:uid="{00000000-0005-0000-0000-0000EC6D0000}"/>
    <cellStyle name="Normal 4 3 6 7 4" xfId="28141" xr:uid="{00000000-0005-0000-0000-0000ED6D0000}"/>
    <cellStyle name="Normal 4 3 6 7 5" xfId="28142" xr:uid="{00000000-0005-0000-0000-0000EE6D0000}"/>
    <cellStyle name="Normal 4 3 6 7 6" xfId="28143" xr:uid="{00000000-0005-0000-0000-0000EF6D0000}"/>
    <cellStyle name="Normal 4 3 6 7 7" xfId="28144" xr:uid="{00000000-0005-0000-0000-0000F06D0000}"/>
    <cellStyle name="Normal 4 3 6 8" xfId="28145" xr:uid="{00000000-0005-0000-0000-0000F16D0000}"/>
    <cellStyle name="Normal 4 3 6 8 2" xfId="28146" xr:uid="{00000000-0005-0000-0000-0000F26D0000}"/>
    <cellStyle name="Normal 4 3 6 8 3" xfId="28147" xr:uid="{00000000-0005-0000-0000-0000F36D0000}"/>
    <cellStyle name="Normal 4 3 6 8 4" xfId="28148" xr:uid="{00000000-0005-0000-0000-0000F46D0000}"/>
    <cellStyle name="Normal 4 3 6 8 5" xfId="28149" xr:uid="{00000000-0005-0000-0000-0000F56D0000}"/>
    <cellStyle name="Normal 4 3 6 8 6" xfId="28150" xr:uid="{00000000-0005-0000-0000-0000F66D0000}"/>
    <cellStyle name="Normal 4 3 6 8 7" xfId="28151" xr:uid="{00000000-0005-0000-0000-0000F76D0000}"/>
    <cellStyle name="Normal 4 3 6 9" xfId="28152" xr:uid="{00000000-0005-0000-0000-0000F86D0000}"/>
    <cellStyle name="Normal 4 3 6 9 2" xfId="28153" xr:uid="{00000000-0005-0000-0000-0000F96D0000}"/>
    <cellStyle name="Normal 4 3 6 9 3" xfId="28154" xr:uid="{00000000-0005-0000-0000-0000FA6D0000}"/>
    <cellStyle name="Normal 4 3 6 9 4" xfId="28155" xr:uid="{00000000-0005-0000-0000-0000FB6D0000}"/>
    <cellStyle name="Normal 4 3 6 9 5" xfId="28156" xr:uid="{00000000-0005-0000-0000-0000FC6D0000}"/>
    <cellStyle name="Normal 4 3 6 9 6" xfId="28157" xr:uid="{00000000-0005-0000-0000-0000FD6D0000}"/>
    <cellStyle name="Normal 4 3 6 9 7" xfId="28158" xr:uid="{00000000-0005-0000-0000-0000FE6D0000}"/>
    <cellStyle name="Normal 4 3 60" xfId="28159" xr:uid="{00000000-0005-0000-0000-0000FF6D0000}"/>
    <cellStyle name="Normal 4 3 61" xfId="28160" xr:uid="{00000000-0005-0000-0000-0000006E0000}"/>
    <cellStyle name="Normal 4 3 62" xfId="28161" xr:uid="{00000000-0005-0000-0000-0000016E0000}"/>
    <cellStyle name="Normal 4 3 63" xfId="28162" xr:uid="{00000000-0005-0000-0000-0000026E0000}"/>
    <cellStyle name="Normal 4 3 64" xfId="28163" xr:uid="{00000000-0005-0000-0000-0000036E0000}"/>
    <cellStyle name="Normal 4 3 65" xfId="28164" xr:uid="{00000000-0005-0000-0000-0000046E0000}"/>
    <cellStyle name="Normal 4 3 66" xfId="28165" xr:uid="{00000000-0005-0000-0000-0000056E0000}"/>
    <cellStyle name="Normal 4 3 67" xfId="28166" xr:uid="{00000000-0005-0000-0000-0000066E0000}"/>
    <cellStyle name="Normal 4 3 68" xfId="28167" xr:uid="{00000000-0005-0000-0000-0000076E0000}"/>
    <cellStyle name="Normal 4 3 69" xfId="28168" xr:uid="{00000000-0005-0000-0000-0000086E0000}"/>
    <cellStyle name="Normal 4 3 7" xfId="28169" xr:uid="{00000000-0005-0000-0000-0000096E0000}"/>
    <cellStyle name="Normal 4 3 7 10" xfId="28170" xr:uid="{00000000-0005-0000-0000-00000A6E0000}"/>
    <cellStyle name="Normal 4 3 7 10 2" xfId="28171" xr:uid="{00000000-0005-0000-0000-00000B6E0000}"/>
    <cellStyle name="Normal 4 3 7 10 3" xfId="28172" xr:uid="{00000000-0005-0000-0000-00000C6E0000}"/>
    <cellStyle name="Normal 4 3 7 10 4" xfId="28173" xr:uid="{00000000-0005-0000-0000-00000D6E0000}"/>
    <cellStyle name="Normal 4 3 7 10 5" xfId="28174" xr:uid="{00000000-0005-0000-0000-00000E6E0000}"/>
    <cellStyle name="Normal 4 3 7 10 6" xfId="28175" xr:uid="{00000000-0005-0000-0000-00000F6E0000}"/>
    <cellStyle name="Normal 4 3 7 10 7" xfId="28176" xr:uid="{00000000-0005-0000-0000-0000106E0000}"/>
    <cellStyle name="Normal 4 3 7 11" xfId="28177" xr:uid="{00000000-0005-0000-0000-0000116E0000}"/>
    <cellStyle name="Normal 4 3 7 12" xfId="28178" xr:uid="{00000000-0005-0000-0000-0000126E0000}"/>
    <cellStyle name="Normal 4 3 7 13" xfId="28179" xr:uid="{00000000-0005-0000-0000-0000136E0000}"/>
    <cellStyle name="Normal 4 3 7 14" xfId="28180" xr:uid="{00000000-0005-0000-0000-0000146E0000}"/>
    <cellStyle name="Normal 4 3 7 15" xfId="28181" xr:uid="{00000000-0005-0000-0000-0000156E0000}"/>
    <cellStyle name="Normal 4 3 7 16" xfId="28182" xr:uid="{00000000-0005-0000-0000-0000166E0000}"/>
    <cellStyle name="Normal 4 3 7 2" xfId="28183" xr:uid="{00000000-0005-0000-0000-0000176E0000}"/>
    <cellStyle name="Normal 4 3 7 2 2" xfId="28184" xr:uid="{00000000-0005-0000-0000-0000186E0000}"/>
    <cellStyle name="Normal 4 3 7 2 3" xfId="28185" xr:uid="{00000000-0005-0000-0000-0000196E0000}"/>
    <cellStyle name="Normal 4 3 7 2 4" xfId="28186" xr:uid="{00000000-0005-0000-0000-00001A6E0000}"/>
    <cellStyle name="Normal 4 3 7 2 5" xfId="28187" xr:uid="{00000000-0005-0000-0000-00001B6E0000}"/>
    <cellStyle name="Normal 4 3 7 2 6" xfId="28188" xr:uid="{00000000-0005-0000-0000-00001C6E0000}"/>
    <cellStyle name="Normal 4 3 7 2 7" xfId="28189" xr:uid="{00000000-0005-0000-0000-00001D6E0000}"/>
    <cellStyle name="Normal 4 3 7 3" xfId="28190" xr:uid="{00000000-0005-0000-0000-00001E6E0000}"/>
    <cellStyle name="Normal 4 3 7 3 2" xfId="28191" xr:uid="{00000000-0005-0000-0000-00001F6E0000}"/>
    <cellStyle name="Normal 4 3 7 3 3" xfId="28192" xr:uid="{00000000-0005-0000-0000-0000206E0000}"/>
    <cellStyle name="Normal 4 3 7 3 4" xfId="28193" xr:uid="{00000000-0005-0000-0000-0000216E0000}"/>
    <cellStyle name="Normal 4 3 7 3 5" xfId="28194" xr:uid="{00000000-0005-0000-0000-0000226E0000}"/>
    <cellStyle name="Normal 4 3 7 3 6" xfId="28195" xr:uid="{00000000-0005-0000-0000-0000236E0000}"/>
    <cellStyle name="Normal 4 3 7 3 7" xfId="28196" xr:uid="{00000000-0005-0000-0000-0000246E0000}"/>
    <cellStyle name="Normal 4 3 7 4" xfId="28197" xr:uid="{00000000-0005-0000-0000-0000256E0000}"/>
    <cellStyle name="Normal 4 3 7 4 2" xfId="28198" xr:uid="{00000000-0005-0000-0000-0000266E0000}"/>
    <cellStyle name="Normal 4 3 7 4 3" xfId="28199" xr:uid="{00000000-0005-0000-0000-0000276E0000}"/>
    <cellStyle name="Normal 4 3 7 4 4" xfId="28200" xr:uid="{00000000-0005-0000-0000-0000286E0000}"/>
    <cellStyle name="Normal 4 3 7 4 5" xfId="28201" xr:uid="{00000000-0005-0000-0000-0000296E0000}"/>
    <cellStyle name="Normal 4 3 7 4 6" xfId="28202" xr:uid="{00000000-0005-0000-0000-00002A6E0000}"/>
    <cellStyle name="Normal 4 3 7 4 7" xfId="28203" xr:uid="{00000000-0005-0000-0000-00002B6E0000}"/>
    <cellStyle name="Normal 4 3 7 5" xfId="28204" xr:uid="{00000000-0005-0000-0000-00002C6E0000}"/>
    <cellStyle name="Normal 4 3 7 5 2" xfId="28205" xr:uid="{00000000-0005-0000-0000-00002D6E0000}"/>
    <cellStyle name="Normal 4 3 7 5 3" xfId="28206" xr:uid="{00000000-0005-0000-0000-00002E6E0000}"/>
    <cellStyle name="Normal 4 3 7 5 4" xfId="28207" xr:uid="{00000000-0005-0000-0000-00002F6E0000}"/>
    <cellStyle name="Normal 4 3 7 5 5" xfId="28208" xr:uid="{00000000-0005-0000-0000-0000306E0000}"/>
    <cellStyle name="Normal 4 3 7 5 6" xfId="28209" xr:uid="{00000000-0005-0000-0000-0000316E0000}"/>
    <cellStyle name="Normal 4 3 7 5 7" xfId="28210" xr:uid="{00000000-0005-0000-0000-0000326E0000}"/>
    <cellStyle name="Normal 4 3 7 6" xfId="28211" xr:uid="{00000000-0005-0000-0000-0000336E0000}"/>
    <cellStyle name="Normal 4 3 7 6 2" xfId="28212" xr:uid="{00000000-0005-0000-0000-0000346E0000}"/>
    <cellStyle name="Normal 4 3 7 6 3" xfId="28213" xr:uid="{00000000-0005-0000-0000-0000356E0000}"/>
    <cellStyle name="Normal 4 3 7 6 4" xfId="28214" xr:uid="{00000000-0005-0000-0000-0000366E0000}"/>
    <cellStyle name="Normal 4 3 7 6 5" xfId="28215" xr:uid="{00000000-0005-0000-0000-0000376E0000}"/>
    <cellStyle name="Normal 4 3 7 6 6" xfId="28216" xr:uid="{00000000-0005-0000-0000-0000386E0000}"/>
    <cellStyle name="Normal 4 3 7 6 7" xfId="28217" xr:uid="{00000000-0005-0000-0000-0000396E0000}"/>
    <cellStyle name="Normal 4 3 7 7" xfId="28218" xr:uid="{00000000-0005-0000-0000-00003A6E0000}"/>
    <cellStyle name="Normal 4 3 7 7 2" xfId="28219" xr:uid="{00000000-0005-0000-0000-00003B6E0000}"/>
    <cellStyle name="Normal 4 3 7 7 3" xfId="28220" xr:uid="{00000000-0005-0000-0000-00003C6E0000}"/>
    <cellStyle name="Normal 4 3 7 7 4" xfId="28221" xr:uid="{00000000-0005-0000-0000-00003D6E0000}"/>
    <cellStyle name="Normal 4 3 7 7 5" xfId="28222" xr:uid="{00000000-0005-0000-0000-00003E6E0000}"/>
    <cellStyle name="Normal 4 3 7 7 6" xfId="28223" xr:uid="{00000000-0005-0000-0000-00003F6E0000}"/>
    <cellStyle name="Normal 4 3 7 7 7" xfId="28224" xr:uid="{00000000-0005-0000-0000-0000406E0000}"/>
    <cellStyle name="Normal 4 3 7 8" xfId="28225" xr:uid="{00000000-0005-0000-0000-0000416E0000}"/>
    <cellStyle name="Normal 4 3 7 8 2" xfId="28226" xr:uid="{00000000-0005-0000-0000-0000426E0000}"/>
    <cellStyle name="Normal 4 3 7 8 3" xfId="28227" xr:uid="{00000000-0005-0000-0000-0000436E0000}"/>
    <cellStyle name="Normal 4 3 7 8 4" xfId="28228" xr:uid="{00000000-0005-0000-0000-0000446E0000}"/>
    <cellStyle name="Normal 4 3 7 8 5" xfId="28229" xr:uid="{00000000-0005-0000-0000-0000456E0000}"/>
    <cellStyle name="Normal 4 3 7 8 6" xfId="28230" xr:uid="{00000000-0005-0000-0000-0000466E0000}"/>
    <cellStyle name="Normal 4 3 7 8 7" xfId="28231" xr:uid="{00000000-0005-0000-0000-0000476E0000}"/>
    <cellStyle name="Normal 4 3 7 9" xfId="28232" xr:uid="{00000000-0005-0000-0000-0000486E0000}"/>
    <cellStyle name="Normal 4 3 7 9 2" xfId="28233" xr:uid="{00000000-0005-0000-0000-0000496E0000}"/>
    <cellStyle name="Normal 4 3 7 9 3" xfId="28234" xr:uid="{00000000-0005-0000-0000-00004A6E0000}"/>
    <cellStyle name="Normal 4 3 7 9 4" xfId="28235" xr:uid="{00000000-0005-0000-0000-00004B6E0000}"/>
    <cellStyle name="Normal 4 3 7 9 5" xfId="28236" xr:uid="{00000000-0005-0000-0000-00004C6E0000}"/>
    <cellStyle name="Normal 4 3 7 9 6" xfId="28237" xr:uid="{00000000-0005-0000-0000-00004D6E0000}"/>
    <cellStyle name="Normal 4 3 7 9 7" xfId="28238" xr:uid="{00000000-0005-0000-0000-00004E6E0000}"/>
    <cellStyle name="Normal 4 3 70" xfId="28239" xr:uid="{00000000-0005-0000-0000-00004F6E0000}"/>
    <cellStyle name="Normal 4 3 71" xfId="28240" xr:uid="{00000000-0005-0000-0000-0000506E0000}"/>
    <cellStyle name="Normal 4 3 72" xfId="28241" xr:uid="{00000000-0005-0000-0000-0000516E0000}"/>
    <cellStyle name="Normal 4 3 73" xfId="28242" xr:uid="{00000000-0005-0000-0000-0000526E0000}"/>
    <cellStyle name="Normal 4 3 74" xfId="28243" xr:uid="{00000000-0005-0000-0000-0000536E0000}"/>
    <cellStyle name="Normal 4 3 75" xfId="28244" xr:uid="{00000000-0005-0000-0000-0000546E0000}"/>
    <cellStyle name="Normal 4 3 76" xfId="28245" xr:uid="{00000000-0005-0000-0000-0000556E0000}"/>
    <cellStyle name="Normal 4 3 77" xfId="28246" xr:uid="{00000000-0005-0000-0000-0000566E0000}"/>
    <cellStyle name="Normal 4 3 78" xfId="28247" xr:uid="{00000000-0005-0000-0000-0000576E0000}"/>
    <cellStyle name="Normal 4 3 79" xfId="28248" xr:uid="{00000000-0005-0000-0000-0000586E0000}"/>
    <cellStyle name="Normal 4 3 8" xfId="28249" xr:uid="{00000000-0005-0000-0000-0000596E0000}"/>
    <cellStyle name="Normal 4 3 8 10" xfId="28250" xr:uid="{00000000-0005-0000-0000-00005A6E0000}"/>
    <cellStyle name="Normal 4 3 8 10 2" xfId="28251" xr:uid="{00000000-0005-0000-0000-00005B6E0000}"/>
    <cellStyle name="Normal 4 3 8 10 3" xfId="28252" xr:uid="{00000000-0005-0000-0000-00005C6E0000}"/>
    <cellStyle name="Normal 4 3 8 10 4" xfId="28253" xr:uid="{00000000-0005-0000-0000-00005D6E0000}"/>
    <cellStyle name="Normal 4 3 8 10 5" xfId="28254" xr:uid="{00000000-0005-0000-0000-00005E6E0000}"/>
    <cellStyle name="Normal 4 3 8 10 6" xfId="28255" xr:uid="{00000000-0005-0000-0000-00005F6E0000}"/>
    <cellStyle name="Normal 4 3 8 10 7" xfId="28256" xr:uid="{00000000-0005-0000-0000-0000606E0000}"/>
    <cellStyle name="Normal 4 3 8 11" xfId="28257" xr:uid="{00000000-0005-0000-0000-0000616E0000}"/>
    <cellStyle name="Normal 4 3 8 12" xfId="28258" xr:uid="{00000000-0005-0000-0000-0000626E0000}"/>
    <cellStyle name="Normal 4 3 8 13" xfId="28259" xr:uid="{00000000-0005-0000-0000-0000636E0000}"/>
    <cellStyle name="Normal 4 3 8 14" xfId="28260" xr:uid="{00000000-0005-0000-0000-0000646E0000}"/>
    <cellStyle name="Normal 4 3 8 15" xfId="28261" xr:uid="{00000000-0005-0000-0000-0000656E0000}"/>
    <cellStyle name="Normal 4 3 8 16" xfId="28262" xr:uid="{00000000-0005-0000-0000-0000666E0000}"/>
    <cellStyle name="Normal 4 3 8 2" xfId="28263" xr:uid="{00000000-0005-0000-0000-0000676E0000}"/>
    <cellStyle name="Normal 4 3 8 2 2" xfId="28264" xr:uid="{00000000-0005-0000-0000-0000686E0000}"/>
    <cellStyle name="Normal 4 3 8 2 3" xfId="28265" xr:uid="{00000000-0005-0000-0000-0000696E0000}"/>
    <cellStyle name="Normal 4 3 8 2 4" xfId="28266" xr:uid="{00000000-0005-0000-0000-00006A6E0000}"/>
    <cellStyle name="Normal 4 3 8 2 5" xfId="28267" xr:uid="{00000000-0005-0000-0000-00006B6E0000}"/>
    <cellStyle name="Normal 4 3 8 2 6" xfId="28268" xr:uid="{00000000-0005-0000-0000-00006C6E0000}"/>
    <cellStyle name="Normal 4 3 8 2 7" xfId="28269" xr:uid="{00000000-0005-0000-0000-00006D6E0000}"/>
    <cellStyle name="Normal 4 3 8 3" xfId="28270" xr:uid="{00000000-0005-0000-0000-00006E6E0000}"/>
    <cellStyle name="Normal 4 3 8 3 2" xfId="28271" xr:uid="{00000000-0005-0000-0000-00006F6E0000}"/>
    <cellStyle name="Normal 4 3 8 3 3" xfId="28272" xr:uid="{00000000-0005-0000-0000-0000706E0000}"/>
    <cellStyle name="Normal 4 3 8 3 4" xfId="28273" xr:uid="{00000000-0005-0000-0000-0000716E0000}"/>
    <cellStyle name="Normal 4 3 8 3 5" xfId="28274" xr:uid="{00000000-0005-0000-0000-0000726E0000}"/>
    <cellStyle name="Normal 4 3 8 3 6" xfId="28275" xr:uid="{00000000-0005-0000-0000-0000736E0000}"/>
    <cellStyle name="Normal 4 3 8 3 7" xfId="28276" xr:uid="{00000000-0005-0000-0000-0000746E0000}"/>
    <cellStyle name="Normal 4 3 8 4" xfId="28277" xr:uid="{00000000-0005-0000-0000-0000756E0000}"/>
    <cellStyle name="Normal 4 3 8 4 2" xfId="28278" xr:uid="{00000000-0005-0000-0000-0000766E0000}"/>
    <cellStyle name="Normal 4 3 8 4 3" xfId="28279" xr:uid="{00000000-0005-0000-0000-0000776E0000}"/>
    <cellStyle name="Normal 4 3 8 4 4" xfId="28280" xr:uid="{00000000-0005-0000-0000-0000786E0000}"/>
    <cellStyle name="Normal 4 3 8 4 5" xfId="28281" xr:uid="{00000000-0005-0000-0000-0000796E0000}"/>
    <cellStyle name="Normal 4 3 8 4 6" xfId="28282" xr:uid="{00000000-0005-0000-0000-00007A6E0000}"/>
    <cellStyle name="Normal 4 3 8 4 7" xfId="28283" xr:uid="{00000000-0005-0000-0000-00007B6E0000}"/>
    <cellStyle name="Normal 4 3 8 5" xfId="28284" xr:uid="{00000000-0005-0000-0000-00007C6E0000}"/>
    <cellStyle name="Normal 4 3 8 5 2" xfId="28285" xr:uid="{00000000-0005-0000-0000-00007D6E0000}"/>
    <cellStyle name="Normal 4 3 8 5 3" xfId="28286" xr:uid="{00000000-0005-0000-0000-00007E6E0000}"/>
    <cellStyle name="Normal 4 3 8 5 4" xfId="28287" xr:uid="{00000000-0005-0000-0000-00007F6E0000}"/>
    <cellStyle name="Normal 4 3 8 5 5" xfId="28288" xr:uid="{00000000-0005-0000-0000-0000806E0000}"/>
    <cellStyle name="Normal 4 3 8 5 6" xfId="28289" xr:uid="{00000000-0005-0000-0000-0000816E0000}"/>
    <cellStyle name="Normal 4 3 8 5 7" xfId="28290" xr:uid="{00000000-0005-0000-0000-0000826E0000}"/>
    <cellStyle name="Normal 4 3 8 6" xfId="28291" xr:uid="{00000000-0005-0000-0000-0000836E0000}"/>
    <cellStyle name="Normal 4 3 8 6 2" xfId="28292" xr:uid="{00000000-0005-0000-0000-0000846E0000}"/>
    <cellStyle name="Normal 4 3 8 6 3" xfId="28293" xr:uid="{00000000-0005-0000-0000-0000856E0000}"/>
    <cellStyle name="Normal 4 3 8 6 4" xfId="28294" xr:uid="{00000000-0005-0000-0000-0000866E0000}"/>
    <cellStyle name="Normal 4 3 8 6 5" xfId="28295" xr:uid="{00000000-0005-0000-0000-0000876E0000}"/>
    <cellStyle name="Normal 4 3 8 6 6" xfId="28296" xr:uid="{00000000-0005-0000-0000-0000886E0000}"/>
    <cellStyle name="Normal 4 3 8 6 7" xfId="28297" xr:uid="{00000000-0005-0000-0000-0000896E0000}"/>
    <cellStyle name="Normal 4 3 8 7" xfId="28298" xr:uid="{00000000-0005-0000-0000-00008A6E0000}"/>
    <cellStyle name="Normal 4 3 8 7 2" xfId="28299" xr:uid="{00000000-0005-0000-0000-00008B6E0000}"/>
    <cellStyle name="Normal 4 3 8 7 3" xfId="28300" xr:uid="{00000000-0005-0000-0000-00008C6E0000}"/>
    <cellStyle name="Normal 4 3 8 7 4" xfId="28301" xr:uid="{00000000-0005-0000-0000-00008D6E0000}"/>
    <cellStyle name="Normal 4 3 8 7 5" xfId="28302" xr:uid="{00000000-0005-0000-0000-00008E6E0000}"/>
    <cellStyle name="Normal 4 3 8 7 6" xfId="28303" xr:uid="{00000000-0005-0000-0000-00008F6E0000}"/>
    <cellStyle name="Normal 4 3 8 7 7" xfId="28304" xr:uid="{00000000-0005-0000-0000-0000906E0000}"/>
    <cellStyle name="Normal 4 3 8 8" xfId="28305" xr:uid="{00000000-0005-0000-0000-0000916E0000}"/>
    <cellStyle name="Normal 4 3 8 8 2" xfId="28306" xr:uid="{00000000-0005-0000-0000-0000926E0000}"/>
    <cellStyle name="Normal 4 3 8 8 3" xfId="28307" xr:uid="{00000000-0005-0000-0000-0000936E0000}"/>
    <cellStyle name="Normal 4 3 8 8 4" xfId="28308" xr:uid="{00000000-0005-0000-0000-0000946E0000}"/>
    <cellStyle name="Normal 4 3 8 8 5" xfId="28309" xr:uid="{00000000-0005-0000-0000-0000956E0000}"/>
    <cellStyle name="Normal 4 3 8 8 6" xfId="28310" xr:uid="{00000000-0005-0000-0000-0000966E0000}"/>
    <cellStyle name="Normal 4 3 8 8 7" xfId="28311" xr:uid="{00000000-0005-0000-0000-0000976E0000}"/>
    <cellStyle name="Normal 4 3 8 9" xfId="28312" xr:uid="{00000000-0005-0000-0000-0000986E0000}"/>
    <cellStyle name="Normal 4 3 8 9 2" xfId="28313" xr:uid="{00000000-0005-0000-0000-0000996E0000}"/>
    <cellStyle name="Normal 4 3 8 9 3" xfId="28314" xr:uid="{00000000-0005-0000-0000-00009A6E0000}"/>
    <cellStyle name="Normal 4 3 8 9 4" xfId="28315" xr:uid="{00000000-0005-0000-0000-00009B6E0000}"/>
    <cellStyle name="Normal 4 3 8 9 5" xfId="28316" xr:uid="{00000000-0005-0000-0000-00009C6E0000}"/>
    <cellStyle name="Normal 4 3 8 9 6" xfId="28317" xr:uid="{00000000-0005-0000-0000-00009D6E0000}"/>
    <cellStyle name="Normal 4 3 8 9 7" xfId="28318" xr:uid="{00000000-0005-0000-0000-00009E6E0000}"/>
    <cellStyle name="Normal 4 3 80" xfId="28319" xr:uid="{00000000-0005-0000-0000-00009F6E0000}"/>
    <cellStyle name="Normal 4 3 81" xfId="28320" xr:uid="{00000000-0005-0000-0000-0000A06E0000}"/>
    <cellStyle name="Normal 4 3 82" xfId="28321" xr:uid="{00000000-0005-0000-0000-0000A16E0000}"/>
    <cellStyle name="Normal 4 3 83" xfId="28322" xr:uid="{00000000-0005-0000-0000-0000A26E0000}"/>
    <cellStyle name="Normal 4 3 84" xfId="28323" xr:uid="{00000000-0005-0000-0000-0000A36E0000}"/>
    <cellStyle name="Normal 4 3 85" xfId="28324" xr:uid="{00000000-0005-0000-0000-0000A46E0000}"/>
    <cellStyle name="Normal 4 3 86" xfId="28325" xr:uid="{00000000-0005-0000-0000-0000A56E0000}"/>
    <cellStyle name="Normal 4 3 87" xfId="28326" xr:uid="{00000000-0005-0000-0000-0000A66E0000}"/>
    <cellStyle name="Normal 4 3 88" xfId="28327" xr:uid="{00000000-0005-0000-0000-0000A76E0000}"/>
    <cellStyle name="Normal 4 3 89" xfId="28328" xr:uid="{00000000-0005-0000-0000-0000A86E0000}"/>
    <cellStyle name="Normal 4 3 9" xfId="28329" xr:uid="{00000000-0005-0000-0000-0000A96E0000}"/>
    <cellStyle name="Normal 4 3 9 10" xfId="28330" xr:uid="{00000000-0005-0000-0000-0000AA6E0000}"/>
    <cellStyle name="Normal 4 3 9 10 2" xfId="28331" xr:uid="{00000000-0005-0000-0000-0000AB6E0000}"/>
    <cellStyle name="Normal 4 3 9 10 3" xfId="28332" xr:uid="{00000000-0005-0000-0000-0000AC6E0000}"/>
    <cellStyle name="Normal 4 3 9 10 4" xfId="28333" xr:uid="{00000000-0005-0000-0000-0000AD6E0000}"/>
    <cellStyle name="Normal 4 3 9 10 5" xfId="28334" xr:uid="{00000000-0005-0000-0000-0000AE6E0000}"/>
    <cellStyle name="Normal 4 3 9 10 6" xfId="28335" xr:uid="{00000000-0005-0000-0000-0000AF6E0000}"/>
    <cellStyle name="Normal 4 3 9 10 7" xfId="28336" xr:uid="{00000000-0005-0000-0000-0000B06E0000}"/>
    <cellStyle name="Normal 4 3 9 11" xfId="28337" xr:uid="{00000000-0005-0000-0000-0000B16E0000}"/>
    <cellStyle name="Normal 4 3 9 12" xfId="28338" xr:uid="{00000000-0005-0000-0000-0000B26E0000}"/>
    <cellStyle name="Normal 4 3 9 13" xfId="28339" xr:uid="{00000000-0005-0000-0000-0000B36E0000}"/>
    <cellStyle name="Normal 4 3 9 14" xfId="28340" xr:uid="{00000000-0005-0000-0000-0000B46E0000}"/>
    <cellStyle name="Normal 4 3 9 15" xfId="28341" xr:uid="{00000000-0005-0000-0000-0000B56E0000}"/>
    <cellStyle name="Normal 4 3 9 16" xfId="28342" xr:uid="{00000000-0005-0000-0000-0000B66E0000}"/>
    <cellStyle name="Normal 4 3 9 2" xfId="28343" xr:uid="{00000000-0005-0000-0000-0000B76E0000}"/>
    <cellStyle name="Normal 4 3 9 2 2" xfId="28344" xr:uid="{00000000-0005-0000-0000-0000B86E0000}"/>
    <cellStyle name="Normal 4 3 9 2 3" xfId="28345" xr:uid="{00000000-0005-0000-0000-0000B96E0000}"/>
    <cellStyle name="Normal 4 3 9 2 4" xfId="28346" xr:uid="{00000000-0005-0000-0000-0000BA6E0000}"/>
    <cellStyle name="Normal 4 3 9 2 5" xfId="28347" xr:uid="{00000000-0005-0000-0000-0000BB6E0000}"/>
    <cellStyle name="Normal 4 3 9 2 6" xfId="28348" xr:uid="{00000000-0005-0000-0000-0000BC6E0000}"/>
    <cellStyle name="Normal 4 3 9 2 7" xfId="28349" xr:uid="{00000000-0005-0000-0000-0000BD6E0000}"/>
    <cellStyle name="Normal 4 3 9 3" xfId="28350" xr:uid="{00000000-0005-0000-0000-0000BE6E0000}"/>
    <cellStyle name="Normal 4 3 9 3 2" xfId="28351" xr:uid="{00000000-0005-0000-0000-0000BF6E0000}"/>
    <cellStyle name="Normal 4 3 9 3 3" xfId="28352" xr:uid="{00000000-0005-0000-0000-0000C06E0000}"/>
    <cellStyle name="Normal 4 3 9 3 4" xfId="28353" xr:uid="{00000000-0005-0000-0000-0000C16E0000}"/>
    <cellStyle name="Normal 4 3 9 3 5" xfId="28354" xr:uid="{00000000-0005-0000-0000-0000C26E0000}"/>
    <cellStyle name="Normal 4 3 9 3 6" xfId="28355" xr:uid="{00000000-0005-0000-0000-0000C36E0000}"/>
    <cellStyle name="Normal 4 3 9 3 7" xfId="28356" xr:uid="{00000000-0005-0000-0000-0000C46E0000}"/>
    <cellStyle name="Normal 4 3 9 4" xfId="28357" xr:uid="{00000000-0005-0000-0000-0000C56E0000}"/>
    <cellStyle name="Normal 4 3 9 4 2" xfId="28358" xr:uid="{00000000-0005-0000-0000-0000C66E0000}"/>
    <cellStyle name="Normal 4 3 9 4 3" xfId="28359" xr:uid="{00000000-0005-0000-0000-0000C76E0000}"/>
    <cellStyle name="Normal 4 3 9 4 4" xfId="28360" xr:uid="{00000000-0005-0000-0000-0000C86E0000}"/>
    <cellStyle name="Normal 4 3 9 4 5" xfId="28361" xr:uid="{00000000-0005-0000-0000-0000C96E0000}"/>
    <cellStyle name="Normal 4 3 9 4 6" xfId="28362" xr:uid="{00000000-0005-0000-0000-0000CA6E0000}"/>
    <cellStyle name="Normal 4 3 9 4 7" xfId="28363" xr:uid="{00000000-0005-0000-0000-0000CB6E0000}"/>
    <cellStyle name="Normal 4 3 9 5" xfId="28364" xr:uid="{00000000-0005-0000-0000-0000CC6E0000}"/>
    <cellStyle name="Normal 4 3 9 5 2" xfId="28365" xr:uid="{00000000-0005-0000-0000-0000CD6E0000}"/>
    <cellStyle name="Normal 4 3 9 5 3" xfId="28366" xr:uid="{00000000-0005-0000-0000-0000CE6E0000}"/>
    <cellStyle name="Normal 4 3 9 5 4" xfId="28367" xr:uid="{00000000-0005-0000-0000-0000CF6E0000}"/>
    <cellStyle name="Normal 4 3 9 5 5" xfId="28368" xr:uid="{00000000-0005-0000-0000-0000D06E0000}"/>
    <cellStyle name="Normal 4 3 9 5 6" xfId="28369" xr:uid="{00000000-0005-0000-0000-0000D16E0000}"/>
    <cellStyle name="Normal 4 3 9 5 7" xfId="28370" xr:uid="{00000000-0005-0000-0000-0000D26E0000}"/>
    <cellStyle name="Normal 4 3 9 6" xfId="28371" xr:uid="{00000000-0005-0000-0000-0000D36E0000}"/>
    <cellStyle name="Normal 4 3 9 6 2" xfId="28372" xr:uid="{00000000-0005-0000-0000-0000D46E0000}"/>
    <cellStyle name="Normal 4 3 9 6 3" xfId="28373" xr:uid="{00000000-0005-0000-0000-0000D56E0000}"/>
    <cellStyle name="Normal 4 3 9 6 4" xfId="28374" xr:uid="{00000000-0005-0000-0000-0000D66E0000}"/>
    <cellStyle name="Normal 4 3 9 6 5" xfId="28375" xr:uid="{00000000-0005-0000-0000-0000D76E0000}"/>
    <cellStyle name="Normal 4 3 9 6 6" xfId="28376" xr:uid="{00000000-0005-0000-0000-0000D86E0000}"/>
    <cellStyle name="Normal 4 3 9 6 7" xfId="28377" xr:uid="{00000000-0005-0000-0000-0000D96E0000}"/>
    <cellStyle name="Normal 4 3 9 7" xfId="28378" xr:uid="{00000000-0005-0000-0000-0000DA6E0000}"/>
    <cellStyle name="Normal 4 3 9 7 2" xfId="28379" xr:uid="{00000000-0005-0000-0000-0000DB6E0000}"/>
    <cellStyle name="Normal 4 3 9 7 3" xfId="28380" xr:uid="{00000000-0005-0000-0000-0000DC6E0000}"/>
    <cellStyle name="Normal 4 3 9 7 4" xfId="28381" xr:uid="{00000000-0005-0000-0000-0000DD6E0000}"/>
    <cellStyle name="Normal 4 3 9 7 5" xfId="28382" xr:uid="{00000000-0005-0000-0000-0000DE6E0000}"/>
    <cellStyle name="Normal 4 3 9 7 6" xfId="28383" xr:uid="{00000000-0005-0000-0000-0000DF6E0000}"/>
    <cellStyle name="Normal 4 3 9 7 7" xfId="28384" xr:uid="{00000000-0005-0000-0000-0000E06E0000}"/>
    <cellStyle name="Normal 4 3 9 8" xfId="28385" xr:uid="{00000000-0005-0000-0000-0000E16E0000}"/>
    <cellStyle name="Normal 4 3 9 8 2" xfId="28386" xr:uid="{00000000-0005-0000-0000-0000E26E0000}"/>
    <cellStyle name="Normal 4 3 9 8 3" xfId="28387" xr:uid="{00000000-0005-0000-0000-0000E36E0000}"/>
    <cellStyle name="Normal 4 3 9 8 4" xfId="28388" xr:uid="{00000000-0005-0000-0000-0000E46E0000}"/>
    <cellStyle name="Normal 4 3 9 8 5" xfId="28389" xr:uid="{00000000-0005-0000-0000-0000E56E0000}"/>
    <cellStyle name="Normal 4 3 9 8 6" xfId="28390" xr:uid="{00000000-0005-0000-0000-0000E66E0000}"/>
    <cellStyle name="Normal 4 3 9 8 7" xfId="28391" xr:uid="{00000000-0005-0000-0000-0000E76E0000}"/>
    <cellStyle name="Normal 4 3 9 9" xfId="28392" xr:uid="{00000000-0005-0000-0000-0000E86E0000}"/>
    <cellStyle name="Normal 4 3 9 9 2" xfId="28393" xr:uid="{00000000-0005-0000-0000-0000E96E0000}"/>
    <cellStyle name="Normal 4 3 9 9 3" xfId="28394" xr:uid="{00000000-0005-0000-0000-0000EA6E0000}"/>
    <cellStyle name="Normal 4 3 9 9 4" xfId="28395" xr:uid="{00000000-0005-0000-0000-0000EB6E0000}"/>
    <cellStyle name="Normal 4 3 9 9 5" xfId="28396" xr:uid="{00000000-0005-0000-0000-0000EC6E0000}"/>
    <cellStyle name="Normal 4 3 9 9 6" xfId="28397" xr:uid="{00000000-0005-0000-0000-0000ED6E0000}"/>
    <cellStyle name="Normal 4 3 9 9 7" xfId="28398" xr:uid="{00000000-0005-0000-0000-0000EE6E0000}"/>
    <cellStyle name="Normal 4 3 90" xfId="28399" xr:uid="{00000000-0005-0000-0000-0000EF6E0000}"/>
    <cellStyle name="Normal 4 3 91" xfId="28400" xr:uid="{00000000-0005-0000-0000-0000F06E0000}"/>
    <cellStyle name="Normal 4 3 92" xfId="28401" xr:uid="{00000000-0005-0000-0000-0000F16E0000}"/>
    <cellStyle name="Normal 4 3 93" xfId="28402" xr:uid="{00000000-0005-0000-0000-0000F26E0000}"/>
    <cellStyle name="Normal 4 3 94" xfId="28403" xr:uid="{00000000-0005-0000-0000-0000F36E0000}"/>
    <cellStyle name="Normal 4 3 95" xfId="28404" xr:uid="{00000000-0005-0000-0000-0000F46E0000}"/>
    <cellStyle name="Normal 4 3 96" xfId="28405" xr:uid="{00000000-0005-0000-0000-0000F56E0000}"/>
    <cellStyle name="Normal 4 3 97" xfId="28406" xr:uid="{00000000-0005-0000-0000-0000F66E0000}"/>
    <cellStyle name="Normal 4 3 98" xfId="28407" xr:uid="{00000000-0005-0000-0000-0000F76E0000}"/>
    <cellStyle name="Normal 4 3 99" xfId="28408" xr:uid="{00000000-0005-0000-0000-0000F86E0000}"/>
    <cellStyle name="Normal 4 30" xfId="28409" xr:uid="{00000000-0005-0000-0000-0000F96E0000}"/>
    <cellStyle name="Normal 4 31" xfId="28410" xr:uid="{00000000-0005-0000-0000-0000FA6E0000}"/>
    <cellStyle name="Normal 4 32" xfId="28411" xr:uid="{00000000-0005-0000-0000-0000FB6E0000}"/>
    <cellStyle name="Normal 4 33" xfId="28412" xr:uid="{00000000-0005-0000-0000-0000FC6E0000}"/>
    <cellStyle name="Normal 4 34" xfId="28413" xr:uid="{00000000-0005-0000-0000-0000FD6E0000}"/>
    <cellStyle name="Normal 4 35" xfId="28414" xr:uid="{00000000-0005-0000-0000-0000FE6E0000}"/>
    <cellStyle name="Normal 4 36" xfId="28415" xr:uid="{00000000-0005-0000-0000-0000FF6E0000}"/>
    <cellStyle name="Normal 4 37" xfId="28416" xr:uid="{00000000-0005-0000-0000-0000006F0000}"/>
    <cellStyle name="Normal 4 38" xfId="28417" xr:uid="{00000000-0005-0000-0000-0000016F0000}"/>
    <cellStyle name="Normal 4 39" xfId="28418" xr:uid="{00000000-0005-0000-0000-0000026F0000}"/>
    <cellStyle name="Normal 4 4" xfId="28419" xr:uid="{00000000-0005-0000-0000-0000036F0000}"/>
    <cellStyle name="Normal 4 4 10" xfId="28420" xr:uid="{00000000-0005-0000-0000-0000046F0000}"/>
    <cellStyle name="Normal 4 4 10 2" xfId="28421" xr:uid="{00000000-0005-0000-0000-0000056F0000}"/>
    <cellStyle name="Normal 4 4 10 3" xfId="28422" xr:uid="{00000000-0005-0000-0000-0000066F0000}"/>
    <cellStyle name="Normal 4 4 10 4" xfId="28423" xr:uid="{00000000-0005-0000-0000-0000076F0000}"/>
    <cellStyle name="Normal 4 4 10 5" xfId="28424" xr:uid="{00000000-0005-0000-0000-0000086F0000}"/>
    <cellStyle name="Normal 4 4 10 6" xfId="28425" xr:uid="{00000000-0005-0000-0000-0000096F0000}"/>
    <cellStyle name="Normal 4 4 10 7" xfId="28426" xr:uid="{00000000-0005-0000-0000-00000A6F0000}"/>
    <cellStyle name="Normal 4 4 100" xfId="28427" xr:uid="{00000000-0005-0000-0000-00000B6F0000}"/>
    <cellStyle name="Normal 4 4 101" xfId="28428" xr:uid="{00000000-0005-0000-0000-00000C6F0000}"/>
    <cellStyle name="Normal 4 4 102" xfId="28429" xr:uid="{00000000-0005-0000-0000-00000D6F0000}"/>
    <cellStyle name="Normal 4 4 103" xfId="28430" xr:uid="{00000000-0005-0000-0000-00000E6F0000}"/>
    <cellStyle name="Normal 4 4 104" xfId="28431" xr:uid="{00000000-0005-0000-0000-00000F6F0000}"/>
    <cellStyle name="Normal 4 4 105" xfId="28432" xr:uid="{00000000-0005-0000-0000-0000106F0000}"/>
    <cellStyle name="Normal 4 4 106" xfId="28433" xr:uid="{00000000-0005-0000-0000-0000116F0000}"/>
    <cellStyle name="Normal 4 4 107" xfId="28434" xr:uid="{00000000-0005-0000-0000-0000126F0000}"/>
    <cellStyle name="Normal 4 4 108" xfId="28435" xr:uid="{00000000-0005-0000-0000-0000136F0000}"/>
    <cellStyle name="Normal 4 4 109" xfId="28436" xr:uid="{00000000-0005-0000-0000-0000146F0000}"/>
    <cellStyle name="Normal 4 4 11" xfId="28437" xr:uid="{00000000-0005-0000-0000-0000156F0000}"/>
    <cellStyle name="Normal 4 4 110" xfId="28438" xr:uid="{00000000-0005-0000-0000-0000166F0000}"/>
    <cellStyle name="Normal 4 4 111" xfId="28439" xr:uid="{00000000-0005-0000-0000-0000176F0000}"/>
    <cellStyle name="Normal 4 4 112" xfId="28440" xr:uid="{00000000-0005-0000-0000-0000186F0000}"/>
    <cellStyle name="Normal 4 4 113" xfId="28441" xr:uid="{00000000-0005-0000-0000-0000196F0000}"/>
    <cellStyle name="Normal 4 4 114" xfId="28442" xr:uid="{00000000-0005-0000-0000-00001A6F0000}"/>
    <cellStyle name="Normal 4 4 115" xfId="28443" xr:uid="{00000000-0005-0000-0000-00001B6F0000}"/>
    <cellStyle name="Normal 4 4 116" xfId="28444" xr:uid="{00000000-0005-0000-0000-00001C6F0000}"/>
    <cellStyle name="Normal 4 4 117" xfId="28445" xr:uid="{00000000-0005-0000-0000-00001D6F0000}"/>
    <cellStyle name="Normal 4 4 118" xfId="28446" xr:uid="{00000000-0005-0000-0000-00001E6F0000}"/>
    <cellStyle name="Normal 4 4 119" xfId="28447" xr:uid="{00000000-0005-0000-0000-00001F6F0000}"/>
    <cellStyle name="Normal 4 4 12" xfId="28448" xr:uid="{00000000-0005-0000-0000-0000206F0000}"/>
    <cellStyle name="Normal 4 4 120" xfId="28449" xr:uid="{00000000-0005-0000-0000-0000216F0000}"/>
    <cellStyle name="Normal 4 4 121" xfId="28450" xr:uid="{00000000-0005-0000-0000-0000226F0000}"/>
    <cellStyle name="Normal 4 4 122" xfId="28451" xr:uid="{00000000-0005-0000-0000-0000236F0000}"/>
    <cellStyle name="Normal 4 4 123" xfId="28452" xr:uid="{00000000-0005-0000-0000-0000246F0000}"/>
    <cellStyle name="Normal 4 4 124" xfId="28453" xr:uid="{00000000-0005-0000-0000-0000256F0000}"/>
    <cellStyle name="Normal 4 4 125" xfId="28454" xr:uid="{00000000-0005-0000-0000-0000266F0000}"/>
    <cellStyle name="Normal 4 4 126" xfId="28455" xr:uid="{00000000-0005-0000-0000-0000276F0000}"/>
    <cellStyle name="Normal 4 4 127" xfId="28456" xr:uid="{00000000-0005-0000-0000-0000286F0000}"/>
    <cellStyle name="Normal 4 4 128" xfId="28457" xr:uid="{00000000-0005-0000-0000-0000296F0000}"/>
    <cellStyle name="Normal 4 4 129" xfId="28458" xr:uid="{00000000-0005-0000-0000-00002A6F0000}"/>
    <cellStyle name="Normal 4 4 13" xfId="28459" xr:uid="{00000000-0005-0000-0000-00002B6F0000}"/>
    <cellStyle name="Normal 4 4 130" xfId="28460" xr:uid="{00000000-0005-0000-0000-00002C6F0000}"/>
    <cellStyle name="Normal 4 4 131" xfId="28461" xr:uid="{00000000-0005-0000-0000-00002D6F0000}"/>
    <cellStyle name="Normal 4 4 132" xfId="28462" xr:uid="{00000000-0005-0000-0000-00002E6F0000}"/>
    <cellStyle name="Normal 4 4 133" xfId="28463" xr:uid="{00000000-0005-0000-0000-00002F6F0000}"/>
    <cellStyle name="Normal 4 4 134" xfId="28464" xr:uid="{00000000-0005-0000-0000-0000306F0000}"/>
    <cellStyle name="Normal 4 4 135" xfId="28465" xr:uid="{00000000-0005-0000-0000-0000316F0000}"/>
    <cellStyle name="Normal 4 4 136" xfId="28466" xr:uid="{00000000-0005-0000-0000-0000326F0000}"/>
    <cellStyle name="Normal 4 4 137" xfId="28467" xr:uid="{00000000-0005-0000-0000-0000336F0000}"/>
    <cellStyle name="Normal 4 4 138" xfId="28468" xr:uid="{00000000-0005-0000-0000-0000346F0000}"/>
    <cellStyle name="Normal 4 4 139" xfId="28469" xr:uid="{00000000-0005-0000-0000-0000356F0000}"/>
    <cellStyle name="Normal 4 4 14" xfId="28470" xr:uid="{00000000-0005-0000-0000-0000366F0000}"/>
    <cellStyle name="Normal 4 4 140" xfId="28471" xr:uid="{00000000-0005-0000-0000-0000376F0000}"/>
    <cellStyle name="Normal 4 4 141" xfId="28472" xr:uid="{00000000-0005-0000-0000-0000386F0000}"/>
    <cellStyle name="Normal 4 4 142" xfId="28473" xr:uid="{00000000-0005-0000-0000-0000396F0000}"/>
    <cellStyle name="Normal 4 4 143" xfId="28474" xr:uid="{00000000-0005-0000-0000-00003A6F0000}"/>
    <cellStyle name="Normal 4 4 144" xfId="28475" xr:uid="{00000000-0005-0000-0000-00003B6F0000}"/>
    <cellStyle name="Normal 4 4 145" xfId="28476" xr:uid="{00000000-0005-0000-0000-00003C6F0000}"/>
    <cellStyle name="Normal 4 4 146" xfId="28477" xr:uid="{00000000-0005-0000-0000-00003D6F0000}"/>
    <cellStyle name="Normal 4 4 147" xfId="28478" xr:uid="{00000000-0005-0000-0000-00003E6F0000}"/>
    <cellStyle name="Normal 4 4 148" xfId="28479" xr:uid="{00000000-0005-0000-0000-00003F6F0000}"/>
    <cellStyle name="Normal 4 4 149" xfId="28480" xr:uid="{00000000-0005-0000-0000-0000406F0000}"/>
    <cellStyle name="Normal 4 4 15" xfId="28481" xr:uid="{00000000-0005-0000-0000-0000416F0000}"/>
    <cellStyle name="Normal 4 4 150" xfId="28482" xr:uid="{00000000-0005-0000-0000-0000426F0000}"/>
    <cellStyle name="Normal 4 4 151" xfId="28483" xr:uid="{00000000-0005-0000-0000-0000436F0000}"/>
    <cellStyle name="Normal 4 4 152" xfId="28484" xr:uid="{00000000-0005-0000-0000-0000446F0000}"/>
    <cellStyle name="Normal 4 4 153" xfId="28485" xr:uid="{00000000-0005-0000-0000-0000456F0000}"/>
    <cellStyle name="Normal 4 4 154" xfId="28486" xr:uid="{00000000-0005-0000-0000-0000466F0000}"/>
    <cellStyle name="Normal 4 4 155" xfId="28487" xr:uid="{00000000-0005-0000-0000-0000476F0000}"/>
    <cellStyle name="Normal 4 4 156" xfId="28488" xr:uid="{00000000-0005-0000-0000-0000486F0000}"/>
    <cellStyle name="Normal 4 4 157" xfId="28489" xr:uid="{00000000-0005-0000-0000-0000496F0000}"/>
    <cellStyle name="Normal 4 4 158" xfId="28490" xr:uid="{00000000-0005-0000-0000-00004A6F0000}"/>
    <cellStyle name="Normal 4 4 159" xfId="28491" xr:uid="{00000000-0005-0000-0000-00004B6F0000}"/>
    <cellStyle name="Normal 4 4 16" xfId="28492" xr:uid="{00000000-0005-0000-0000-00004C6F0000}"/>
    <cellStyle name="Normal 4 4 160" xfId="28493" xr:uid="{00000000-0005-0000-0000-00004D6F0000}"/>
    <cellStyle name="Normal 4 4 161" xfId="28494" xr:uid="{00000000-0005-0000-0000-00004E6F0000}"/>
    <cellStyle name="Normal 4 4 162" xfId="28495" xr:uid="{00000000-0005-0000-0000-00004F6F0000}"/>
    <cellStyle name="Normal 4 4 163" xfId="28496" xr:uid="{00000000-0005-0000-0000-0000506F0000}"/>
    <cellStyle name="Normal 4 4 164" xfId="28497" xr:uid="{00000000-0005-0000-0000-0000516F0000}"/>
    <cellStyle name="Normal 4 4 165" xfId="28498" xr:uid="{00000000-0005-0000-0000-0000526F0000}"/>
    <cellStyle name="Normal 4 4 166" xfId="28499" xr:uid="{00000000-0005-0000-0000-0000536F0000}"/>
    <cellStyle name="Normal 4 4 167" xfId="28500" xr:uid="{00000000-0005-0000-0000-0000546F0000}"/>
    <cellStyle name="Normal 4 4 168" xfId="28501" xr:uid="{00000000-0005-0000-0000-0000556F0000}"/>
    <cellStyle name="Normal 4 4 169" xfId="28502" xr:uid="{00000000-0005-0000-0000-0000566F0000}"/>
    <cellStyle name="Normal 4 4 17" xfId="28503" xr:uid="{00000000-0005-0000-0000-0000576F0000}"/>
    <cellStyle name="Normal 4 4 170" xfId="28504" xr:uid="{00000000-0005-0000-0000-0000586F0000}"/>
    <cellStyle name="Normal 4 4 171" xfId="28505" xr:uid="{00000000-0005-0000-0000-0000596F0000}"/>
    <cellStyle name="Normal 4 4 172" xfId="28506" xr:uid="{00000000-0005-0000-0000-00005A6F0000}"/>
    <cellStyle name="Normal 4 4 173" xfId="28507" xr:uid="{00000000-0005-0000-0000-00005B6F0000}"/>
    <cellStyle name="Normal 4 4 174" xfId="28508" xr:uid="{00000000-0005-0000-0000-00005C6F0000}"/>
    <cellStyle name="Normal 4 4 175" xfId="28509" xr:uid="{00000000-0005-0000-0000-00005D6F0000}"/>
    <cellStyle name="Normal 4 4 176" xfId="28510" xr:uid="{00000000-0005-0000-0000-00005E6F0000}"/>
    <cellStyle name="Normal 4 4 177" xfId="28511" xr:uid="{00000000-0005-0000-0000-00005F6F0000}"/>
    <cellStyle name="Normal 4 4 178" xfId="28512" xr:uid="{00000000-0005-0000-0000-0000606F0000}"/>
    <cellStyle name="Normal 4 4 179" xfId="28513" xr:uid="{00000000-0005-0000-0000-0000616F0000}"/>
    <cellStyle name="Normal 4 4 18" xfId="28514" xr:uid="{00000000-0005-0000-0000-0000626F0000}"/>
    <cellStyle name="Normal 4 4 180" xfId="28515" xr:uid="{00000000-0005-0000-0000-0000636F0000}"/>
    <cellStyle name="Normal 4 4 181" xfId="28516" xr:uid="{00000000-0005-0000-0000-0000646F0000}"/>
    <cellStyle name="Normal 4 4 182" xfId="28517" xr:uid="{00000000-0005-0000-0000-0000656F0000}"/>
    <cellStyle name="Normal 4 4 183" xfId="28518" xr:uid="{00000000-0005-0000-0000-0000666F0000}"/>
    <cellStyle name="Normal 4 4 184" xfId="28519" xr:uid="{00000000-0005-0000-0000-0000676F0000}"/>
    <cellStyle name="Normal 4 4 185" xfId="28520" xr:uid="{00000000-0005-0000-0000-0000686F0000}"/>
    <cellStyle name="Normal 4 4 186" xfId="28521" xr:uid="{00000000-0005-0000-0000-0000696F0000}"/>
    <cellStyle name="Normal 4 4 187" xfId="28522" xr:uid="{00000000-0005-0000-0000-00006A6F0000}"/>
    <cellStyle name="Normal 4 4 188" xfId="28523" xr:uid="{00000000-0005-0000-0000-00006B6F0000}"/>
    <cellStyle name="Normal 4 4 189" xfId="28524" xr:uid="{00000000-0005-0000-0000-00006C6F0000}"/>
    <cellStyle name="Normal 4 4 19" xfId="28525" xr:uid="{00000000-0005-0000-0000-00006D6F0000}"/>
    <cellStyle name="Normal 4 4 190" xfId="28526" xr:uid="{00000000-0005-0000-0000-00006E6F0000}"/>
    <cellStyle name="Normal 4 4 191" xfId="28527" xr:uid="{00000000-0005-0000-0000-00006F6F0000}"/>
    <cellStyle name="Normal 4 4 192" xfId="28528" xr:uid="{00000000-0005-0000-0000-0000706F0000}"/>
    <cellStyle name="Normal 4 4 193" xfId="28529" xr:uid="{00000000-0005-0000-0000-0000716F0000}"/>
    <cellStyle name="Normal 4 4 194" xfId="28530" xr:uid="{00000000-0005-0000-0000-0000726F0000}"/>
    <cellStyle name="Normal 4 4 195" xfId="28531" xr:uid="{00000000-0005-0000-0000-0000736F0000}"/>
    <cellStyle name="Normal 4 4 196" xfId="28532" xr:uid="{00000000-0005-0000-0000-0000746F0000}"/>
    <cellStyle name="Normal 4 4 197" xfId="28533" xr:uid="{00000000-0005-0000-0000-0000756F0000}"/>
    <cellStyle name="Normal 4 4 198" xfId="28534" xr:uid="{00000000-0005-0000-0000-0000766F0000}"/>
    <cellStyle name="Normal 4 4 199" xfId="28535" xr:uid="{00000000-0005-0000-0000-0000776F0000}"/>
    <cellStyle name="Normal 4 4 2" xfId="28536" xr:uid="{00000000-0005-0000-0000-0000786F0000}"/>
    <cellStyle name="Normal 4 4 2 2" xfId="28537" xr:uid="{00000000-0005-0000-0000-0000796F0000}"/>
    <cellStyle name="Normal 4 4 2 3" xfId="28538" xr:uid="{00000000-0005-0000-0000-00007A6F0000}"/>
    <cellStyle name="Normal 4 4 2 4" xfId="28539" xr:uid="{00000000-0005-0000-0000-00007B6F0000}"/>
    <cellStyle name="Normal 4 4 2 5" xfId="28540" xr:uid="{00000000-0005-0000-0000-00007C6F0000}"/>
    <cellStyle name="Normal 4 4 2 6" xfId="28541" xr:uid="{00000000-0005-0000-0000-00007D6F0000}"/>
    <cellStyle name="Normal 4 4 2 7" xfId="28542" xr:uid="{00000000-0005-0000-0000-00007E6F0000}"/>
    <cellStyle name="Normal 4 4 20" xfId="28543" xr:uid="{00000000-0005-0000-0000-00007F6F0000}"/>
    <cellStyle name="Normal 4 4 21" xfId="28544" xr:uid="{00000000-0005-0000-0000-0000806F0000}"/>
    <cellStyle name="Normal 4 4 22" xfId="28545" xr:uid="{00000000-0005-0000-0000-0000816F0000}"/>
    <cellStyle name="Normal 4 4 23" xfId="28546" xr:uid="{00000000-0005-0000-0000-0000826F0000}"/>
    <cellStyle name="Normal 4 4 24" xfId="28547" xr:uid="{00000000-0005-0000-0000-0000836F0000}"/>
    <cellStyle name="Normal 4 4 25" xfId="28548" xr:uid="{00000000-0005-0000-0000-0000846F0000}"/>
    <cellStyle name="Normal 4 4 26" xfId="28549" xr:uid="{00000000-0005-0000-0000-0000856F0000}"/>
    <cellStyle name="Normal 4 4 27" xfId="28550" xr:uid="{00000000-0005-0000-0000-0000866F0000}"/>
    <cellStyle name="Normal 4 4 28" xfId="28551" xr:uid="{00000000-0005-0000-0000-0000876F0000}"/>
    <cellStyle name="Normal 4 4 29" xfId="28552" xr:uid="{00000000-0005-0000-0000-0000886F0000}"/>
    <cellStyle name="Normal 4 4 3" xfId="28553" xr:uid="{00000000-0005-0000-0000-0000896F0000}"/>
    <cellStyle name="Normal 4 4 3 2" xfId="28554" xr:uid="{00000000-0005-0000-0000-00008A6F0000}"/>
    <cellStyle name="Normal 4 4 3 3" xfId="28555" xr:uid="{00000000-0005-0000-0000-00008B6F0000}"/>
    <cellStyle name="Normal 4 4 3 4" xfId="28556" xr:uid="{00000000-0005-0000-0000-00008C6F0000}"/>
    <cellStyle name="Normal 4 4 3 5" xfId="28557" xr:uid="{00000000-0005-0000-0000-00008D6F0000}"/>
    <cellStyle name="Normal 4 4 3 6" xfId="28558" xr:uid="{00000000-0005-0000-0000-00008E6F0000}"/>
    <cellStyle name="Normal 4 4 3 7" xfId="28559" xr:uid="{00000000-0005-0000-0000-00008F6F0000}"/>
    <cellStyle name="Normal 4 4 30" xfId="28560" xr:uid="{00000000-0005-0000-0000-0000906F0000}"/>
    <cellStyle name="Normal 4 4 31" xfId="28561" xr:uid="{00000000-0005-0000-0000-0000916F0000}"/>
    <cellStyle name="Normal 4 4 32" xfId="28562" xr:uid="{00000000-0005-0000-0000-0000926F0000}"/>
    <cellStyle name="Normal 4 4 33" xfId="28563" xr:uid="{00000000-0005-0000-0000-0000936F0000}"/>
    <cellStyle name="Normal 4 4 34" xfId="28564" xr:uid="{00000000-0005-0000-0000-0000946F0000}"/>
    <cellStyle name="Normal 4 4 35" xfId="28565" xr:uid="{00000000-0005-0000-0000-0000956F0000}"/>
    <cellStyle name="Normal 4 4 36" xfId="28566" xr:uid="{00000000-0005-0000-0000-0000966F0000}"/>
    <cellStyle name="Normal 4 4 37" xfId="28567" xr:uid="{00000000-0005-0000-0000-0000976F0000}"/>
    <cellStyle name="Normal 4 4 38" xfId="28568" xr:uid="{00000000-0005-0000-0000-0000986F0000}"/>
    <cellStyle name="Normal 4 4 39" xfId="28569" xr:uid="{00000000-0005-0000-0000-0000996F0000}"/>
    <cellStyle name="Normal 4 4 4" xfId="28570" xr:uid="{00000000-0005-0000-0000-00009A6F0000}"/>
    <cellStyle name="Normal 4 4 4 2" xfId="28571" xr:uid="{00000000-0005-0000-0000-00009B6F0000}"/>
    <cellStyle name="Normal 4 4 4 3" xfId="28572" xr:uid="{00000000-0005-0000-0000-00009C6F0000}"/>
    <cellStyle name="Normal 4 4 4 4" xfId="28573" xr:uid="{00000000-0005-0000-0000-00009D6F0000}"/>
    <cellStyle name="Normal 4 4 4 5" xfId="28574" xr:uid="{00000000-0005-0000-0000-00009E6F0000}"/>
    <cellStyle name="Normal 4 4 4 6" xfId="28575" xr:uid="{00000000-0005-0000-0000-00009F6F0000}"/>
    <cellStyle name="Normal 4 4 4 7" xfId="28576" xr:uid="{00000000-0005-0000-0000-0000A06F0000}"/>
    <cellStyle name="Normal 4 4 40" xfId="28577" xr:uid="{00000000-0005-0000-0000-0000A16F0000}"/>
    <cellStyle name="Normal 4 4 41" xfId="28578" xr:uid="{00000000-0005-0000-0000-0000A26F0000}"/>
    <cellStyle name="Normal 4 4 42" xfId="28579" xr:uid="{00000000-0005-0000-0000-0000A36F0000}"/>
    <cellStyle name="Normal 4 4 43" xfId="28580" xr:uid="{00000000-0005-0000-0000-0000A46F0000}"/>
    <cellStyle name="Normal 4 4 44" xfId="28581" xr:uid="{00000000-0005-0000-0000-0000A56F0000}"/>
    <cellStyle name="Normal 4 4 45" xfId="28582" xr:uid="{00000000-0005-0000-0000-0000A66F0000}"/>
    <cellStyle name="Normal 4 4 46" xfId="28583" xr:uid="{00000000-0005-0000-0000-0000A76F0000}"/>
    <cellStyle name="Normal 4 4 47" xfId="28584" xr:uid="{00000000-0005-0000-0000-0000A86F0000}"/>
    <cellStyle name="Normal 4 4 48" xfId="28585" xr:uid="{00000000-0005-0000-0000-0000A96F0000}"/>
    <cellStyle name="Normal 4 4 49" xfId="28586" xr:uid="{00000000-0005-0000-0000-0000AA6F0000}"/>
    <cellStyle name="Normal 4 4 5" xfId="28587" xr:uid="{00000000-0005-0000-0000-0000AB6F0000}"/>
    <cellStyle name="Normal 4 4 5 2" xfId="28588" xr:uid="{00000000-0005-0000-0000-0000AC6F0000}"/>
    <cellStyle name="Normal 4 4 5 3" xfId="28589" xr:uid="{00000000-0005-0000-0000-0000AD6F0000}"/>
    <cellStyle name="Normal 4 4 5 4" xfId="28590" xr:uid="{00000000-0005-0000-0000-0000AE6F0000}"/>
    <cellStyle name="Normal 4 4 5 5" xfId="28591" xr:uid="{00000000-0005-0000-0000-0000AF6F0000}"/>
    <cellStyle name="Normal 4 4 5 6" xfId="28592" xr:uid="{00000000-0005-0000-0000-0000B06F0000}"/>
    <cellStyle name="Normal 4 4 5 7" xfId="28593" xr:uid="{00000000-0005-0000-0000-0000B16F0000}"/>
    <cellStyle name="Normal 4 4 50" xfId="28594" xr:uid="{00000000-0005-0000-0000-0000B26F0000}"/>
    <cellStyle name="Normal 4 4 51" xfId="28595" xr:uid="{00000000-0005-0000-0000-0000B36F0000}"/>
    <cellStyle name="Normal 4 4 52" xfId="28596" xr:uid="{00000000-0005-0000-0000-0000B46F0000}"/>
    <cellStyle name="Normal 4 4 53" xfId="28597" xr:uid="{00000000-0005-0000-0000-0000B56F0000}"/>
    <cellStyle name="Normal 4 4 54" xfId="28598" xr:uid="{00000000-0005-0000-0000-0000B66F0000}"/>
    <cellStyle name="Normal 4 4 55" xfId="28599" xr:uid="{00000000-0005-0000-0000-0000B76F0000}"/>
    <cellStyle name="Normal 4 4 56" xfId="28600" xr:uid="{00000000-0005-0000-0000-0000B86F0000}"/>
    <cellStyle name="Normal 4 4 57" xfId="28601" xr:uid="{00000000-0005-0000-0000-0000B96F0000}"/>
    <cellStyle name="Normal 4 4 58" xfId="28602" xr:uid="{00000000-0005-0000-0000-0000BA6F0000}"/>
    <cellStyle name="Normal 4 4 59" xfId="28603" xr:uid="{00000000-0005-0000-0000-0000BB6F0000}"/>
    <cellStyle name="Normal 4 4 6" xfId="28604" xr:uid="{00000000-0005-0000-0000-0000BC6F0000}"/>
    <cellStyle name="Normal 4 4 6 2" xfId="28605" xr:uid="{00000000-0005-0000-0000-0000BD6F0000}"/>
    <cellStyle name="Normal 4 4 6 3" xfId="28606" xr:uid="{00000000-0005-0000-0000-0000BE6F0000}"/>
    <cellStyle name="Normal 4 4 6 4" xfId="28607" xr:uid="{00000000-0005-0000-0000-0000BF6F0000}"/>
    <cellStyle name="Normal 4 4 6 5" xfId="28608" xr:uid="{00000000-0005-0000-0000-0000C06F0000}"/>
    <cellStyle name="Normal 4 4 6 6" xfId="28609" xr:uid="{00000000-0005-0000-0000-0000C16F0000}"/>
    <cellStyle name="Normal 4 4 6 7" xfId="28610" xr:uid="{00000000-0005-0000-0000-0000C26F0000}"/>
    <cellStyle name="Normal 4 4 60" xfId="28611" xr:uid="{00000000-0005-0000-0000-0000C36F0000}"/>
    <cellStyle name="Normal 4 4 61" xfId="28612" xr:uid="{00000000-0005-0000-0000-0000C46F0000}"/>
    <cellStyle name="Normal 4 4 62" xfId="28613" xr:uid="{00000000-0005-0000-0000-0000C56F0000}"/>
    <cellStyle name="Normal 4 4 63" xfId="28614" xr:uid="{00000000-0005-0000-0000-0000C66F0000}"/>
    <cellStyle name="Normal 4 4 64" xfId="28615" xr:uid="{00000000-0005-0000-0000-0000C76F0000}"/>
    <cellStyle name="Normal 4 4 65" xfId="28616" xr:uid="{00000000-0005-0000-0000-0000C86F0000}"/>
    <cellStyle name="Normal 4 4 66" xfId="28617" xr:uid="{00000000-0005-0000-0000-0000C96F0000}"/>
    <cellStyle name="Normal 4 4 67" xfId="28618" xr:uid="{00000000-0005-0000-0000-0000CA6F0000}"/>
    <cellStyle name="Normal 4 4 68" xfId="28619" xr:uid="{00000000-0005-0000-0000-0000CB6F0000}"/>
    <cellStyle name="Normal 4 4 69" xfId="28620" xr:uid="{00000000-0005-0000-0000-0000CC6F0000}"/>
    <cellStyle name="Normal 4 4 7" xfId="28621" xr:uid="{00000000-0005-0000-0000-0000CD6F0000}"/>
    <cellStyle name="Normal 4 4 7 2" xfId="28622" xr:uid="{00000000-0005-0000-0000-0000CE6F0000}"/>
    <cellStyle name="Normal 4 4 7 3" xfId="28623" xr:uid="{00000000-0005-0000-0000-0000CF6F0000}"/>
    <cellStyle name="Normal 4 4 7 4" xfId="28624" xr:uid="{00000000-0005-0000-0000-0000D06F0000}"/>
    <cellStyle name="Normal 4 4 7 5" xfId="28625" xr:uid="{00000000-0005-0000-0000-0000D16F0000}"/>
    <cellStyle name="Normal 4 4 7 6" xfId="28626" xr:uid="{00000000-0005-0000-0000-0000D26F0000}"/>
    <cellStyle name="Normal 4 4 7 7" xfId="28627" xr:uid="{00000000-0005-0000-0000-0000D36F0000}"/>
    <cellStyle name="Normal 4 4 70" xfId="28628" xr:uid="{00000000-0005-0000-0000-0000D46F0000}"/>
    <cellStyle name="Normal 4 4 71" xfId="28629" xr:uid="{00000000-0005-0000-0000-0000D56F0000}"/>
    <cellStyle name="Normal 4 4 72" xfId="28630" xr:uid="{00000000-0005-0000-0000-0000D66F0000}"/>
    <cellStyle name="Normal 4 4 73" xfId="28631" xr:uid="{00000000-0005-0000-0000-0000D76F0000}"/>
    <cellStyle name="Normal 4 4 74" xfId="28632" xr:uid="{00000000-0005-0000-0000-0000D86F0000}"/>
    <cellStyle name="Normal 4 4 75" xfId="28633" xr:uid="{00000000-0005-0000-0000-0000D96F0000}"/>
    <cellStyle name="Normal 4 4 76" xfId="28634" xr:uid="{00000000-0005-0000-0000-0000DA6F0000}"/>
    <cellStyle name="Normal 4 4 77" xfId="28635" xr:uid="{00000000-0005-0000-0000-0000DB6F0000}"/>
    <cellStyle name="Normal 4 4 78" xfId="28636" xr:uid="{00000000-0005-0000-0000-0000DC6F0000}"/>
    <cellStyle name="Normal 4 4 79" xfId="28637" xr:uid="{00000000-0005-0000-0000-0000DD6F0000}"/>
    <cellStyle name="Normal 4 4 8" xfId="28638" xr:uid="{00000000-0005-0000-0000-0000DE6F0000}"/>
    <cellStyle name="Normal 4 4 8 2" xfId="28639" xr:uid="{00000000-0005-0000-0000-0000DF6F0000}"/>
    <cellStyle name="Normal 4 4 8 3" xfId="28640" xr:uid="{00000000-0005-0000-0000-0000E06F0000}"/>
    <cellStyle name="Normal 4 4 8 4" xfId="28641" xr:uid="{00000000-0005-0000-0000-0000E16F0000}"/>
    <cellStyle name="Normal 4 4 8 5" xfId="28642" xr:uid="{00000000-0005-0000-0000-0000E26F0000}"/>
    <cellStyle name="Normal 4 4 8 6" xfId="28643" xr:uid="{00000000-0005-0000-0000-0000E36F0000}"/>
    <cellStyle name="Normal 4 4 8 7" xfId="28644" xr:uid="{00000000-0005-0000-0000-0000E46F0000}"/>
    <cellStyle name="Normal 4 4 80" xfId="28645" xr:uid="{00000000-0005-0000-0000-0000E56F0000}"/>
    <cellStyle name="Normal 4 4 81" xfId="28646" xr:uid="{00000000-0005-0000-0000-0000E66F0000}"/>
    <cellStyle name="Normal 4 4 82" xfId="28647" xr:uid="{00000000-0005-0000-0000-0000E76F0000}"/>
    <cellStyle name="Normal 4 4 83" xfId="28648" xr:uid="{00000000-0005-0000-0000-0000E86F0000}"/>
    <cellStyle name="Normal 4 4 84" xfId="28649" xr:uid="{00000000-0005-0000-0000-0000E96F0000}"/>
    <cellStyle name="Normal 4 4 85" xfId="28650" xr:uid="{00000000-0005-0000-0000-0000EA6F0000}"/>
    <cellStyle name="Normal 4 4 86" xfId="28651" xr:uid="{00000000-0005-0000-0000-0000EB6F0000}"/>
    <cellStyle name="Normal 4 4 87" xfId="28652" xr:uid="{00000000-0005-0000-0000-0000EC6F0000}"/>
    <cellStyle name="Normal 4 4 88" xfId="28653" xr:uid="{00000000-0005-0000-0000-0000ED6F0000}"/>
    <cellStyle name="Normal 4 4 89" xfId="28654" xr:uid="{00000000-0005-0000-0000-0000EE6F0000}"/>
    <cellStyle name="Normal 4 4 9" xfId="28655" xr:uid="{00000000-0005-0000-0000-0000EF6F0000}"/>
    <cellStyle name="Normal 4 4 9 2" xfId="28656" xr:uid="{00000000-0005-0000-0000-0000F06F0000}"/>
    <cellStyle name="Normal 4 4 9 3" xfId="28657" xr:uid="{00000000-0005-0000-0000-0000F16F0000}"/>
    <cellStyle name="Normal 4 4 9 4" xfId="28658" xr:uid="{00000000-0005-0000-0000-0000F26F0000}"/>
    <cellStyle name="Normal 4 4 9 5" xfId="28659" xr:uid="{00000000-0005-0000-0000-0000F36F0000}"/>
    <cellStyle name="Normal 4 4 9 6" xfId="28660" xr:uid="{00000000-0005-0000-0000-0000F46F0000}"/>
    <cellStyle name="Normal 4 4 9 7" xfId="28661" xr:uid="{00000000-0005-0000-0000-0000F56F0000}"/>
    <cellStyle name="Normal 4 4 90" xfId="28662" xr:uid="{00000000-0005-0000-0000-0000F66F0000}"/>
    <cellStyle name="Normal 4 4 91" xfId="28663" xr:uid="{00000000-0005-0000-0000-0000F76F0000}"/>
    <cellStyle name="Normal 4 4 92" xfId="28664" xr:uid="{00000000-0005-0000-0000-0000F86F0000}"/>
    <cellStyle name="Normal 4 4 93" xfId="28665" xr:uid="{00000000-0005-0000-0000-0000F96F0000}"/>
    <cellStyle name="Normal 4 4 94" xfId="28666" xr:uid="{00000000-0005-0000-0000-0000FA6F0000}"/>
    <cellStyle name="Normal 4 4 95" xfId="28667" xr:uid="{00000000-0005-0000-0000-0000FB6F0000}"/>
    <cellStyle name="Normal 4 4 96" xfId="28668" xr:uid="{00000000-0005-0000-0000-0000FC6F0000}"/>
    <cellStyle name="Normal 4 4 97" xfId="28669" xr:uid="{00000000-0005-0000-0000-0000FD6F0000}"/>
    <cellStyle name="Normal 4 4 98" xfId="28670" xr:uid="{00000000-0005-0000-0000-0000FE6F0000}"/>
    <cellStyle name="Normal 4 4 99" xfId="28671" xr:uid="{00000000-0005-0000-0000-0000FF6F0000}"/>
    <cellStyle name="Normal 4 40" xfId="28672" xr:uid="{00000000-0005-0000-0000-000000700000}"/>
    <cellStyle name="Normal 4 41" xfId="28673" xr:uid="{00000000-0005-0000-0000-000001700000}"/>
    <cellStyle name="Normal 4 42" xfId="28674" xr:uid="{00000000-0005-0000-0000-000002700000}"/>
    <cellStyle name="Normal 4 43" xfId="28675" xr:uid="{00000000-0005-0000-0000-000003700000}"/>
    <cellStyle name="Normal 4 44" xfId="28676" xr:uid="{00000000-0005-0000-0000-000004700000}"/>
    <cellStyle name="Normal 4 45" xfId="28677" xr:uid="{00000000-0005-0000-0000-000005700000}"/>
    <cellStyle name="Normal 4 46" xfId="28678" xr:uid="{00000000-0005-0000-0000-000006700000}"/>
    <cellStyle name="Normal 4 47" xfId="28679" xr:uid="{00000000-0005-0000-0000-000007700000}"/>
    <cellStyle name="Normal 4 48" xfId="28680" xr:uid="{00000000-0005-0000-0000-000008700000}"/>
    <cellStyle name="Normal 4 49" xfId="28681" xr:uid="{00000000-0005-0000-0000-000009700000}"/>
    <cellStyle name="Normal 4 5" xfId="28682" xr:uid="{00000000-0005-0000-0000-00000A700000}"/>
    <cellStyle name="Normal 4 5 10" xfId="28683" xr:uid="{00000000-0005-0000-0000-00000B700000}"/>
    <cellStyle name="Normal 4 5 10 2" xfId="28684" xr:uid="{00000000-0005-0000-0000-00000C700000}"/>
    <cellStyle name="Normal 4 5 10 3" xfId="28685" xr:uid="{00000000-0005-0000-0000-00000D700000}"/>
    <cellStyle name="Normal 4 5 10 4" xfId="28686" xr:uid="{00000000-0005-0000-0000-00000E700000}"/>
    <cellStyle name="Normal 4 5 10 5" xfId="28687" xr:uid="{00000000-0005-0000-0000-00000F700000}"/>
    <cellStyle name="Normal 4 5 10 6" xfId="28688" xr:uid="{00000000-0005-0000-0000-000010700000}"/>
    <cellStyle name="Normal 4 5 10 7" xfId="28689" xr:uid="{00000000-0005-0000-0000-000011700000}"/>
    <cellStyle name="Normal 4 5 100" xfId="28690" xr:uid="{00000000-0005-0000-0000-000012700000}"/>
    <cellStyle name="Normal 4 5 101" xfId="28691" xr:uid="{00000000-0005-0000-0000-000013700000}"/>
    <cellStyle name="Normal 4 5 102" xfId="28692" xr:uid="{00000000-0005-0000-0000-000014700000}"/>
    <cellStyle name="Normal 4 5 103" xfId="28693" xr:uid="{00000000-0005-0000-0000-000015700000}"/>
    <cellStyle name="Normal 4 5 104" xfId="28694" xr:uid="{00000000-0005-0000-0000-000016700000}"/>
    <cellStyle name="Normal 4 5 105" xfId="28695" xr:uid="{00000000-0005-0000-0000-000017700000}"/>
    <cellStyle name="Normal 4 5 106" xfId="28696" xr:uid="{00000000-0005-0000-0000-000018700000}"/>
    <cellStyle name="Normal 4 5 107" xfId="28697" xr:uid="{00000000-0005-0000-0000-000019700000}"/>
    <cellStyle name="Normal 4 5 108" xfId="28698" xr:uid="{00000000-0005-0000-0000-00001A700000}"/>
    <cellStyle name="Normal 4 5 109" xfId="28699" xr:uid="{00000000-0005-0000-0000-00001B700000}"/>
    <cellStyle name="Normal 4 5 11" xfId="28700" xr:uid="{00000000-0005-0000-0000-00001C700000}"/>
    <cellStyle name="Normal 4 5 110" xfId="28701" xr:uid="{00000000-0005-0000-0000-00001D700000}"/>
    <cellStyle name="Normal 4 5 111" xfId="28702" xr:uid="{00000000-0005-0000-0000-00001E700000}"/>
    <cellStyle name="Normal 4 5 112" xfId="28703" xr:uid="{00000000-0005-0000-0000-00001F700000}"/>
    <cellStyle name="Normal 4 5 113" xfId="28704" xr:uid="{00000000-0005-0000-0000-000020700000}"/>
    <cellStyle name="Normal 4 5 114" xfId="28705" xr:uid="{00000000-0005-0000-0000-000021700000}"/>
    <cellStyle name="Normal 4 5 115" xfId="28706" xr:uid="{00000000-0005-0000-0000-000022700000}"/>
    <cellStyle name="Normal 4 5 116" xfId="28707" xr:uid="{00000000-0005-0000-0000-000023700000}"/>
    <cellStyle name="Normal 4 5 117" xfId="28708" xr:uid="{00000000-0005-0000-0000-000024700000}"/>
    <cellStyle name="Normal 4 5 118" xfId="28709" xr:uid="{00000000-0005-0000-0000-000025700000}"/>
    <cellStyle name="Normal 4 5 119" xfId="28710" xr:uid="{00000000-0005-0000-0000-000026700000}"/>
    <cellStyle name="Normal 4 5 12" xfId="28711" xr:uid="{00000000-0005-0000-0000-000027700000}"/>
    <cellStyle name="Normal 4 5 120" xfId="28712" xr:uid="{00000000-0005-0000-0000-000028700000}"/>
    <cellStyle name="Normal 4 5 121" xfId="28713" xr:uid="{00000000-0005-0000-0000-000029700000}"/>
    <cellStyle name="Normal 4 5 122" xfId="28714" xr:uid="{00000000-0005-0000-0000-00002A700000}"/>
    <cellStyle name="Normal 4 5 123" xfId="28715" xr:uid="{00000000-0005-0000-0000-00002B700000}"/>
    <cellStyle name="Normal 4 5 124" xfId="28716" xr:uid="{00000000-0005-0000-0000-00002C700000}"/>
    <cellStyle name="Normal 4 5 125" xfId="28717" xr:uid="{00000000-0005-0000-0000-00002D700000}"/>
    <cellStyle name="Normal 4 5 126" xfId="28718" xr:uid="{00000000-0005-0000-0000-00002E700000}"/>
    <cellStyle name="Normal 4 5 127" xfId="28719" xr:uid="{00000000-0005-0000-0000-00002F700000}"/>
    <cellStyle name="Normal 4 5 128" xfId="28720" xr:uid="{00000000-0005-0000-0000-000030700000}"/>
    <cellStyle name="Normal 4 5 129" xfId="28721" xr:uid="{00000000-0005-0000-0000-000031700000}"/>
    <cellStyle name="Normal 4 5 13" xfId="28722" xr:uid="{00000000-0005-0000-0000-000032700000}"/>
    <cellStyle name="Normal 4 5 130" xfId="28723" xr:uid="{00000000-0005-0000-0000-000033700000}"/>
    <cellStyle name="Normal 4 5 131" xfId="28724" xr:uid="{00000000-0005-0000-0000-000034700000}"/>
    <cellStyle name="Normal 4 5 132" xfId="28725" xr:uid="{00000000-0005-0000-0000-000035700000}"/>
    <cellStyle name="Normal 4 5 133" xfId="28726" xr:uid="{00000000-0005-0000-0000-000036700000}"/>
    <cellStyle name="Normal 4 5 134" xfId="28727" xr:uid="{00000000-0005-0000-0000-000037700000}"/>
    <cellStyle name="Normal 4 5 135" xfId="28728" xr:uid="{00000000-0005-0000-0000-000038700000}"/>
    <cellStyle name="Normal 4 5 136" xfId="28729" xr:uid="{00000000-0005-0000-0000-000039700000}"/>
    <cellStyle name="Normal 4 5 137" xfId="28730" xr:uid="{00000000-0005-0000-0000-00003A700000}"/>
    <cellStyle name="Normal 4 5 138" xfId="28731" xr:uid="{00000000-0005-0000-0000-00003B700000}"/>
    <cellStyle name="Normal 4 5 139" xfId="28732" xr:uid="{00000000-0005-0000-0000-00003C700000}"/>
    <cellStyle name="Normal 4 5 14" xfId="28733" xr:uid="{00000000-0005-0000-0000-00003D700000}"/>
    <cellStyle name="Normal 4 5 140" xfId="28734" xr:uid="{00000000-0005-0000-0000-00003E700000}"/>
    <cellStyle name="Normal 4 5 141" xfId="28735" xr:uid="{00000000-0005-0000-0000-00003F700000}"/>
    <cellStyle name="Normal 4 5 142" xfId="28736" xr:uid="{00000000-0005-0000-0000-000040700000}"/>
    <cellStyle name="Normal 4 5 143" xfId="28737" xr:uid="{00000000-0005-0000-0000-000041700000}"/>
    <cellStyle name="Normal 4 5 144" xfId="28738" xr:uid="{00000000-0005-0000-0000-000042700000}"/>
    <cellStyle name="Normal 4 5 145" xfId="28739" xr:uid="{00000000-0005-0000-0000-000043700000}"/>
    <cellStyle name="Normal 4 5 146" xfId="28740" xr:uid="{00000000-0005-0000-0000-000044700000}"/>
    <cellStyle name="Normal 4 5 147" xfId="28741" xr:uid="{00000000-0005-0000-0000-000045700000}"/>
    <cellStyle name="Normal 4 5 148" xfId="28742" xr:uid="{00000000-0005-0000-0000-000046700000}"/>
    <cellStyle name="Normal 4 5 149" xfId="28743" xr:uid="{00000000-0005-0000-0000-000047700000}"/>
    <cellStyle name="Normal 4 5 15" xfId="28744" xr:uid="{00000000-0005-0000-0000-000048700000}"/>
    <cellStyle name="Normal 4 5 150" xfId="28745" xr:uid="{00000000-0005-0000-0000-000049700000}"/>
    <cellStyle name="Normal 4 5 151" xfId="28746" xr:uid="{00000000-0005-0000-0000-00004A700000}"/>
    <cellStyle name="Normal 4 5 152" xfId="28747" xr:uid="{00000000-0005-0000-0000-00004B700000}"/>
    <cellStyle name="Normal 4 5 153" xfId="28748" xr:uid="{00000000-0005-0000-0000-00004C700000}"/>
    <cellStyle name="Normal 4 5 154" xfId="28749" xr:uid="{00000000-0005-0000-0000-00004D700000}"/>
    <cellStyle name="Normal 4 5 155" xfId="28750" xr:uid="{00000000-0005-0000-0000-00004E700000}"/>
    <cellStyle name="Normal 4 5 156" xfId="28751" xr:uid="{00000000-0005-0000-0000-00004F700000}"/>
    <cellStyle name="Normal 4 5 157" xfId="28752" xr:uid="{00000000-0005-0000-0000-000050700000}"/>
    <cellStyle name="Normal 4 5 158" xfId="28753" xr:uid="{00000000-0005-0000-0000-000051700000}"/>
    <cellStyle name="Normal 4 5 159" xfId="28754" xr:uid="{00000000-0005-0000-0000-000052700000}"/>
    <cellStyle name="Normal 4 5 16" xfId="28755" xr:uid="{00000000-0005-0000-0000-000053700000}"/>
    <cellStyle name="Normal 4 5 160" xfId="28756" xr:uid="{00000000-0005-0000-0000-000054700000}"/>
    <cellStyle name="Normal 4 5 161" xfId="28757" xr:uid="{00000000-0005-0000-0000-000055700000}"/>
    <cellStyle name="Normal 4 5 162" xfId="28758" xr:uid="{00000000-0005-0000-0000-000056700000}"/>
    <cellStyle name="Normal 4 5 163" xfId="28759" xr:uid="{00000000-0005-0000-0000-000057700000}"/>
    <cellStyle name="Normal 4 5 164" xfId="28760" xr:uid="{00000000-0005-0000-0000-000058700000}"/>
    <cellStyle name="Normal 4 5 165" xfId="28761" xr:uid="{00000000-0005-0000-0000-000059700000}"/>
    <cellStyle name="Normal 4 5 166" xfId="28762" xr:uid="{00000000-0005-0000-0000-00005A700000}"/>
    <cellStyle name="Normal 4 5 167" xfId="28763" xr:uid="{00000000-0005-0000-0000-00005B700000}"/>
    <cellStyle name="Normal 4 5 168" xfId="28764" xr:uid="{00000000-0005-0000-0000-00005C700000}"/>
    <cellStyle name="Normal 4 5 169" xfId="28765" xr:uid="{00000000-0005-0000-0000-00005D700000}"/>
    <cellStyle name="Normal 4 5 17" xfId="28766" xr:uid="{00000000-0005-0000-0000-00005E700000}"/>
    <cellStyle name="Normal 4 5 170" xfId="28767" xr:uid="{00000000-0005-0000-0000-00005F700000}"/>
    <cellStyle name="Normal 4 5 171" xfId="28768" xr:uid="{00000000-0005-0000-0000-000060700000}"/>
    <cellStyle name="Normal 4 5 172" xfId="28769" xr:uid="{00000000-0005-0000-0000-000061700000}"/>
    <cellStyle name="Normal 4 5 173" xfId="28770" xr:uid="{00000000-0005-0000-0000-000062700000}"/>
    <cellStyle name="Normal 4 5 174" xfId="28771" xr:uid="{00000000-0005-0000-0000-000063700000}"/>
    <cellStyle name="Normal 4 5 175" xfId="28772" xr:uid="{00000000-0005-0000-0000-000064700000}"/>
    <cellStyle name="Normal 4 5 176" xfId="28773" xr:uid="{00000000-0005-0000-0000-000065700000}"/>
    <cellStyle name="Normal 4 5 177" xfId="28774" xr:uid="{00000000-0005-0000-0000-000066700000}"/>
    <cellStyle name="Normal 4 5 178" xfId="28775" xr:uid="{00000000-0005-0000-0000-000067700000}"/>
    <cellStyle name="Normal 4 5 179" xfId="28776" xr:uid="{00000000-0005-0000-0000-000068700000}"/>
    <cellStyle name="Normal 4 5 18" xfId="28777" xr:uid="{00000000-0005-0000-0000-000069700000}"/>
    <cellStyle name="Normal 4 5 180" xfId="28778" xr:uid="{00000000-0005-0000-0000-00006A700000}"/>
    <cellStyle name="Normal 4 5 181" xfId="28779" xr:uid="{00000000-0005-0000-0000-00006B700000}"/>
    <cellStyle name="Normal 4 5 182" xfId="28780" xr:uid="{00000000-0005-0000-0000-00006C700000}"/>
    <cellStyle name="Normal 4 5 183" xfId="28781" xr:uid="{00000000-0005-0000-0000-00006D700000}"/>
    <cellStyle name="Normal 4 5 184" xfId="28782" xr:uid="{00000000-0005-0000-0000-00006E700000}"/>
    <cellStyle name="Normal 4 5 185" xfId="28783" xr:uid="{00000000-0005-0000-0000-00006F700000}"/>
    <cellStyle name="Normal 4 5 186" xfId="28784" xr:uid="{00000000-0005-0000-0000-000070700000}"/>
    <cellStyle name="Normal 4 5 187" xfId="28785" xr:uid="{00000000-0005-0000-0000-000071700000}"/>
    <cellStyle name="Normal 4 5 188" xfId="28786" xr:uid="{00000000-0005-0000-0000-000072700000}"/>
    <cellStyle name="Normal 4 5 189" xfId="28787" xr:uid="{00000000-0005-0000-0000-000073700000}"/>
    <cellStyle name="Normal 4 5 19" xfId="28788" xr:uid="{00000000-0005-0000-0000-000074700000}"/>
    <cellStyle name="Normal 4 5 190" xfId="28789" xr:uid="{00000000-0005-0000-0000-000075700000}"/>
    <cellStyle name="Normal 4 5 191" xfId="28790" xr:uid="{00000000-0005-0000-0000-000076700000}"/>
    <cellStyle name="Normal 4 5 192" xfId="28791" xr:uid="{00000000-0005-0000-0000-000077700000}"/>
    <cellStyle name="Normal 4 5 193" xfId="28792" xr:uid="{00000000-0005-0000-0000-000078700000}"/>
    <cellStyle name="Normal 4 5 194" xfId="28793" xr:uid="{00000000-0005-0000-0000-000079700000}"/>
    <cellStyle name="Normal 4 5 195" xfId="28794" xr:uid="{00000000-0005-0000-0000-00007A700000}"/>
    <cellStyle name="Normal 4 5 196" xfId="28795" xr:uid="{00000000-0005-0000-0000-00007B700000}"/>
    <cellStyle name="Normal 4 5 197" xfId="28796" xr:uid="{00000000-0005-0000-0000-00007C700000}"/>
    <cellStyle name="Normal 4 5 198" xfId="28797" xr:uid="{00000000-0005-0000-0000-00007D700000}"/>
    <cellStyle name="Normal 4 5 199" xfId="28798" xr:uid="{00000000-0005-0000-0000-00007E700000}"/>
    <cellStyle name="Normal 4 5 2" xfId="28799" xr:uid="{00000000-0005-0000-0000-00007F700000}"/>
    <cellStyle name="Normal 4 5 2 2" xfId="28800" xr:uid="{00000000-0005-0000-0000-000080700000}"/>
    <cellStyle name="Normal 4 5 2 3" xfId="28801" xr:uid="{00000000-0005-0000-0000-000081700000}"/>
    <cellStyle name="Normal 4 5 2 4" xfId="28802" xr:uid="{00000000-0005-0000-0000-000082700000}"/>
    <cellStyle name="Normal 4 5 2 5" xfId="28803" xr:uid="{00000000-0005-0000-0000-000083700000}"/>
    <cellStyle name="Normal 4 5 2 6" xfId="28804" xr:uid="{00000000-0005-0000-0000-000084700000}"/>
    <cellStyle name="Normal 4 5 2 7" xfId="28805" xr:uid="{00000000-0005-0000-0000-000085700000}"/>
    <cellStyle name="Normal 4 5 20" xfId="28806" xr:uid="{00000000-0005-0000-0000-000086700000}"/>
    <cellStyle name="Normal 4 5 21" xfId="28807" xr:uid="{00000000-0005-0000-0000-000087700000}"/>
    <cellStyle name="Normal 4 5 22" xfId="28808" xr:uid="{00000000-0005-0000-0000-000088700000}"/>
    <cellStyle name="Normal 4 5 23" xfId="28809" xr:uid="{00000000-0005-0000-0000-000089700000}"/>
    <cellStyle name="Normal 4 5 24" xfId="28810" xr:uid="{00000000-0005-0000-0000-00008A700000}"/>
    <cellStyle name="Normal 4 5 25" xfId="28811" xr:uid="{00000000-0005-0000-0000-00008B700000}"/>
    <cellStyle name="Normal 4 5 26" xfId="28812" xr:uid="{00000000-0005-0000-0000-00008C700000}"/>
    <cellStyle name="Normal 4 5 27" xfId="28813" xr:uid="{00000000-0005-0000-0000-00008D700000}"/>
    <cellStyle name="Normal 4 5 28" xfId="28814" xr:uid="{00000000-0005-0000-0000-00008E700000}"/>
    <cellStyle name="Normal 4 5 29" xfId="28815" xr:uid="{00000000-0005-0000-0000-00008F700000}"/>
    <cellStyle name="Normal 4 5 3" xfId="28816" xr:uid="{00000000-0005-0000-0000-000090700000}"/>
    <cellStyle name="Normal 4 5 3 2" xfId="28817" xr:uid="{00000000-0005-0000-0000-000091700000}"/>
    <cellStyle name="Normal 4 5 3 3" xfId="28818" xr:uid="{00000000-0005-0000-0000-000092700000}"/>
    <cellStyle name="Normal 4 5 3 4" xfId="28819" xr:uid="{00000000-0005-0000-0000-000093700000}"/>
    <cellStyle name="Normal 4 5 3 5" xfId="28820" xr:uid="{00000000-0005-0000-0000-000094700000}"/>
    <cellStyle name="Normal 4 5 3 6" xfId="28821" xr:uid="{00000000-0005-0000-0000-000095700000}"/>
    <cellStyle name="Normal 4 5 3 7" xfId="28822" xr:uid="{00000000-0005-0000-0000-000096700000}"/>
    <cellStyle name="Normal 4 5 30" xfId="28823" xr:uid="{00000000-0005-0000-0000-000097700000}"/>
    <cellStyle name="Normal 4 5 31" xfId="28824" xr:uid="{00000000-0005-0000-0000-000098700000}"/>
    <cellStyle name="Normal 4 5 32" xfId="28825" xr:uid="{00000000-0005-0000-0000-000099700000}"/>
    <cellStyle name="Normal 4 5 33" xfId="28826" xr:uid="{00000000-0005-0000-0000-00009A700000}"/>
    <cellStyle name="Normal 4 5 34" xfId="28827" xr:uid="{00000000-0005-0000-0000-00009B700000}"/>
    <cellStyle name="Normal 4 5 35" xfId="28828" xr:uid="{00000000-0005-0000-0000-00009C700000}"/>
    <cellStyle name="Normal 4 5 36" xfId="28829" xr:uid="{00000000-0005-0000-0000-00009D700000}"/>
    <cellStyle name="Normal 4 5 37" xfId="28830" xr:uid="{00000000-0005-0000-0000-00009E700000}"/>
    <cellStyle name="Normal 4 5 38" xfId="28831" xr:uid="{00000000-0005-0000-0000-00009F700000}"/>
    <cellStyle name="Normal 4 5 39" xfId="28832" xr:uid="{00000000-0005-0000-0000-0000A0700000}"/>
    <cellStyle name="Normal 4 5 4" xfId="28833" xr:uid="{00000000-0005-0000-0000-0000A1700000}"/>
    <cellStyle name="Normal 4 5 4 2" xfId="28834" xr:uid="{00000000-0005-0000-0000-0000A2700000}"/>
    <cellStyle name="Normal 4 5 4 3" xfId="28835" xr:uid="{00000000-0005-0000-0000-0000A3700000}"/>
    <cellStyle name="Normal 4 5 4 4" xfId="28836" xr:uid="{00000000-0005-0000-0000-0000A4700000}"/>
    <cellStyle name="Normal 4 5 4 5" xfId="28837" xr:uid="{00000000-0005-0000-0000-0000A5700000}"/>
    <cellStyle name="Normal 4 5 4 6" xfId="28838" xr:uid="{00000000-0005-0000-0000-0000A6700000}"/>
    <cellStyle name="Normal 4 5 4 7" xfId="28839" xr:uid="{00000000-0005-0000-0000-0000A7700000}"/>
    <cellStyle name="Normal 4 5 40" xfId="28840" xr:uid="{00000000-0005-0000-0000-0000A8700000}"/>
    <cellStyle name="Normal 4 5 41" xfId="28841" xr:uid="{00000000-0005-0000-0000-0000A9700000}"/>
    <cellStyle name="Normal 4 5 42" xfId="28842" xr:uid="{00000000-0005-0000-0000-0000AA700000}"/>
    <cellStyle name="Normal 4 5 43" xfId="28843" xr:uid="{00000000-0005-0000-0000-0000AB700000}"/>
    <cellStyle name="Normal 4 5 44" xfId="28844" xr:uid="{00000000-0005-0000-0000-0000AC700000}"/>
    <cellStyle name="Normal 4 5 45" xfId="28845" xr:uid="{00000000-0005-0000-0000-0000AD700000}"/>
    <cellStyle name="Normal 4 5 46" xfId="28846" xr:uid="{00000000-0005-0000-0000-0000AE700000}"/>
    <cellStyle name="Normal 4 5 47" xfId="28847" xr:uid="{00000000-0005-0000-0000-0000AF700000}"/>
    <cellStyle name="Normal 4 5 48" xfId="28848" xr:uid="{00000000-0005-0000-0000-0000B0700000}"/>
    <cellStyle name="Normal 4 5 49" xfId="28849" xr:uid="{00000000-0005-0000-0000-0000B1700000}"/>
    <cellStyle name="Normal 4 5 5" xfId="28850" xr:uid="{00000000-0005-0000-0000-0000B2700000}"/>
    <cellStyle name="Normal 4 5 5 2" xfId="28851" xr:uid="{00000000-0005-0000-0000-0000B3700000}"/>
    <cellStyle name="Normal 4 5 5 3" xfId="28852" xr:uid="{00000000-0005-0000-0000-0000B4700000}"/>
    <cellStyle name="Normal 4 5 5 4" xfId="28853" xr:uid="{00000000-0005-0000-0000-0000B5700000}"/>
    <cellStyle name="Normal 4 5 5 5" xfId="28854" xr:uid="{00000000-0005-0000-0000-0000B6700000}"/>
    <cellStyle name="Normal 4 5 5 6" xfId="28855" xr:uid="{00000000-0005-0000-0000-0000B7700000}"/>
    <cellStyle name="Normal 4 5 5 7" xfId="28856" xr:uid="{00000000-0005-0000-0000-0000B8700000}"/>
    <cellStyle name="Normal 4 5 50" xfId="28857" xr:uid="{00000000-0005-0000-0000-0000B9700000}"/>
    <cellStyle name="Normal 4 5 51" xfId="28858" xr:uid="{00000000-0005-0000-0000-0000BA700000}"/>
    <cellStyle name="Normal 4 5 52" xfId="28859" xr:uid="{00000000-0005-0000-0000-0000BB700000}"/>
    <cellStyle name="Normal 4 5 53" xfId="28860" xr:uid="{00000000-0005-0000-0000-0000BC700000}"/>
    <cellStyle name="Normal 4 5 54" xfId="28861" xr:uid="{00000000-0005-0000-0000-0000BD700000}"/>
    <cellStyle name="Normal 4 5 55" xfId="28862" xr:uid="{00000000-0005-0000-0000-0000BE700000}"/>
    <cellStyle name="Normal 4 5 56" xfId="28863" xr:uid="{00000000-0005-0000-0000-0000BF700000}"/>
    <cellStyle name="Normal 4 5 57" xfId="28864" xr:uid="{00000000-0005-0000-0000-0000C0700000}"/>
    <cellStyle name="Normal 4 5 58" xfId="28865" xr:uid="{00000000-0005-0000-0000-0000C1700000}"/>
    <cellStyle name="Normal 4 5 59" xfId="28866" xr:uid="{00000000-0005-0000-0000-0000C2700000}"/>
    <cellStyle name="Normal 4 5 6" xfId="28867" xr:uid="{00000000-0005-0000-0000-0000C3700000}"/>
    <cellStyle name="Normal 4 5 6 2" xfId="28868" xr:uid="{00000000-0005-0000-0000-0000C4700000}"/>
    <cellStyle name="Normal 4 5 6 3" xfId="28869" xr:uid="{00000000-0005-0000-0000-0000C5700000}"/>
    <cellStyle name="Normal 4 5 6 4" xfId="28870" xr:uid="{00000000-0005-0000-0000-0000C6700000}"/>
    <cellStyle name="Normal 4 5 6 5" xfId="28871" xr:uid="{00000000-0005-0000-0000-0000C7700000}"/>
    <cellStyle name="Normal 4 5 6 6" xfId="28872" xr:uid="{00000000-0005-0000-0000-0000C8700000}"/>
    <cellStyle name="Normal 4 5 6 7" xfId="28873" xr:uid="{00000000-0005-0000-0000-0000C9700000}"/>
    <cellStyle name="Normal 4 5 60" xfId="28874" xr:uid="{00000000-0005-0000-0000-0000CA700000}"/>
    <cellStyle name="Normal 4 5 61" xfId="28875" xr:uid="{00000000-0005-0000-0000-0000CB700000}"/>
    <cellStyle name="Normal 4 5 62" xfId="28876" xr:uid="{00000000-0005-0000-0000-0000CC700000}"/>
    <cellStyle name="Normal 4 5 63" xfId="28877" xr:uid="{00000000-0005-0000-0000-0000CD700000}"/>
    <cellStyle name="Normal 4 5 64" xfId="28878" xr:uid="{00000000-0005-0000-0000-0000CE700000}"/>
    <cellStyle name="Normal 4 5 65" xfId="28879" xr:uid="{00000000-0005-0000-0000-0000CF700000}"/>
    <cellStyle name="Normal 4 5 66" xfId="28880" xr:uid="{00000000-0005-0000-0000-0000D0700000}"/>
    <cellStyle name="Normal 4 5 67" xfId="28881" xr:uid="{00000000-0005-0000-0000-0000D1700000}"/>
    <cellStyle name="Normal 4 5 68" xfId="28882" xr:uid="{00000000-0005-0000-0000-0000D2700000}"/>
    <cellStyle name="Normal 4 5 69" xfId="28883" xr:uid="{00000000-0005-0000-0000-0000D3700000}"/>
    <cellStyle name="Normal 4 5 7" xfId="28884" xr:uid="{00000000-0005-0000-0000-0000D4700000}"/>
    <cellStyle name="Normal 4 5 7 2" xfId="28885" xr:uid="{00000000-0005-0000-0000-0000D5700000}"/>
    <cellStyle name="Normal 4 5 7 3" xfId="28886" xr:uid="{00000000-0005-0000-0000-0000D6700000}"/>
    <cellStyle name="Normal 4 5 7 4" xfId="28887" xr:uid="{00000000-0005-0000-0000-0000D7700000}"/>
    <cellStyle name="Normal 4 5 7 5" xfId="28888" xr:uid="{00000000-0005-0000-0000-0000D8700000}"/>
    <cellStyle name="Normal 4 5 7 6" xfId="28889" xr:uid="{00000000-0005-0000-0000-0000D9700000}"/>
    <cellStyle name="Normal 4 5 7 7" xfId="28890" xr:uid="{00000000-0005-0000-0000-0000DA700000}"/>
    <cellStyle name="Normal 4 5 70" xfId="28891" xr:uid="{00000000-0005-0000-0000-0000DB700000}"/>
    <cellStyle name="Normal 4 5 71" xfId="28892" xr:uid="{00000000-0005-0000-0000-0000DC700000}"/>
    <cellStyle name="Normal 4 5 72" xfId="28893" xr:uid="{00000000-0005-0000-0000-0000DD700000}"/>
    <cellStyle name="Normal 4 5 73" xfId="28894" xr:uid="{00000000-0005-0000-0000-0000DE700000}"/>
    <cellStyle name="Normal 4 5 74" xfId="28895" xr:uid="{00000000-0005-0000-0000-0000DF700000}"/>
    <cellStyle name="Normal 4 5 75" xfId="28896" xr:uid="{00000000-0005-0000-0000-0000E0700000}"/>
    <cellStyle name="Normal 4 5 76" xfId="28897" xr:uid="{00000000-0005-0000-0000-0000E1700000}"/>
    <cellStyle name="Normal 4 5 77" xfId="28898" xr:uid="{00000000-0005-0000-0000-0000E2700000}"/>
    <cellStyle name="Normal 4 5 78" xfId="28899" xr:uid="{00000000-0005-0000-0000-0000E3700000}"/>
    <cellStyle name="Normal 4 5 79" xfId="28900" xr:uid="{00000000-0005-0000-0000-0000E4700000}"/>
    <cellStyle name="Normal 4 5 8" xfId="28901" xr:uid="{00000000-0005-0000-0000-0000E5700000}"/>
    <cellStyle name="Normal 4 5 8 2" xfId="28902" xr:uid="{00000000-0005-0000-0000-0000E6700000}"/>
    <cellStyle name="Normal 4 5 8 3" xfId="28903" xr:uid="{00000000-0005-0000-0000-0000E7700000}"/>
    <cellStyle name="Normal 4 5 8 4" xfId="28904" xr:uid="{00000000-0005-0000-0000-0000E8700000}"/>
    <cellStyle name="Normal 4 5 8 5" xfId="28905" xr:uid="{00000000-0005-0000-0000-0000E9700000}"/>
    <cellStyle name="Normal 4 5 8 6" xfId="28906" xr:uid="{00000000-0005-0000-0000-0000EA700000}"/>
    <cellStyle name="Normal 4 5 8 7" xfId="28907" xr:uid="{00000000-0005-0000-0000-0000EB700000}"/>
    <cellStyle name="Normal 4 5 80" xfId="28908" xr:uid="{00000000-0005-0000-0000-0000EC700000}"/>
    <cellStyle name="Normal 4 5 81" xfId="28909" xr:uid="{00000000-0005-0000-0000-0000ED700000}"/>
    <cellStyle name="Normal 4 5 82" xfId="28910" xr:uid="{00000000-0005-0000-0000-0000EE700000}"/>
    <cellStyle name="Normal 4 5 83" xfId="28911" xr:uid="{00000000-0005-0000-0000-0000EF700000}"/>
    <cellStyle name="Normal 4 5 84" xfId="28912" xr:uid="{00000000-0005-0000-0000-0000F0700000}"/>
    <cellStyle name="Normal 4 5 85" xfId="28913" xr:uid="{00000000-0005-0000-0000-0000F1700000}"/>
    <cellStyle name="Normal 4 5 86" xfId="28914" xr:uid="{00000000-0005-0000-0000-0000F2700000}"/>
    <cellStyle name="Normal 4 5 87" xfId="28915" xr:uid="{00000000-0005-0000-0000-0000F3700000}"/>
    <cellStyle name="Normal 4 5 88" xfId="28916" xr:uid="{00000000-0005-0000-0000-0000F4700000}"/>
    <cellStyle name="Normal 4 5 89" xfId="28917" xr:uid="{00000000-0005-0000-0000-0000F5700000}"/>
    <cellStyle name="Normal 4 5 9" xfId="28918" xr:uid="{00000000-0005-0000-0000-0000F6700000}"/>
    <cellStyle name="Normal 4 5 9 2" xfId="28919" xr:uid="{00000000-0005-0000-0000-0000F7700000}"/>
    <cellStyle name="Normal 4 5 9 3" xfId="28920" xr:uid="{00000000-0005-0000-0000-0000F8700000}"/>
    <cellStyle name="Normal 4 5 9 4" xfId="28921" xr:uid="{00000000-0005-0000-0000-0000F9700000}"/>
    <cellStyle name="Normal 4 5 9 5" xfId="28922" xr:uid="{00000000-0005-0000-0000-0000FA700000}"/>
    <cellStyle name="Normal 4 5 9 6" xfId="28923" xr:uid="{00000000-0005-0000-0000-0000FB700000}"/>
    <cellStyle name="Normal 4 5 9 7" xfId="28924" xr:uid="{00000000-0005-0000-0000-0000FC700000}"/>
    <cellStyle name="Normal 4 5 90" xfId="28925" xr:uid="{00000000-0005-0000-0000-0000FD700000}"/>
    <cellStyle name="Normal 4 5 91" xfId="28926" xr:uid="{00000000-0005-0000-0000-0000FE700000}"/>
    <cellStyle name="Normal 4 5 92" xfId="28927" xr:uid="{00000000-0005-0000-0000-0000FF700000}"/>
    <cellStyle name="Normal 4 5 93" xfId="28928" xr:uid="{00000000-0005-0000-0000-000000710000}"/>
    <cellStyle name="Normal 4 5 94" xfId="28929" xr:uid="{00000000-0005-0000-0000-000001710000}"/>
    <cellStyle name="Normal 4 5 95" xfId="28930" xr:uid="{00000000-0005-0000-0000-000002710000}"/>
    <cellStyle name="Normal 4 5 96" xfId="28931" xr:uid="{00000000-0005-0000-0000-000003710000}"/>
    <cellStyle name="Normal 4 5 97" xfId="28932" xr:uid="{00000000-0005-0000-0000-000004710000}"/>
    <cellStyle name="Normal 4 5 98" xfId="28933" xr:uid="{00000000-0005-0000-0000-000005710000}"/>
    <cellStyle name="Normal 4 5 99" xfId="28934" xr:uid="{00000000-0005-0000-0000-000006710000}"/>
    <cellStyle name="Normal 4 50" xfId="28935" xr:uid="{00000000-0005-0000-0000-000007710000}"/>
    <cellStyle name="Normal 4 51" xfId="28936" xr:uid="{00000000-0005-0000-0000-000008710000}"/>
    <cellStyle name="Normal 4 52" xfId="28937" xr:uid="{00000000-0005-0000-0000-000009710000}"/>
    <cellStyle name="Normal 4 53" xfId="28938" xr:uid="{00000000-0005-0000-0000-00000A710000}"/>
    <cellStyle name="Normal 4 54" xfId="28939" xr:uid="{00000000-0005-0000-0000-00000B710000}"/>
    <cellStyle name="Normal 4 55" xfId="28940" xr:uid="{00000000-0005-0000-0000-00000C710000}"/>
    <cellStyle name="Normal 4 56" xfId="28941" xr:uid="{00000000-0005-0000-0000-00000D710000}"/>
    <cellStyle name="Normal 4 57" xfId="28942" xr:uid="{00000000-0005-0000-0000-00000E710000}"/>
    <cellStyle name="Normal 4 58" xfId="28943" xr:uid="{00000000-0005-0000-0000-00000F710000}"/>
    <cellStyle name="Normal 4 59" xfId="28944" xr:uid="{00000000-0005-0000-0000-000010710000}"/>
    <cellStyle name="Normal 4 6" xfId="28945" xr:uid="{00000000-0005-0000-0000-000011710000}"/>
    <cellStyle name="Normal 4 6 10" xfId="28946" xr:uid="{00000000-0005-0000-0000-000012710000}"/>
    <cellStyle name="Normal 4 6 10 2" xfId="28947" xr:uid="{00000000-0005-0000-0000-000013710000}"/>
    <cellStyle name="Normal 4 6 10 3" xfId="28948" xr:uid="{00000000-0005-0000-0000-000014710000}"/>
    <cellStyle name="Normal 4 6 10 4" xfId="28949" xr:uid="{00000000-0005-0000-0000-000015710000}"/>
    <cellStyle name="Normal 4 6 10 5" xfId="28950" xr:uid="{00000000-0005-0000-0000-000016710000}"/>
    <cellStyle name="Normal 4 6 10 6" xfId="28951" xr:uid="{00000000-0005-0000-0000-000017710000}"/>
    <cellStyle name="Normal 4 6 10 7" xfId="28952" xr:uid="{00000000-0005-0000-0000-000018710000}"/>
    <cellStyle name="Normal 4 6 100" xfId="28953" xr:uid="{00000000-0005-0000-0000-000019710000}"/>
    <cellStyle name="Normal 4 6 101" xfId="28954" xr:uid="{00000000-0005-0000-0000-00001A710000}"/>
    <cellStyle name="Normal 4 6 102" xfId="28955" xr:uid="{00000000-0005-0000-0000-00001B710000}"/>
    <cellStyle name="Normal 4 6 103" xfId="28956" xr:uid="{00000000-0005-0000-0000-00001C710000}"/>
    <cellStyle name="Normal 4 6 104" xfId="28957" xr:uid="{00000000-0005-0000-0000-00001D710000}"/>
    <cellStyle name="Normal 4 6 105" xfId="28958" xr:uid="{00000000-0005-0000-0000-00001E710000}"/>
    <cellStyle name="Normal 4 6 106" xfId="28959" xr:uid="{00000000-0005-0000-0000-00001F710000}"/>
    <cellStyle name="Normal 4 6 107" xfId="28960" xr:uid="{00000000-0005-0000-0000-000020710000}"/>
    <cellStyle name="Normal 4 6 108" xfId="28961" xr:uid="{00000000-0005-0000-0000-000021710000}"/>
    <cellStyle name="Normal 4 6 109" xfId="28962" xr:uid="{00000000-0005-0000-0000-000022710000}"/>
    <cellStyle name="Normal 4 6 11" xfId="28963" xr:uid="{00000000-0005-0000-0000-000023710000}"/>
    <cellStyle name="Normal 4 6 110" xfId="28964" xr:uid="{00000000-0005-0000-0000-000024710000}"/>
    <cellStyle name="Normal 4 6 111" xfId="28965" xr:uid="{00000000-0005-0000-0000-000025710000}"/>
    <cellStyle name="Normal 4 6 112" xfId="28966" xr:uid="{00000000-0005-0000-0000-000026710000}"/>
    <cellStyle name="Normal 4 6 113" xfId="28967" xr:uid="{00000000-0005-0000-0000-000027710000}"/>
    <cellStyle name="Normal 4 6 114" xfId="28968" xr:uid="{00000000-0005-0000-0000-000028710000}"/>
    <cellStyle name="Normal 4 6 115" xfId="28969" xr:uid="{00000000-0005-0000-0000-000029710000}"/>
    <cellStyle name="Normal 4 6 116" xfId="28970" xr:uid="{00000000-0005-0000-0000-00002A710000}"/>
    <cellStyle name="Normal 4 6 117" xfId="28971" xr:uid="{00000000-0005-0000-0000-00002B710000}"/>
    <cellStyle name="Normal 4 6 118" xfId="28972" xr:uid="{00000000-0005-0000-0000-00002C710000}"/>
    <cellStyle name="Normal 4 6 119" xfId="28973" xr:uid="{00000000-0005-0000-0000-00002D710000}"/>
    <cellStyle name="Normal 4 6 12" xfId="28974" xr:uid="{00000000-0005-0000-0000-00002E710000}"/>
    <cellStyle name="Normal 4 6 120" xfId="28975" xr:uid="{00000000-0005-0000-0000-00002F710000}"/>
    <cellStyle name="Normal 4 6 121" xfId="28976" xr:uid="{00000000-0005-0000-0000-000030710000}"/>
    <cellStyle name="Normal 4 6 122" xfId="28977" xr:uid="{00000000-0005-0000-0000-000031710000}"/>
    <cellStyle name="Normal 4 6 123" xfId="28978" xr:uid="{00000000-0005-0000-0000-000032710000}"/>
    <cellStyle name="Normal 4 6 124" xfId="28979" xr:uid="{00000000-0005-0000-0000-000033710000}"/>
    <cellStyle name="Normal 4 6 125" xfId="28980" xr:uid="{00000000-0005-0000-0000-000034710000}"/>
    <cellStyle name="Normal 4 6 126" xfId="28981" xr:uid="{00000000-0005-0000-0000-000035710000}"/>
    <cellStyle name="Normal 4 6 127" xfId="28982" xr:uid="{00000000-0005-0000-0000-000036710000}"/>
    <cellStyle name="Normal 4 6 128" xfId="28983" xr:uid="{00000000-0005-0000-0000-000037710000}"/>
    <cellStyle name="Normal 4 6 129" xfId="28984" xr:uid="{00000000-0005-0000-0000-000038710000}"/>
    <cellStyle name="Normal 4 6 13" xfId="28985" xr:uid="{00000000-0005-0000-0000-000039710000}"/>
    <cellStyle name="Normal 4 6 130" xfId="28986" xr:uid="{00000000-0005-0000-0000-00003A710000}"/>
    <cellStyle name="Normal 4 6 131" xfId="28987" xr:uid="{00000000-0005-0000-0000-00003B710000}"/>
    <cellStyle name="Normal 4 6 132" xfId="28988" xr:uid="{00000000-0005-0000-0000-00003C710000}"/>
    <cellStyle name="Normal 4 6 133" xfId="28989" xr:uid="{00000000-0005-0000-0000-00003D710000}"/>
    <cellStyle name="Normal 4 6 134" xfId="28990" xr:uid="{00000000-0005-0000-0000-00003E710000}"/>
    <cellStyle name="Normal 4 6 135" xfId="28991" xr:uid="{00000000-0005-0000-0000-00003F710000}"/>
    <cellStyle name="Normal 4 6 136" xfId="28992" xr:uid="{00000000-0005-0000-0000-000040710000}"/>
    <cellStyle name="Normal 4 6 137" xfId="28993" xr:uid="{00000000-0005-0000-0000-000041710000}"/>
    <cellStyle name="Normal 4 6 138" xfId="28994" xr:uid="{00000000-0005-0000-0000-000042710000}"/>
    <cellStyle name="Normal 4 6 139" xfId="28995" xr:uid="{00000000-0005-0000-0000-000043710000}"/>
    <cellStyle name="Normal 4 6 14" xfId="28996" xr:uid="{00000000-0005-0000-0000-000044710000}"/>
    <cellStyle name="Normal 4 6 140" xfId="28997" xr:uid="{00000000-0005-0000-0000-000045710000}"/>
    <cellStyle name="Normal 4 6 141" xfId="28998" xr:uid="{00000000-0005-0000-0000-000046710000}"/>
    <cellStyle name="Normal 4 6 142" xfId="28999" xr:uid="{00000000-0005-0000-0000-000047710000}"/>
    <cellStyle name="Normal 4 6 143" xfId="29000" xr:uid="{00000000-0005-0000-0000-000048710000}"/>
    <cellStyle name="Normal 4 6 144" xfId="29001" xr:uid="{00000000-0005-0000-0000-000049710000}"/>
    <cellStyle name="Normal 4 6 145" xfId="29002" xr:uid="{00000000-0005-0000-0000-00004A710000}"/>
    <cellStyle name="Normal 4 6 146" xfId="29003" xr:uid="{00000000-0005-0000-0000-00004B710000}"/>
    <cellStyle name="Normal 4 6 147" xfId="29004" xr:uid="{00000000-0005-0000-0000-00004C710000}"/>
    <cellStyle name="Normal 4 6 148" xfId="29005" xr:uid="{00000000-0005-0000-0000-00004D710000}"/>
    <cellStyle name="Normal 4 6 149" xfId="29006" xr:uid="{00000000-0005-0000-0000-00004E710000}"/>
    <cellStyle name="Normal 4 6 15" xfId="29007" xr:uid="{00000000-0005-0000-0000-00004F710000}"/>
    <cellStyle name="Normal 4 6 150" xfId="29008" xr:uid="{00000000-0005-0000-0000-000050710000}"/>
    <cellStyle name="Normal 4 6 151" xfId="29009" xr:uid="{00000000-0005-0000-0000-000051710000}"/>
    <cellStyle name="Normal 4 6 152" xfId="29010" xr:uid="{00000000-0005-0000-0000-000052710000}"/>
    <cellStyle name="Normal 4 6 153" xfId="29011" xr:uid="{00000000-0005-0000-0000-000053710000}"/>
    <cellStyle name="Normal 4 6 154" xfId="29012" xr:uid="{00000000-0005-0000-0000-000054710000}"/>
    <cellStyle name="Normal 4 6 155" xfId="29013" xr:uid="{00000000-0005-0000-0000-000055710000}"/>
    <cellStyle name="Normal 4 6 156" xfId="29014" xr:uid="{00000000-0005-0000-0000-000056710000}"/>
    <cellStyle name="Normal 4 6 157" xfId="29015" xr:uid="{00000000-0005-0000-0000-000057710000}"/>
    <cellStyle name="Normal 4 6 158" xfId="29016" xr:uid="{00000000-0005-0000-0000-000058710000}"/>
    <cellStyle name="Normal 4 6 159" xfId="29017" xr:uid="{00000000-0005-0000-0000-000059710000}"/>
    <cellStyle name="Normal 4 6 16" xfId="29018" xr:uid="{00000000-0005-0000-0000-00005A710000}"/>
    <cellStyle name="Normal 4 6 160" xfId="29019" xr:uid="{00000000-0005-0000-0000-00005B710000}"/>
    <cellStyle name="Normal 4 6 161" xfId="29020" xr:uid="{00000000-0005-0000-0000-00005C710000}"/>
    <cellStyle name="Normal 4 6 162" xfId="29021" xr:uid="{00000000-0005-0000-0000-00005D710000}"/>
    <cellStyle name="Normal 4 6 163" xfId="29022" xr:uid="{00000000-0005-0000-0000-00005E710000}"/>
    <cellStyle name="Normal 4 6 164" xfId="29023" xr:uid="{00000000-0005-0000-0000-00005F710000}"/>
    <cellStyle name="Normal 4 6 165" xfId="29024" xr:uid="{00000000-0005-0000-0000-000060710000}"/>
    <cellStyle name="Normal 4 6 166" xfId="29025" xr:uid="{00000000-0005-0000-0000-000061710000}"/>
    <cellStyle name="Normal 4 6 167" xfId="29026" xr:uid="{00000000-0005-0000-0000-000062710000}"/>
    <cellStyle name="Normal 4 6 168" xfId="29027" xr:uid="{00000000-0005-0000-0000-000063710000}"/>
    <cellStyle name="Normal 4 6 169" xfId="29028" xr:uid="{00000000-0005-0000-0000-000064710000}"/>
    <cellStyle name="Normal 4 6 17" xfId="29029" xr:uid="{00000000-0005-0000-0000-000065710000}"/>
    <cellStyle name="Normal 4 6 170" xfId="29030" xr:uid="{00000000-0005-0000-0000-000066710000}"/>
    <cellStyle name="Normal 4 6 171" xfId="29031" xr:uid="{00000000-0005-0000-0000-000067710000}"/>
    <cellStyle name="Normal 4 6 172" xfId="29032" xr:uid="{00000000-0005-0000-0000-000068710000}"/>
    <cellStyle name="Normal 4 6 173" xfId="29033" xr:uid="{00000000-0005-0000-0000-000069710000}"/>
    <cellStyle name="Normal 4 6 174" xfId="29034" xr:uid="{00000000-0005-0000-0000-00006A710000}"/>
    <cellStyle name="Normal 4 6 175" xfId="29035" xr:uid="{00000000-0005-0000-0000-00006B710000}"/>
    <cellStyle name="Normal 4 6 176" xfId="29036" xr:uid="{00000000-0005-0000-0000-00006C710000}"/>
    <cellStyle name="Normal 4 6 177" xfId="29037" xr:uid="{00000000-0005-0000-0000-00006D710000}"/>
    <cellStyle name="Normal 4 6 178" xfId="29038" xr:uid="{00000000-0005-0000-0000-00006E710000}"/>
    <cellStyle name="Normal 4 6 179" xfId="29039" xr:uid="{00000000-0005-0000-0000-00006F710000}"/>
    <cellStyle name="Normal 4 6 18" xfId="29040" xr:uid="{00000000-0005-0000-0000-000070710000}"/>
    <cellStyle name="Normal 4 6 180" xfId="29041" xr:uid="{00000000-0005-0000-0000-000071710000}"/>
    <cellStyle name="Normal 4 6 181" xfId="29042" xr:uid="{00000000-0005-0000-0000-000072710000}"/>
    <cellStyle name="Normal 4 6 182" xfId="29043" xr:uid="{00000000-0005-0000-0000-000073710000}"/>
    <cellStyle name="Normal 4 6 183" xfId="29044" xr:uid="{00000000-0005-0000-0000-000074710000}"/>
    <cellStyle name="Normal 4 6 184" xfId="29045" xr:uid="{00000000-0005-0000-0000-000075710000}"/>
    <cellStyle name="Normal 4 6 185" xfId="29046" xr:uid="{00000000-0005-0000-0000-000076710000}"/>
    <cellStyle name="Normal 4 6 186" xfId="29047" xr:uid="{00000000-0005-0000-0000-000077710000}"/>
    <cellStyle name="Normal 4 6 187" xfId="29048" xr:uid="{00000000-0005-0000-0000-000078710000}"/>
    <cellStyle name="Normal 4 6 188" xfId="29049" xr:uid="{00000000-0005-0000-0000-000079710000}"/>
    <cellStyle name="Normal 4 6 189" xfId="29050" xr:uid="{00000000-0005-0000-0000-00007A710000}"/>
    <cellStyle name="Normal 4 6 19" xfId="29051" xr:uid="{00000000-0005-0000-0000-00007B710000}"/>
    <cellStyle name="Normal 4 6 190" xfId="29052" xr:uid="{00000000-0005-0000-0000-00007C710000}"/>
    <cellStyle name="Normal 4 6 191" xfId="29053" xr:uid="{00000000-0005-0000-0000-00007D710000}"/>
    <cellStyle name="Normal 4 6 192" xfId="29054" xr:uid="{00000000-0005-0000-0000-00007E710000}"/>
    <cellStyle name="Normal 4 6 193" xfId="29055" xr:uid="{00000000-0005-0000-0000-00007F710000}"/>
    <cellStyle name="Normal 4 6 194" xfId="29056" xr:uid="{00000000-0005-0000-0000-000080710000}"/>
    <cellStyle name="Normal 4 6 195" xfId="29057" xr:uid="{00000000-0005-0000-0000-000081710000}"/>
    <cellStyle name="Normal 4 6 196" xfId="29058" xr:uid="{00000000-0005-0000-0000-000082710000}"/>
    <cellStyle name="Normal 4 6 197" xfId="29059" xr:uid="{00000000-0005-0000-0000-000083710000}"/>
    <cellStyle name="Normal 4 6 198" xfId="29060" xr:uid="{00000000-0005-0000-0000-000084710000}"/>
    <cellStyle name="Normal 4 6 2" xfId="29061" xr:uid="{00000000-0005-0000-0000-000085710000}"/>
    <cellStyle name="Normal 4 6 2 2" xfId="29062" xr:uid="{00000000-0005-0000-0000-000086710000}"/>
    <cellStyle name="Normal 4 6 2 3" xfId="29063" xr:uid="{00000000-0005-0000-0000-000087710000}"/>
    <cellStyle name="Normal 4 6 2 4" xfId="29064" xr:uid="{00000000-0005-0000-0000-000088710000}"/>
    <cellStyle name="Normal 4 6 2 5" xfId="29065" xr:uid="{00000000-0005-0000-0000-000089710000}"/>
    <cellStyle name="Normal 4 6 2 6" xfId="29066" xr:uid="{00000000-0005-0000-0000-00008A710000}"/>
    <cellStyle name="Normal 4 6 2 7" xfId="29067" xr:uid="{00000000-0005-0000-0000-00008B710000}"/>
    <cellStyle name="Normal 4 6 20" xfId="29068" xr:uid="{00000000-0005-0000-0000-00008C710000}"/>
    <cellStyle name="Normal 4 6 21" xfId="29069" xr:uid="{00000000-0005-0000-0000-00008D710000}"/>
    <cellStyle name="Normal 4 6 22" xfId="29070" xr:uid="{00000000-0005-0000-0000-00008E710000}"/>
    <cellStyle name="Normal 4 6 23" xfId="29071" xr:uid="{00000000-0005-0000-0000-00008F710000}"/>
    <cellStyle name="Normal 4 6 24" xfId="29072" xr:uid="{00000000-0005-0000-0000-000090710000}"/>
    <cellStyle name="Normal 4 6 25" xfId="29073" xr:uid="{00000000-0005-0000-0000-000091710000}"/>
    <cellStyle name="Normal 4 6 26" xfId="29074" xr:uid="{00000000-0005-0000-0000-000092710000}"/>
    <cellStyle name="Normal 4 6 27" xfId="29075" xr:uid="{00000000-0005-0000-0000-000093710000}"/>
    <cellStyle name="Normal 4 6 28" xfId="29076" xr:uid="{00000000-0005-0000-0000-000094710000}"/>
    <cellStyle name="Normal 4 6 29" xfId="29077" xr:uid="{00000000-0005-0000-0000-000095710000}"/>
    <cellStyle name="Normal 4 6 3" xfId="29078" xr:uid="{00000000-0005-0000-0000-000096710000}"/>
    <cellStyle name="Normal 4 6 3 2" xfId="29079" xr:uid="{00000000-0005-0000-0000-000097710000}"/>
    <cellStyle name="Normal 4 6 3 3" xfId="29080" xr:uid="{00000000-0005-0000-0000-000098710000}"/>
    <cellStyle name="Normal 4 6 3 4" xfId="29081" xr:uid="{00000000-0005-0000-0000-000099710000}"/>
    <cellStyle name="Normal 4 6 3 5" xfId="29082" xr:uid="{00000000-0005-0000-0000-00009A710000}"/>
    <cellStyle name="Normal 4 6 3 6" xfId="29083" xr:uid="{00000000-0005-0000-0000-00009B710000}"/>
    <cellStyle name="Normal 4 6 3 7" xfId="29084" xr:uid="{00000000-0005-0000-0000-00009C710000}"/>
    <cellStyle name="Normal 4 6 30" xfId="29085" xr:uid="{00000000-0005-0000-0000-00009D710000}"/>
    <cellStyle name="Normal 4 6 31" xfId="29086" xr:uid="{00000000-0005-0000-0000-00009E710000}"/>
    <cellStyle name="Normal 4 6 32" xfId="29087" xr:uid="{00000000-0005-0000-0000-00009F710000}"/>
    <cellStyle name="Normal 4 6 33" xfId="29088" xr:uid="{00000000-0005-0000-0000-0000A0710000}"/>
    <cellStyle name="Normal 4 6 34" xfId="29089" xr:uid="{00000000-0005-0000-0000-0000A1710000}"/>
    <cellStyle name="Normal 4 6 35" xfId="29090" xr:uid="{00000000-0005-0000-0000-0000A2710000}"/>
    <cellStyle name="Normal 4 6 36" xfId="29091" xr:uid="{00000000-0005-0000-0000-0000A3710000}"/>
    <cellStyle name="Normal 4 6 37" xfId="29092" xr:uid="{00000000-0005-0000-0000-0000A4710000}"/>
    <cellStyle name="Normal 4 6 38" xfId="29093" xr:uid="{00000000-0005-0000-0000-0000A5710000}"/>
    <cellStyle name="Normal 4 6 39" xfId="29094" xr:uid="{00000000-0005-0000-0000-0000A6710000}"/>
    <cellStyle name="Normal 4 6 4" xfId="29095" xr:uid="{00000000-0005-0000-0000-0000A7710000}"/>
    <cellStyle name="Normal 4 6 4 2" xfId="29096" xr:uid="{00000000-0005-0000-0000-0000A8710000}"/>
    <cellStyle name="Normal 4 6 4 3" xfId="29097" xr:uid="{00000000-0005-0000-0000-0000A9710000}"/>
    <cellStyle name="Normal 4 6 4 4" xfId="29098" xr:uid="{00000000-0005-0000-0000-0000AA710000}"/>
    <cellStyle name="Normal 4 6 4 5" xfId="29099" xr:uid="{00000000-0005-0000-0000-0000AB710000}"/>
    <cellStyle name="Normal 4 6 4 6" xfId="29100" xr:uid="{00000000-0005-0000-0000-0000AC710000}"/>
    <cellStyle name="Normal 4 6 4 7" xfId="29101" xr:uid="{00000000-0005-0000-0000-0000AD710000}"/>
    <cellStyle name="Normal 4 6 40" xfId="29102" xr:uid="{00000000-0005-0000-0000-0000AE710000}"/>
    <cellStyle name="Normal 4 6 41" xfId="29103" xr:uid="{00000000-0005-0000-0000-0000AF710000}"/>
    <cellStyle name="Normal 4 6 42" xfId="29104" xr:uid="{00000000-0005-0000-0000-0000B0710000}"/>
    <cellStyle name="Normal 4 6 43" xfId="29105" xr:uid="{00000000-0005-0000-0000-0000B1710000}"/>
    <cellStyle name="Normal 4 6 44" xfId="29106" xr:uid="{00000000-0005-0000-0000-0000B2710000}"/>
    <cellStyle name="Normal 4 6 45" xfId="29107" xr:uid="{00000000-0005-0000-0000-0000B3710000}"/>
    <cellStyle name="Normal 4 6 46" xfId="29108" xr:uid="{00000000-0005-0000-0000-0000B4710000}"/>
    <cellStyle name="Normal 4 6 47" xfId="29109" xr:uid="{00000000-0005-0000-0000-0000B5710000}"/>
    <cellStyle name="Normal 4 6 48" xfId="29110" xr:uid="{00000000-0005-0000-0000-0000B6710000}"/>
    <cellStyle name="Normal 4 6 49" xfId="29111" xr:uid="{00000000-0005-0000-0000-0000B7710000}"/>
    <cellStyle name="Normal 4 6 5" xfId="29112" xr:uid="{00000000-0005-0000-0000-0000B8710000}"/>
    <cellStyle name="Normal 4 6 5 2" xfId="29113" xr:uid="{00000000-0005-0000-0000-0000B9710000}"/>
    <cellStyle name="Normal 4 6 5 3" xfId="29114" xr:uid="{00000000-0005-0000-0000-0000BA710000}"/>
    <cellStyle name="Normal 4 6 5 4" xfId="29115" xr:uid="{00000000-0005-0000-0000-0000BB710000}"/>
    <cellStyle name="Normal 4 6 5 5" xfId="29116" xr:uid="{00000000-0005-0000-0000-0000BC710000}"/>
    <cellStyle name="Normal 4 6 5 6" xfId="29117" xr:uid="{00000000-0005-0000-0000-0000BD710000}"/>
    <cellStyle name="Normal 4 6 5 7" xfId="29118" xr:uid="{00000000-0005-0000-0000-0000BE710000}"/>
    <cellStyle name="Normal 4 6 50" xfId="29119" xr:uid="{00000000-0005-0000-0000-0000BF710000}"/>
    <cellStyle name="Normal 4 6 51" xfId="29120" xr:uid="{00000000-0005-0000-0000-0000C0710000}"/>
    <cellStyle name="Normal 4 6 52" xfId="29121" xr:uid="{00000000-0005-0000-0000-0000C1710000}"/>
    <cellStyle name="Normal 4 6 53" xfId="29122" xr:uid="{00000000-0005-0000-0000-0000C2710000}"/>
    <cellStyle name="Normal 4 6 54" xfId="29123" xr:uid="{00000000-0005-0000-0000-0000C3710000}"/>
    <cellStyle name="Normal 4 6 55" xfId="29124" xr:uid="{00000000-0005-0000-0000-0000C4710000}"/>
    <cellStyle name="Normal 4 6 56" xfId="29125" xr:uid="{00000000-0005-0000-0000-0000C5710000}"/>
    <cellStyle name="Normal 4 6 57" xfId="29126" xr:uid="{00000000-0005-0000-0000-0000C6710000}"/>
    <cellStyle name="Normal 4 6 58" xfId="29127" xr:uid="{00000000-0005-0000-0000-0000C7710000}"/>
    <cellStyle name="Normal 4 6 59" xfId="29128" xr:uid="{00000000-0005-0000-0000-0000C8710000}"/>
    <cellStyle name="Normal 4 6 6" xfId="29129" xr:uid="{00000000-0005-0000-0000-0000C9710000}"/>
    <cellStyle name="Normal 4 6 6 2" xfId="29130" xr:uid="{00000000-0005-0000-0000-0000CA710000}"/>
    <cellStyle name="Normal 4 6 6 3" xfId="29131" xr:uid="{00000000-0005-0000-0000-0000CB710000}"/>
    <cellStyle name="Normal 4 6 6 4" xfId="29132" xr:uid="{00000000-0005-0000-0000-0000CC710000}"/>
    <cellStyle name="Normal 4 6 6 5" xfId="29133" xr:uid="{00000000-0005-0000-0000-0000CD710000}"/>
    <cellStyle name="Normal 4 6 6 6" xfId="29134" xr:uid="{00000000-0005-0000-0000-0000CE710000}"/>
    <cellStyle name="Normal 4 6 6 7" xfId="29135" xr:uid="{00000000-0005-0000-0000-0000CF710000}"/>
    <cellStyle name="Normal 4 6 60" xfId="29136" xr:uid="{00000000-0005-0000-0000-0000D0710000}"/>
    <cellStyle name="Normal 4 6 61" xfId="29137" xr:uid="{00000000-0005-0000-0000-0000D1710000}"/>
    <cellStyle name="Normal 4 6 62" xfId="29138" xr:uid="{00000000-0005-0000-0000-0000D2710000}"/>
    <cellStyle name="Normal 4 6 63" xfId="29139" xr:uid="{00000000-0005-0000-0000-0000D3710000}"/>
    <cellStyle name="Normal 4 6 64" xfId="29140" xr:uid="{00000000-0005-0000-0000-0000D4710000}"/>
    <cellStyle name="Normal 4 6 65" xfId="29141" xr:uid="{00000000-0005-0000-0000-0000D5710000}"/>
    <cellStyle name="Normal 4 6 66" xfId="29142" xr:uid="{00000000-0005-0000-0000-0000D6710000}"/>
    <cellStyle name="Normal 4 6 67" xfId="29143" xr:uid="{00000000-0005-0000-0000-0000D7710000}"/>
    <cellStyle name="Normal 4 6 68" xfId="29144" xr:uid="{00000000-0005-0000-0000-0000D8710000}"/>
    <cellStyle name="Normal 4 6 69" xfId="29145" xr:uid="{00000000-0005-0000-0000-0000D9710000}"/>
    <cellStyle name="Normal 4 6 7" xfId="29146" xr:uid="{00000000-0005-0000-0000-0000DA710000}"/>
    <cellStyle name="Normal 4 6 7 2" xfId="29147" xr:uid="{00000000-0005-0000-0000-0000DB710000}"/>
    <cellStyle name="Normal 4 6 7 3" xfId="29148" xr:uid="{00000000-0005-0000-0000-0000DC710000}"/>
    <cellStyle name="Normal 4 6 7 4" xfId="29149" xr:uid="{00000000-0005-0000-0000-0000DD710000}"/>
    <cellStyle name="Normal 4 6 7 5" xfId="29150" xr:uid="{00000000-0005-0000-0000-0000DE710000}"/>
    <cellStyle name="Normal 4 6 7 6" xfId="29151" xr:uid="{00000000-0005-0000-0000-0000DF710000}"/>
    <cellStyle name="Normal 4 6 7 7" xfId="29152" xr:uid="{00000000-0005-0000-0000-0000E0710000}"/>
    <cellStyle name="Normal 4 6 70" xfId="29153" xr:uid="{00000000-0005-0000-0000-0000E1710000}"/>
    <cellStyle name="Normal 4 6 71" xfId="29154" xr:uid="{00000000-0005-0000-0000-0000E2710000}"/>
    <cellStyle name="Normal 4 6 72" xfId="29155" xr:uid="{00000000-0005-0000-0000-0000E3710000}"/>
    <cellStyle name="Normal 4 6 73" xfId="29156" xr:uid="{00000000-0005-0000-0000-0000E4710000}"/>
    <cellStyle name="Normal 4 6 74" xfId="29157" xr:uid="{00000000-0005-0000-0000-0000E5710000}"/>
    <cellStyle name="Normal 4 6 75" xfId="29158" xr:uid="{00000000-0005-0000-0000-0000E6710000}"/>
    <cellStyle name="Normal 4 6 76" xfId="29159" xr:uid="{00000000-0005-0000-0000-0000E7710000}"/>
    <cellStyle name="Normal 4 6 77" xfId="29160" xr:uid="{00000000-0005-0000-0000-0000E8710000}"/>
    <cellStyle name="Normal 4 6 78" xfId="29161" xr:uid="{00000000-0005-0000-0000-0000E9710000}"/>
    <cellStyle name="Normal 4 6 79" xfId="29162" xr:uid="{00000000-0005-0000-0000-0000EA710000}"/>
    <cellStyle name="Normal 4 6 8" xfId="29163" xr:uid="{00000000-0005-0000-0000-0000EB710000}"/>
    <cellStyle name="Normal 4 6 8 2" xfId="29164" xr:uid="{00000000-0005-0000-0000-0000EC710000}"/>
    <cellStyle name="Normal 4 6 8 3" xfId="29165" xr:uid="{00000000-0005-0000-0000-0000ED710000}"/>
    <cellStyle name="Normal 4 6 8 4" xfId="29166" xr:uid="{00000000-0005-0000-0000-0000EE710000}"/>
    <cellStyle name="Normal 4 6 8 5" xfId="29167" xr:uid="{00000000-0005-0000-0000-0000EF710000}"/>
    <cellStyle name="Normal 4 6 8 6" xfId="29168" xr:uid="{00000000-0005-0000-0000-0000F0710000}"/>
    <cellStyle name="Normal 4 6 8 7" xfId="29169" xr:uid="{00000000-0005-0000-0000-0000F1710000}"/>
    <cellStyle name="Normal 4 6 80" xfId="29170" xr:uid="{00000000-0005-0000-0000-0000F2710000}"/>
    <cellStyle name="Normal 4 6 81" xfId="29171" xr:uid="{00000000-0005-0000-0000-0000F3710000}"/>
    <cellStyle name="Normal 4 6 82" xfId="29172" xr:uid="{00000000-0005-0000-0000-0000F4710000}"/>
    <cellStyle name="Normal 4 6 83" xfId="29173" xr:uid="{00000000-0005-0000-0000-0000F5710000}"/>
    <cellStyle name="Normal 4 6 84" xfId="29174" xr:uid="{00000000-0005-0000-0000-0000F6710000}"/>
    <cellStyle name="Normal 4 6 85" xfId="29175" xr:uid="{00000000-0005-0000-0000-0000F7710000}"/>
    <cellStyle name="Normal 4 6 86" xfId="29176" xr:uid="{00000000-0005-0000-0000-0000F8710000}"/>
    <cellStyle name="Normal 4 6 87" xfId="29177" xr:uid="{00000000-0005-0000-0000-0000F9710000}"/>
    <cellStyle name="Normal 4 6 88" xfId="29178" xr:uid="{00000000-0005-0000-0000-0000FA710000}"/>
    <cellStyle name="Normal 4 6 89" xfId="29179" xr:uid="{00000000-0005-0000-0000-0000FB710000}"/>
    <cellStyle name="Normal 4 6 9" xfId="29180" xr:uid="{00000000-0005-0000-0000-0000FC710000}"/>
    <cellStyle name="Normal 4 6 9 2" xfId="29181" xr:uid="{00000000-0005-0000-0000-0000FD710000}"/>
    <cellStyle name="Normal 4 6 9 3" xfId="29182" xr:uid="{00000000-0005-0000-0000-0000FE710000}"/>
    <cellStyle name="Normal 4 6 9 4" xfId="29183" xr:uid="{00000000-0005-0000-0000-0000FF710000}"/>
    <cellStyle name="Normal 4 6 9 5" xfId="29184" xr:uid="{00000000-0005-0000-0000-000000720000}"/>
    <cellStyle name="Normal 4 6 9 6" xfId="29185" xr:uid="{00000000-0005-0000-0000-000001720000}"/>
    <cellStyle name="Normal 4 6 9 7" xfId="29186" xr:uid="{00000000-0005-0000-0000-000002720000}"/>
    <cellStyle name="Normal 4 6 90" xfId="29187" xr:uid="{00000000-0005-0000-0000-000003720000}"/>
    <cellStyle name="Normal 4 6 91" xfId="29188" xr:uid="{00000000-0005-0000-0000-000004720000}"/>
    <cellStyle name="Normal 4 6 92" xfId="29189" xr:uid="{00000000-0005-0000-0000-000005720000}"/>
    <cellStyle name="Normal 4 6 93" xfId="29190" xr:uid="{00000000-0005-0000-0000-000006720000}"/>
    <cellStyle name="Normal 4 6 94" xfId="29191" xr:uid="{00000000-0005-0000-0000-000007720000}"/>
    <cellStyle name="Normal 4 6 95" xfId="29192" xr:uid="{00000000-0005-0000-0000-000008720000}"/>
    <cellStyle name="Normal 4 6 96" xfId="29193" xr:uid="{00000000-0005-0000-0000-000009720000}"/>
    <cellStyle name="Normal 4 6 97" xfId="29194" xr:uid="{00000000-0005-0000-0000-00000A720000}"/>
    <cellStyle name="Normal 4 6 98" xfId="29195" xr:uid="{00000000-0005-0000-0000-00000B720000}"/>
    <cellStyle name="Normal 4 6 99" xfId="29196" xr:uid="{00000000-0005-0000-0000-00000C720000}"/>
    <cellStyle name="Normal 4 60" xfId="29197" xr:uid="{00000000-0005-0000-0000-00000D720000}"/>
    <cellStyle name="Normal 4 61" xfId="29198" xr:uid="{00000000-0005-0000-0000-00000E720000}"/>
    <cellStyle name="Normal 4 62" xfId="29199" xr:uid="{00000000-0005-0000-0000-00000F720000}"/>
    <cellStyle name="Normal 4 63" xfId="29200" xr:uid="{00000000-0005-0000-0000-000010720000}"/>
    <cellStyle name="Normal 4 64" xfId="29201" xr:uid="{00000000-0005-0000-0000-000011720000}"/>
    <cellStyle name="Normal 4 65" xfId="29202" xr:uid="{00000000-0005-0000-0000-000012720000}"/>
    <cellStyle name="Normal 4 66" xfId="29203" xr:uid="{00000000-0005-0000-0000-000013720000}"/>
    <cellStyle name="Normal 4 67" xfId="29204" xr:uid="{00000000-0005-0000-0000-000014720000}"/>
    <cellStyle name="Normal 4 68" xfId="29205" xr:uid="{00000000-0005-0000-0000-000015720000}"/>
    <cellStyle name="Normal 4 69" xfId="29206" xr:uid="{00000000-0005-0000-0000-000016720000}"/>
    <cellStyle name="Normal 4 7" xfId="29207" xr:uid="{00000000-0005-0000-0000-000017720000}"/>
    <cellStyle name="Normal 4 7 10" xfId="29208" xr:uid="{00000000-0005-0000-0000-000018720000}"/>
    <cellStyle name="Normal 4 7 10 2" xfId="29209" xr:uid="{00000000-0005-0000-0000-000019720000}"/>
    <cellStyle name="Normal 4 7 10 3" xfId="29210" xr:uid="{00000000-0005-0000-0000-00001A720000}"/>
    <cellStyle name="Normal 4 7 10 4" xfId="29211" xr:uid="{00000000-0005-0000-0000-00001B720000}"/>
    <cellStyle name="Normal 4 7 10 5" xfId="29212" xr:uid="{00000000-0005-0000-0000-00001C720000}"/>
    <cellStyle name="Normal 4 7 10 6" xfId="29213" xr:uid="{00000000-0005-0000-0000-00001D720000}"/>
    <cellStyle name="Normal 4 7 10 7" xfId="29214" xr:uid="{00000000-0005-0000-0000-00001E720000}"/>
    <cellStyle name="Normal 4 7 100" xfId="29215" xr:uid="{00000000-0005-0000-0000-00001F720000}"/>
    <cellStyle name="Normal 4 7 101" xfId="29216" xr:uid="{00000000-0005-0000-0000-000020720000}"/>
    <cellStyle name="Normal 4 7 102" xfId="29217" xr:uid="{00000000-0005-0000-0000-000021720000}"/>
    <cellStyle name="Normal 4 7 103" xfId="29218" xr:uid="{00000000-0005-0000-0000-000022720000}"/>
    <cellStyle name="Normal 4 7 104" xfId="29219" xr:uid="{00000000-0005-0000-0000-000023720000}"/>
    <cellStyle name="Normal 4 7 105" xfId="29220" xr:uid="{00000000-0005-0000-0000-000024720000}"/>
    <cellStyle name="Normal 4 7 106" xfId="29221" xr:uid="{00000000-0005-0000-0000-000025720000}"/>
    <cellStyle name="Normal 4 7 107" xfId="29222" xr:uid="{00000000-0005-0000-0000-000026720000}"/>
    <cellStyle name="Normal 4 7 108" xfId="29223" xr:uid="{00000000-0005-0000-0000-000027720000}"/>
    <cellStyle name="Normal 4 7 109" xfId="29224" xr:uid="{00000000-0005-0000-0000-000028720000}"/>
    <cellStyle name="Normal 4 7 11" xfId="29225" xr:uid="{00000000-0005-0000-0000-000029720000}"/>
    <cellStyle name="Normal 4 7 110" xfId="29226" xr:uid="{00000000-0005-0000-0000-00002A720000}"/>
    <cellStyle name="Normal 4 7 111" xfId="29227" xr:uid="{00000000-0005-0000-0000-00002B720000}"/>
    <cellStyle name="Normal 4 7 112" xfId="29228" xr:uid="{00000000-0005-0000-0000-00002C720000}"/>
    <cellStyle name="Normal 4 7 113" xfId="29229" xr:uid="{00000000-0005-0000-0000-00002D720000}"/>
    <cellStyle name="Normal 4 7 114" xfId="29230" xr:uid="{00000000-0005-0000-0000-00002E720000}"/>
    <cellStyle name="Normal 4 7 115" xfId="29231" xr:uid="{00000000-0005-0000-0000-00002F720000}"/>
    <cellStyle name="Normal 4 7 116" xfId="29232" xr:uid="{00000000-0005-0000-0000-000030720000}"/>
    <cellStyle name="Normal 4 7 117" xfId="29233" xr:uid="{00000000-0005-0000-0000-000031720000}"/>
    <cellStyle name="Normal 4 7 118" xfId="29234" xr:uid="{00000000-0005-0000-0000-000032720000}"/>
    <cellStyle name="Normal 4 7 119" xfId="29235" xr:uid="{00000000-0005-0000-0000-000033720000}"/>
    <cellStyle name="Normal 4 7 12" xfId="29236" xr:uid="{00000000-0005-0000-0000-000034720000}"/>
    <cellStyle name="Normal 4 7 120" xfId="29237" xr:uid="{00000000-0005-0000-0000-000035720000}"/>
    <cellStyle name="Normal 4 7 121" xfId="29238" xr:uid="{00000000-0005-0000-0000-000036720000}"/>
    <cellStyle name="Normal 4 7 122" xfId="29239" xr:uid="{00000000-0005-0000-0000-000037720000}"/>
    <cellStyle name="Normal 4 7 123" xfId="29240" xr:uid="{00000000-0005-0000-0000-000038720000}"/>
    <cellStyle name="Normal 4 7 124" xfId="29241" xr:uid="{00000000-0005-0000-0000-000039720000}"/>
    <cellStyle name="Normal 4 7 125" xfId="29242" xr:uid="{00000000-0005-0000-0000-00003A720000}"/>
    <cellStyle name="Normal 4 7 126" xfId="29243" xr:uid="{00000000-0005-0000-0000-00003B720000}"/>
    <cellStyle name="Normal 4 7 127" xfId="29244" xr:uid="{00000000-0005-0000-0000-00003C720000}"/>
    <cellStyle name="Normal 4 7 128" xfId="29245" xr:uid="{00000000-0005-0000-0000-00003D720000}"/>
    <cellStyle name="Normal 4 7 129" xfId="29246" xr:uid="{00000000-0005-0000-0000-00003E720000}"/>
    <cellStyle name="Normal 4 7 13" xfId="29247" xr:uid="{00000000-0005-0000-0000-00003F720000}"/>
    <cellStyle name="Normal 4 7 130" xfId="29248" xr:uid="{00000000-0005-0000-0000-000040720000}"/>
    <cellStyle name="Normal 4 7 131" xfId="29249" xr:uid="{00000000-0005-0000-0000-000041720000}"/>
    <cellStyle name="Normal 4 7 132" xfId="29250" xr:uid="{00000000-0005-0000-0000-000042720000}"/>
    <cellStyle name="Normal 4 7 133" xfId="29251" xr:uid="{00000000-0005-0000-0000-000043720000}"/>
    <cellStyle name="Normal 4 7 134" xfId="29252" xr:uid="{00000000-0005-0000-0000-000044720000}"/>
    <cellStyle name="Normal 4 7 135" xfId="29253" xr:uid="{00000000-0005-0000-0000-000045720000}"/>
    <cellStyle name="Normal 4 7 136" xfId="29254" xr:uid="{00000000-0005-0000-0000-000046720000}"/>
    <cellStyle name="Normal 4 7 137" xfId="29255" xr:uid="{00000000-0005-0000-0000-000047720000}"/>
    <cellStyle name="Normal 4 7 138" xfId="29256" xr:uid="{00000000-0005-0000-0000-000048720000}"/>
    <cellStyle name="Normal 4 7 139" xfId="29257" xr:uid="{00000000-0005-0000-0000-000049720000}"/>
    <cellStyle name="Normal 4 7 14" xfId="29258" xr:uid="{00000000-0005-0000-0000-00004A720000}"/>
    <cellStyle name="Normal 4 7 140" xfId="29259" xr:uid="{00000000-0005-0000-0000-00004B720000}"/>
    <cellStyle name="Normal 4 7 141" xfId="29260" xr:uid="{00000000-0005-0000-0000-00004C720000}"/>
    <cellStyle name="Normal 4 7 142" xfId="29261" xr:uid="{00000000-0005-0000-0000-00004D720000}"/>
    <cellStyle name="Normal 4 7 143" xfId="29262" xr:uid="{00000000-0005-0000-0000-00004E720000}"/>
    <cellStyle name="Normal 4 7 144" xfId="29263" xr:uid="{00000000-0005-0000-0000-00004F720000}"/>
    <cellStyle name="Normal 4 7 145" xfId="29264" xr:uid="{00000000-0005-0000-0000-000050720000}"/>
    <cellStyle name="Normal 4 7 146" xfId="29265" xr:uid="{00000000-0005-0000-0000-000051720000}"/>
    <cellStyle name="Normal 4 7 147" xfId="29266" xr:uid="{00000000-0005-0000-0000-000052720000}"/>
    <cellStyle name="Normal 4 7 148" xfId="29267" xr:uid="{00000000-0005-0000-0000-000053720000}"/>
    <cellStyle name="Normal 4 7 149" xfId="29268" xr:uid="{00000000-0005-0000-0000-000054720000}"/>
    <cellStyle name="Normal 4 7 15" xfId="29269" xr:uid="{00000000-0005-0000-0000-000055720000}"/>
    <cellStyle name="Normal 4 7 150" xfId="29270" xr:uid="{00000000-0005-0000-0000-000056720000}"/>
    <cellStyle name="Normal 4 7 151" xfId="29271" xr:uid="{00000000-0005-0000-0000-000057720000}"/>
    <cellStyle name="Normal 4 7 152" xfId="29272" xr:uid="{00000000-0005-0000-0000-000058720000}"/>
    <cellStyle name="Normal 4 7 153" xfId="29273" xr:uid="{00000000-0005-0000-0000-000059720000}"/>
    <cellStyle name="Normal 4 7 154" xfId="29274" xr:uid="{00000000-0005-0000-0000-00005A720000}"/>
    <cellStyle name="Normal 4 7 155" xfId="29275" xr:uid="{00000000-0005-0000-0000-00005B720000}"/>
    <cellStyle name="Normal 4 7 156" xfId="29276" xr:uid="{00000000-0005-0000-0000-00005C720000}"/>
    <cellStyle name="Normal 4 7 157" xfId="29277" xr:uid="{00000000-0005-0000-0000-00005D720000}"/>
    <cellStyle name="Normal 4 7 158" xfId="29278" xr:uid="{00000000-0005-0000-0000-00005E720000}"/>
    <cellStyle name="Normal 4 7 159" xfId="29279" xr:uid="{00000000-0005-0000-0000-00005F720000}"/>
    <cellStyle name="Normal 4 7 16" xfId="29280" xr:uid="{00000000-0005-0000-0000-000060720000}"/>
    <cellStyle name="Normal 4 7 160" xfId="29281" xr:uid="{00000000-0005-0000-0000-000061720000}"/>
    <cellStyle name="Normal 4 7 161" xfId="29282" xr:uid="{00000000-0005-0000-0000-000062720000}"/>
    <cellStyle name="Normal 4 7 162" xfId="29283" xr:uid="{00000000-0005-0000-0000-000063720000}"/>
    <cellStyle name="Normal 4 7 163" xfId="29284" xr:uid="{00000000-0005-0000-0000-000064720000}"/>
    <cellStyle name="Normal 4 7 164" xfId="29285" xr:uid="{00000000-0005-0000-0000-000065720000}"/>
    <cellStyle name="Normal 4 7 165" xfId="29286" xr:uid="{00000000-0005-0000-0000-000066720000}"/>
    <cellStyle name="Normal 4 7 166" xfId="29287" xr:uid="{00000000-0005-0000-0000-000067720000}"/>
    <cellStyle name="Normal 4 7 167" xfId="29288" xr:uid="{00000000-0005-0000-0000-000068720000}"/>
    <cellStyle name="Normal 4 7 168" xfId="29289" xr:uid="{00000000-0005-0000-0000-000069720000}"/>
    <cellStyle name="Normal 4 7 169" xfId="29290" xr:uid="{00000000-0005-0000-0000-00006A720000}"/>
    <cellStyle name="Normal 4 7 17" xfId="29291" xr:uid="{00000000-0005-0000-0000-00006B720000}"/>
    <cellStyle name="Normal 4 7 170" xfId="29292" xr:uid="{00000000-0005-0000-0000-00006C720000}"/>
    <cellStyle name="Normal 4 7 171" xfId="29293" xr:uid="{00000000-0005-0000-0000-00006D720000}"/>
    <cellStyle name="Normal 4 7 172" xfId="29294" xr:uid="{00000000-0005-0000-0000-00006E720000}"/>
    <cellStyle name="Normal 4 7 173" xfId="29295" xr:uid="{00000000-0005-0000-0000-00006F720000}"/>
    <cellStyle name="Normal 4 7 174" xfId="29296" xr:uid="{00000000-0005-0000-0000-000070720000}"/>
    <cellStyle name="Normal 4 7 175" xfId="29297" xr:uid="{00000000-0005-0000-0000-000071720000}"/>
    <cellStyle name="Normal 4 7 176" xfId="29298" xr:uid="{00000000-0005-0000-0000-000072720000}"/>
    <cellStyle name="Normal 4 7 177" xfId="29299" xr:uid="{00000000-0005-0000-0000-000073720000}"/>
    <cellStyle name="Normal 4 7 178" xfId="29300" xr:uid="{00000000-0005-0000-0000-000074720000}"/>
    <cellStyle name="Normal 4 7 179" xfId="29301" xr:uid="{00000000-0005-0000-0000-000075720000}"/>
    <cellStyle name="Normal 4 7 18" xfId="29302" xr:uid="{00000000-0005-0000-0000-000076720000}"/>
    <cellStyle name="Normal 4 7 180" xfId="29303" xr:uid="{00000000-0005-0000-0000-000077720000}"/>
    <cellStyle name="Normal 4 7 181" xfId="29304" xr:uid="{00000000-0005-0000-0000-000078720000}"/>
    <cellStyle name="Normal 4 7 182" xfId="29305" xr:uid="{00000000-0005-0000-0000-000079720000}"/>
    <cellStyle name="Normal 4 7 183" xfId="29306" xr:uid="{00000000-0005-0000-0000-00007A720000}"/>
    <cellStyle name="Normal 4 7 184" xfId="29307" xr:uid="{00000000-0005-0000-0000-00007B720000}"/>
    <cellStyle name="Normal 4 7 185" xfId="29308" xr:uid="{00000000-0005-0000-0000-00007C720000}"/>
    <cellStyle name="Normal 4 7 186" xfId="29309" xr:uid="{00000000-0005-0000-0000-00007D720000}"/>
    <cellStyle name="Normal 4 7 187" xfId="29310" xr:uid="{00000000-0005-0000-0000-00007E720000}"/>
    <cellStyle name="Normal 4 7 188" xfId="29311" xr:uid="{00000000-0005-0000-0000-00007F720000}"/>
    <cellStyle name="Normal 4 7 189" xfId="29312" xr:uid="{00000000-0005-0000-0000-000080720000}"/>
    <cellStyle name="Normal 4 7 19" xfId="29313" xr:uid="{00000000-0005-0000-0000-000081720000}"/>
    <cellStyle name="Normal 4 7 190" xfId="29314" xr:uid="{00000000-0005-0000-0000-000082720000}"/>
    <cellStyle name="Normal 4 7 191" xfId="29315" xr:uid="{00000000-0005-0000-0000-000083720000}"/>
    <cellStyle name="Normal 4 7 192" xfId="29316" xr:uid="{00000000-0005-0000-0000-000084720000}"/>
    <cellStyle name="Normal 4 7 193" xfId="29317" xr:uid="{00000000-0005-0000-0000-000085720000}"/>
    <cellStyle name="Normal 4 7 194" xfId="29318" xr:uid="{00000000-0005-0000-0000-000086720000}"/>
    <cellStyle name="Normal 4 7 195" xfId="29319" xr:uid="{00000000-0005-0000-0000-000087720000}"/>
    <cellStyle name="Normal 4 7 196" xfId="29320" xr:uid="{00000000-0005-0000-0000-000088720000}"/>
    <cellStyle name="Normal 4 7 197" xfId="29321" xr:uid="{00000000-0005-0000-0000-000089720000}"/>
    <cellStyle name="Normal 4 7 198" xfId="29322" xr:uid="{00000000-0005-0000-0000-00008A720000}"/>
    <cellStyle name="Normal 4 7 2" xfId="29323" xr:uid="{00000000-0005-0000-0000-00008B720000}"/>
    <cellStyle name="Normal 4 7 2 2" xfId="29324" xr:uid="{00000000-0005-0000-0000-00008C720000}"/>
    <cellStyle name="Normal 4 7 2 3" xfId="29325" xr:uid="{00000000-0005-0000-0000-00008D720000}"/>
    <cellStyle name="Normal 4 7 2 4" xfId="29326" xr:uid="{00000000-0005-0000-0000-00008E720000}"/>
    <cellStyle name="Normal 4 7 2 5" xfId="29327" xr:uid="{00000000-0005-0000-0000-00008F720000}"/>
    <cellStyle name="Normal 4 7 2 6" xfId="29328" xr:uid="{00000000-0005-0000-0000-000090720000}"/>
    <cellStyle name="Normal 4 7 2 7" xfId="29329" xr:uid="{00000000-0005-0000-0000-000091720000}"/>
    <cellStyle name="Normal 4 7 20" xfId="29330" xr:uid="{00000000-0005-0000-0000-000092720000}"/>
    <cellStyle name="Normal 4 7 21" xfId="29331" xr:uid="{00000000-0005-0000-0000-000093720000}"/>
    <cellStyle name="Normal 4 7 22" xfId="29332" xr:uid="{00000000-0005-0000-0000-000094720000}"/>
    <cellStyle name="Normal 4 7 23" xfId="29333" xr:uid="{00000000-0005-0000-0000-000095720000}"/>
    <cellStyle name="Normal 4 7 24" xfId="29334" xr:uid="{00000000-0005-0000-0000-000096720000}"/>
    <cellStyle name="Normal 4 7 25" xfId="29335" xr:uid="{00000000-0005-0000-0000-000097720000}"/>
    <cellStyle name="Normal 4 7 26" xfId="29336" xr:uid="{00000000-0005-0000-0000-000098720000}"/>
    <cellStyle name="Normal 4 7 27" xfId="29337" xr:uid="{00000000-0005-0000-0000-000099720000}"/>
    <cellStyle name="Normal 4 7 28" xfId="29338" xr:uid="{00000000-0005-0000-0000-00009A720000}"/>
    <cellStyle name="Normal 4 7 29" xfId="29339" xr:uid="{00000000-0005-0000-0000-00009B720000}"/>
    <cellStyle name="Normal 4 7 3" xfId="29340" xr:uid="{00000000-0005-0000-0000-00009C720000}"/>
    <cellStyle name="Normal 4 7 3 2" xfId="29341" xr:uid="{00000000-0005-0000-0000-00009D720000}"/>
    <cellStyle name="Normal 4 7 3 3" xfId="29342" xr:uid="{00000000-0005-0000-0000-00009E720000}"/>
    <cellStyle name="Normal 4 7 3 4" xfId="29343" xr:uid="{00000000-0005-0000-0000-00009F720000}"/>
    <cellStyle name="Normal 4 7 3 5" xfId="29344" xr:uid="{00000000-0005-0000-0000-0000A0720000}"/>
    <cellStyle name="Normal 4 7 3 6" xfId="29345" xr:uid="{00000000-0005-0000-0000-0000A1720000}"/>
    <cellStyle name="Normal 4 7 3 7" xfId="29346" xr:uid="{00000000-0005-0000-0000-0000A2720000}"/>
    <cellStyle name="Normal 4 7 30" xfId="29347" xr:uid="{00000000-0005-0000-0000-0000A3720000}"/>
    <cellStyle name="Normal 4 7 31" xfId="29348" xr:uid="{00000000-0005-0000-0000-0000A4720000}"/>
    <cellStyle name="Normal 4 7 32" xfId="29349" xr:uid="{00000000-0005-0000-0000-0000A5720000}"/>
    <cellStyle name="Normal 4 7 33" xfId="29350" xr:uid="{00000000-0005-0000-0000-0000A6720000}"/>
    <cellStyle name="Normal 4 7 34" xfId="29351" xr:uid="{00000000-0005-0000-0000-0000A7720000}"/>
    <cellStyle name="Normal 4 7 35" xfId="29352" xr:uid="{00000000-0005-0000-0000-0000A8720000}"/>
    <cellStyle name="Normal 4 7 36" xfId="29353" xr:uid="{00000000-0005-0000-0000-0000A9720000}"/>
    <cellStyle name="Normal 4 7 37" xfId="29354" xr:uid="{00000000-0005-0000-0000-0000AA720000}"/>
    <cellStyle name="Normal 4 7 38" xfId="29355" xr:uid="{00000000-0005-0000-0000-0000AB720000}"/>
    <cellStyle name="Normal 4 7 39" xfId="29356" xr:uid="{00000000-0005-0000-0000-0000AC720000}"/>
    <cellStyle name="Normal 4 7 4" xfId="29357" xr:uid="{00000000-0005-0000-0000-0000AD720000}"/>
    <cellStyle name="Normal 4 7 4 2" xfId="29358" xr:uid="{00000000-0005-0000-0000-0000AE720000}"/>
    <cellStyle name="Normal 4 7 4 3" xfId="29359" xr:uid="{00000000-0005-0000-0000-0000AF720000}"/>
    <cellStyle name="Normal 4 7 4 4" xfId="29360" xr:uid="{00000000-0005-0000-0000-0000B0720000}"/>
    <cellStyle name="Normal 4 7 4 5" xfId="29361" xr:uid="{00000000-0005-0000-0000-0000B1720000}"/>
    <cellStyle name="Normal 4 7 4 6" xfId="29362" xr:uid="{00000000-0005-0000-0000-0000B2720000}"/>
    <cellStyle name="Normal 4 7 4 7" xfId="29363" xr:uid="{00000000-0005-0000-0000-0000B3720000}"/>
    <cellStyle name="Normal 4 7 40" xfId="29364" xr:uid="{00000000-0005-0000-0000-0000B4720000}"/>
    <cellStyle name="Normal 4 7 41" xfId="29365" xr:uid="{00000000-0005-0000-0000-0000B5720000}"/>
    <cellStyle name="Normal 4 7 42" xfId="29366" xr:uid="{00000000-0005-0000-0000-0000B6720000}"/>
    <cellStyle name="Normal 4 7 43" xfId="29367" xr:uid="{00000000-0005-0000-0000-0000B7720000}"/>
    <cellStyle name="Normal 4 7 44" xfId="29368" xr:uid="{00000000-0005-0000-0000-0000B8720000}"/>
    <cellStyle name="Normal 4 7 45" xfId="29369" xr:uid="{00000000-0005-0000-0000-0000B9720000}"/>
    <cellStyle name="Normal 4 7 46" xfId="29370" xr:uid="{00000000-0005-0000-0000-0000BA720000}"/>
    <cellStyle name="Normal 4 7 47" xfId="29371" xr:uid="{00000000-0005-0000-0000-0000BB720000}"/>
    <cellStyle name="Normal 4 7 48" xfId="29372" xr:uid="{00000000-0005-0000-0000-0000BC720000}"/>
    <cellStyle name="Normal 4 7 49" xfId="29373" xr:uid="{00000000-0005-0000-0000-0000BD720000}"/>
    <cellStyle name="Normal 4 7 5" xfId="29374" xr:uid="{00000000-0005-0000-0000-0000BE720000}"/>
    <cellStyle name="Normal 4 7 5 2" xfId="29375" xr:uid="{00000000-0005-0000-0000-0000BF720000}"/>
    <cellStyle name="Normal 4 7 5 3" xfId="29376" xr:uid="{00000000-0005-0000-0000-0000C0720000}"/>
    <cellStyle name="Normal 4 7 5 4" xfId="29377" xr:uid="{00000000-0005-0000-0000-0000C1720000}"/>
    <cellStyle name="Normal 4 7 5 5" xfId="29378" xr:uid="{00000000-0005-0000-0000-0000C2720000}"/>
    <cellStyle name="Normal 4 7 5 6" xfId="29379" xr:uid="{00000000-0005-0000-0000-0000C3720000}"/>
    <cellStyle name="Normal 4 7 5 7" xfId="29380" xr:uid="{00000000-0005-0000-0000-0000C4720000}"/>
    <cellStyle name="Normal 4 7 50" xfId="29381" xr:uid="{00000000-0005-0000-0000-0000C5720000}"/>
    <cellStyle name="Normal 4 7 51" xfId="29382" xr:uid="{00000000-0005-0000-0000-0000C6720000}"/>
    <cellStyle name="Normal 4 7 52" xfId="29383" xr:uid="{00000000-0005-0000-0000-0000C7720000}"/>
    <cellStyle name="Normal 4 7 53" xfId="29384" xr:uid="{00000000-0005-0000-0000-0000C8720000}"/>
    <cellStyle name="Normal 4 7 54" xfId="29385" xr:uid="{00000000-0005-0000-0000-0000C9720000}"/>
    <cellStyle name="Normal 4 7 55" xfId="29386" xr:uid="{00000000-0005-0000-0000-0000CA720000}"/>
    <cellStyle name="Normal 4 7 56" xfId="29387" xr:uid="{00000000-0005-0000-0000-0000CB720000}"/>
    <cellStyle name="Normal 4 7 57" xfId="29388" xr:uid="{00000000-0005-0000-0000-0000CC720000}"/>
    <cellStyle name="Normal 4 7 58" xfId="29389" xr:uid="{00000000-0005-0000-0000-0000CD720000}"/>
    <cellStyle name="Normal 4 7 59" xfId="29390" xr:uid="{00000000-0005-0000-0000-0000CE720000}"/>
    <cellStyle name="Normal 4 7 6" xfId="29391" xr:uid="{00000000-0005-0000-0000-0000CF720000}"/>
    <cellStyle name="Normal 4 7 6 2" xfId="29392" xr:uid="{00000000-0005-0000-0000-0000D0720000}"/>
    <cellStyle name="Normal 4 7 6 3" xfId="29393" xr:uid="{00000000-0005-0000-0000-0000D1720000}"/>
    <cellStyle name="Normal 4 7 6 4" xfId="29394" xr:uid="{00000000-0005-0000-0000-0000D2720000}"/>
    <cellStyle name="Normal 4 7 6 5" xfId="29395" xr:uid="{00000000-0005-0000-0000-0000D3720000}"/>
    <cellStyle name="Normal 4 7 6 6" xfId="29396" xr:uid="{00000000-0005-0000-0000-0000D4720000}"/>
    <cellStyle name="Normal 4 7 6 7" xfId="29397" xr:uid="{00000000-0005-0000-0000-0000D5720000}"/>
    <cellStyle name="Normal 4 7 60" xfId="29398" xr:uid="{00000000-0005-0000-0000-0000D6720000}"/>
    <cellStyle name="Normal 4 7 61" xfId="29399" xr:uid="{00000000-0005-0000-0000-0000D7720000}"/>
    <cellStyle name="Normal 4 7 62" xfId="29400" xr:uid="{00000000-0005-0000-0000-0000D8720000}"/>
    <cellStyle name="Normal 4 7 63" xfId="29401" xr:uid="{00000000-0005-0000-0000-0000D9720000}"/>
    <cellStyle name="Normal 4 7 64" xfId="29402" xr:uid="{00000000-0005-0000-0000-0000DA720000}"/>
    <cellStyle name="Normal 4 7 65" xfId="29403" xr:uid="{00000000-0005-0000-0000-0000DB720000}"/>
    <cellStyle name="Normal 4 7 66" xfId="29404" xr:uid="{00000000-0005-0000-0000-0000DC720000}"/>
    <cellStyle name="Normal 4 7 67" xfId="29405" xr:uid="{00000000-0005-0000-0000-0000DD720000}"/>
    <cellStyle name="Normal 4 7 68" xfId="29406" xr:uid="{00000000-0005-0000-0000-0000DE720000}"/>
    <cellStyle name="Normal 4 7 69" xfId="29407" xr:uid="{00000000-0005-0000-0000-0000DF720000}"/>
    <cellStyle name="Normal 4 7 7" xfId="29408" xr:uid="{00000000-0005-0000-0000-0000E0720000}"/>
    <cellStyle name="Normal 4 7 7 2" xfId="29409" xr:uid="{00000000-0005-0000-0000-0000E1720000}"/>
    <cellStyle name="Normal 4 7 7 3" xfId="29410" xr:uid="{00000000-0005-0000-0000-0000E2720000}"/>
    <cellStyle name="Normal 4 7 7 4" xfId="29411" xr:uid="{00000000-0005-0000-0000-0000E3720000}"/>
    <cellStyle name="Normal 4 7 7 5" xfId="29412" xr:uid="{00000000-0005-0000-0000-0000E4720000}"/>
    <cellStyle name="Normal 4 7 7 6" xfId="29413" xr:uid="{00000000-0005-0000-0000-0000E5720000}"/>
    <cellStyle name="Normal 4 7 7 7" xfId="29414" xr:uid="{00000000-0005-0000-0000-0000E6720000}"/>
    <cellStyle name="Normal 4 7 70" xfId="29415" xr:uid="{00000000-0005-0000-0000-0000E7720000}"/>
    <cellStyle name="Normal 4 7 71" xfId="29416" xr:uid="{00000000-0005-0000-0000-0000E8720000}"/>
    <cellStyle name="Normal 4 7 72" xfId="29417" xr:uid="{00000000-0005-0000-0000-0000E9720000}"/>
    <cellStyle name="Normal 4 7 73" xfId="29418" xr:uid="{00000000-0005-0000-0000-0000EA720000}"/>
    <cellStyle name="Normal 4 7 74" xfId="29419" xr:uid="{00000000-0005-0000-0000-0000EB720000}"/>
    <cellStyle name="Normal 4 7 75" xfId="29420" xr:uid="{00000000-0005-0000-0000-0000EC720000}"/>
    <cellStyle name="Normal 4 7 76" xfId="29421" xr:uid="{00000000-0005-0000-0000-0000ED720000}"/>
    <cellStyle name="Normal 4 7 77" xfId="29422" xr:uid="{00000000-0005-0000-0000-0000EE720000}"/>
    <cellStyle name="Normal 4 7 78" xfId="29423" xr:uid="{00000000-0005-0000-0000-0000EF720000}"/>
    <cellStyle name="Normal 4 7 79" xfId="29424" xr:uid="{00000000-0005-0000-0000-0000F0720000}"/>
    <cellStyle name="Normal 4 7 8" xfId="29425" xr:uid="{00000000-0005-0000-0000-0000F1720000}"/>
    <cellStyle name="Normal 4 7 8 2" xfId="29426" xr:uid="{00000000-0005-0000-0000-0000F2720000}"/>
    <cellStyle name="Normal 4 7 8 3" xfId="29427" xr:uid="{00000000-0005-0000-0000-0000F3720000}"/>
    <cellStyle name="Normal 4 7 8 4" xfId="29428" xr:uid="{00000000-0005-0000-0000-0000F4720000}"/>
    <cellStyle name="Normal 4 7 8 5" xfId="29429" xr:uid="{00000000-0005-0000-0000-0000F5720000}"/>
    <cellStyle name="Normal 4 7 8 6" xfId="29430" xr:uid="{00000000-0005-0000-0000-0000F6720000}"/>
    <cellStyle name="Normal 4 7 8 7" xfId="29431" xr:uid="{00000000-0005-0000-0000-0000F7720000}"/>
    <cellStyle name="Normal 4 7 80" xfId="29432" xr:uid="{00000000-0005-0000-0000-0000F8720000}"/>
    <cellStyle name="Normal 4 7 81" xfId="29433" xr:uid="{00000000-0005-0000-0000-0000F9720000}"/>
    <cellStyle name="Normal 4 7 82" xfId="29434" xr:uid="{00000000-0005-0000-0000-0000FA720000}"/>
    <cellStyle name="Normal 4 7 83" xfId="29435" xr:uid="{00000000-0005-0000-0000-0000FB720000}"/>
    <cellStyle name="Normal 4 7 84" xfId="29436" xr:uid="{00000000-0005-0000-0000-0000FC720000}"/>
    <cellStyle name="Normal 4 7 85" xfId="29437" xr:uid="{00000000-0005-0000-0000-0000FD720000}"/>
    <cellStyle name="Normal 4 7 86" xfId="29438" xr:uid="{00000000-0005-0000-0000-0000FE720000}"/>
    <cellStyle name="Normal 4 7 87" xfId="29439" xr:uid="{00000000-0005-0000-0000-0000FF720000}"/>
    <cellStyle name="Normal 4 7 88" xfId="29440" xr:uid="{00000000-0005-0000-0000-000000730000}"/>
    <cellStyle name="Normal 4 7 89" xfId="29441" xr:uid="{00000000-0005-0000-0000-000001730000}"/>
    <cellStyle name="Normal 4 7 9" xfId="29442" xr:uid="{00000000-0005-0000-0000-000002730000}"/>
    <cellStyle name="Normal 4 7 9 2" xfId="29443" xr:uid="{00000000-0005-0000-0000-000003730000}"/>
    <cellStyle name="Normal 4 7 9 3" xfId="29444" xr:uid="{00000000-0005-0000-0000-000004730000}"/>
    <cellStyle name="Normal 4 7 9 4" xfId="29445" xr:uid="{00000000-0005-0000-0000-000005730000}"/>
    <cellStyle name="Normal 4 7 9 5" xfId="29446" xr:uid="{00000000-0005-0000-0000-000006730000}"/>
    <cellStyle name="Normal 4 7 9 6" xfId="29447" xr:uid="{00000000-0005-0000-0000-000007730000}"/>
    <cellStyle name="Normal 4 7 9 7" xfId="29448" xr:uid="{00000000-0005-0000-0000-000008730000}"/>
    <cellStyle name="Normal 4 7 90" xfId="29449" xr:uid="{00000000-0005-0000-0000-000009730000}"/>
    <cellStyle name="Normal 4 7 91" xfId="29450" xr:uid="{00000000-0005-0000-0000-00000A730000}"/>
    <cellStyle name="Normal 4 7 92" xfId="29451" xr:uid="{00000000-0005-0000-0000-00000B730000}"/>
    <cellStyle name="Normal 4 7 93" xfId="29452" xr:uid="{00000000-0005-0000-0000-00000C730000}"/>
    <cellStyle name="Normal 4 7 94" xfId="29453" xr:uid="{00000000-0005-0000-0000-00000D730000}"/>
    <cellStyle name="Normal 4 7 95" xfId="29454" xr:uid="{00000000-0005-0000-0000-00000E730000}"/>
    <cellStyle name="Normal 4 7 96" xfId="29455" xr:uid="{00000000-0005-0000-0000-00000F730000}"/>
    <cellStyle name="Normal 4 7 97" xfId="29456" xr:uid="{00000000-0005-0000-0000-000010730000}"/>
    <cellStyle name="Normal 4 7 98" xfId="29457" xr:uid="{00000000-0005-0000-0000-000011730000}"/>
    <cellStyle name="Normal 4 7 99" xfId="29458" xr:uid="{00000000-0005-0000-0000-000012730000}"/>
    <cellStyle name="Normal 4 70" xfId="29459" xr:uid="{00000000-0005-0000-0000-000013730000}"/>
    <cellStyle name="Normal 4 71" xfId="29460" xr:uid="{00000000-0005-0000-0000-000014730000}"/>
    <cellStyle name="Normal 4 72" xfId="29461" xr:uid="{00000000-0005-0000-0000-000015730000}"/>
    <cellStyle name="Normal 4 73" xfId="29462" xr:uid="{00000000-0005-0000-0000-000016730000}"/>
    <cellStyle name="Normal 4 74" xfId="29463" xr:uid="{00000000-0005-0000-0000-000017730000}"/>
    <cellStyle name="Normal 4 75" xfId="29464" xr:uid="{00000000-0005-0000-0000-000018730000}"/>
    <cellStyle name="Normal 4 76" xfId="29465" xr:uid="{00000000-0005-0000-0000-000019730000}"/>
    <cellStyle name="Normal 4 77" xfId="29466" xr:uid="{00000000-0005-0000-0000-00001A730000}"/>
    <cellStyle name="Normal 4 78" xfId="29467" xr:uid="{00000000-0005-0000-0000-00001B730000}"/>
    <cellStyle name="Normal 4 79" xfId="29468" xr:uid="{00000000-0005-0000-0000-00001C730000}"/>
    <cellStyle name="Normal 4 8" xfId="29469" xr:uid="{00000000-0005-0000-0000-00001D730000}"/>
    <cellStyle name="Normal 4 8 10" xfId="29470" xr:uid="{00000000-0005-0000-0000-00001E730000}"/>
    <cellStyle name="Normal 4 8 10 2" xfId="29471" xr:uid="{00000000-0005-0000-0000-00001F730000}"/>
    <cellStyle name="Normal 4 8 10 3" xfId="29472" xr:uid="{00000000-0005-0000-0000-000020730000}"/>
    <cellStyle name="Normal 4 8 10 4" xfId="29473" xr:uid="{00000000-0005-0000-0000-000021730000}"/>
    <cellStyle name="Normal 4 8 10 5" xfId="29474" xr:uid="{00000000-0005-0000-0000-000022730000}"/>
    <cellStyle name="Normal 4 8 10 6" xfId="29475" xr:uid="{00000000-0005-0000-0000-000023730000}"/>
    <cellStyle name="Normal 4 8 10 7" xfId="29476" xr:uid="{00000000-0005-0000-0000-000024730000}"/>
    <cellStyle name="Normal 4 8 100" xfId="29477" xr:uid="{00000000-0005-0000-0000-000025730000}"/>
    <cellStyle name="Normal 4 8 101" xfId="29478" xr:uid="{00000000-0005-0000-0000-000026730000}"/>
    <cellStyle name="Normal 4 8 102" xfId="29479" xr:uid="{00000000-0005-0000-0000-000027730000}"/>
    <cellStyle name="Normal 4 8 103" xfId="29480" xr:uid="{00000000-0005-0000-0000-000028730000}"/>
    <cellStyle name="Normal 4 8 104" xfId="29481" xr:uid="{00000000-0005-0000-0000-000029730000}"/>
    <cellStyle name="Normal 4 8 105" xfId="29482" xr:uid="{00000000-0005-0000-0000-00002A730000}"/>
    <cellStyle name="Normal 4 8 106" xfId="29483" xr:uid="{00000000-0005-0000-0000-00002B730000}"/>
    <cellStyle name="Normal 4 8 107" xfId="29484" xr:uid="{00000000-0005-0000-0000-00002C730000}"/>
    <cellStyle name="Normal 4 8 108" xfId="29485" xr:uid="{00000000-0005-0000-0000-00002D730000}"/>
    <cellStyle name="Normal 4 8 109" xfId="29486" xr:uid="{00000000-0005-0000-0000-00002E730000}"/>
    <cellStyle name="Normal 4 8 11" xfId="29487" xr:uid="{00000000-0005-0000-0000-00002F730000}"/>
    <cellStyle name="Normal 4 8 110" xfId="29488" xr:uid="{00000000-0005-0000-0000-000030730000}"/>
    <cellStyle name="Normal 4 8 111" xfId="29489" xr:uid="{00000000-0005-0000-0000-000031730000}"/>
    <cellStyle name="Normal 4 8 112" xfId="29490" xr:uid="{00000000-0005-0000-0000-000032730000}"/>
    <cellStyle name="Normal 4 8 113" xfId="29491" xr:uid="{00000000-0005-0000-0000-000033730000}"/>
    <cellStyle name="Normal 4 8 114" xfId="29492" xr:uid="{00000000-0005-0000-0000-000034730000}"/>
    <cellStyle name="Normal 4 8 115" xfId="29493" xr:uid="{00000000-0005-0000-0000-000035730000}"/>
    <cellStyle name="Normal 4 8 116" xfId="29494" xr:uid="{00000000-0005-0000-0000-000036730000}"/>
    <cellStyle name="Normal 4 8 117" xfId="29495" xr:uid="{00000000-0005-0000-0000-000037730000}"/>
    <cellStyle name="Normal 4 8 118" xfId="29496" xr:uid="{00000000-0005-0000-0000-000038730000}"/>
    <cellStyle name="Normal 4 8 119" xfId="29497" xr:uid="{00000000-0005-0000-0000-000039730000}"/>
    <cellStyle name="Normal 4 8 12" xfId="29498" xr:uid="{00000000-0005-0000-0000-00003A730000}"/>
    <cellStyle name="Normal 4 8 120" xfId="29499" xr:uid="{00000000-0005-0000-0000-00003B730000}"/>
    <cellStyle name="Normal 4 8 121" xfId="29500" xr:uid="{00000000-0005-0000-0000-00003C730000}"/>
    <cellStyle name="Normal 4 8 122" xfId="29501" xr:uid="{00000000-0005-0000-0000-00003D730000}"/>
    <cellStyle name="Normal 4 8 123" xfId="29502" xr:uid="{00000000-0005-0000-0000-00003E730000}"/>
    <cellStyle name="Normal 4 8 124" xfId="29503" xr:uid="{00000000-0005-0000-0000-00003F730000}"/>
    <cellStyle name="Normal 4 8 125" xfId="29504" xr:uid="{00000000-0005-0000-0000-000040730000}"/>
    <cellStyle name="Normal 4 8 126" xfId="29505" xr:uid="{00000000-0005-0000-0000-000041730000}"/>
    <cellStyle name="Normal 4 8 127" xfId="29506" xr:uid="{00000000-0005-0000-0000-000042730000}"/>
    <cellStyle name="Normal 4 8 128" xfId="29507" xr:uid="{00000000-0005-0000-0000-000043730000}"/>
    <cellStyle name="Normal 4 8 129" xfId="29508" xr:uid="{00000000-0005-0000-0000-000044730000}"/>
    <cellStyle name="Normal 4 8 13" xfId="29509" xr:uid="{00000000-0005-0000-0000-000045730000}"/>
    <cellStyle name="Normal 4 8 130" xfId="29510" xr:uid="{00000000-0005-0000-0000-000046730000}"/>
    <cellStyle name="Normal 4 8 131" xfId="29511" xr:uid="{00000000-0005-0000-0000-000047730000}"/>
    <cellStyle name="Normal 4 8 132" xfId="29512" xr:uid="{00000000-0005-0000-0000-000048730000}"/>
    <cellStyle name="Normal 4 8 133" xfId="29513" xr:uid="{00000000-0005-0000-0000-000049730000}"/>
    <cellStyle name="Normal 4 8 134" xfId="29514" xr:uid="{00000000-0005-0000-0000-00004A730000}"/>
    <cellStyle name="Normal 4 8 135" xfId="29515" xr:uid="{00000000-0005-0000-0000-00004B730000}"/>
    <cellStyle name="Normal 4 8 136" xfId="29516" xr:uid="{00000000-0005-0000-0000-00004C730000}"/>
    <cellStyle name="Normal 4 8 137" xfId="29517" xr:uid="{00000000-0005-0000-0000-00004D730000}"/>
    <cellStyle name="Normal 4 8 138" xfId="29518" xr:uid="{00000000-0005-0000-0000-00004E730000}"/>
    <cellStyle name="Normal 4 8 139" xfId="29519" xr:uid="{00000000-0005-0000-0000-00004F730000}"/>
    <cellStyle name="Normal 4 8 14" xfId="29520" xr:uid="{00000000-0005-0000-0000-000050730000}"/>
    <cellStyle name="Normal 4 8 140" xfId="29521" xr:uid="{00000000-0005-0000-0000-000051730000}"/>
    <cellStyle name="Normal 4 8 141" xfId="29522" xr:uid="{00000000-0005-0000-0000-000052730000}"/>
    <cellStyle name="Normal 4 8 142" xfId="29523" xr:uid="{00000000-0005-0000-0000-000053730000}"/>
    <cellStyle name="Normal 4 8 143" xfId="29524" xr:uid="{00000000-0005-0000-0000-000054730000}"/>
    <cellStyle name="Normal 4 8 144" xfId="29525" xr:uid="{00000000-0005-0000-0000-000055730000}"/>
    <cellStyle name="Normal 4 8 145" xfId="29526" xr:uid="{00000000-0005-0000-0000-000056730000}"/>
    <cellStyle name="Normal 4 8 146" xfId="29527" xr:uid="{00000000-0005-0000-0000-000057730000}"/>
    <cellStyle name="Normal 4 8 147" xfId="29528" xr:uid="{00000000-0005-0000-0000-000058730000}"/>
    <cellStyle name="Normal 4 8 148" xfId="29529" xr:uid="{00000000-0005-0000-0000-000059730000}"/>
    <cellStyle name="Normal 4 8 149" xfId="29530" xr:uid="{00000000-0005-0000-0000-00005A730000}"/>
    <cellStyle name="Normal 4 8 15" xfId="29531" xr:uid="{00000000-0005-0000-0000-00005B730000}"/>
    <cellStyle name="Normal 4 8 150" xfId="29532" xr:uid="{00000000-0005-0000-0000-00005C730000}"/>
    <cellStyle name="Normal 4 8 151" xfId="29533" xr:uid="{00000000-0005-0000-0000-00005D730000}"/>
    <cellStyle name="Normal 4 8 152" xfId="29534" xr:uid="{00000000-0005-0000-0000-00005E730000}"/>
    <cellStyle name="Normal 4 8 153" xfId="29535" xr:uid="{00000000-0005-0000-0000-00005F730000}"/>
    <cellStyle name="Normal 4 8 154" xfId="29536" xr:uid="{00000000-0005-0000-0000-000060730000}"/>
    <cellStyle name="Normal 4 8 155" xfId="29537" xr:uid="{00000000-0005-0000-0000-000061730000}"/>
    <cellStyle name="Normal 4 8 156" xfId="29538" xr:uid="{00000000-0005-0000-0000-000062730000}"/>
    <cellStyle name="Normal 4 8 157" xfId="29539" xr:uid="{00000000-0005-0000-0000-000063730000}"/>
    <cellStyle name="Normal 4 8 158" xfId="29540" xr:uid="{00000000-0005-0000-0000-000064730000}"/>
    <cellStyle name="Normal 4 8 159" xfId="29541" xr:uid="{00000000-0005-0000-0000-000065730000}"/>
    <cellStyle name="Normal 4 8 16" xfId="29542" xr:uid="{00000000-0005-0000-0000-000066730000}"/>
    <cellStyle name="Normal 4 8 160" xfId="29543" xr:uid="{00000000-0005-0000-0000-000067730000}"/>
    <cellStyle name="Normal 4 8 161" xfId="29544" xr:uid="{00000000-0005-0000-0000-000068730000}"/>
    <cellStyle name="Normal 4 8 162" xfId="29545" xr:uid="{00000000-0005-0000-0000-000069730000}"/>
    <cellStyle name="Normal 4 8 163" xfId="29546" xr:uid="{00000000-0005-0000-0000-00006A730000}"/>
    <cellStyle name="Normal 4 8 164" xfId="29547" xr:uid="{00000000-0005-0000-0000-00006B730000}"/>
    <cellStyle name="Normal 4 8 165" xfId="29548" xr:uid="{00000000-0005-0000-0000-00006C730000}"/>
    <cellStyle name="Normal 4 8 166" xfId="29549" xr:uid="{00000000-0005-0000-0000-00006D730000}"/>
    <cellStyle name="Normal 4 8 167" xfId="29550" xr:uid="{00000000-0005-0000-0000-00006E730000}"/>
    <cellStyle name="Normal 4 8 168" xfId="29551" xr:uid="{00000000-0005-0000-0000-00006F730000}"/>
    <cellStyle name="Normal 4 8 169" xfId="29552" xr:uid="{00000000-0005-0000-0000-000070730000}"/>
    <cellStyle name="Normal 4 8 17" xfId="29553" xr:uid="{00000000-0005-0000-0000-000071730000}"/>
    <cellStyle name="Normal 4 8 170" xfId="29554" xr:uid="{00000000-0005-0000-0000-000072730000}"/>
    <cellStyle name="Normal 4 8 171" xfId="29555" xr:uid="{00000000-0005-0000-0000-000073730000}"/>
    <cellStyle name="Normal 4 8 172" xfId="29556" xr:uid="{00000000-0005-0000-0000-000074730000}"/>
    <cellStyle name="Normal 4 8 173" xfId="29557" xr:uid="{00000000-0005-0000-0000-000075730000}"/>
    <cellStyle name="Normal 4 8 174" xfId="29558" xr:uid="{00000000-0005-0000-0000-000076730000}"/>
    <cellStyle name="Normal 4 8 175" xfId="29559" xr:uid="{00000000-0005-0000-0000-000077730000}"/>
    <cellStyle name="Normal 4 8 176" xfId="29560" xr:uid="{00000000-0005-0000-0000-000078730000}"/>
    <cellStyle name="Normal 4 8 177" xfId="29561" xr:uid="{00000000-0005-0000-0000-000079730000}"/>
    <cellStyle name="Normal 4 8 178" xfId="29562" xr:uid="{00000000-0005-0000-0000-00007A730000}"/>
    <cellStyle name="Normal 4 8 179" xfId="29563" xr:uid="{00000000-0005-0000-0000-00007B730000}"/>
    <cellStyle name="Normal 4 8 18" xfId="29564" xr:uid="{00000000-0005-0000-0000-00007C730000}"/>
    <cellStyle name="Normal 4 8 180" xfId="29565" xr:uid="{00000000-0005-0000-0000-00007D730000}"/>
    <cellStyle name="Normal 4 8 181" xfId="29566" xr:uid="{00000000-0005-0000-0000-00007E730000}"/>
    <cellStyle name="Normal 4 8 182" xfId="29567" xr:uid="{00000000-0005-0000-0000-00007F730000}"/>
    <cellStyle name="Normal 4 8 183" xfId="29568" xr:uid="{00000000-0005-0000-0000-000080730000}"/>
    <cellStyle name="Normal 4 8 184" xfId="29569" xr:uid="{00000000-0005-0000-0000-000081730000}"/>
    <cellStyle name="Normal 4 8 185" xfId="29570" xr:uid="{00000000-0005-0000-0000-000082730000}"/>
    <cellStyle name="Normal 4 8 186" xfId="29571" xr:uid="{00000000-0005-0000-0000-000083730000}"/>
    <cellStyle name="Normal 4 8 187" xfId="29572" xr:uid="{00000000-0005-0000-0000-000084730000}"/>
    <cellStyle name="Normal 4 8 188" xfId="29573" xr:uid="{00000000-0005-0000-0000-000085730000}"/>
    <cellStyle name="Normal 4 8 189" xfId="29574" xr:uid="{00000000-0005-0000-0000-000086730000}"/>
    <cellStyle name="Normal 4 8 19" xfId="29575" xr:uid="{00000000-0005-0000-0000-000087730000}"/>
    <cellStyle name="Normal 4 8 190" xfId="29576" xr:uid="{00000000-0005-0000-0000-000088730000}"/>
    <cellStyle name="Normal 4 8 191" xfId="29577" xr:uid="{00000000-0005-0000-0000-000089730000}"/>
    <cellStyle name="Normal 4 8 2" xfId="29578" xr:uid="{00000000-0005-0000-0000-00008A730000}"/>
    <cellStyle name="Normal 4 8 2 2" xfId="29579" xr:uid="{00000000-0005-0000-0000-00008B730000}"/>
    <cellStyle name="Normal 4 8 2 3" xfId="29580" xr:uid="{00000000-0005-0000-0000-00008C730000}"/>
    <cellStyle name="Normal 4 8 2 4" xfId="29581" xr:uid="{00000000-0005-0000-0000-00008D730000}"/>
    <cellStyle name="Normal 4 8 2 5" xfId="29582" xr:uid="{00000000-0005-0000-0000-00008E730000}"/>
    <cellStyle name="Normal 4 8 2 6" xfId="29583" xr:uid="{00000000-0005-0000-0000-00008F730000}"/>
    <cellStyle name="Normal 4 8 2 7" xfId="29584" xr:uid="{00000000-0005-0000-0000-000090730000}"/>
    <cellStyle name="Normal 4 8 20" xfId="29585" xr:uid="{00000000-0005-0000-0000-000091730000}"/>
    <cellStyle name="Normal 4 8 21" xfId="29586" xr:uid="{00000000-0005-0000-0000-000092730000}"/>
    <cellStyle name="Normal 4 8 22" xfId="29587" xr:uid="{00000000-0005-0000-0000-000093730000}"/>
    <cellStyle name="Normal 4 8 23" xfId="29588" xr:uid="{00000000-0005-0000-0000-000094730000}"/>
    <cellStyle name="Normal 4 8 24" xfId="29589" xr:uid="{00000000-0005-0000-0000-000095730000}"/>
    <cellStyle name="Normal 4 8 25" xfId="29590" xr:uid="{00000000-0005-0000-0000-000096730000}"/>
    <cellStyle name="Normal 4 8 26" xfId="29591" xr:uid="{00000000-0005-0000-0000-000097730000}"/>
    <cellStyle name="Normal 4 8 27" xfId="29592" xr:uid="{00000000-0005-0000-0000-000098730000}"/>
    <cellStyle name="Normal 4 8 28" xfId="29593" xr:uid="{00000000-0005-0000-0000-000099730000}"/>
    <cellStyle name="Normal 4 8 29" xfId="29594" xr:uid="{00000000-0005-0000-0000-00009A730000}"/>
    <cellStyle name="Normal 4 8 3" xfId="29595" xr:uid="{00000000-0005-0000-0000-00009B730000}"/>
    <cellStyle name="Normal 4 8 3 2" xfId="29596" xr:uid="{00000000-0005-0000-0000-00009C730000}"/>
    <cellStyle name="Normal 4 8 3 3" xfId="29597" xr:uid="{00000000-0005-0000-0000-00009D730000}"/>
    <cellStyle name="Normal 4 8 3 4" xfId="29598" xr:uid="{00000000-0005-0000-0000-00009E730000}"/>
    <cellStyle name="Normal 4 8 3 5" xfId="29599" xr:uid="{00000000-0005-0000-0000-00009F730000}"/>
    <cellStyle name="Normal 4 8 3 6" xfId="29600" xr:uid="{00000000-0005-0000-0000-0000A0730000}"/>
    <cellStyle name="Normal 4 8 3 7" xfId="29601" xr:uid="{00000000-0005-0000-0000-0000A1730000}"/>
    <cellStyle name="Normal 4 8 30" xfId="29602" xr:uid="{00000000-0005-0000-0000-0000A2730000}"/>
    <cellStyle name="Normal 4 8 31" xfId="29603" xr:uid="{00000000-0005-0000-0000-0000A3730000}"/>
    <cellStyle name="Normal 4 8 32" xfId="29604" xr:uid="{00000000-0005-0000-0000-0000A4730000}"/>
    <cellStyle name="Normal 4 8 33" xfId="29605" xr:uid="{00000000-0005-0000-0000-0000A5730000}"/>
    <cellStyle name="Normal 4 8 34" xfId="29606" xr:uid="{00000000-0005-0000-0000-0000A6730000}"/>
    <cellStyle name="Normal 4 8 35" xfId="29607" xr:uid="{00000000-0005-0000-0000-0000A7730000}"/>
    <cellStyle name="Normal 4 8 36" xfId="29608" xr:uid="{00000000-0005-0000-0000-0000A8730000}"/>
    <cellStyle name="Normal 4 8 37" xfId="29609" xr:uid="{00000000-0005-0000-0000-0000A9730000}"/>
    <cellStyle name="Normal 4 8 38" xfId="29610" xr:uid="{00000000-0005-0000-0000-0000AA730000}"/>
    <cellStyle name="Normal 4 8 39" xfId="29611" xr:uid="{00000000-0005-0000-0000-0000AB730000}"/>
    <cellStyle name="Normal 4 8 4" xfId="29612" xr:uid="{00000000-0005-0000-0000-0000AC730000}"/>
    <cellStyle name="Normal 4 8 4 2" xfId="29613" xr:uid="{00000000-0005-0000-0000-0000AD730000}"/>
    <cellStyle name="Normal 4 8 4 3" xfId="29614" xr:uid="{00000000-0005-0000-0000-0000AE730000}"/>
    <cellStyle name="Normal 4 8 4 4" xfId="29615" xr:uid="{00000000-0005-0000-0000-0000AF730000}"/>
    <cellStyle name="Normal 4 8 4 5" xfId="29616" xr:uid="{00000000-0005-0000-0000-0000B0730000}"/>
    <cellStyle name="Normal 4 8 4 6" xfId="29617" xr:uid="{00000000-0005-0000-0000-0000B1730000}"/>
    <cellStyle name="Normal 4 8 4 7" xfId="29618" xr:uid="{00000000-0005-0000-0000-0000B2730000}"/>
    <cellStyle name="Normal 4 8 40" xfId="29619" xr:uid="{00000000-0005-0000-0000-0000B3730000}"/>
    <cellStyle name="Normal 4 8 41" xfId="29620" xr:uid="{00000000-0005-0000-0000-0000B4730000}"/>
    <cellStyle name="Normal 4 8 42" xfId="29621" xr:uid="{00000000-0005-0000-0000-0000B5730000}"/>
    <cellStyle name="Normal 4 8 43" xfId="29622" xr:uid="{00000000-0005-0000-0000-0000B6730000}"/>
    <cellStyle name="Normal 4 8 44" xfId="29623" xr:uid="{00000000-0005-0000-0000-0000B7730000}"/>
    <cellStyle name="Normal 4 8 45" xfId="29624" xr:uid="{00000000-0005-0000-0000-0000B8730000}"/>
    <cellStyle name="Normal 4 8 46" xfId="29625" xr:uid="{00000000-0005-0000-0000-0000B9730000}"/>
    <cellStyle name="Normal 4 8 47" xfId="29626" xr:uid="{00000000-0005-0000-0000-0000BA730000}"/>
    <cellStyle name="Normal 4 8 48" xfId="29627" xr:uid="{00000000-0005-0000-0000-0000BB730000}"/>
    <cellStyle name="Normal 4 8 49" xfId="29628" xr:uid="{00000000-0005-0000-0000-0000BC730000}"/>
    <cellStyle name="Normal 4 8 5" xfId="29629" xr:uid="{00000000-0005-0000-0000-0000BD730000}"/>
    <cellStyle name="Normal 4 8 5 2" xfId="29630" xr:uid="{00000000-0005-0000-0000-0000BE730000}"/>
    <cellStyle name="Normal 4 8 5 3" xfId="29631" xr:uid="{00000000-0005-0000-0000-0000BF730000}"/>
    <cellStyle name="Normal 4 8 5 4" xfId="29632" xr:uid="{00000000-0005-0000-0000-0000C0730000}"/>
    <cellStyle name="Normal 4 8 5 5" xfId="29633" xr:uid="{00000000-0005-0000-0000-0000C1730000}"/>
    <cellStyle name="Normal 4 8 5 6" xfId="29634" xr:uid="{00000000-0005-0000-0000-0000C2730000}"/>
    <cellStyle name="Normal 4 8 5 7" xfId="29635" xr:uid="{00000000-0005-0000-0000-0000C3730000}"/>
    <cellStyle name="Normal 4 8 50" xfId="29636" xr:uid="{00000000-0005-0000-0000-0000C4730000}"/>
    <cellStyle name="Normal 4 8 51" xfId="29637" xr:uid="{00000000-0005-0000-0000-0000C5730000}"/>
    <cellStyle name="Normal 4 8 52" xfId="29638" xr:uid="{00000000-0005-0000-0000-0000C6730000}"/>
    <cellStyle name="Normal 4 8 53" xfId="29639" xr:uid="{00000000-0005-0000-0000-0000C7730000}"/>
    <cellStyle name="Normal 4 8 54" xfId="29640" xr:uid="{00000000-0005-0000-0000-0000C8730000}"/>
    <cellStyle name="Normal 4 8 55" xfId="29641" xr:uid="{00000000-0005-0000-0000-0000C9730000}"/>
    <cellStyle name="Normal 4 8 56" xfId="29642" xr:uid="{00000000-0005-0000-0000-0000CA730000}"/>
    <cellStyle name="Normal 4 8 57" xfId="29643" xr:uid="{00000000-0005-0000-0000-0000CB730000}"/>
    <cellStyle name="Normal 4 8 58" xfId="29644" xr:uid="{00000000-0005-0000-0000-0000CC730000}"/>
    <cellStyle name="Normal 4 8 59" xfId="29645" xr:uid="{00000000-0005-0000-0000-0000CD730000}"/>
    <cellStyle name="Normal 4 8 6" xfId="29646" xr:uid="{00000000-0005-0000-0000-0000CE730000}"/>
    <cellStyle name="Normal 4 8 6 2" xfId="29647" xr:uid="{00000000-0005-0000-0000-0000CF730000}"/>
    <cellStyle name="Normal 4 8 6 3" xfId="29648" xr:uid="{00000000-0005-0000-0000-0000D0730000}"/>
    <cellStyle name="Normal 4 8 6 4" xfId="29649" xr:uid="{00000000-0005-0000-0000-0000D1730000}"/>
    <cellStyle name="Normal 4 8 6 5" xfId="29650" xr:uid="{00000000-0005-0000-0000-0000D2730000}"/>
    <cellStyle name="Normal 4 8 6 6" xfId="29651" xr:uid="{00000000-0005-0000-0000-0000D3730000}"/>
    <cellStyle name="Normal 4 8 6 7" xfId="29652" xr:uid="{00000000-0005-0000-0000-0000D4730000}"/>
    <cellStyle name="Normal 4 8 60" xfId="29653" xr:uid="{00000000-0005-0000-0000-0000D5730000}"/>
    <cellStyle name="Normal 4 8 61" xfId="29654" xr:uid="{00000000-0005-0000-0000-0000D6730000}"/>
    <cellStyle name="Normal 4 8 62" xfId="29655" xr:uid="{00000000-0005-0000-0000-0000D7730000}"/>
    <cellStyle name="Normal 4 8 63" xfId="29656" xr:uid="{00000000-0005-0000-0000-0000D8730000}"/>
    <cellStyle name="Normal 4 8 64" xfId="29657" xr:uid="{00000000-0005-0000-0000-0000D9730000}"/>
    <cellStyle name="Normal 4 8 65" xfId="29658" xr:uid="{00000000-0005-0000-0000-0000DA730000}"/>
    <cellStyle name="Normal 4 8 66" xfId="29659" xr:uid="{00000000-0005-0000-0000-0000DB730000}"/>
    <cellStyle name="Normal 4 8 67" xfId="29660" xr:uid="{00000000-0005-0000-0000-0000DC730000}"/>
    <cellStyle name="Normal 4 8 68" xfId="29661" xr:uid="{00000000-0005-0000-0000-0000DD730000}"/>
    <cellStyle name="Normal 4 8 69" xfId="29662" xr:uid="{00000000-0005-0000-0000-0000DE730000}"/>
    <cellStyle name="Normal 4 8 7" xfId="29663" xr:uid="{00000000-0005-0000-0000-0000DF730000}"/>
    <cellStyle name="Normal 4 8 7 2" xfId="29664" xr:uid="{00000000-0005-0000-0000-0000E0730000}"/>
    <cellStyle name="Normal 4 8 7 3" xfId="29665" xr:uid="{00000000-0005-0000-0000-0000E1730000}"/>
    <cellStyle name="Normal 4 8 7 4" xfId="29666" xr:uid="{00000000-0005-0000-0000-0000E2730000}"/>
    <cellStyle name="Normal 4 8 7 5" xfId="29667" xr:uid="{00000000-0005-0000-0000-0000E3730000}"/>
    <cellStyle name="Normal 4 8 7 6" xfId="29668" xr:uid="{00000000-0005-0000-0000-0000E4730000}"/>
    <cellStyle name="Normal 4 8 7 7" xfId="29669" xr:uid="{00000000-0005-0000-0000-0000E5730000}"/>
    <cellStyle name="Normal 4 8 70" xfId="29670" xr:uid="{00000000-0005-0000-0000-0000E6730000}"/>
    <cellStyle name="Normal 4 8 71" xfId="29671" xr:uid="{00000000-0005-0000-0000-0000E7730000}"/>
    <cellStyle name="Normal 4 8 72" xfId="29672" xr:uid="{00000000-0005-0000-0000-0000E8730000}"/>
    <cellStyle name="Normal 4 8 73" xfId="29673" xr:uid="{00000000-0005-0000-0000-0000E9730000}"/>
    <cellStyle name="Normal 4 8 74" xfId="29674" xr:uid="{00000000-0005-0000-0000-0000EA730000}"/>
    <cellStyle name="Normal 4 8 75" xfId="29675" xr:uid="{00000000-0005-0000-0000-0000EB730000}"/>
    <cellStyle name="Normal 4 8 76" xfId="29676" xr:uid="{00000000-0005-0000-0000-0000EC730000}"/>
    <cellStyle name="Normal 4 8 77" xfId="29677" xr:uid="{00000000-0005-0000-0000-0000ED730000}"/>
    <cellStyle name="Normal 4 8 78" xfId="29678" xr:uid="{00000000-0005-0000-0000-0000EE730000}"/>
    <cellStyle name="Normal 4 8 79" xfId="29679" xr:uid="{00000000-0005-0000-0000-0000EF730000}"/>
    <cellStyle name="Normal 4 8 8" xfId="29680" xr:uid="{00000000-0005-0000-0000-0000F0730000}"/>
    <cellStyle name="Normal 4 8 8 2" xfId="29681" xr:uid="{00000000-0005-0000-0000-0000F1730000}"/>
    <cellStyle name="Normal 4 8 8 3" xfId="29682" xr:uid="{00000000-0005-0000-0000-0000F2730000}"/>
    <cellStyle name="Normal 4 8 8 4" xfId="29683" xr:uid="{00000000-0005-0000-0000-0000F3730000}"/>
    <cellStyle name="Normal 4 8 8 5" xfId="29684" xr:uid="{00000000-0005-0000-0000-0000F4730000}"/>
    <cellStyle name="Normal 4 8 8 6" xfId="29685" xr:uid="{00000000-0005-0000-0000-0000F5730000}"/>
    <cellStyle name="Normal 4 8 8 7" xfId="29686" xr:uid="{00000000-0005-0000-0000-0000F6730000}"/>
    <cellStyle name="Normal 4 8 80" xfId="29687" xr:uid="{00000000-0005-0000-0000-0000F7730000}"/>
    <cellStyle name="Normal 4 8 81" xfId="29688" xr:uid="{00000000-0005-0000-0000-0000F8730000}"/>
    <cellStyle name="Normal 4 8 82" xfId="29689" xr:uid="{00000000-0005-0000-0000-0000F9730000}"/>
    <cellStyle name="Normal 4 8 83" xfId="29690" xr:uid="{00000000-0005-0000-0000-0000FA730000}"/>
    <cellStyle name="Normal 4 8 84" xfId="29691" xr:uid="{00000000-0005-0000-0000-0000FB730000}"/>
    <cellStyle name="Normal 4 8 85" xfId="29692" xr:uid="{00000000-0005-0000-0000-0000FC730000}"/>
    <cellStyle name="Normal 4 8 86" xfId="29693" xr:uid="{00000000-0005-0000-0000-0000FD730000}"/>
    <cellStyle name="Normal 4 8 87" xfId="29694" xr:uid="{00000000-0005-0000-0000-0000FE730000}"/>
    <cellStyle name="Normal 4 8 88" xfId="29695" xr:uid="{00000000-0005-0000-0000-0000FF730000}"/>
    <cellStyle name="Normal 4 8 89" xfId="29696" xr:uid="{00000000-0005-0000-0000-000000740000}"/>
    <cellStyle name="Normal 4 8 9" xfId="29697" xr:uid="{00000000-0005-0000-0000-000001740000}"/>
    <cellStyle name="Normal 4 8 9 2" xfId="29698" xr:uid="{00000000-0005-0000-0000-000002740000}"/>
    <cellStyle name="Normal 4 8 9 3" xfId="29699" xr:uid="{00000000-0005-0000-0000-000003740000}"/>
    <cellStyle name="Normal 4 8 9 4" xfId="29700" xr:uid="{00000000-0005-0000-0000-000004740000}"/>
    <cellStyle name="Normal 4 8 9 5" xfId="29701" xr:uid="{00000000-0005-0000-0000-000005740000}"/>
    <cellStyle name="Normal 4 8 9 6" xfId="29702" xr:uid="{00000000-0005-0000-0000-000006740000}"/>
    <cellStyle name="Normal 4 8 9 7" xfId="29703" xr:uid="{00000000-0005-0000-0000-000007740000}"/>
    <cellStyle name="Normal 4 8 90" xfId="29704" xr:uid="{00000000-0005-0000-0000-000008740000}"/>
    <cellStyle name="Normal 4 8 91" xfId="29705" xr:uid="{00000000-0005-0000-0000-000009740000}"/>
    <cellStyle name="Normal 4 8 92" xfId="29706" xr:uid="{00000000-0005-0000-0000-00000A740000}"/>
    <cellStyle name="Normal 4 8 93" xfId="29707" xr:uid="{00000000-0005-0000-0000-00000B740000}"/>
    <cellStyle name="Normal 4 8 94" xfId="29708" xr:uid="{00000000-0005-0000-0000-00000C740000}"/>
    <cellStyle name="Normal 4 8 95" xfId="29709" xr:uid="{00000000-0005-0000-0000-00000D740000}"/>
    <cellStyle name="Normal 4 8 96" xfId="29710" xr:uid="{00000000-0005-0000-0000-00000E740000}"/>
    <cellStyle name="Normal 4 8 97" xfId="29711" xr:uid="{00000000-0005-0000-0000-00000F740000}"/>
    <cellStyle name="Normal 4 8 98" xfId="29712" xr:uid="{00000000-0005-0000-0000-000010740000}"/>
    <cellStyle name="Normal 4 8 99" xfId="29713" xr:uid="{00000000-0005-0000-0000-000011740000}"/>
    <cellStyle name="Normal 4 80" xfId="29714" xr:uid="{00000000-0005-0000-0000-000012740000}"/>
    <cellStyle name="Normal 4 81" xfId="29715" xr:uid="{00000000-0005-0000-0000-000013740000}"/>
    <cellStyle name="Normal 4 82" xfId="29716" xr:uid="{00000000-0005-0000-0000-000014740000}"/>
    <cellStyle name="Normal 4 83" xfId="29717" xr:uid="{00000000-0005-0000-0000-000015740000}"/>
    <cellStyle name="Normal 4 84" xfId="29718" xr:uid="{00000000-0005-0000-0000-000016740000}"/>
    <cellStyle name="Normal 4 85" xfId="29719" xr:uid="{00000000-0005-0000-0000-000017740000}"/>
    <cellStyle name="Normal 4 86" xfId="29720" xr:uid="{00000000-0005-0000-0000-000018740000}"/>
    <cellStyle name="Normal 4 87" xfId="29721" xr:uid="{00000000-0005-0000-0000-000019740000}"/>
    <cellStyle name="Normal 4 88" xfId="29722" xr:uid="{00000000-0005-0000-0000-00001A740000}"/>
    <cellStyle name="Normal 4 89" xfId="29723" xr:uid="{00000000-0005-0000-0000-00001B740000}"/>
    <cellStyle name="Normal 4 9" xfId="29724" xr:uid="{00000000-0005-0000-0000-00001C740000}"/>
    <cellStyle name="Normal 4 9 10" xfId="29725" xr:uid="{00000000-0005-0000-0000-00001D740000}"/>
    <cellStyle name="Normal 4 9 10 2" xfId="29726" xr:uid="{00000000-0005-0000-0000-00001E740000}"/>
    <cellStyle name="Normal 4 9 10 3" xfId="29727" xr:uid="{00000000-0005-0000-0000-00001F740000}"/>
    <cellStyle name="Normal 4 9 10 4" xfId="29728" xr:uid="{00000000-0005-0000-0000-000020740000}"/>
    <cellStyle name="Normal 4 9 10 5" xfId="29729" xr:uid="{00000000-0005-0000-0000-000021740000}"/>
    <cellStyle name="Normal 4 9 10 6" xfId="29730" xr:uid="{00000000-0005-0000-0000-000022740000}"/>
    <cellStyle name="Normal 4 9 10 7" xfId="29731" xr:uid="{00000000-0005-0000-0000-000023740000}"/>
    <cellStyle name="Normal 4 9 100" xfId="29732" xr:uid="{00000000-0005-0000-0000-000024740000}"/>
    <cellStyle name="Normal 4 9 101" xfId="29733" xr:uid="{00000000-0005-0000-0000-000025740000}"/>
    <cellStyle name="Normal 4 9 102" xfId="29734" xr:uid="{00000000-0005-0000-0000-000026740000}"/>
    <cellStyle name="Normal 4 9 103" xfId="29735" xr:uid="{00000000-0005-0000-0000-000027740000}"/>
    <cellStyle name="Normal 4 9 104" xfId="29736" xr:uid="{00000000-0005-0000-0000-000028740000}"/>
    <cellStyle name="Normal 4 9 105" xfId="29737" xr:uid="{00000000-0005-0000-0000-000029740000}"/>
    <cellStyle name="Normal 4 9 106" xfId="29738" xr:uid="{00000000-0005-0000-0000-00002A740000}"/>
    <cellStyle name="Normal 4 9 107" xfId="29739" xr:uid="{00000000-0005-0000-0000-00002B740000}"/>
    <cellStyle name="Normal 4 9 108" xfId="29740" xr:uid="{00000000-0005-0000-0000-00002C740000}"/>
    <cellStyle name="Normal 4 9 109" xfId="29741" xr:uid="{00000000-0005-0000-0000-00002D740000}"/>
    <cellStyle name="Normal 4 9 11" xfId="29742" xr:uid="{00000000-0005-0000-0000-00002E740000}"/>
    <cellStyle name="Normal 4 9 110" xfId="29743" xr:uid="{00000000-0005-0000-0000-00002F740000}"/>
    <cellStyle name="Normal 4 9 111" xfId="29744" xr:uid="{00000000-0005-0000-0000-000030740000}"/>
    <cellStyle name="Normal 4 9 112" xfId="29745" xr:uid="{00000000-0005-0000-0000-000031740000}"/>
    <cellStyle name="Normal 4 9 113" xfId="29746" xr:uid="{00000000-0005-0000-0000-000032740000}"/>
    <cellStyle name="Normal 4 9 114" xfId="29747" xr:uid="{00000000-0005-0000-0000-000033740000}"/>
    <cellStyle name="Normal 4 9 115" xfId="29748" xr:uid="{00000000-0005-0000-0000-000034740000}"/>
    <cellStyle name="Normal 4 9 116" xfId="29749" xr:uid="{00000000-0005-0000-0000-000035740000}"/>
    <cellStyle name="Normal 4 9 117" xfId="29750" xr:uid="{00000000-0005-0000-0000-000036740000}"/>
    <cellStyle name="Normal 4 9 118" xfId="29751" xr:uid="{00000000-0005-0000-0000-000037740000}"/>
    <cellStyle name="Normal 4 9 119" xfId="29752" xr:uid="{00000000-0005-0000-0000-000038740000}"/>
    <cellStyle name="Normal 4 9 12" xfId="29753" xr:uid="{00000000-0005-0000-0000-000039740000}"/>
    <cellStyle name="Normal 4 9 120" xfId="29754" xr:uid="{00000000-0005-0000-0000-00003A740000}"/>
    <cellStyle name="Normal 4 9 121" xfId="29755" xr:uid="{00000000-0005-0000-0000-00003B740000}"/>
    <cellStyle name="Normal 4 9 122" xfId="29756" xr:uid="{00000000-0005-0000-0000-00003C740000}"/>
    <cellStyle name="Normal 4 9 123" xfId="29757" xr:uid="{00000000-0005-0000-0000-00003D740000}"/>
    <cellStyle name="Normal 4 9 124" xfId="29758" xr:uid="{00000000-0005-0000-0000-00003E740000}"/>
    <cellStyle name="Normal 4 9 125" xfId="29759" xr:uid="{00000000-0005-0000-0000-00003F740000}"/>
    <cellStyle name="Normal 4 9 126" xfId="29760" xr:uid="{00000000-0005-0000-0000-000040740000}"/>
    <cellStyle name="Normal 4 9 127" xfId="29761" xr:uid="{00000000-0005-0000-0000-000041740000}"/>
    <cellStyle name="Normal 4 9 128" xfId="29762" xr:uid="{00000000-0005-0000-0000-000042740000}"/>
    <cellStyle name="Normal 4 9 129" xfId="29763" xr:uid="{00000000-0005-0000-0000-000043740000}"/>
    <cellStyle name="Normal 4 9 13" xfId="29764" xr:uid="{00000000-0005-0000-0000-000044740000}"/>
    <cellStyle name="Normal 4 9 130" xfId="29765" xr:uid="{00000000-0005-0000-0000-000045740000}"/>
    <cellStyle name="Normal 4 9 131" xfId="29766" xr:uid="{00000000-0005-0000-0000-000046740000}"/>
    <cellStyle name="Normal 4 9 132" xfId="29767" xr:uid="{00000000-0005-0000-0000-000047740000}"/>
    <cellStyle name="Normal 4 9 133" xfId="29768" xr:uid="{00000000-0005-0000-0000-000048740000}"/>
    <cellStyle name="Normal 4 9 134" xfId="29769" xr:uid="{00000000-0005-0000-0000-000049740000}"/>
    <cellStyle name="Normal 4 9 135" xfId="29770" xr:uid="{00000000-0005-0000-0000-00004A740000}"/>
    <cellStyle name="Normal 4 9 136" xfId="29771" xr:uid="{00000000-0005-0000-0000-00004B740000}"/>
    <cellStyle name="Normal 4 9 137" xfId="29772" xr:uid="{00000000-0005-0000-0000-00004C740000}"/>
    <cellStyle name="Normal 4 9 138" xfId="29773" xr:uid="{00000000-0005-0000-0000-00004D740000}"/>
    <cellStyle name="Normal 4 9 139" xfId="29774" xr:uid="{00000000-0005-0000-0000-00004E740000}"/>
    <cellStyle name="Normal 4 9 14" xfId="29775" xr:uid="{00000000-0005-0000-0000-00004F740000}"/>
    <cellStyle name="Normal 4 9 140" xfId="29776" xr:uid="{00000000-0005-0000-0000-000050740000}"/>
    <cellStyle name="Normal 4 9 141" xfId="29777" xr:uid="{00000000-0005-0000-0000-000051740000}"/>
    <cellStyle name="Normal 4 9 142" xfId="29778" xr:uid="{00000000-0005-0000-0000-000052740000}"/>
    <cellStyle name="Normal 4 9 143" xfId="29779" xr:uid="{00000000-0005-0000-0000-000053740000}"/>
    <cellStyle name="Normal 4 9 144" xfId="29780" xr:uid="{00000000-0005-0000-0000-000054740000}"/>
    <cellStyle name="Normal 4 9 145" xfId="29781" xr:uid="{00000000-0005-0000-0000-000055740000}"/>
    <cellStyle name="Normal 4 9 146" xfId="29782" xr:uid="{00000000-0005-0000-0000-000056740000}"/>
    <cellStyle name="Normal 4 9 147" xfId="29783" xr:uid="{00000000-0005-0000-0000-000057740000}"/>
    <cellStyle name="Normal 4 9 148" xfId="29784" xr:uid="{00000000-0005-0000-0000-000058740000}"/>
    <cellStyle name="Normal 4 9 149" xfId="29785" xr:uid="{00000000-0005-0000-0000-000059740000}"/>
    <cellStyle name="Normal 4 9 15" xfId="29786" xr:uid="{00000000-0005-0000-0000-00005A740000}"/>
    <cellStyle name="Normal 4 9 150" xfId="29787" xr:uid="{00000000-0005-0000-0000-00005B740000}"/>
    <cellStyle name="Normal 4 9 151" xfId="29788" xr:uid="{00000000-0005-0000-0000-00005C740000}"/>
    <cellStyle name="Normal 4 9 152" xfId="29789" xr:uid="{00000000-0005-0000-0000-00005D740000}"/>
    <cellStyle name="Normal 4 9 153" xfId="29790" xr:uid="{00000000-0005-0000-0000-00005E740000}"/>
    <cellStyle name="Normal 4 9 154" xfId="29791" xr:uid="{00000000-0005-0000-0000-00005F740000}"/>
    <cellStyle name="Normal 4 9 155" xfId="29792" xr:uid="{00000000-0005-0000-0000-000060740000}"/>
    <cellStyle name="Normal 4 9 156" xfId="29793" xr:uid="{00000000-0005-0000-0000-000061740000}"/>
    <cellStyle name="Normal 4 9 157" xfId="29794" xr:uid="{00000000-0005-0000-0000-000062740000}"/>
    <cellStyle name="Normal 4 9 158" xfId="29795" xr:uid="{00000000-0005-0000-0000-000063740000}"/>
    <cellStyle name="Normal 4 9 159" xfId="29796" xr:uid="{00000000-0005-0000-0000-000064740000}"/>
    <cellStyle name="Normal 4 9 16" xfId="29797" xr:uid="{00000000-0005-0000-0000-000065740000}"/>
    <cellStyle name="Normal 4 9 160" xfId="29798" xr:uid="{00000000-0005-0000-0000-000066740000}"/>
    <cellStyle name="Normal 4 9 161" xfId="29799" xr:uid="{00000000-0005-0000-0000-000067740000}"/>
    <cellStyle name="Normal 4 9 162" xfId="29800" xr:uid="{00000000-0005-0000-0000-000068740000}"/>
    <cellStyle name="Normal 4 9 163" xfId="29801" xr:uid="{00000000-0005-0000-0000-000069740000}"/>
    <cellStyle name="Normal 4 9 164" xfId="29802" xr:uid="{00000000-0005-0000-0000-00006A740000}"/>
    <cellStyle name="Normal 4 9 165" xfId="29803" xr:uid="{00000000-0005-0000-0000-00006B740000}"/>
    <cellStyle name="Normal 4 9 166" xfId="29804" xr:uid="{00000000-0005-0000-0000-00006C740000}"/>
    <cellStyle name="Normal 4 9 167" xfId="29805" xr:uid="{00000000-0005-0000-0000-00006D740000}"/>
    <cellStyle name="Normal 4 9 168" xfId="29806" xr:uid="{00000000-0005-0000-0000-00006E740000}"/>
    <cellStyle name="Normal 4 9 169" xfId="29807" xr:uid="{00000000-0005-0000-0000-00006F740000}"/>
    <cellStyle name="Normal 4 9 17" xfId="29808" xr:uid="{00000000-0005-0000-0000-000070740000}"/>
    <cellStyle name="Normal 4 9 170" xfId="29809" xr:uid="{00000000-0005-0000-0000-000071740000}"/>
    <cellStyle name="Normal 4 9 171" xfId="29810" xr:uid="{00000000-0005-0000-0000-000072740000}"/>
    <cellStyle name="Normal 4 9 172" xfId="29811" xr:uid="{00000000-0005-0000-0000-000073740000}"/>
    <cellStyle name="Normal 4 9 173" xfId="29812" xr:uid="{00000000-0005-0000-0000-000074740000}"/>
    <cellStyle name="Normal 4 9 174" xfId="29813" xr:uid="{00000000-0005-0000-0000-000075740000}"/>
    <cellStyle name="Normal 4 9 175" xfId="29814" xr:uid="{00000000-0005-0000-0000-000076740000}"/>
    <cellStyle name="Normal 4 9 176" xfId="29815" xr:uid="{00000000-0005-0000-0000-000077740000}"/>
    <cellStyle name="Normal 4 9 177" xfId="29816" xr:uid="{00000000-0005-0000-0000-000078740000}"/>
    <cellStyle name="Normal 4 9 178" xfId="29817" xr:uid="{00000000-0005-0000-0000-000079740000}"/>
    <cellStyle name="Normal 4 9 179" xfId="29818" xr:uid="{00000000-0005-0000-0000-00007A740000}"/>
    <cellStyle name="Normal 4 9 18" xfId="29819" xr:uid="{00000000-0005-0000-0000-00007B740000}"/>
    <cellStyle name="Normal 4 9 180" xfId="29820" xr:uid="{00000000-0005-0000-0000-00007C740000}"/>
    <cellStyle name="Normal 4 9 181" xfId="29821" xr:uid="{00000000-0005-0000-0000-00007D740000}"/>
    <cellStyle name="Normal 4 9 182" xfId="29822" xr:uid="{00000000-0005-0000-0000-00007E740000}"/>
    <cellStyle name="Normal 4 9 183" xfId="29823" xr:uid="{00000000-0005-0000-0000-00007F740000}"/>
    <cellStyle name="Normal 4 9 184" xfId="29824" xr:uid="{00000000-0005-0000-0000-000080740000}"/>
    <cellStyle name="Normal 4 9 185" xfId="29825" xr:uid="{00000000-0005-0000-0000-000081740000}"/>
    <cellStyle name="Normal 4 9 186" xfId="29826" xr:uid="{00000000-0005-0000-0000-000082740000}"/>
    <cellStyle name="Normal 4 9 187" xfId="29827" xr:uid="{00000000-0005-0000-0000-000083740000}"/>
    <cellStyle name="Normal 4 9 188" xfId="29828" xr:uid="{00000000-0005-0000-0000-000084740000}"/>
    <cellStyle name="Normal 4 9 189" xfId="29829" xr:uid="{00000000-0005-0000-0000-000085740000}"/>
    <cellStyle name="Normal 4 9 19" xfId="29830" xr:uid="{00000000-0005-0000-0000-000086740000}"/>
    <cellStyle name="Normal 4 9 190" xfId="29831" xr:uid="{00000000-0005-0000-0000-000087740000}"/>
    <cellStyle name="Normal 4 9 191" xfId="29832" xr:uid="{00000000-0005-0000-0000-000088740000}"/>
    <cellStyle name="Normal 4 9 2" xfId="29833" xr:uid="{00000000-0005-0000-0000-000089740000}"/>
    <cellStyle name="Normal 4 9 2 2" xfId="29834" xr:uid="{00000000-0005-0000-0000-00008A740000}"/>
    <cellStyle name="Normal 4 9 2 3" xfId="29835" xr:uid="{00000000-0005-0000-0000-00008B740000}"/>
    <cellStyle name="Normal 4 9 2 4" xfId="29836" xr:uid="{00000000-0005-0000-0000-00008C740000}"/>
    <cellStyle name="Normal 4 9 2 5" xfId="29837" xr:uid="{00000000-0005-0000-0000-00008D740000}"/>
    <cellStyle name="Normal 4 9 2 6" xfId="29838" xr:uid="{00000000-0005-0000-0000-00008E740000}"/>
    <cellStyle name="Normal 4 9 2 7" xfId="29839" xr:uid="{00000000-0005-0000-0000-00008F740000}"/>
    <cellStyle name="Normal 4 9 20" xfId="29840" xr:uid="{00000000-0005-0000-0000-000090740000}"/>
    <cellStyle name="Normal 4 9 21" xfId="29841" xr:uid="{00000000-0005-0000-0000-000091740000}"/>
    <cellStyle name="Normal 4 9 22" xfId="29842" xr:uid="{00000000-0005-0000-0000-000092740000}"/>
    <cellStyle name="Normal 4 9 23" xfId="29843" xr:uid="{00000000-0005-0000-0000-000093740000}"/>
    <cellStyle name="Normal 4 9 24" xfId="29844" xr:uid="{00000000-0005-0000-0000-000094740000}"/>
    <cellStyle name="Normal 4 9 25" xfId="29845" xr:uid="{00000000-0005-0000-0000-000095740000}"/>
    <cellStyle name="Normal 4 9 26" xfId="29846" xr:uid="{00000000-0005-0000-0000-000096740000}"/>
    <cellStyle name="Normal 4 9 27" xfId="29847" xr:uid="{00000000-0005-0000-0000-000097740000}"/>
    <cellStyle name="Normal 4 9 28" xfId="29848" xr:uid="{00000000-0005-0000-0000-000098740000}"/>
    <cellStyle name="Normal 4 9 29" xfId="29849" xr:uid="{00000000-0005-0000-0000-000099740000}"/>
    <cellStyle name="Normal 4 9 3" xfId="29850" xr:uid="{00000000-0005-0000-0000-00009A740000}"/>
    <cellStyle name="Normal 4 9 3 2" xfId="29851" xr:uid="{00000000-0005-0000-0000-00009B740000}"/>
    <cellStyle name="Normal 4 9 3 3" xfId="29852" xr:uid="{00000000-0005-0000-0000-00009C740000}"/>
    <cellStyle name="Normal 4 9 3 4" xfId="29853" xr:uid="{00000000-0005-0000-0000-00009D740000}"/>
    <cellStyle name="Normal 4 9 3 5" xfId="29854" xr:uid="{00000000-0005-0000-0000-00009E740000}"/>
    <cellStyle name="Normal 4 9 3 6" xfId="29855" xr:uid="{00000000-0005-0000-0000-00009F740000}"/>
    <cellStyle name="Normal 4 9 3 7" xfId="29856" xr:uid="{00000000-0005-0000-0000-0000A0740000}"/>
    <cellStyle name="Normal 4 9 30" xfId="29857" xr:uid="{00000000-0005-0000-0000-0000A1740000}"/>
    <cellStyle name="Normal 4 9 31" xfId="29858" xr:uid="{00000000-0005-0000-0000-0000A2740000}"/>
    <cellStyle name="Normal 4 9 32" xfId="29859" xr:uid="{00000000-0005-0000-0000-0000A3740000}"/>
    <cellStyle name="Normal 4 9 33" xfId="29860" xr:uid="{00000000-0005-0000-0000-0000A4740000}"/>
    <cellStyle name="Normal 4 9 34" xfId="29861" xr:uid="{00000000-0005-0000-0000-0000A5740000}"/>
    <cellStyle name="Normal 4 9 35" xfId="29862" xr:uid="{00000000-0005-0000-0000-0000A6740000}"/>
    <cellStyle name="Normal 4 9 36" xfId="29863" xr:uid="{00000000-0005-0000-0000-0000A7740000}"/>
    <cellStyle name="Normal 4 9 37" xfId="29864" xr:uid="{00000000-0005-0000-0000-0000A8740000}"/>
    <cellStyle name="Normal 4 9 38" xfId="29865" xr:uid="{00000000-0005-0000-0000-0000A9740000}"/>
    <cellStyle name="Normal 4 9 39" xfId="29866" xr:uid="{00000000-0005-0000-0000-0000AA740000}"/>
    <cellStyle name="Normal 4 9 4" xfId="29867" xr:uid="{00000000-0005-0000-0000-0000AB740000}"/>
    <cellStyle name="Normal 4 9 4 2" xfId="29868" xr:uid="{00000000-0005-0000-0000-0000AC740000}"/>
    <cellStyle name="Normal 4 9 4 3" xfId="29869" xr:uid="{00000000-0005-0000-0000-0000AD740000}"/>
    <cellStyle name="Normal 4 9 4 4" xfId="29870" xr:uid="{00000000-0005-0000-0000-0000AE740000}"/>
    <cellStyle name="Normal 4 9 4 5" xfId="29871" xr:uid="{00000000-0005-0000-0000-0000AF740000}"/>
    <cellStyle name="Normal 4 9 4 6" xfId="29872" xr:uid="{00000000-0005-0000-0000-0000B0740000}"/>
    <cellStyle name="Normal 4 9 4 7" xfId="29873" xr:uid="{00000000-0005-0000-0000-0000B1740000}"/>
    <cellStyle name="Normal 4 9 40" xfId="29874" xr:uid="{00000000-0005-0000-0000-0000B2740000}"/>
    <cellStyle name="Normal 4 9 41" xfId="29875" xr:uid="{00000000-0005-0000-0000-0000B3740000}"/>
    <cellStyle name="Normal 4 9 42" xfId="29876" xr:uid="{00000000-0005-0000-0000-0000B4740000}"/>
    <cellStyle name="Normal 4 9 43" xfId="29877" xr:uid="{00000000-0005-0000-0000-0000B5740000}"/>
    <cellStyle name="Normal 4 9 44" xfId="29878" xr:uid="{00000000-0005-0000-0000-0000B6740000}"/>
    <cellStyle name="Normal 4 9 45" xfId="29879" xr:uid="{00000000-0005-0000-0000-0000B7740000}"/>
    <cellStyle name="Normal 4 9 46" xfId="29880" xr:uid="{00000000-0005-0000-0000-0000B8740000}"/>
    <cellStyle name="Normal 4 9 47" xfId="29881" xr:uid="{00000000-0005-0000-0000-0000B9740000}"/>
    <cellStyle name="Normal 4 9 48" xfId="29882" xr:uid="{00000000-0005-0000-0000-0000BA740000}"/>
    <cellStyle name="Normal 4 9 49" xfId="29883" xr:uid="{00000000-0005-0000-0000-0000BB740000}"/>
    <cellStyle name="Normal 4 9 5" xfId="29884" xr:uid="{00000000-0005-0000-0000-0000BC740000}"/>
    <cellStyle name="Normal 4 9 5 2" xfId="29885" xr:uid="{00000000-0005-0000-0000-0000BD740000}"/>
    <cellStyle name="Normal 4 9 5 3" xfId="29886" xr:uid="{00000000-0005-0000-0000-0000BE740000}"/>
    <cellStyle name="Normal 4 9 5 4" xfId="29887" xr:uid="{00000000-0005-0000-0000-0000BF740000}"/>
    <cellStyle name="Normal 4 9 5 5" xfId="29888" xr:uid="{00000000-0005-0000-0000-0000C0740000}"/>
    <cellStyle name="Normal 4 9 5 6" xfId="29889" xr:uid="{00000000-0005-0000-0000-0000C1740000}"/>
    <cellStyle name="Normal 4 9 5 7" xfId="29890" xr:uid="{00000000-0005-0000-0000-0000C2740000}"/>
    <cellStyle name="Normal 4 9 50" xfId="29891" xr:uid="{00000000-0005-0000-0000-0000C3740000}"/>
    <cellStyle name="Normal 4 9 51" xfId="29892" xr:uid="{00000000-0005-0000-0000-0000C4740000}"/>
    <cellStyle name="Normal 4 9 52" xfId="29893" xr:uid="{00000000-0005-0000-0000-0000C5740000}"/>
    <cellStyle name="Normal 4 9 53" xfId="29894" xr:uid="{00000000-0005-0000-0000-0000C6740000}"/>
    <cellStyle name="Normal 4 9 54" xfId="29895" xr:uid="{00000000-0005-0000-0000-0000C7740000}"/>
    <cellStyle name="Normal 4 9 55" xfId="29896" xr:uid="{00000000-0005-0000-0000-0000C8740000}"/>
    <cellStyle name="Normal 4 9 56" xfId="29897" xr:uid="{00000000-0005-0000-0000-0000C9740000}"/>
    <cellStyle name="Normal 4 9 57" xfId="29898" xr:uid="{00000000-0005-0000-0000-0000CA740000}"/>
    <cellStyle name="Normal 4 9 58" xfId="29899" xr:uid="{00000000-0005-0000-0000-0000CB740000}"/>
    <cellStyle name="Normal 4 9 59" xfId="29900" xr:uid="{00000000-0005-0000-0000-0000CC740000}"/>
    <cellStyle name="Normal 4 9 6" xfId="29901" xr:uid="{00000000-0005-0000-0000-0000CD740000}"/>
    <cellStyle name="Normal 4 9 6 2" xfId="29902" xr:uid="{00000000-0005-0000-0000-0000CE740000}"/>
    <cellStyle name="Normal 4 9 6 3" xfId="29903" xr:uid="{00000000-0005-0000-0000-0000CF740000}"/>
    <cellStyle name="Normal 4 9 6 4" xfId="29904" xr:uid="{00000000-0005-0000-0000-0000D0740000}"/>
    <cellStyle name="Normal 4 9 6 5" xfId="29905" xr:uid="{00000000-0005-0000-0000-0000D1740000}"/>
    <cellStyle name="Normal 4 9 6 6" xfId="29906" xr:uid="{00000000-0005-0000-0000-0000D2740000}"/>
    <cellStyle name="Normal 4 9 6 7" xfId="29907" xr:uid="{00000000-0005-0000-0000-0000D3740000}"/>
    <cellStyle name="Normal 4 9 60" xfId="29908" xr:uid="{00000000-0005-0000-0000-0000D4740000}"/>
    <cellStyle name="Normal 4 9 61" xfId="29909" xr:uid="{00000000-0005-0000-0000-0000D5740000}"/>
    <cellStyle name="Normal 4 9 62" xfId="29910" xr:uid="{00000000-0005-0000-0000-0000D6740000}"/>
    <cellStyle name="Normal 4 9 63" xfId="29911" xr:uid="{00000000-0005-0000-0000-0000D7740000}"/>
    <cellStyle name="Normal 4 9 64" xfId="29912" xr:uid="{00000000-0005-0000-0000-0000D8740000}"/>
    <cellStyle name="Normal 4 9 65" xfId="29913" xr:uid="{00000000-0005-0000-0000-0000D9740000}"/>
    <cellStyle name="Normal 4 9 66" xfId="29914" xr:uid="{00000000-0005-0000-0000-0000DA740000}"/>
    <cellStyle name="Normal 4 9 67" xfId="29915" xr:uid="{00000000-0005-0000-0000-0000DB740000}"/>
    <cellStyle name="Normal 4 9 68" xfId="29916" xr:uid="{00000000-0005-0000-0000-0000DC740000}"/>
    <cellStyle name="Normal 4 9 69" xfId="29917" xr:uid="{00000000-0005-0000-0000-0000DD740000}"/>
    <cellStyle name="Normal 4 9 7" xfId="29918" xr:uid="{00000000-0005-0000-0000-0000DE740000}"/>
    <cellStyle name="Normal 4 9 7 2" xfId="29919" xr:uid="{00000000-0005-0000-0000-0000DF740000}"/>
    <cellStyle name="Normal 4 9 7 3" xfId="29920" xr:uid="{00000000-0005-0000-0000-0000E0740000}"/>
    <cellStyle name="Normal 4 9 7 4" xfId="29921" xr:uid="{00000000-0005-0000-0000-0000E1740000}"/>
    <cellStyle name="Normal 4 9 7 5" xfId="29922" xr:uid="{00000000-0005-0000-0000-0000E2740000}"/>
    <cellStyle name="Normal 4 9 7 6" xfId="29923" xr:uid="{00000000-0005-0000-0000-0000E3740000}"/>
    <cellStyle name="Normal 4 9 7 7" xfId="29924" xr:uid="{00000000-0005-0000-0000-0000E4740000}"/>
    <cellStyle name="Normal 4 9 70" xfId="29925" xr:uid="{00000000-0005-0000-0000-0000E5740000}"/>
    <cellStyle name="Normal 4 9 71" xfId="29926" xr:uid="{00000000-0005-0000-0000-0000E6740000}"/>
    <cellStyle name="Normal 4 9 72" xfId="29927" xr:uid="{00000000-0005-0000-0000-0000E7740000}"/>
    <cellStyle name="Normal 4 9 73" xfId="29928" xr:uid="{00000000-0005-0000-0000-0000E8740000}"/>
    <cellStyle name="Normal 4 9 74" xfId="29929" xr:uid="{00000000-0005-0000-0000-0000E9740000}"/>
    <cellStyle name="Normal 4 9 75" xfId="29930" xr:uid="{00000000-0005-0000-0000-0000EA740000}"/>
    <cellStyle name="Normal 4 9 76" xfId="29931" xr:uid="{00000000-0005-0000-0000-0000EB740000}"/>
    <cellStyle name="Normal 4 9 77" xfId="29932" xr:uid="{00000000-0005-0000-0000-0000EC740000}"/>
    <cellStyle name="Normal 4 9 78" xfId="29933" xr:uid="{00000000-0005-0000-0000-0000ED740000}"/>
    <cellStyle name="Normal 4 9 79" xfId="29934" xr:uid="{00000000-0005-0000-0000-0000EE740000}"/>
    <cellStyle name="Normal 4 9 8" xfId="29935" xr:uid="{00000000-0005-0000-0000-0000EF740000}"/>
    <cellStyle name="Normal 4 9 8 2" xfId="29936" xr:uid="{00000000-0005-0000-0000-0000F0740000}"/>
    <cellStyle name="Normal 4 9 8 3" xfId="29937" xr:uid="{00000000-0005-0000-0000-0000F1740000}"/>
    <cellStyle name="Normal 4 9 8 4" xfId="29938" xr:uid="{00000000-0005-0000-0000-0000F2740000}"/>
    <cellStyle name="Normal 4 9 8 5" xfId="29939" xr:uid="{00000000-0005-0000-0000-0000F3740000}"/>
    <cellStyle name="Normal 4 9 8 6" xfId="29940" xr:uid="{00000000-0005-0000-0000-0000F4740000}"/>
    <cellStyle name="Normal 4 9 8 7" xfId="29941" xr:uid="{00000000-0005-0000-0000-0000F5740000}"/>
    <cellStyle name="Normal 4 9 80" xfId="29942" xr:uid="{00000000-0005-0000-0000-0000F6740000}"/>
    <cellStyle name="Normal 4 9 81" xfId="29943" xr:uid="{00000000-0005-0000-0000-0000F7740000}"/>
    <cellStyle name="Normal 4 9 82" xfId="29944" xr:uid="{00000000-0005-0000-0000-0000F8740000}"/>
    <cellStyle name="Normal 4 9 83" xfId="29945" xr:uid="{00000000-0005-0000-0000-0000F9740000}"/>
    <cellStyle name="Normal 4 9 84" xfId="29946" xr:uid="{00000000-0005-0000-0000-0000FA740000}"/>
    <cellStyle name="Normal 4 9 85" xfId="29947" xr:uid="{00000000-0005-0000-0000-0000FB740000}"/>
    <cellStyle name="Normal 4 9 86" xfId="29948" xr:uid="{00000000-0005-0000-0000-0000FC740000}"/>
    <cellStyle name="Normal 4 9 87" xfId="29949" xr:uid="{00000000-0005-0000-0000-0000FD740000}"/>
    <cellStyle name="Normal 4 9 88" xfId="29950" xr:uid="{00000000-0005-0000-0000-0000FE740000}"/>
    <cellStyle name="Normal 4 9 89" xfId="29951" xr:uid="{00000000-0005-0000-0000-0000FF740000}"/>
    <cellStyle name="Normal 4 9 9" xfId="29952" xr:uid="{00000000-0005-0000-0000-000000750000}"/>
    <cellStyle name="Normal 4 9 9 2" xfId="29953" xr:uid="{00000000-0005-0000-0000-000001750000}"/>
    <cellStyle name="Normal 4 9 9 3" xfId="29954" xr:uid="{00000000-0005-0000-0000-000002750000}"/>
    <cellStyle name="Normal 4 9 9 4" xfId="29955" xr:uid="{00000000-0005-0000-0000-000003750000}"/>
    <cellStyle name="Normal 4 9 9 5" xfId="29956" xr:uid="{00000000-0005-0000-0000-000004750000}"/>
    <cellStyle name="Normal 4 9 9 6" xfId="29957" xr:uid="{00000000-0005-0000-0000-000005750000}"/>
    <cellStyle name="Normal 4 9 9 7" xfId="29958" xr:uid="{00000000-0005-0000-0000-000006750000}"/>
    <cellStyle name="Normal 4 9 90" xfId="29959" xr:uid="{00000000-0005-0000-0000-000007750000}"/>
    <cellStyle name="Normal 4 9 91" xfId="29960" xr:uid="{00000000-0005-0000-0000-000008750000}"/>
    <cellStyle name="Normal 4 9 92" xfId="29961" xr:uid="{00000000-0005-0000-0000-000009750000}"/>
    <cellStyle name="Normal 4 9 93" xfId="29962" xr:uid="{00000000-0005-0000-0000-00000A750000}"/>
    <cellStyle name="Normal 4 9 94" xfId="29963" xr:uid="{00000000-0005-0000-0000-00000B750000}"/>
    <cellStyle name="Normal 4 9 95" xfId="29964" xr:uid="{00000000-0005-0000-0000-00000C750000}"/>
    <cellStyle name="Normal 4 9 96" xfId="29965" xr:uid="{00000000-0005-0000-0000-00000D750000}"/>
    <cellStyle name="Normal 4 9 97" xfId="29966" xr:uid="{00000000-0005-0000-0000-00000E750000}"/>
    <cellStyle name="Normal 4 9 98" xfId="29967" xr:uid="{00000000-0005-0000-0000-00000F750000}"/>
    <cellStyle name="Normal 4 9 99" xfId="29968" xr:uid="{00000000-0005-0000-0000-000010750000}"/>
    <cellStyle name="Normal 4 90" xfId="29969" xr:uid="{00000000-0005-0000-0000-000011750000}"/>
    <cellStyle name="Normal 4 91" xfId="29970" xr:uid="{00000000-0005-0000-0000-000012750000}"/>
    <cellStyle name="Normal 4 92" xfId="29971" xr:uid="{00000000-0005-0000-0000-000013750000}"/>
    <cellStyle name="Normal 4 93" xfId="29972" xr:uid="{00000000-0005-0000-0000-000014750000}"/>
    <cellStyle name="Normal 4 94" xfId="29973" xr:uid="{00000000-0005-0000-0000-000015750000}"/>
    <cellStyle name="Normal 4 95" xfId="29974" xr:uid="{00000000-0005-0000-0000-000016750000}"/>
    <cellStyle name="Normal 4 96" xfId="29975" xr:uid="{00000000-0005-0000-0000-000017750000}"/>
    <cellStyle name="Normal 4 97" xfId="29976" xr:uid="{00000000-0005-0000-0000-000018750000}"/>
    <cellStyle name="Normal 4 98" xfId="29977" xr:uid="{00000000-0005-0000-0000-000019750000}"/>
    <cellStyle name="Normal 4 99" xfId="29978" xr:uid="{00000000-0005-0000-0000-00001A750000}"/>
    <cellStyle name="Normal 4_BALANCE TANQUES MIRASOL ABRIL" xfId="29979" xr:uid="{00000000-0005-0000-0000-00001B750000}"/>
    <cellStyle name="Normal 40" xfId="29980" xr:uid="{00000000-0005-0000-0000-00001C750000}"/>
    <cellStyle name="Normal 41" xfId="29981" xr:uid="{00000000-0005-0000-0000-00001D750000}"/>
    <cellStyle name="Normal 42" xfId="29982" xr:uid="{00000000-0005-0000-0000-00001E750000}"/>
    <cellStyle name="Normal 43" xfId="29983" xr:uid="{00000000-0005-0000-0000-00001F750000}"/>
    <cellStyle name="Normal 44" xfId="29984" xr:uid="{00000000-0005-0000-0000-000020750000}"/>
    <cellStyle name="Normal 45" xfId="29985" xr:uid="{00000000-0005-0000-0000-000021750000}"/>
    <cellStyle name="Normal 46" xfId="29986" xr:uid="{00000000-0005-0000-0000-000022750000}"/>
    <cellStyle name="Normal 47" xfId="29987" xr:uid="{00000000-0005-0000-0000-000023750000}"/>
    <cellStyle name="Normal 48" xfId="29988" xr:uid="{00000000-0005-0000-0000-000024750000}"/>
    <cellStyle name="Normal 49" xfId="29989" xr:uid="{00000000-0005-0000-0000-000025750000}"/>
    <cellStyle name="Normal 5" xfId="29990" xr:uid="{00000000-0005-0000-0000-000026750000}"/>
    <cellStyle name="Normal 5 10" xfId="29991" xr:uid="{00000000-0005-0000-0000-000027750000}"/>
    <cellStyle name="Normal 5 100" xfId="29992" xr:uid="{00000000-0005-0000-0000-000028750000}"/>
    <cellStyle name="Normal 5 101" xfId="29993" xr:uid="{00000000-0005-0000-0000-000029750000}"/>
    <cellStyle name="Normal 5 102" xfId="29994" xr:uid="{00000000-0005-0000-0000-00002A750000}"/>
    <cellStyle name="Normal 5 103" xfId="29995" xr:uid="{00000000-0005-0000-0000-00002B750000}"/>
    <cellStyle name="Normal 5 104" xfId="29996" xr:uid="{00000000-0005-0000-0000-00002C750000}"/>
    <cellStyle name="Normal 5 105" xfId="29997" xr:uid="{00000000-0005-0000-0000-00002D750000}"/>
    <cellStyle name="Normal 5 106" xfId="29998" xr:uid="{00000000-0005-0000-0000-00002E750000}"/>
    <cellStyle name="Normal 5 107" xfId="29999" xr:uid="{00000000-0005-0000-0000-00002F750000}"/>
    <cellStyle name="Normal 5 108" xfId="30000" xr:uid="{00000000-0005-0000-0000-000030750000}"/>
    <cellStyle name="Normal 5 109" xfId="30001" xr:uid="{00000000-0005-0000-0000-000031750000}"/>
    <cellStyle name="Normal 5 11" xfId="30002" xr:uid="{00000000-0005-0000-0000-000032750000}"/>
    <cellStyle name="Normal 5 110" xfId="30003" xr:uid="{00000000-0005-0000-0000-000033750000}"/>
    <cellStyle name="Normal 5 111" xfId="30004" xr:uid="{00000000-0005-0000-0000-000034750000}"/>
    <cellStyle name="Normal 5 112" xfId="30005" xr:uid="{00000000-0005-0000-0000-000035750000}"/>
    <cellStyle name="Normal 5 113" xfId="30006" xr:uid="{00000000-0005-0000-0000-000036750000}"/>
    <cellStyle name="Normal 5 114" xfId="30007" xr:uid="{00000000-0005-0000-0000-000037750000}"/>
    <cellStyle name="Normal 5 115" xfId="30008" xr:uid="{00000000-0005-0000-0000-000038750000}"/>
    <cellStyle name="Normal 5 116" xfId="30009" xr:uid="{00000000-0005-0000-0000-000039750000}"/>
    <cellStyle name="Normal 5 117" xfId="30010" xr:uid="{00000000-0005-0000-0000-00003A750000}"/>
    <cellStyle name="Normal 5 118" xfId="30011" xr:uid="{00000000-0005-0000-0000-00003B750000}"/>
    <cellStyle name="Normal 5 119" xfId="30012" xr:uid="{00000000-0005-0000-0000-00003C750000}"/>
    <cellStyle name="Normal 5 12" xfId="30013" xr:uid="{00000000-0005-0000-0000-00003D750000}"/>
    <cellStyle name="Normal 5 120" xfId="30014" xr:uid="{00000000-0005-0000-0000-00003E750000}"/>
    <cellStyle name="Normal 5 121" xfId="30015" xr:uid="{00000000-0005-0000-0000-00003F750000}"/>
    <cellStyle name="Normal 5 122" xfId="30016" xr:uid="{00000000-0005-0000-0000-000040750000}"/>
    <cellStyle name="Normal 5 123" xfId="30017" xr:uid="{00000000-0005-0000-0000-000041750000}"/>
    <cellStyle name="Normal 5 124" xfId="30018" xr:uid="{00000000-0005-0000-0000-000042750000}"/>
    <cellStyle name="Normal 5 125" xfId="30019" xr:uid="{00000000-0005-0000-0000-000043750000}"/>
    <cellStyle name="Normal 5 126" xfId="30020" xr:uid="{00000000-0005-0000-0000-000044750000}"/>
    <cellStyle name="Normal 5 13" xfId="30021" xr:uid="{00000000-0005-0000-0000-000045750000}"/>
    <cellStyle name="Normal 5 14" xfId="30022" xr:uid="{00000000-0005-0000-0000-000046750000}"/>
    <cellStyle name="Normal 5 15" xfId="30023" xr:uid="{00000000-0005-0000-0000-000047750000}"/>
    <cellStyle name="Normal 5 16" xfId="30024" xr:uid="{00000000-0005-0000-0000-000048750000}"/>
    <cellStyle name="Normal 5 17" xfId="30025" xr:uid="{00000000-0005-0000-0000-000049750000}"/>
    <cellStyle name="Normal 5 18" xfId="30026" xr:uid="{00000000-0005-0000-0000-00004A750000}"/>
    <cellStyle name="Normal 5 19" xfId="30027" xr:uid="{00000000-0005-0000-0000-00004B750000}"/>
    <cellStyle name="Normal 5 2" xfId="30028" xr:uid="{00000000-0005-0000-0000-00004C750000}"/>
    <cellStyle name="Normal 5 2 2" xfId="30029" xr:uid="{00000000-0005-0000-0000-00004D750000}"/>
    <cellStyle name="Normal 5 2 2 2 2 2" xfId="30030" xr:uid="{00000000-0005-0000-0000-00004E750000}"/>
    <cellStyle name="Normal 5 2 2_VOLUMENES 2010 Colombia V3 " xfId="30031" xr:uid="{00000000-0005-0000-0000-00004F750000}"/>
    <cellStyle name="Normal 5 2 3" xfId="30032" xr:uid="{00000000-0005-0000-0000-000050750000}"/>
    <cellStyle name="Normal 5 2 4" xfId="30033" xr:uid="{00000000-0005-0000-0000-000051750000}"/>
    <cellStyle name="Normal 5 2 8 2" xfId="30034" xr:uid="{00000000-0005-0000-0000-000052750000}"/>
    <cellStyle name="Normal 5 20" xfId="30035" xr:uid="{00000000-0005-0000-0000-000053750000}"/>
    <cellStyle name="Normal 5 21" xfId="30036" xr:uid="{00000000-0005-0000-0000-000054750000}"/>
    <cellStyle name="Normal 5 22" xfId="30037" xr:uid="{00000000-0005-0000-0000-000055750000}"/>
    <cellStyle name="Normal 5 23" xfId="30038" xr:uid="{00000000-0005-0000-0000-000056750000}"/>
    <cellStyle name="Normal 5 24" xfId="30039" xr:uid="{00000000-0005-0000-0000-000057750000}"/>
    <cellStyle name="Normal 5 25" xfId="30040" xr:uid="{00000000-0005-0000-0000-000058750000}"/>
    <cellStyle name="Normal 5 26" xfId="30041" xr:uid="{00000000-0005-0000-0000-000059750000}"/>
    <cellStyle name="Normal 5 27" xfId="30042" xr:uid="{00000000-0005-0000-0000-00005A750000}"/>
    <cellStyle name="Normal 5 28" xfId="30043" xr:uid="{00000000-0005-0000-0000-00005B750000}"/>
    <cellStyle name="Normal 5 29" xfId="30044" xr:uid="{00000000-0005-0000-0000-00005C750000}"/>
    <cellStyle name="Normal 5 3" xfId="30045" xr:uid="{00000000-0005-0000-0000-00005D750000}"/>
    <cellStyle name="Normal 5 3 2" xfId="30046" xr:uid="{00000000-0005-0000-0000-00005E750000}"/>
    <cellStyle name="Normal 5 30" xfId="30047" xr:uid="{00000000-0005-0000-0000-00005F750000}"/>
    <cellStyle name="Normal 5 31" xfId="30048" xr:uid="{00000000-0005-0000-0000-000060750000}"/>
    <cellStyle name="Normal 5 32" xfId="30049" xr:uid="{00000000-0005-0000-0000-000061750000}"/>
    <cellStyle name="Normal 5 33" xfId="30050" xr:uid="{00000000-0005-0000-0000-000062750000}"/>
    <cellStyle name="Normal 5 34" xfId="30051" xr:uid="{00000000-0005-0000-0000-000063750000}"/>
    <cellStyle name="Normal 5 35" xfId="30052" xr:uid="{00000000-0005-0000-0000-000064750000}"/>
    <cellStyle name="Normal 5 36" xfId="30053" xr:uid="{00000000-0005-0000-0000-000065750000}"/>
    <cellStyle name="Normal 5 37" xfId="30054" xr:uid="{00000000-0005-0000-0000-000066750000}"/>
    <cellStyle name="Normal 5 38" xfId="30055" xr:uid="{00000000-0005-0000-0000-000067750000}"/>
    <cellStyle name="Normal 5 39" xfId="30056" xr:uid="{00000000-0005-0000-0000-000068750000}"/>
    <cellStyle name="Normal 5 4" xfId="30057" xr:uid="{00000000-0005-0000-0000-000069750000}"/>
    <cellStyle name="Normal 5 4 2" xfId="30058" xr:uid="{00000000-0005-0000-0000-00006A750000}"/>
    <cellStyle name="Normal 5 40" xfId="30059" xr:uid="{00000000-0005-0000-0000-00006B750000}"/>
    <cellStyle name="Normal 5 41" xfId="30060" xr:uid="{00000000-0005-0000-0000-00006C750000}"/>
    <cellStyle name="Normal 5 42" xfId="30061" xr:uid="{00000000-0005-0000-0000-00006D750000}"/>
    <cellStyle name="Normal 5 43" xfId="30062" xr:uid="{00000000-0005-0000-0000-00006E750000}"/>
    <cellStyle name="Normal 5 44" xfId="30063" xr:uid="{00000000-0005-0000-0000-00006F750000}"/>
    <cellStyle name="Normal 5 45" xfId="30064" xr:uid="{00000000-0005-0000-0000-000070750000}"/>
    <cellStyle name="Normal 5 46" xfId="30065" xr:uid="{00000000-0005-0000-0000-000071750000}"/>
    <cellStyle name="Normal 5 47" xfId="30066" xr:uid="{00000000-0005-0000-0000-000072750000}"/>
    <cellStyle name="Normal 5 48" xfId="30067" xr:uid="{00000000-0005-0000-0000-000073750000}"/>
    <cellStyle name="Normal 5 49" xfId="30068" xr:uid="{00000000-0005-0000-0000-000074750000}"/>
    <cellStyle name="Normal 5 5" xfId="30069" xr:uid="{00000000-0005-0000-0000-000075750000}"/>
    <cellStyle name="Normal 5 5 2" xfId="30070" xr:uid="{00000000-0005-0000-0000-000076750000}"/>
    <cellStyle name="Normal 5 50" xfId="30071" xr:uid="{00000000-0005-0000-0000-000077750000}"/>
    <cellStyle name="Normal 5 51" xfId="30072" xr:uid="{00000000-0005-0000-0000-000078750000}"/>
    <cellStyle name="Normal 5 52" xfId="30073" xr:uid="{00000000-0005-0000-0000-000079750000}"/>
    <cellStyle name="Normal 5 53" xfId="30074" xr:uid="{00000000-0005-0000-0000-00007A750000}"/>
    <cellStyle name="Normal 5 54" xfId="30075" xr:uid="{00000000-0005-0000-0000-00007B750000}"/>
    <cellStyle name="Normal 5 55" xfId="30076" xr:uid="{00000000-0005-0000-0000-00007C750000}"/>
    <cellStyle name="Normal 5 56" xfId="30077" xr:uid="{00000000-0005-0000-0000-00007D750000}"/>
    <cellStyle name="Normal 5 57" xfId="30078" xr:uid="{00000000-0005-0000-0000-00007E750000}"/>
    <cellStyle name="Normal 5 58" xfId="30079" xr:uid="{00000000-0005-0000-0000-00007F750000}"/>
    <cellStyle name="Normal 5 59" xfId="30080" xr:uid="{00000000-0005-0000-0000-000080750000}"/>
    <cellStyle name="Normal 5 6" xfId="30081" xr:uid="{00000000-0005-0000-0000-000081750000}"/>
    <cellStyle name="Normal 5 60" xfId="30082" xr:uid="{00000000-0005-0000-0000-000082750000}"/>
    <cellStyle name="Normal 5 61" xfId="30083" xr:uid="{00000000-0005-0000-0000-000083750000}"/>
    <cellStyle name="Normal 5 62" xfId="30084" xr:uid="{00000000-0005-0000-0000-000084750000}"/>
    <cellStyle name="Normal 5 63" xfId="30085" xr:uid="{00000000-0005-0000-0000-000085750000}"/>
    <cellStyle name="Normal 5 64" xfId="30086" xr:uid="{00000000-0005-0000-0000-000086750000}"/>
    <cellStyle name="Normal 5 65" xfId="30087" xr:uid="{00000000-0005-0000-0000-000087750000}"/>
    <cellStyle name="Normal 5 66" xfId="30088" xr:uid="{00000000-0005-0000-0000-000088750000}"/>
    <cellStyle name="Normal 5 67" xfId="30089" xr:uid="{00000000-0005-0000-0000-000089750000}"/>
    <cellStyle name="Normal 5 68" xfId="30090" xr:uid="{00000000-0005-0000-0000-00008A750000}"/>
    <cellStyle name="Normal 5 69" xfId="30091" xr:uid="{00000000-0005-0000-0000-00008B750000}"/>
    <cellStyle name="Normal 5 7" xfId="30092" xr:uid="{00000000-0005-0000-0000-00008C750000}"/>
    <cellStyle name="Normal 5 70" xfId="30093" xr:uid="{00000000-0005-0000-0000-00008D750000}"/>
    <cellStyle name="Normal 5 71" xfId="30094" xr:uid="{00000000-0005-0000-0000-00008E750000}"/>
    <cellStyle name="Normal 5 72" xfId="30095" xr:uid="{00000000-0005-0000-0000-00008F750000}"/>
    <cellStyle name="Normal 5 73" xfId="30096" xr:uid="{00000000-0005-0000-0000-000090750000}"/>
    <cellStyle name="Normal 5 74" xfId="30097" xr:uid="{00000000-0005-0000-0000-000091750000}"/>
    <cellStyle name="Normal 5 75" xfId="30098" xr:uid="{00000000-0005-0000-0000-000092750000}"/>
    <cellStyle name="Normal 5 76" xfId="30099" xr:uid="{00000000-0005-0000-0000-000093750000}"/>
    <cellStyle name="Normal 5 77" xfId="30100" xr:uid="{00000000-0005-0000-0000-000094750000}"/>
    <cellStyle name="Normal 5 78" xfId="30101" xr:uid="{00000000-0005-0000-0000-000095750000}"/>
    <cellStyle name="Normal 5 79" xfId="30102" xr:uid="{00000000-0005-0000-0000-000096750000}"/>
    <cellStyle name="Normal 5 8" xfId="30103" xr:uid="{00000000-0005-0000-0000-000097750000}"/>
    <cellStyle name="Normal 5 80" xfId="30104" xr:uid="{00000000-0005-0000-0000-000098750000}"/>
    <cellStyle name="Normal 5 81" xfId="30105" xr:uid="{00000000-0005-0000-0000-000099750000}"/>
    <cellStyle name="Normal 5 82" xfId="30106" xr:uid="{00000000-0005-0000-0000-00009A750000}"/>
    <cellStyle name="Normal 5 83" xfId="30107" xr:uid="{00000000-0005-0000-0000-00009B750000}"/>
    <cellStyle name="Normal 5 84" xfId="30108" xr:uid="{00000000-0005-0000-0000-00009C750000}"/>
    <cellStyle name="Normal 5 85" xfId="30109" xr:uid="{00000000-0005-0000-0000-00009D750000}"/>
    <cellStyle name="Normal 5 86" xfId="30110" xr:uid="{00000000-0005-0000-0000-00009E750000}"/>
    <cellStyle name="Normal 5 87" xfId="30111" xr:uid="{00000000-0005-0000-0000-00009F750000}"/>
    <cellStyle name="Normal 5 88" xfId="30112" xr:uid="{00000000-0005-0000-0000-0000A0750000}"/>
    <cellStyle name="Normal 5 89" xfId="30113" xr:uid="{00000000-0005-0000-0000-0000A1750000}"/>
    <cellStyle name="Normal 5 9" xfId="30114" xr:uid="{00000000-0005-0000-0000-0000A2750000}"/>
    <cellStyle name="Normal 5 90" xfId="30115" xr:uid="{00000000-0005-0000-0000-0000A3750000}"/>
    <cellStyle name="Normal 5 91" xfId="30116" xr:uid="{00000000-0005-0000-0000-0000A4750000}"/>
    <cellStyle name="Normal 5 92" xfId="30117" xr:uid="{00000000-0005-0000-0000-0000A5750000}"/>
    <cellStyle name="Normal 5 93" xfId="30118" xr:uid="{00000000-0005-0000-0000-0000A6750000}"/>
    <cellStyle name="Normal 5 94" xfId="30119" xr:uid="{00000000-0005-0000-0000-0000A7750000}"/>
    <cellStyle name="Normal 5 95" xfId="30120" xr:uid="{00000000-0005-0000-0000-0000A8750000}"/>
    <cellStyle name="Normal 5 96" xfId="30121" xr:uid="{00000000-0005-0000-0000-0000A9750000}"/>
    <cellStyle name="Normal 5 97" xfId="30122" xr:uid="{00000000-0005-0000-0000-0000AA750000}"/>
    <cellStyle name="Normal 5 98" xfId="30123" xr:uid="{00000000-0005-0000-0000-0000AB750000}"/>
    <cellStyle name="Normal 5 99" xfId="30124" xr:uid="{00000000-0005-0000-0000-0000AC750000}"/>
    <cellStyle name="Normal 5_BALANCE TANQUES MIRASOL ABRIL" xfId="30125" xr:uid="{00000000-0005-0000-0000-0000AD750000}"/>
    <cellStyle name="Normal 50" xfId="30126" xr:uid="{00000000-0005-0000-0000-0000AE750000}"/>
    <cellStyle name="Normal 51" xfId="30127" xr:uid="{00000000-0005-0000-0000-0000AF750000}"/>
    <cellStyle name="Normal 52" xfId="30128" xr:uid="{00000000-0005-0000-0000-0000B0750000}"/>
    <cellStyle name="Normal 53" xfId="30129" xr:uid="{00000000-0005-0000-0000-0000B1750000}"/>
    <cellStyle name="Normal 54" xfId="30130" xr:uid="{00000000-0005-0000-0000-0000B2750000}"/>
    <cellStyle name="Normal 55" xfId="30131" xr:uid="{00000000-0005-0000-0000-0000B3750000}"/>
    <cellStyle name="Normal 56" xfId="30132" xr:uid="{00000000-0005-0000-0000-0000B4750000}"/>
    <cellStyle name="Normal 57" xfId="30133" xr:uid="{00000000-0005-0000-0000-0000B5750000}"/>
    <cellStyle name="Normal 58" xfId="30134" xr:uid="{00000000-0005-0000-0000-0000B6750000}"/>
    <cellStyle name="Normal 59" xfId="30135" xr:uid="{00000000-0005-0000-0000-0000B7750000}"/>
    <cellStyle name="Normal 6" xfId="30136" xr:uid="{00000000-0005-0000-0000-0000B8750000}"/>
    <cellStyle name="Normal 6 10" xfId="30137" xr:uid="{00000000-0005-0000-0000-0000B9750000}"/>
    <cellStyle name="Normal 6 11" xfId="30138" xr:uid="{00000000-0005-0000-0000-0000BA750000}"/>
    <cellStyle name="Normal 6 12" xfId="30139" xr:uid="{00000000-0005-0000-0000-0000BB750000}"/>
    <cellStyle name="Normal 6 13" xfId="30140" xr:uid="{00000000-0005-0000-0000-0000BC750000}"/>
    <cellStyle name="Normal 6 13 10" xfId="30141" xr:uid="{00000000-0005-0000-0000-0000BD750000}"/>
    <cellStyle name="Normal 6 13 11" xfId="30142" xr:uid="{00000000-0005-0000-0000-0000BE750000}"/>
    <cellStyle name="Normal 6 13 12" xfId="30143" xr:uid="{00000000-0005-0000-0000-0000BF750000}"/>
    <cellStyle name="Normal 6 13 13" xfId="30144" xr:uid="{00000000-0005-0000-0000-0000C0750000}"/>
    <cellStyle name="Normal 6 13 14" xfId="30145" xr:uid="{00000000-0005-0000-0000-0000C1750000}"/>
    <cellStyle name="Normal 6 13 15" xfId="30146" xr:uid="{00000000-0005-0000-0000-0000C2750000}"/>
    <cellStyle name="Normal 6 13 16" xfId="30147" xr:uid="{00000000-0005-0000-0000-0000C3750000}"/>
    <cellStyle name="Normal 6 13 17" xfId="30148" xr:uid="{00000000-0005-0000-0000-0000C4750000}"/>
    <cellStyle name="Normal 6 13 18" xfId="30149" xr:uid="{00000000-0005-0000-0000-0000C5750000}"/>
    <cellStyle name="Normal 6 13 19" xfId="30150" xr:uid="{00000000-0005-0000-0000-0000C6750000}"/>
    <cellStyle name="Normal 6 13 2" xfId="30151" xr:uid="{00000000-0005-0000-0000-0000C7750000}"/>
    <cellStyle name="Normal 6 13 20" xfId="30152" xr:uid="{00000000-0005-0000-0000-0000C8750000}"/>
    <cellStyle name="Normal 6 13 21" xfId="30153" xr:uid="{00000000-0005-0000-0000-0000C9750000}"/>
    <cellStyle name="Normal 6 13 22" xfId="30154" xr:uid="{00000000-0005-0000-0000-0000CA750000}"/>
    <cellStyle name="Normal 6 13 23" xfId="30155" xr:uid="{00000000-0005-0000-0000-0000CB750000}"/>
    <cellStyle name="Normal 6 13 24" xfId="30156" xr:uid="{00000000-0005-0000-0000-0000CC750000}"/>
    <cellStyle name="Normal 6 13 25" xfId="30157" xr:uid="{00000000-0005-0000-0000-0000CD750000}"/>
    <cellStyle name="Normal 6 13 26" xfId="30158" xr:uid="{00000000-0005-0000-0000-0000CE750000}"/>
    <cellStyle name="Normal 6 13 27" xfId="30159" xr:uid="{00000000-0005-0000-0000-0000CF750000}"/>
    <cellStyle name="Normal 6 13 28" xfId="30160" xr:uid="{00000000-0005-0000-0000-0000D0750000}"/>
    <cellStyle name="Normal 6 13 29" xfId="30161" xr:uid="{00000000-0005-0000-0000-0000D1750000}"/>
    <cellStyle name="Normal 6 13 3" xfId="30162" xr:uid="{00000000-0005-0000-0000-0000D2750000}"/>
    <cellStyle name="Normal 6 13 30" xfId="30163" xr:uid="{00000000-0005-0000-0000-0000D3750000}"/>
    <cellStyle name="Normal 6 13 31" xfId="30164" xr:uid="{00000000-0005-0000-0000-0000D4750000}"/>
    <cellStyle name="Normal 6 13 32" xfId="30165" xr:uid="{00000000-0005-0000-0000-0000D5750000}"/>
    <cellStyle name="Normal 6 13 33" xfId="30166" xr:uid="{00000000-0005-0000-0000-0000D6750000}"/>
    <cellStyle name="Normal 6 13 34" xfId="30167" xr:uid="{00000000-0005-0000-0000-0000D7750000}"/>
    <cellStyle name="Normal 6 13 35" xfId="30168" xr:uid="{00000000-0005-0000-0000-0000D8750000}"/>
    <cellStyle name="Normal 6 13 36" xfId="30169" xr:uid="{00000000-0005-0000-0000-0000D9750000}"/>
    <cellStyle name="Normal 6 13 37" xfId="30170" xr:uid="{00000000-0005-0000-0000-0000DA750000}"/>
    <cellStyle name="Normal 6 13 38" xfId="30171" xr:uid="{00000000-0005-0000-0000-0000DB750000}"/>
    <cellStyle name="Normal 6 13 39" xfId="30172" xr:uid="{00000000-0005-0000-0000-0000DC750000}"/>
    <cellStyle name="Normal 6 13 4" xfId="30173" xr:uid="{00000000-0005-0000-0000-0000DD750000}"/>
    <cellStyle name="Normal 6 13 40" xfId="30174" xr:uid="{00000000-0005-0000-0000-0000DE750000}"/>
    <cellStyle name="Normal 6 13 41" xfId="30175" xr:uid="{00000000-0005-0000-0000-0000DF750000}"/>
    <cellStyle name="Normal 6 13 42" xfId="30176" xr:uid="{00000000-0005-0000-0000-0000E0750000}"/>
    <cellStyle name="Normal 6 13 43" xfId="30177" xr:uid="{00000000-0005-0000-0000-0000E1750000}"/>
    <cellStyle name="Normal 6 13 44" xfId="30178" xr:uid="{00000000-0005-0000-0000-0000E2750000}"/>
    <cellStyle name="Normal 6 13 45" xfId="30179" xr:uid="{00000000-0005-0000-0000-0000E3750000}"/>
    <cellStyle name="Normal 6 13 46" xfId="30180" xr:uid="{00000000-0005-0000-0000-0000E4750000}"/>
    <cellStyle name="Normal 6 13 47" xfId="30181" xr:uid="{00000000-0005-0000-0000-0000E5750000}"/>
    <cellStyle name="Normal 6 13 48" xfId="30182" xr:uid="{00000000-0005-0000-0000-0000E6750000}"/>
    <cellStyle name="Normal 6 13 49" xfId="30183" xr:uid="{00000000-0005-0000-0000-0000E7750000}"/>
    <cellStyle name="Normal 6 13 5" xfId="30184" xr:uid="{00000000-0005-0000-0000-0000E8750000}"/>
    <cellStyle name="Normal 6 13 50" xfId="30185" xr:uid="{00000000-0005-0000-0000-0000E9750000}"/>
    <cellStyle name="Normal 6 13 51" xfId="30186" xr:uid="{00000000-0005-0000-0000-0000EA750000}"/>
    <cellStyle name="Normal 6 13 52" xfId="30187" xr:uid="{00000000-0005-0000-0000-0000EB750000}"/>
    <cellStyle name="Normal 6 13 53" xfId="30188" xr:uid="{00000000-0005-0000-0000-0000EC750000}"/>
    <cellStyle name="Normal 6 13 54" xfId="30189" xr:uid="{00000000-0005-0000-0000-0000ED750000}"/>
    <cellStyle name="Normal 6 13 55" xfId="30190" xr:uid="{00000000-0005-0000-0000-0000EE750000}"/>
    <cellStyle name="Normal 6 13 56" xfId="30191" xr:uid="{00000000-0005-0000-0000-0000EF750000}"/>
    <cellStyle name="Normal 6 13 57" xfId="30192" xr:uid="{00000000-0005-0000-0000-0000F0750000}"/>
    <cellStyle name="Normal 6 13 58" xfId="30193" xr:uid="{00000000-0005-0000-0000-0000F1750000}"/>
    <cellStyle name="Normal 6 13 59" xfId="30194" xr:uid="{00000000-0005-0000-0000-0000F2750000}"/>
    <cellStyle name="Normal 6 13 6" xfId="30195" xr:uid="{00000000-0005-0000-0000-0000F3750000}"/>
    <cellStyle name="Normal 6 13 60" xfId="30196" xr:uid="{00000000-0005-0000-0000-0000F4750000}"/>
    <cellStyle name="Normal 6 13 61" xfId="30197" xr:uid="{00000000-0005-0000-0000-0000F5750000}"/>
    <cellStyle name="Normal 6 13 62" xfId="30198" xr:uid="{00000000-0005-0000-0000-0000F6750000}"/>
    <cellStyle name="Normal 6 13 63" xfId="30199" xr:uid="{00000000-0005-0000-0000-0000F7750000}"/>
    <cellStyle name="Normal 6 13 64" xfId="30200" xr:uid="{00000000-0005-0000-0000-0000F8750000}"/>
    <cellStyle name="Normal 6 13 65" xfId="30201" xr:uid="{00000000-0005-0000-0000-0000F9750000}"/>
    <cellStyle name="Normal 6 13 66" xfId="30202" xr:uid="{00000000-0005-0000-0000-0000FA750000}"/>
    <cellStyle name="Normal 6 13 67" xfId="30203" xr:uid="{00000000-0005-0000-0000-0000FB750000}"/>
    <cellStyle name="Normal 6 13 68" xfId="30204" xr:uid="{00000000-0005-0000-0000-0000FC750000}"/>
    <cellStyle name="Normal 6 13 69" xfId="30205" xr:uid="{00000000-0005-0000-0000-0000FD750000}"/>
    <cellStyle name="Normal 6 13 7" xfId="30206" xr:uid="{00000000-0005-0000-0000-0000FE750000}"/>
    <cellStyle name="Normal 6 13 70" xfId="30207" xr:uid="{00000000-0005-0000-0000-0000FF750000}"/>
    <cellStyle name="Normal 6 13 71" xfId="30208" xr:uid="{00000000-0005-0000-0000-000000760000}"/>
    <cellStyle name="Normal 6 13 72" xfId="30209" xr:uid="{00000000-0005-0000-0000-000001760000}"/>
    <cellStyle name="Normal 6 13 73" xfId="30210" xr:uid="{00000000-0005-0000-0000-000002760000}"/>
    <cellStyle name="Normal 6 13 74" xfId="30211" xr:uid="{00000000-0005-0000-0000-000003760000}"/>
    <cellStyle name="Normal 6 13 75" xfId="30212" xr:uid="{00000000-0005-0000-0000-000004760000}"/>
    <cellStyle name="Normal 6 13 8" xfId="30213" xr:uid="{00000000-0005-0000-0000-000005760000}"/>
    <cellStyle name="Normal 6 13 9" xfId="30214" xr:uid="{00000000-0005-0000-0000-000006760000}"/>
    <cellStyle name="Normal 6 14" xfId="30215" xr:uid="{00000000-0005-0000-0000-000007760000}"/>
    <cellStyle name="Normal 6 14 10" xfId="30216" xr:uid="{00000000-0005-0000-0000-000008760000}"/>
    <cellStyle name="Normal 6 14 11" xfId="30217" xr:uid="{00000000-0005-0000-0000-000009760000}"/>
    <cellStyle name="Normal 6 14 12" xfId="30218" xr:uid="{00000000-0005-0000-0000-00000A760000}"/>
    <cellStyle name="Normal 6 14 13" xfId="30219" xr:uid="{00000000-0005-0000-0000-00000B760000}"/>
    <cellStyle name="Normal 6 14 14" xfId="30220" xr:uid="{00000000-0005-0000-0000-00000C760000}"/>
    <cellStyle name="Normal 6 14 15" xfId="30221" xr:uid="{00000000-0005-0000-0000-00000D760000}"/>
    <cellStyle name="Normal 6 14 16" xfId="30222" xr:uid="{00000000-0005-0000-0000-00000E760000}"/>
    <cellStyle name="Normal 6 14 17" xfId="30223" xr:uid="{00000000-0005-0000-0000-00000F760000}"/>
    <cellStyle name="Normal 6 14 18" xfId="30224" xr:uid="{00000000-0005-0000-0000-000010760000}"/>
    <cellStyle name="Normal 6 14 19" xfId="30225" xr:uid="{00000000-0005-0000-0000-000011760000}"/>
    <cellStyle name="Normal 6 14 2" xfId="30226" xr:uid="{00000000-0005-0000-0000-000012760000}"/>
    <cellStyle name="Normal 6 14 20" xfId="30227" xr:uid="{00000000-0005-0000-0000-000013760000}"/>
    <cellStyle name="Normal 6 14 21" xfId="30228" xr:uid="{00000000-0005-0000-0000-000014760000}"/>
    <cellStyle name="Normal 6 14 22" xfId="30229" xr:uid="{00000000-0005-0000-0000-000015760000}"/>
    <cellStyle name="Normal 6 14 23" xfId="30230" xr:uid="{00000000-0005-0000-0000-000016760000}"/>
    <cellStyle name="Normal 6 14 24" xfId="30231" xr:uid="{00000000-0005-0000-0000-000017760000}"/>
    <cellStyle name="Normal 6 14 25" xfId="30232" xr:uid="{00000000-0005-0000-0000-000018760000}"/>
    <cellStyle name="Normal 6 14 26" xfId="30233" xr:uid="{00000000-0005-0000-0000-000019760000}"/>
    <cellStyle name="Normal 6 14 27" xfId="30234" xr:uid="{00000000-0005-0000-0000-00001A760000}"/>
    <cellStyle name="Normal 6 14 28" xfId="30235" xr:uid="{00000000-0005-0000-0000-00001B760000}"/>
    <cellStyle name="Normal 6 14 29" xfId="30236" xr:uid="{00000000-0005-0000-0000-00001C760000}"/>
    <cellStyle name="Normal 6 14 3" xfId="30237" xr:uid="{00000000-0005-0000-0000-00001D760000}"/>
    <cellStyle name="Normal 6 14 30" xfId="30238" xr:uid="{00000000-0005-0000-0000-00001E760000}"/>
    <cellStyle name="Normal 6 14 31" xfId="30239" xr:uid="{00000000-0005-0000-0000-00001F760000}"/>
    <cellStyle name="Normal 6 14 32" xfId="30240" xr:uid="{00000000-0005-0000-0000-000020760000}"/>
    <cellStyle name="Normal 6 14 33" xfId="30241" xr:uid="{00000000-0005-0000-0000-000021760000}"/>
    <cellStyle name="Normal 6 14 34" xfId="30242" xr:uid="{00000000-0005-0000-0000-000022760000}"/>
    <cellStyle name="Normal 6 14 35" xfId="30243" xr:uid="{00000000-0005-0000-0000-000023760000}"/>
    <cellStyle name="Normal 6 14 36" xfId="30244" xr:uid="{00000000-0005-0000-0000-000024760000}"/>
    <cellStyle name="Normal 6 14 37" xfId="30245" xr:uid="{00000000-0005-0000-0000-000025760000}"/>
    <cellStyle name="Normal 6 14 38" xfId="30246" xr:uid="{00000000-0005-0000-0000-000026760000}"/>
    <cellStyle name="Normal 6 14 39" xfId="30247" xr:uid="{00000000-0005-0000-0000-000027760000}"/>
    <cellStyle name="Normal 6 14 4" xfId="30248" xr:uid="{00000000-0005-0000-0000-000028760000}"/>
    <cellStyle name="Normal 6 14 40" xfId="30249" xr:uid="{00000000-0005-0000-0000-000029760000}"/>
    <cellStyle name="Normal 6 14 41" xfId="30250" xr:uid="{00000000-0005-0000-0000-00002A760000}"/>
    <cellStyle name="Normal 6 14 42" xfId="30251" xr:uid="{00000000-0005-0000-0000-00002B760000}"/>
    <cellStyle name="Normal 6 14 43" xfId="30252" xr:uid="{00000000-0005-0000-0000-00002C760000}"/>
    <cellStyle name="Normal 6 14 44" xfId="30253" xr:uid="{00000000-0005-0000-0000-00002D760000}"/>
    <cellStyle name="Normal 6 14 45" xfId="30254" xr:uid="{00000000-0005-0000-0000-00002E760000}"/>
    <cellStyle name="Normal 6 14 46" xfId="30255" xr:uid="{00000000-0005-0000-0000-00002F760000}"/>
    <cellStyle name="Normal 6 14 47" xfId="30256" xr:uid="{00000000-0005-0000-0000-000030760000}"/>
    <cellStyle name="Normal 6 14 48" xfId="30257" xr:uid="{00000000-0005-0000-0000-000031760000}"/>
    <cellStyle name="Normal 6 14 49" xfId="30258" xr:uid="{00000000-0005-0000-0000-000032760000}"/>
    <cellStyle name="Normal 6 14 5" xfId="30259" xr:uid="{00000000-0005-0000-0000-000033760000}"/>
    <cellStyle name="Normal 6 14 50" xfId="30260" xr:uid="{00000000-0005-0000-0000-000034760000}"/>
    <cellStyle name="Normal 6 14 51" xfId="30261" xr:uid="{00000000-0005-0000-0000-000035760000}"/>
    <cellStyle name="Normal 6 14 52" xfId="30262" xr:uid="{00000000-0005-0000-0000-000036760000}"/>
    <cellStyle name="Normal 6 14 53" xfId="30263" xr:uid="{00000000-0005-0000-0000-000037760000}"/>
    <cellStyle name="Normal 6 14 54" xfId="30264" xr:uid="{00000000-0005-0000-0000-000038760000}"/>
    <cellStyle name="Normal 6 14 55" xfId="30265" xr:uid="{00000000-0005-0000-0000-000039760000}"/>
    <cellStyle name="Normal 6 14 56" xfId="30266" xr:uid="{00000000-0005-0000-0000-00003A760000}"/>
    <cellStyle name="Normal 6 14 57" xfId="30267" xr:uid="{00000000-0005-0000-0000-00003B760000}"/>
    <cellStyle name="Normal 6 14 58" xfId="30268" xr:uid="{00000000-0005-0000-0000-00003C760000}"/>
    <cellStyle name="Normal 6 14 59" xfId="30269" xr:uid="{00000000-0005-0000-0000-00003D760000}"/>
    <cellStyle name="Normal 6 14 6" xfId="30270" xr:uid="{00000000-0005-0000-0000-00003E760000}"/>
    <cellStyle name="Normal 6 14 60" xfId="30271" xr:uid="{00000000-0005-0000-0000-00003F760000}"/>
    <cellStyle name="Normal 6 14 61" xfId="30272" xr:uid="{00000000-0005-0000-0000-000040760000}"/>
    <cellStyle name="Normal 6 14 62" xfId="30273" xr:uid="{00000000-0005-0000-0000-000041760000}"/>
    <cellStyle name="Normal 6 14 63" xfId="30274" xr:uid="{00000000-0005-0000-0000-000042760000}"/>
    <cellStyle name="Normal 6 14 64" xfId="30275" xr:uid="{00000000-0005-0000-0000-000043760000}"/>
    <cellStyle name="Normal 6 14 65" xfId="30276" xr:uid="{00000000-0005-0000-0000-000044760000}"/>
    <cellStyle name="Normal 6 14 66" xfId="30277" xr:uid="{00000000-0005-0000-0000-000045760000}"/>
    <cellStyle name="Normal 6 14 67" xfId="30278" xr:uid="{00000000-0005-0000-0000-000046760000}"/>
    <cellStyle name="Normal 6 14 68" xfId="30279" xr:uid="{00000000-0005-0000-0000-000047760000}"/>
    <cellStyle name="Normal 6 14 69" xfId="30280" xr:uid="{00000000-0005-0000-0000-000048760000}"/>
    <cellStyle name="Normal 6 14 7" xfId="30281" xr:uid="{00000000-0005-0000-0000-000049760000}"/>
    <cellStyle name="Normal 6 14 70" xfId="30282" xr:uid="{00000000-0005-0000-0000-00004A760000}"/>
    <cellStyle name="Normal 6 14 71" xfId="30283" xr:uid="{00000000-0005-0000-0000-00004B760000}"/>
    <cellStyle name="Normal 6 14 72" xfId="30284" xr:uid="{00000000-0005-0000-0000-00004C760000}"/>
    <cellStyle name="Normal 6 14 73" xfId="30285" xr:uid="{00000000-0005-0000-0000-00004D760000}"/>
    <cellStyle name="Normal 6 14 74" xfId="30286" xr:uid="{00000000-0005-0000-0000-00004E760000}"/>
    <cellStyle name="Normal 6 14 75" xfId="30287" xr:uid="{00000000-0005-0000-0000-00004F760000}"/>
    <cellStyle name="Normal 6 14 8" xfId="30288" xr:uid="{00000000-0005-0000-0000-000050760000}"/>
    <cellStyle name="Normal 6 14 9" xfId="30289" xr:uid="{00000000-0005-0000-0000-000051760000}"/>
    <cellStyle name="Normal 6 15" xfId="30290" xr:uid="{00000000-0005-0000-0000-000052760000}"/>
    <cellStyle name="Normal 6 15 10" xfId="30291" xr:uid="{00000000-0005-0000-0000-000053760000}"/>
    <cellStyle name="Normal 6 15 11" xfId="30292" xr:uid="{00000000-0005-0000-0000-000054760000}"/>
    <cellStyle name="Normal 6 15 12" xfId="30293" xr:uid="{00000000-0005-0000-0000-000055760000}"/>
    <cellStyle name="Normal 6 15 13" xfId="30294" xr:uid="{00000000-0005-0000-0000-000056760000}"/>
    <cellStyle name="Normal 6 15 14" xfId="30295" xr:uid="{00000000-0005-0000-0000-000057760000}"/>
    <cellStyle name="Normal 6 15 15" xfId="30296" xr:uid="{00000000-0005-0000-0000-000058760000}"/>
    <cellStyle name="Normal 6 15 16" xfId="30297" xr:uid="{00000000-0005-0000-0000-000059760000}"/>
    <cellStyle name="Normal 6 15 17" xfId="30298" xr:uid="{00000000-0005-0000-0000-00005A760000}"/>
    <cellStyle name="Normal 6 15 18" xfId="30299" xr:uid="{00000000-0005-0000-0000-00005B760000}"/>
    <cellStyle name="Normal 6 15 19" xfId="30300" xr:uid="{00000000-0005-0000-0000-00005C760000}"/>
    <cellStyle name="Normal 6 15 2" xfId="30301" xr:uid="{00000000-0005-0000-0000-00005D760000}"/>
    <cellStyle name="Normal 6 15 20" xfId="30302" xr:uid="{00000000-0005-0000-0000-00005E760000}"/>
    <cellStyle name="Normal 6 15 21" xfId="30303" xr:uid="{00000000-0005-0000-0000-00005F760000}"/>
    <cellStyle name="Normal 6 15 22" xfId="30304" xr:uid="{00000000-0005-0000-0000-000060760000}"/>
    <cellStyle name="Normal 6 15 23" xfId="30305" xr:uid="{00000000-0005-0000-0000-000061760000}"/>
    <cellStyle name="Normal 6 15 24" xfId="30306" xr:uid="{00000000-0005-0000-0000-000062760000}"/>
    <cellStyle name="Normal 6 15 25" xfId="30307" xr:uid="{00000000-0005-0000-0000-000063760000}"/>
    <cellStyle name="Normal 6 15 26" xfId="30308" xr:uid="{00000000-0005-0000-0000-000064760000}"/>
    <cellStyle name="Normal 6 15 27" xfId="30309" xr:uid="{00000000-0005-0000-0000-000065760000}"/>
    <cellStyle name="Normal 6 15 28" xfId="30310" xr:uid="{00000000-0005-0000-0000-000066760000}"/>
    <cellStyle name="Normal 6 15 29" xfId="30311" xr:uid="{00000000-0005-0000-0000-000067760000}"/>
    <cellStyle name="Normal 6 15 3" xfId="30312" xr:uid="{00000000-0005-0000-0000-000068760000}"/>
    <cellStyle name="Normal 6 15 30" xfId="30313" xr:uid="{00000000-0005-0000-0000-000069760000}"/>
    <cellStyle name="Normal 6 15 31" xfId="30314" xr:uid="{00000000-0005-0000-0000-00006A760000}"/>
    <cellStyle name="Normal 6 15 32" xfId="30315" xr:uid="{00000000-0005-0000-0000-00006B760000}"/>
    <cellStyle name="Normal 6 15 33" xfId="30316" xr:uid="{00000000-0005-0000-0000-00006C760000}"/>
    <cellStyle name="Normal 6 15 34" xfId="30317" xr:uid="{00000000-0005-0000-0000-00006D760000}"/>
    <cellStyle name="Normal 6 15 35" xfId="30318" xr:uid="{00000000-0005-0000-0000-00006E760000}"/>
    <cellStyle name="Normal 6 15 36" xfId="30319" xr:uid="{00000000-0005-0000-0000-00006F760000}"/>
    <cellStyle name="Normal 6 15 37" xfId="30320" xr:uid="{00000000-0005-0000-0000-000070760000}"/>
    <cellStyle name="Normal 6 15 38" xfId="30321" xr:uid="{00000000-0005-0000-0000-000071760000}"/>
    <cellStyle name="Normal 6 15 39" xfId="30322" xr:uid="{00000000-0005-0000-0000-000072760000}"/>
    <cellStyle name="Normal 6 15 4" xfId="30323" xr:uid="{00000000-0005-0000-0000-000073760000}"/>
    <cellStyle name="Normal 6 15 40" xfId="30324" xr:uid="{00000000-0005-0000-0000-000074760000}"/>
    <cellStyle name="Normal 6 15 41" xfId="30325" xr:uid="{00000000-0005-0000-0000-000075760000}"/>
    <cellStyle name="Normal 6 15 42" xfId="30326" xr:uid="{00000000-0005-0000-0000-000076760000}"/>
    <cellStyle name="Normal 6 15 43" xfId="30327" xr:uid="{00000000-0005-0000-0000-000077760000}"/>
    <cellStyle name="Normal 6 15 44" xfId="30328" xr:uid="{00000000-0005-0000-0000-000078760000}"/>
    <cellStyle name="Normal 6 15 45" xfId="30329" xr:uid="{00000000-0005-0000-0000-000079760000}"/>
    <cellStyle name="Normal 6 15 46" xfId="30330" xr:uid="{00000000-0005-0000-0000-00007A760000}"/>
    <cellStyle name="Normal 6 15 47" xfId="30331" xr:uid="{00000000-0005-0000-0000-00007B760000}"/>
    <cellStyle name="Normal 6 15 48" xfId="30332" xr:uid="{00000000-0005-0000-0000-00007C760000}"/>
    <cellStyle name="Normal 6 15 49" xfId="30333" xr:uid="{00000000-0005-0000-0000-00007D760000}"/>
    <cellStyle name="Normal 6 15 5" xfId="30334" xr:uid="{00000000-0005-0000-0000-00007E760000}"/>
    <cellStyle name="Normal 6 15 50" xfId="30335" xr:uid="{00000000-0005-0000-0000-00007F760000}"/>
    <cellStyle name="Normal 6 15 51" xfId="30336" xr:uid="{00000000-0005-0000-0000-000080760000}"/>
    <cellStyle name="Normal 6 15 52" xfId="30337" xr:uid="{00000000-0005-0000-0000-000081760000}"/>
    <cellStyle name="Normal 6 15 53" xfId="30338" xr:uid="{00000000-0005-0000-0000-000082760000}"/>
    <cellStyle name="Normal 6 15 54" xfId="30339" xr:uid="{00000000-0005-0000-0000-000083760000}"/>
    <cellStyle name="Normal 6 15 55" xfId="30340" xr:uid="{00000000-0005-0000-0000-000084760000}"/>
    <cellStyle name="Normal 6 15 56" xfId="30341" xr:uid="{00000000-0005-0000-0000-000085760000}"/>
    <cellStyle name="Normal 6 15 57" xfId="30342" xr:uid="{00000000-0005-0000-0000-000086760000}"/>
    <cellStyle name="Normal 6 15 58" xfId="30343" xr:uid="{00000000-0005-0000-0000-000087760000}"/>
    <cellStyle name="Normal 6 15 59" xfId="30344" xr:uid="{00000000-0005-0000-0000-000088760000}"/>
    <cellStyle name="Normal 6 15 6" xfId="30345" xr:uid="{00000000-0005-0000-0000-000089760000}"/>
    <cellStyle name="Normal 6 15 60" xfId="30346" xr:uid="{00000000-0005-0000-0000-00008A760000}"/>
    <cellStyle name="Normal 6 15 61" xfId="30347" xr:uid="{00000000-0005-0000-0000-00008B760000}"/>
    <cellStyle name="Normal 6 15 62" xfId="30348" xr:uid="{00000000-0005-0000-0000-00008C760000}"/>
    <cellStyle name="Normal 6 15 63" xfId="30349" xr:uid="{00000000-0005-0000-0000-00008D760000}"/>
    <cellStyle name="Normal 6 15 64" xfId="30350" xr:uid="{00000000-0005-0000-0000-00008E760000}"/>
    <cellStyle name="Normal 6 15 65" xfId="30351" xr:uid="{00000000-0005-0000-0000-00008F760000}"/>
    <cellStyle name="Normal 6 15 66" xfId="30352" xr:uid="{00000000-0005-0000-0000-000090760000}"/>
    <cellStyle name="Normal 6 15 67" xfId="30353" xr:uid="{00000000-0005-0000-0000-000091760000}"/>
    <cellStyle name="Normal 6 15 68" xfId="30354" xr:uid="{00000000-0005-0000-0000-000092760000}"/>
    <cellStyle name="Normal 6 15 69" xfId="30355" xr:uid="{00000000-0005-0000-0000-000093760000}"/>
    <cellStyle name="Normal 6 15 7" xfId="30356" xr:uid="{00000000-0005-0000-0000-000094760000}"/>
    <cellStyle name="Normal 6 15 70" xfId="30357" xr:uid="{00000000-0005-0000-0000-000095760000}"/>
    <cellStyle name="Normal 6 15 71" xfId="30358" xr:uid="{00000000-0005-0000-0000-000096760000}"/>
    <cellStyle name="Normal 6 15 72" xfId="30359" xr:uid="{00000000-0005-0000-0000-000097760000}"/>
    <cellStyle name="Normal 6 15 73" xfId="30360" xr:uid="{00000000-0005-0000-0000-000098760000}"/>
    <cellStyle name="Normal 6 15 74" xfId="30361" xr:uid="{00000000-0005-0000-0000-000099760000}"/>
    <cellStyle name="Normal 6 15 75" xfId="30362" xr:uid="{00000000-0005-0000-0000-00009A760000}"/>
    <cellStyle name="Normal 6 15 8" xfId="30363" xr:uid="{00000000-0005-0000-0000-00009B760000}"/>
    <cellStyle name="Normal 6 15 9" xfId="30364" xr:uid="{00000000-0005-0000-0000-00009C760000}"/>
    <cellStyle name="Normal 6 16" xfId="30365" xr:uid="{00000000-0005-0000-0000-00009D760000}"/>
    <cellStyle name="Normal 6 16 10" xfId="30366" xr:uid="{00000000-0005-0000-0000-00009E760000}"/>
    <cellStyle name="Normal 6 16 11" xfId="30367" xr:uid="{00000000-0005-0000-0000-00009F760000}"/>
    <cellStyle name="Normal 6 16 12" xfId="30368" xr:uid="{00000000-0005-0000-0000-0000A0760000}"/>
    <cellStyle name="Normal 6 16 13" xfId="30369" xr:uid="{00000000-0005-0000-0000-0000A1760000}"/>
    <cellStyle name="Normal 6 16 14" xfId="30370" xr:uid="{00000000-0005-0000-0000-0000A2760000}"/>
    <cellStyle name="Normal 6 16 15" xfId="30371" xr:uid="{00000000-0005-0000-0000-0000A3760000}"/>
    <cellStyle name="Normal 6 16 16" xfId="30372" xr:uid="{00000000-0005-0000-0000-0000A4760000}"/>
    <cellStyle name="Normal 6 16 17" xfId="30373" xr:uid="{00000000-0005-0000-0000-0000A5760000}"/>
    <cellStyle name="Normal 6 16 18" xfId="30374" xr:uid="{00000000-0005-0000-0000-0000A6760000}"/>
    <cellStyle name="Normal 6 16 19" xfId="30375" xr:uid="{00000000-0005-0000-0000-0000A7760000}"/>
    <cellStyle name="Normal 6 16 2" xfId="30376" xr:uid="{00000000-0005-0000-0000-0000A8760000}"/>
    <cellStyle name="Normal 6 16 20" xfId="30377" xr:uid="{00000000-0005-0000-0000-0000A9760000}"/>
    <cellStyle name="Normal 6 16 21" xfId="30378" xr:uid="{00000000-0005-0000-0000-0000AA760000}"/>
    <cellStyle name="Normal 6 16 22" xfId="30379" xr:uid="{00000000-0005-0000-0000-0000AB760000}"/>
    <cellStyle name="Normal 6 16 23" xfId="30380" xr:uid="{00000000-0005-0000-0000-0000AC760000}"/>
    <cellStyle name="Normal 6 16 24" xfId="30381" xr:uid="{00000000-0005-0000-0000-0000AD760000}"/>
    <cellStyle name="Normal 6 16 25" xfId="30382" xr:uid="{00000000-0005-0000-0000-0000AE760000}"/>
    <cellStyle name="Normal 6 16 26" xfId="30383" xr:uid="{00000000-0005-0000-0000-0000AF760000}"/>
    <cellStyle name="Normal 6 16 27" xfId="30384" xr:uid="{00000000-0005-0000-0000-0000B0760000}"/>
    <cellStyle name="Normal 6 16 28" xfId="30385" xr:uid="{00000000-0005-0000-0000-0000B1760000}"/>
    <cellStyle name="Normal 6 16 29" xfId="30386" xr:uid="{00000000-0005-0000-0000-0000B2760000}"/>
    <cellStyle name="Normal 6 16 3" xfId="30387" xr:uid="{00000000-0005-0000-0000-0000B3760000}"/>
    <cellStyle name="Normal 6 16 30" xfId="30388" xr:uid="{00000000-0005-0000-0000-0000B4760000}"/>
    <cellStyle name="Normal 6 16 31" xfId="30389" xr:uid="{00000000-0005-0000-0000-0000B5760000}"/>
    <cellStyle name="Normal 6 16 32" xfId="30390" xr:uid="{00000000-0005-0000-0000-0000B6760000}"/>
    <cellStyle name="Normal 6 16 33" xfId="30391" xr:uid="{00000000-0005-0000-0000-0000B7760000}"/>
    <cellStyle name="Normal 6 16 34" xfId="30392" xr:uid="{00000000-0005-0000-0000-0000B8760000}"/>
    <cellStyle name="Normal 6 16 35" xfId="30393" xr:uid="{00000000-0005-0000-0000-0000B9760000}"/>
    <cellStyle name="Normal 6 16 36" xfId="30394" xr:uid="{00000000-0005-0000-0000-0000BA760000}"/>
    <cellStyle name="Normal 6 16 37" xfId="30395" xr:uid="{00000000-0005-0000-0000-0000BB760000}"/>
    <cellStyle name="Normal 6 16 38" xfId="30396" xr:uid="{00000000-0005-0000-0000-0000BC760000}"/>
    <cellStyle name="Normal 6 16 39" xfId="30397" xr:uid="{00000000-0005-0000-0000-0000BD760000}"/>
    <cellStyle name="Normal 6 16 4" xfId="30398" xr:uid="{00000000-0005-0000-0000-0000BE760000}"/>
    <cellStyle name="Normal 6 16 40" xfId="30399" xr:uid="{00000000-0005-0000-0000-0000BF760000}"/>
    <cellStyle name="Normal 6 16 41" xfId="30400" xr:uid="{00000000-0005-0000-0000-0000C0760000}"/>
    <cellStyle name="Normal 6 16 42" xfId="30401" xr:uid="{00000000-0005-0000-0000-0000C1760000}"/>
    <cellStyle name="Normal 6 16 43" xfId="30402" xr:uid="{00000000-0005-0000-0000-0000C2760000}"/>
    <cellStyle name="Normal 6 16 44" xfId="30403" xr:uid="{00000000-0005-0000-0000-0000C3760000}"/>
    <cellStyle name="Normal 6 16 45" xfId="30404" xr:uid="{00000000-0005-0000-0000-0000C4760000}"/>
    <cellStyle name="Normal 6 16 46" xfId="30405" xr:uid="{00000000-0005-0000-0000-0000C5760000}"/>
    <cellStyle name="Normal 6 16 47" xfId="30406" xr:uid="{00000000-0005-0000-0000-0000C6760000}"/>
    <cellStyle name="Normal 6 16 48" xfId="30407" xr:uid="{00000000-0005-0000-0000-0000C7760000}"/>
    <cellStyle name="Normal 6 16 49" xfId="30408" xr:uid="{00000000-0005-0000-0000-0000C8760000}"/>
    <cellStyle name="Normal 6 16 5" xfId="30409" xr:uid="{00000000-0005-0000-0000-0000C9760000}"/>
    <cellStyle name="Normal 6 16 50" xfId="30410" xr:uid="{00000000-0005-0000-0000-0000CA760000}"/>
    <cellStyle name="Normal 6 16 51" xfId="30411" xr:uid="{00000000-0005-0000-0000-0000CB760000}"/>
    <cellStyle name="Normal 6 16 52" xfId="30412" xr:uid="{00000000-0005-0000-0000-0000CC760000}"/>
    <cellStyle name="Normal 6 16 53" xfId="30413" xr:uid="{00000000-0005-0000-0000-0000CD760000}"/>
    <cellStyle name="Normal 6 16 54" xfId="30414" xr:uid="{00000000-0005-0000-0000-0000CE760000}"/>
    <cellStyle name="Normal 6 16 55" xfId="30415" xr:uid="{00000000-0005-0000-0000-0000CF760000}"/>
    <cellStyle name="Normal 6 16 56" xfId="30416" xr:uid="{00000000-0005-0000-0000-0000D0760000}"/>
    <cellStyle name="Normal 6 16 57" xfId="30417" xr:uid="{00000000-0005-0000-0000-0000D1760000}"/>
    <cellStyle name="Normal 6 16 58" xfId="30418" xr:uid="{00000000-0005-0000-0000-0000D2760000}"/>
    <cellStyle name="Normal 6 16 59" xfId="30419" xr:uid="{00000000-0005-0000-0000-0000D3760000}"/>
    <cellStyle name="Normal 6 16 6" xfId="30420" xr:uid="{00000000-0005-0000-0000-0000D4760000}"/>
    <cellStyle name="Normal 6 16 60" xfId="30421" xr:uid="{00000000-0005-0000-0000-0000D5760000}"/>
    <cellStyle name="Normal 6 16 61" xfId="30422" xr:uid="{00000000-0005-0000-0000-0000D6760000}"/>
    <cellStyle name="Normal 6 16 62" xfId="30423" xr:uid="{00000000-0005-0000-0000-0000D7760000}"/>
    <cellStyle name="Normal 6 16 63" xfId="30424" xr:uid="{00000000-0005-0000-0000-0000D8760000}"/>
    <cellStyle name="Normal 6 16 64" xfId="30425" xr:uid="{00000000-0005-0000-0000-0000D9760000}"/>
    <cellStyle name="Normal 6 16 65" xfId="30426" xr:uid="{00000000-0005-0000-0000-0000DA760000}"/>
    <cellStyle name="Normal 6 16 66" xfId="30427" xr:uid="{00000000-0005-0000-0000-0000DB760000}"/>
    <cellStyle name="Normal 6 16 67" xfId="30428" xr:uid="{00000000-0005-0000-0000-0000DC760000}"/>
    <cellStyle name="Normal 6 16 68" xfId="30429" xr:uid="{00000000-0005-0000-0000-0000DD760000}"/>
    <cellStyle name="Normal 6 16 69" xfId="30430" xr:uid="{00000000-0005-0000-0000-0000DE760000}"/>
    <cellStyle name="Normal 6 16 7" xfId="30431" xr:uid="{00000000-0005-0000-0000-0000DF760000}"/>
    <cellStyle name="Normal 6 16 70" xfId="30432" xr:uid="{00000000-0005-0000-0000-0000E0760000}"/>
    <cellStyle name="Normal 6 16 71" xfId="30433" xr:uid="{00000000-0005-0000-0000-0000E1760000}"/>
    <cellStyle name="Normal 6 16 72" xfId="30434" xr:uid="{00000000-0005-0000-0000-0000E2760000}"/>
    <cellStyle name="Normal 6 16 73" xfId="30435" xr:uid="{00000000-0005-0000-0000-0000E3760000}"/>
    <cellStyle name="Normal 6 16 74" xfId="30436" xr:uid="{00000000-0005-0000-0000-0000E4760000}"/>
    <cellStyle name="Normal 6 16 75" xfId="30437" xr:uid="{00000000-0005-0000-0000-0000E5760000}"/>
    <cellStyle name="Normal 6 16 8" xfId="30438" xr:uid="{00000000-0005-0000-0000-0000E6760000}"/>
    <cellStyle name="Normal 6 16 9" xfId="30439" xr:uid="{00000000-0005-0000-0000-0000E7760000}"/>
    <cellStyle name="Normal 6 17" xfId="30440" xr:uid="{00000000-0005-0000-0000-0000E8760000}"/>
    <cellStyle name="Normal 6 17 10" xfId="30441" xr:uid="{00000000-0005-0000-0000-0000E9760000}"/>
    <cellStyle name="Normal 6 17 11" xfId="30442" xr:uid="{00000000-0005-0000-0000-0000EA760000}"/>
    <cellStyle name="Normal 6 17 12" xfId="30443" xr:uid="{00000000-0005-0000-0000-0000EB760000}"/>
    <cellStyle name="Normal 6 17 13" xfId="30444" xr:uid="{00000000-0005-0000-0000-0000EC760000}"/>
    <cellStyle name="Normal 6 17 14" xfId="30445" xr:uid="{00000000-0005-0000-0000-0000ED760000}"/>
    <cellStyle name="Normal 6 17 15" xfId="30446" xr:uid="{00000000-0005-0000-0000-0000EE760000}"/>
    <cellStyle name="Normal 6 17 16" xfId="30447" xr:uid="{00000000-0005-0000-0000-0000EF760000}"/>
    <cellStyle name="Normal 6 17 17" xfId="30448" xr:uid="{00000000-0005-0000-0000-0000F0760000}"/>
    <cellStyle name="Normal 6 17 18" xfId="30449" xr:uid="{00000000-0005-0000-0000-0000F1760000}"/>
    <cellStyle name="Normal 6 17 19" xfId="30450" xr:uid="{00000000-0005-0000-0000-0000F2760000}"/>
    <cellStyle name="Normal 6 17 2" xfId="30451" xr:uid="{00000000-0005-0000-0000-0000F3760000}"/>
    <cellStyle name="Normal 6 17 20" xfId="30452" xr:uid="{00000000-0005-0000-0000-0000F4760000}"/>
    <cellStyle name="Normal 6 17 21" xfId="30453" xr:uid="{00000000-0005-0000-0000-0000F5760000}"/>
    <cellStyle name="Normal 6 17 22" xfId="30454" xr:uid="{00000000-0005-0000-0000-0000F6760000}"/>
    <cellStyle name="Normal 6 17 23" xfId="30455" xr:uid="{00000000-0005-0000-0000-0000F7760000}"/>
    <cellStyle name="Normal 6 17 24" xfId="30456" xr:uid="{00000000-0005-0000-0000-0000F8760000}"/>
    <cellStyle name="Normal 6 17 25" xfId="30457" xr:uid="{00000000-0005-0000-0000-0000F9760000}"/>
    <cellStyle name="Normal 6 17 26" xfId="30458" xr:uid="{00000000-0005-0000-0000-0000FA760000}"/>
    <cellStyle name="Normal 6 17 27" xfId="30459" xr:uid="{00000000-0005-0000-0000-0000FB760000}"/>
    <cellStyle name="Normal 6 17 28" xfId="30460" xr:uid="{00000000-0005-0000-0000-0000FC760000}"/>
    <cellStyle name="Normal 6 17 29" xfId="30461" xr:uid="{00000000-0005-0000-0000-0000FD760000}"/>
    <cellStyle name="Normal 6 17 3" xfId="30462" xr:uid="{00000000-0005-0000-0000-0000FE760000}"/>
    <cellStyle name="Normal 6 17 30" xfId="30463" xr:uid="{00000000-0005-0000-0000-0000FF760000}"/>
    <cellStyle name="Normal 6 17 31" xfId="30464" xr:uid="{00000000-0005-0000-0000-000000770000}"/>
    <cellStyle name="Normal 6 17 32" xfId="30465" xr:uid="{00000000-0005-0000-0000-000001770000}"/>
    <cellStyle name="Normal 6 17 33" xfId="30466" xr:uid="{00000000-0005-0000-0000-000002770000}"/>
    <cellStyle name="Normal 6 17 34" xfId="30467" xr:uid="{00000000-0005-0000-0000-000003770000}"/>
    <cellStyle name="Normal 6 17 35" xfId="30468" xr:uid="{00000000-0005-0000-0000-000004770000}"/>
    <cellStyle name="Normal 6 17 36" xfId="30469" xr:uid="{00000000-0005-0000-0000-000005770000}"/>
    <cellStyle name="Normal 6 17 37" xfId="30470" xr:uid="{00000000-0005-0000-0000-000006770000}"/>
    <cellStyle name="Normal 6 17 38" xfId="30471" xr:uid="{00000000-0005-0000-0000-000007770000}"/>
    <cellStyle name="Normal 6 17 39" xfId="30472" xr:uid="{00000000-0005-0000-0000-000008770000}"/>
    <cellStyle name="Normal 6 17 4" xfId="30473" xr:uid="{00000000-0005-0000-0000-000009770000}"/>
    <cellStyle name="Normal 6 17 40" xfId="30474" xr:uid="{00000000-0005-0000-0000-00000A770000}"/>
    <cellStyle name="Normal 6 17 41" xfId="30475" xr:uid="{00000000-0005-0000-0000-00000B770000}"/>
    <cellStyle name="Normal 6 17 42" xfId="30476" xr:uid="{00000000-0005-0000-0000-00000C770000}"/>
    <cellStyle name="Normal 6 17 43" xfId="30477" xr:uid="{00000000-0005-0000-0000-00000D770000}"/>
    <cellStyle name="Normal 6 17 44" xfId="30478" xr:uid="{00000000-0005-0000-0000-00000E770000}"/>
    <cellStyle name="Normal 6 17 45" xfId="30479" xr:uid="{00000000-0005-0000-0000-00000F770000}"/>
    <cellStyle name="Normal 6 17 46" xfId="30480" xr:uid="{00000000-0005-0000-0000-000010770000}"/>
    <cellStyle name="Normal 6 17 47" xfId="30481" xr:uid="{00000000-0005-0000-0000-000011770000}"/>
    <cellStyle name="Normal 6 17 48" xfId="30482" xr:uid="{00000000-0005-0000-0000-000012770000}"/>
    <cellStyle name="Normal 6 17 49" xfId="30483" xr:uid="{00000000-0005-0000-0000-000013770000}"/>
    <cellStyle name="Normal 6 17 5" xfId="30484" xr:uid="{00000000-0005-0000-0000-000014770000}"/>
    <cellStyle name="Normal 6 17 50" xfId="30485" xr:uid="{00000000-0005-0000-0000-000015770000}"/>
    <cellStyle name="Normal 6 17 51" xfId="30486" xr:uid="{00000000-0005-0000-0000-000016770000}"/>
    <cellStyle name="Normal 6 17 52" xfId="30487" xr:uid="{00000000-0005-0000-0000-000017770000}"/>
    <cellStyle name="Normal 6 17 53" xfId="30488" xr:uid="{00000000-0005-0000-0000-000018770000}"/>
    <cellStyle name="Normal 6 17 54" xfId="30489" xr:uid="{00000000-0005-0000-0000-000019770000}"/>
    <cellStyle name="Normal 6 17 55" xfId="30490" xr:uid="{00000000-0005-0000-0000-00001A770000}"/>
    <cellStyle name="Normal 6 17 56" xfId="30491" xr:uid="{00000000-0005-0000-0000-00001B770000}"/>
    <cellStyle name="Normal 6 17 57" xfId="30492" xr:uid="{00000000-0005-0000-0000-00001C770000}"/>
    <cellStyle name="Normal 6 17 58" xfId="30493" xr:uid="{00000000-0005-0000-0000-00001D770000}"/>
    <cellStyle name="Normal 6 17 59" xfId="30494" xr:uid="{00000000-0005-0000-0000-00001E770000}"/>
    <cellStyle name="Normal 6 17 6" xfId="30495" xr:uid="{00000000-0005-0000-0000-00001F770000}"/>
    <cellStyle name="Normal 6 17 60" xfId="30496" xr:uid="{00000000-0005-0000-0000-000020770000}"/>
    <cellStyle name="Normal 6 17 61" xfId="30497" xr:uid="{00000000-0005-0000-0000-000021770000}"/>
    <cellStyle name="Normal 6 17 62" xfId="30498" xr:uid="{00000000-0005-0000-0000-000022770000}"/>
    <cellStyle name="Normal 6 17 63" xfId="30499" xr:uid="{00000000-0005-0000-0000-000023770000}"/>
    <cellStyle name="Normal 6 17 64" xfId="30500" xr:uid="{00000000-0005-0000-0000-000024770000}"/>
    <cellStyle name="Normal 6 17 65" xfId="30501" xr:uid="{00000000-0005-0000-0000-000025770000}"/>
    <cellStyle name="Normal 6 17 66" xfId="30502" xr:uid="{00000000-0005-0000-0000-000026770000}"/>
    <cellStyle name="Normal 6 17 67" xfId="30503" xr:uid="{00000000-0005-0000-0000-000027770000}"/>
    <cellStyle name="Normal 6 17 68" xfId="30504" xr:uid="{00000000-0005-0000-0000-000028770000}"/>
    <cellStyle name="Normal 6 17 69" xfId="30505" xr:uid="{00000000-0005-0000-0000-000029770000}"/>
    <cellStyle name="Normal 6 17 7" xfId="30506" xr:uid="{00000000-0005-0000-0000-00002A770000}"/>
    <cellStyle name="Normal 6 17 70" xfId="30507" xr:uid="{00000000-0005-0000-0000-00002B770000}"/>
    <cellStyle name="Normal 6 17 71" xfId="30508" xr:uid="{00000000-0005-0000-0000-00002C770000}"/>
    <cellStyle name="Normal 6 17 72" xfId="30509" xr:uid="{00000000-0005-0000-0000-00002D770000}"/>
    <cellStyle name="Normal 6 17 73" xfId="30510" xr:uid="{00000000-0005-0000-0000-00002E770000}"/>
    <cellStyle name="Normal 6 17 74" xfId="30511" xr:uid="{00000000-0005-0000-0000-00002F770000}"/>
    <cellStyle name="Normal 6 17 75" xfId="30512" xr:uid="{00000000-0005-0000-0000-000030770000}"/>
    <cellStyle name="Normal 6 17 8" xfId="30513" xr:uid="{00000000-0005-0000-0000-000031770000}"/>
    <cellStyle name="Normal 6 17 9" xfId="30514" xr:uid="{00000000-0005-0000-0000-000032770000}"/>
    <cellStyle name="Normal 6 18" xfId="30515" xr:uid="{00000000-0005-0000-0000-000033770000}"/>
    <cellStyle name="Normal 6 18 10" xfId="30516" xr:uid="{00000000-0005-0000-0000-000034770000}"/>
    <cellStyle name="Normal 6 18 11" xfId="30517" xr:uid="{00000000-0005-0000-0000-000035770000}"/>
    <cellStyle name="Normal 6 18 12" xfId="30518" xr:uid="{00000000-0005-0000-0000-000036770000}"/>
    <cellStyle name="Normal 6 18 13" xfId="30519" xr:uid="{00000000-0005-0000-0000-000037770000}"/>
    <cellStyle name="Normal 6 18 14" xfId="30520" xr:uid="{00000000-0005-0000-0000-000038770000}"/>
    <cellStyle name="Normal 6 18 15" xfId="30521" xr:uid="{00000000-0005-0000-0000-000039770000}"/>
    <cellStyle name="Normal 6 18 16" xfId="30522" xr:uid="{00000000-0005-0000-0000-00003A770000}"/>
    <cellStyle name="Normal 6 18 17" xfId="30523" xr:uid="{00000000-0005-0000-0000-00003B770000}"/>
    <cellStyle name="Normal 6 18 18" xfId="30524" xr:uid="{00000000-0005-0000-0000-00003C770000}"/>
    <cellStyle name="Normal 6 18 19" xfId="30525" xr:uid="{00000000-0005-0000-0000-00003D770000}"/>
    <cellStyle name="Normal 6 18 2" xfId="30526" xr:uid="{00000000-0005-0000-0000-00003E770000}"/>
    <cellStyle name="Normal 6 18 20" xfId="30527" xr:uid="{00000000-0005-0000-0000-00003F770000}"/>
    <cellStyle name="Normal 6 18 21" xfId="30528" xr:uid="{00000000-0005-0000-0000-000040770000}"/>
    <cellStyle name="Normal 6 18 22" xfId="30529" xr:uid="{00000000-0005-0000-0000-000041770000}"/>
    <cellStyle name="Normal 6 18 23" xfId="30530" xr:uid="{00000000-0005-0000-0000-000042770000}"/>
    <cellStyle name="Normal 6 18 24" xfId="30531" xr:uid="{00000000-0005-0000-0000-000043770000}"/>
    <cellStyle name="Normal 6 18 25" xfId="30532" xr:uid="{00000000-0005-0000-0000-000044770000}"/>
    <cellStyle name="Normal 6 18 26" xfId="30533" xr:uid="{00000000-0005-0000-0000-000045770000}"/>
    <cellStyle name="Normal 6 18 27" xfId="30534" xr:uid="{00000000-0005-0000-0000-000046770000}"/>
    <cellStyle name="Normal 6 18 28" xfId="30535" xr:uid="{00000000-0005-0000-0000-000047770000}"/>
    <cellStyle name="Normal 6 18 29" xfId="30536" xr:uid="{00000000-0005-0000-0000-000048770000}"/>
    <cellStyle name="Normal 6 18 3" xfId="30537" xr:uid="{00000000-0005-0000-0000-000049770000}"/>
    <cellStyle name="Normal 6 18 30" xfId="30538" xr:uid="{00000000-0005-0000-0000-00004A770000}"/>
    <cellStyle name="Normal 6 18 31" xfId="30539" xr:uid="{00000000-0005-0000-0000-00004B770000}"/>
    <cellStyle name="Normal 6 18 32" xfId="30540" xr:uid="{00000000-0005-0000-0000-00004C770000}"/>
    <cellStyle name="Normal 6 18 33" xfId="30541" xr:uid="{00000000-0005-0000-0000-00004D770000}"/>
    <cellStyle name="Normal 6 18 34" xfId="30542" xr:uid="{00000000-0005-0000-0000-00004E770000}"/>
    <cellStyle name="Normal 6 18 35" xfId="30543" xr:uid="{00000000-0005-0000-0000-00004F770000}"/>
    <cellStyle name="Normal 6 18 36" xfId="30544" xr:uid="{00000000-0005-0000-0000-000050770000}"/>
    <cellStyle name="Normal 6 18 37" xfId="30545" xr:uid="{00000000-0005-0000-0000-000051770000}"/>
    <cellStyle name="Normal 6 18 38" xfId="30546" xr:uid="{00000000-0005-0000-0000-000052770000}"/>
    <cellStyle name="Normal 6 18 39" xfId="30547" xr:uid="{00000000-0005-0000-0000-000053770000}"/>
    <cellStyle name="Normal 6 18 4" xfId="30548" xr:uid="{00000000-0005-0000-0000-000054770000}"/>
    <cellStyle name="Normal 6 18 40" xfId="30549" xr:uid="{00000000-0005-0000-0000-000055770000}"/>
    <cellStyle name="Normal 6 18 41" xfId="30550" xr:uid="{00000000-0005-0000-0000-000056770000}"/>
    <cellStyle name="Normal 6 18 42" xfId="30551" xr:uid="{00000000-0005-0000-0000-000057770000}"/>
    <cellStyle name="Normal 6 18 43" xfId="30552" xr:uid="{00000000-0005-0000-0000-000058770000}"/>
    <cellStyle name="Normal 6 18 44" xfId="30553" xr:uid="{00000000-0005-0000-0000-000059770000}"/>
    <cellStyle name="Normal 6 18 45" xfId="30554" xr:uid="{00000000-0005-0000-0000-00005A770000}"/>
    <cellStyle name="Normal 6 18 46" xfId="30555" xr:uid="{00000000-0005-0000-0000-00005B770000}"/>
    <cellStyle name="Normal 6 18 47" xfId="30556" xr:uid="{00000000-0005-0000-0000-00005C770000}"/>
    <cellStyle name="Normal 6 18 48" xfId="30557" xr:uid="{00000000-0005-0000-0000-00005D770000}"/>
    <cellStyle name="Normal 6 18 49" xfId="30558" xr:uid="{00000000-0005-0000-0000-00005E770000}"/>
    <cellStyle name="Normal 6 18 5" xfId="30559" xr:uid="{00000000-0005-0000-0000-00005F770000}"/>
    <cellStyle name="Normal 6 18 50" xfId="30560" xr:uid="{00000000-0005-0000-0000-000060770000}"/>
    <cellStyle name="Normal 6 18 51" xfId="30561" xr:uid="{00000000-0005-0000-0000-000061770000}"/>
    <cellStyle name="Normal 6 18 52" xfId="30562" xr:uid="{00000000-0005-0000-0000-000062770000}"/>
    <cellStyle name="Normal 6 18 53" xfId="30563" xr:uid="{00000000-0005-0000-0000-000063770000}"/>
    <cellStyle name="Normal 6 18 54" xfId="30564" xr:uid="{00000000-0005-0000-0000-000064770000}"/>
    <cellStyle name="Normal 6 18 55" xfId="30565" xr:uid="{00000000-0005-0000-0000-000065770000}"/>
    <cellStyle name="Normal 6 18 56" xfId="30566" xr:uid="{00000000-0005-0000-0000-000066770000}"/>
    <cellStyle name="Normal 6 18 57" xfId="30567" xr:uid="{00000000-0005-0000-0000-000067770000}"/>
    <cellStyle name="Normal 6 18 58" xfId="30568" xr:uid="{00000000-0005-0000-0000-000068770000}"/>
    <cellStyle name="Normal 6 18 59" xfId="30569" xr:uid="{00000000-0005-0000-0000-000069770000}"/>
    <cellStyle name="Normal 6 18 6" xfId="30570" xr:uid="{00000000-0005-0000-0000-00006A770000}"/>
    <cellStyle name="Normal 6 18 60" xfId="30571" xr:uid="{00000000-0005-0000-0000-00006B770000}"/>
    <cellStyle name="Normal 6 18 61" xfId="30572" xr:uid="{00000000-0005-0000-0000-00006C770000}"/>
    <cellStyle name="Normal 6 18 62" xfId="30573" xr:uid="{00000000-0005-0000-0000-00006D770000}"/>
    <cellStyle name="Normal 6 18 63" xfId="30574" xr:uid="{00000000-0005-0000-0000-00006E770000}"/>
    <cellStyle name="Normal 6 18 64" xfId="30575" xr:uid="{00000000-0005-0000-0000-00006F770000}"/>
    <cellStyle name="Normal 6 18 65" xfId="30576" xr:uid="{00000000-0005-0000-0000-000070770000}"/>
    <cellStyle name="Normal 6 18 66" xfId="30577" xr:uid="{00000000-0005-0000-0000-000071770000}"/>
    <cellStyle name="Normal 6 18 67" xfId="30578" xr:uid="{00000000-0005-0000-0000-000072770000}"/>
    <cellStyle name="Normal 6 18 68" xfId="30579" xr:uid="{00000000-0005-0000-0000-000073770000}"/>
    <cellStyle name="Normal 6 18 69" xfId="30580" xr:uid="{00000000-0005-0000-0000-000074770000}"/>
    <cellStyle name="Normal 6 18 7" xfId="30581" xr:uid="{00000000-0005-0000-0000-000075770000}"/>
    <cellStyle name="Normal 6 18 70" xfId="30582" xr:uid="{00000000-0005-0000-0000-000076770000}"/>
    <cellStyle name="Normal 6 18 71" xfId="30583" xr:uid="{00000000-0005-0000-0000-000077770000}"/>
    <cellStyle name="Normal 6 18 72" xfId="30584" xr:uid="{00000000-0005-0000-0000-000078770000}"/>
    <cellStyle name="Normal 6 18 73" xfId="30585" xr:uid="{00000000-0005-0000-0000-000079770000}"/>
    <cellStyle name="Normal 6 18 74" xfId="30586" xr:uid="{00000000-0005-0000-0000-00007A770000}"/>
    <cellStyle name="Normal 6 18 75" xfId="30587" xr:uid="{00000000-0005-0000-0000-00007B770000}"/>
    <cellStyle name="Normal 6 18 8" xfId="30588" xr:uid="{00000000-0005-0000-0000-00007C770000}"/>
    <cellStyle name="Normal 6 18 9" xfId="30589" xr:uid="{00000000-0005-0000-0000-00007D770000}"/>
    <cellStyle name="Normal 6 19" xfId="30590" xr:uid="{00000000-0005-0000-0000-00007E770000}"/>
    <cellStyle name="Normal 6 2" xfId="30591" xr:uid="{00000000-0005-0000-0000-00007F770000}"/>
    <cellStyle name="Normal 6 2 10" xfId="30592" xr:uid="{00000000-0005-0000-0000-000080770000}"/>
    <cellStyle name="Normal 6 2 11" xfId="30593" xr:uid="{00000000-0005-0000-0000-000081770000}"/>
    <cellStyle name="Normal 6 2 12" xfId="30594" xr:uid="{00000000-0005-0000-0000-000082770000}"/>
    <cellStyle name="Normal 6 2 13" xfId="30595" xr:uid="{00000000-0005-0000-0000-000083770000}"/>
    <cellStyle name="Normal 6 2 14" xfId="30596" xr:uid="{00000000-0005-0000-0000-000084770000}"/>
    <cellStyle name="Normal 6 2 15" xfId="30597" xr:uid="{00000000-0005-0000-0000-000085770000}"/>
    <cellStyle name="Normal 6 2 16" xfId="30598" xr:uid="{00000000-0005-0000-0000-000086770000}"/>
    <cellStyle name="Normal 6 2 17" xfId="30599" xr:uid="{00000000-0005-0000-0000-000087770000}"/>
    <cellStyle name="Normal 6 2 18" xfId="30600" xr:uid="{00000000-0005-0000-0000-000088770000}"/>
    <cellStyle name="Normal 6 2 19" xfId="30601" xr:uid="{00000000-0005-0000-0000-000089770000}"/>
    <cellStyle name="Normal 6 2 2" xfId="30602" xr:uid="{00000000-0005-0000-0000-00008A770000}"/>
    <cellStyle name="Normal 6 2 2 10" xfId="30603" xr:uid="{00000000-0005-0000-0000-00008B770000}"/>
    <cellStyle name="Normal 6 2 2 11" xfId="30604" xr:uid="{00000000-0005-0000-0000-00008C770000}"/>
    <cellStyle name="Normal 6 2 2 12" xfId="30605" xr:uid="{00000000-0005-0000-0000-00008D770000}"/>
    <cellStyle name="Normal 6 2 2 13" xfId="30606" xr:uid="{00000000-0005-0000-0000-00008E770000}"/>
    <cellStyle name="Normal 6 2 2 14" xfId="30607" xr:uid="{00000000-0005-0000-0000-00008F770000}"/>
    <cellStyle name="Normal 6 2 2 15" xfId="30608" xr:uid="{00000000-0005-0000-0000-000090770000}"/>
    <cellStyle name="Normal 6 2 2 16" xfId="30609" xr:uid="{00000000-0005-0000-0000-000091770000}"/>
    <cellStyle name="Normal 6 2 2 2" xfId="30610" xr:uid="{00000000-0005-0000-0000-000092770000}"/>
    <cellStyle name="Normal 6 2 2 2 10" xfId="30611" xr:uid="{00000000-0005-0000-0000-000093770000}"/>
    <cellStyle name="Normal 6 2 2 2 11" xfId="30612" xr:uid="{00000000-0005-0000-0000-000094770000}"/>
    <cellStyle name="Normal 6 2 2 2 12" xfId="30613" xr:uid="{00000000-0005-0000-0000-000095770000}"/>
    <cellStyle name="Normal 6 2 2 2 13" xfId="30614" xr:uid="{00000000-0005-0000-0000-000096770000}"/>
    <cellStyle name="Normal 6 2 2 2 14" xfId="30615" xr:uid="{00000000-0005-0000-0000-000097770000}"/>
    <cellStyle name="Normal 6 2 2 2 15" xfId="30616" xr:uid="{00000000-0005-0000-0000-000098770000}"/>
    <cellStyle name="Normal 6 2 2 2 16" xfId="30617" xr:uid="{00000000-0005-0000-0000-000099770000}"/>
    <cellStyle name="Normal 6 2 2 2 2" xfId="30618" xr:uid="{00000000-0005-0000-0000-00009A770000}"/>
    <cellStyle name="Normal 6 2 2 2 2 10" xfId="30619" xr:uid="{00000000-0005-0000-0000-00009B770000}"/>
    <cellStyle name="Normal 6 2 2 2 2 11" xfId="30620" xr:uid="{00000000-0005-0000-0000-00009C770000}"/>
    <cellStyle name="Normal 6 2 2 2 2 12" xfId="30621" xr:uid="{00000000-0005-0000-0000-00009D770000}"/>
    <cellStyle name="Normal 6 2 2 2 2 13" xfId="30622" xr:uid="{00000000-0005-0000-0000-00009E770000}"/>
    <cellStyle name="Normal 6 2 2 2 2 14" xfId="30623" xr:uid="{00000000-0005-0000-0000-00009F770000}"/>
    <cellStyle name="Normal 6 2 2 2 2 2" xfId="30624" xr:uid="{00000000-0005-0000-0000-0000A0770000}"/>
    <cellStyle name="Normal 6 2 2 2 2 2 10" xfId="30625" xr:uid="{00000000-0005-0000-0000-0000A1770000}"/>
    <cellStyle name="Normal 6 2 2 2 2 2 11" xfId="30626" xr:uid="{00000000-0005-0000-0000-0000A2770000}"/>
    <cellStyle name="Normal 6 2 2 2 2 2 12" xfId="30627" xr:uid="{00000000-0005-0000-0000-0000A3770000}"/>
    <cellStyle name="Normal 6 2 2 2 2 2 13" xfId="30628" xr:uid="{00000000-0005-0000-0000-0000A4770000}"/>
    <cellStyle name="Normal 6 2 2 2 2 2 14" xfId="30629" xr:uid="{00000000-0005-0000-0000-0000A5770000}"/>
    <cellStyle name="Normal 6 2 2 2 2 2 2" xfId="30630" xr:uid="{00000000-0005-0000-0000-0000A6770000}"/>
    <cellStyle name="Normal 6 2 2 2 2 2 2 10" xfId="30631" xr:uid="{00000000-0005-0000-0000-0000A7770000}"/>
    <cellStyle name="Normal 6 2 2 2 2 2 2 11" xfId="30632" xr:uid="{00000000-0005-0000-0000-0000A8770000}"/>
    <cellStyle name="Normal 6 2 2 2 2 2 2 12" xfId="30633" xr:uid="{00000000-0005-0000-0000-0000A9770000}"/>
    <cellStyle name="Normal 6 2 2 2 2 2 2 13" xfId="30634" xr:uid="{00000000-0005-0000-0000-0000AA770000}"/>
    <cellStyle name="Normal 6 2 2 2 2 2 2 2" xfId="30635" xr:uid="{00000000-0005-0000-0000-0000AB770000}"/>
    <cellStyle name="Normal 6 2 2 2 2 2 2 2 10" xfId="30636" xr:uid="{00000000-0005-0000-0000-0000AC770000}"/>
    <cellStyle name="Normal 6 2 2 2 2 2 2 2 11" xfId="30637" xr:uid="{00000000-0005-0000-0000-0000AD770000}"/>
    <cellStyle name="Normal 6 2 2 2 2 2 2 2 12" xfId="30638" xr:uid="{00000000-0005-0000-0000-0000AE770000}"/>
    <cellStyle name="Normal 6 2 2 2 2 2 2 2 13" xfId="30639" xr:uid="{00000000-0005-0000-0000-0000AF770000}"/>
    <cellStyle name="Normal 6 2 2 2 2 2 2 2 2" xfId="30640" xr:uid="{00000000-0005-0000-0000-0000B0770000}"/>
    <cellStyle name="Normal 6 2 2 2 2 2 2 2 3" xfId="30641" xr:uid="{00000000-0005-0000-0000-0000B1770000}"/>
    <cellStyle name="Normal 6 2 2 2 2 2 2 2 4" xfId="30642" xr:uid="{00000000-0005-0000-0000-0000B2770000}"/>
    <cellStyle name="Normal 6 2 2 2 2 2 2 2 5" xfId="30643" xr:uid="{00000000-0005-0000-0000-0000B3770000}"/>
    <cellStyle name="Normal 6 2 2 2 2 2 2 2 6" xfId="30644" xr:uid="{00000000-0005-0000-0000-0000B4770000}"/>
    <cellStyle name="Normal 6 2 2 2 2 2 2 2 7" xfId="30645" xr:uid="{00000000-0005-0000-0000-0000B5770000}"/>
    <cellStyle name="Normal 6 2 2 2 2 2 2 2 8" xfId="30646" xr:uid="{00000000-0005-0000-0000-0000B6770000}"/>
    <cellStyle name="Normal 6 2 2 2 2 2 2 2 9" xfId="30647" xr:uid="{00000000-0005-0000-0000-0000B7770000}"/>
    <cellStyle name="Normal 6 2 2 2 2 2 2 3" xfId="30648" xr:uid="{00000000-0005-0000-0000-0000B8770000}"/>
    <cellStyle name="Normal 6 2 2 2 2 2 2 4" xfId="30649" xr:uid="{00000000-0005-0000-0000-0000B9770000}"/>
    <cellStyle name="Normal 6 2 2 2 2 2 2 5" xfId="30650" xr:uid="{00000000-0005-0000-0000-0000BA770000}"/>
    <cellStyle name="Normal 6 2 2 2 2 2 2 6" xfId="30651" xr:uid="{00000000-0005-0000-0000-0000BB770000}"/>
    <cellStyle name="Normal 6 2 2 2 2 2 2 7" xfId="30652" xr:uid="{00000000-0005-0000-0000-0000BC770000}"/>
    <cellStyle name="Normal 6 2 2 2 2 2 2 8" xfId="30653" xr:uid="{00000000-0005-0000-0000-0000BD770000}"/>
    <cellStyle name="Normal 6 2 2 2 2 2 2 9" xfId="30654" xr:uid="{00000000-0005-0000-0000-0000BE770000}"/>
    <cellStyle name="Normal 6 2 2 2 2 2 3" xfId="30655" xr:uid="{00000000-0005-0000-0000-0000BF770000}"/>
    <cellStyle name="Normal 6 2 2 2 2 2 4" xfId="30656" xr:uid="{00000000-0005-0000-0000-0000C0770000}"/>
    <cellStyle name="Normal 6 2 2 2 2 2 5" xfId="30657" xr:uid="{00000000-0005-0000-0000-0000C1770000}"/>
    <cellStyle name="Normal 6 2 2 2 2 2 6" xfId="30658" xr:uid="{00000000-0005-0000-0000-0000C2770000}"/>
    <cellStyle name="Normal 6 2 2 2 2 2 7" xfId="30659" xr:uid="{00000000-0005-0000-0000-0000C3770000}"/>
    <cellStyle name="Normal 6 2 2 2 2 2 8" xfId="30660" xr:uid="{00000000-0005-0000-0000-0000C4770000}"/>
    <cellStyle name="Normal 6 2 2 2 2 2 9" xfId="30661" xr:uid="{00000000-0005-0000-0000-0000C5770000}"/>
    <cellStyle name="Normal 6 2 2 2 2 3" xfId="30662" xr:uid="{00000000-0005-0000-0000-0000C6770000}"/>
    <cellStyle name="Normal 6 2 2 2 2 3 10" xfId="30663" xr:uid="{00000000-0005-0000-0000-0000C7770000}"/>
    <cellStyle name="Normal 6 2 2 2 2 3 100" xfId="30664" xr:uid="{00000000-0005-0000-0000-0000C8770000}"/>
    <cellStyle name="Normal 6 2 2 2 2 3 101" xfId="30665" xr:uid="{00000000-0005-0000-0000-0000C9770000}"/>
    <cellStyle name="Normal 6 2 2 2 2 3 102" xfId="30666" xr:uid="{00000000-0005-0000-0000-0000CA770000}"/>
    <cellStyle name="Normal 6 2 2 2 2 3 103" xfId="30667" xr:uid="{00000000-0005-0000-0000-0000CB770000}"/>
    <cellStyle name="Normal 6 2 2 2 2 3 104" xfId="30668" xr:uid="{00000000-0005-0000-0000-0000CC770000}"/>
    <cellStyle name="Normal 6 2 2 2 2 3 105" xfId="30669" xr:uid="{00000000-0005-0000-0000-0000CD770000}"/>
    <cellStyle name="Normal 6 2 2 2 2 3 106" xfId="30670" xr:uid="{00000000-0005-0000-0000-0000CE770000}"/>
    <cellStyle name="Normal 6 2 2 2 2 3 107" xfId="30671" xr:uid="{00000000-0005-0000-0000-0000CF770000}"/>
    <cellStyle name="Normal 6 2 2 2 2 3 108" xfId="30672" xr:uid="{00000000-0005-0000-0000-0000D0770000}"/>
    <cellStyle name="Normal 6 2 2 2 2 3 109" xfId="30673" xr:uid="{00000000-0005-0000-0000-0000D1770000}"/>
    <cellStyle name="Normal 6 2 2 2 2 3 11" xfId="30674" xr:uid="{00000000-0005-0000-0000-0000D2770000}"/>
    <cellStyle name="Normal 6 2 2 2 2 3 110" xfId="30675" xr:uid="{00000000-0005-0000-0000-0000D3770000}"/>
    <cellStyle name="Normal 6 2 2 2 2 3 111" xfId="30676" xr:uid="{00000000-0005-0000-0000-0000D4770000}"/>
    <cellStyle name="Normal 6 2 2 2 2 3 112" xfId="30677" xr:uid="{00000000-0005-0000-0000-0000D5770000}"/>
    <cellStyle name="Normal 6 2 2 2 2 3 113" xfId="30678" xr:uid="{00000000-0005-0000-0000-0000D6770000}"/>
    <cellStyle name="Normal 6 2 2 2 2 3 114" xfId="30679" xr:uid="{00000000-0005-0000-0000-0000D7770000}"/>
    <cellStyle name="Normal 6 2 2 2 2 3 115" xfId="30680" xr:uid="{00000000-0005-0000-0000-0000D8770000}"/>
    <cellStyle name="Normal 6 2 2 2 2 3 116" xfId="30681" xr:uid="{00000000-0005-0000-0000-0000D9770000}"/>
    <cellStyle name="Normal 6 2 2 2 2 3 117" xfId="30682" xr:uid="{00000000-0005-0000-0000-0000DA770000}"/>
    <cellStyle name="Normal 6 2 2 2 2 3 118" xfId="30683" xr:uid="{00000000-0005-0000-0000-0000DB770000}"/>
    <cellStyle name="Normal 6 2 2 2 2 3 119" xfId="30684" xr:uid="{00000000-0005-0000-0000-0000DC770000}"/>
    <cellStyle name="Normal 6 2 2 2 2 3 12" xfId="30685" xr:uid="{00000000-0005-0000-0000-0000DD770000}"/>
    <cellStyle name="Normal 6 2 2 2 2 3 120" xfId="30686" xr:uid="{00000000-0005-0000-0000-0000DE770000}"/>
    <cellStyle name="Normal 6 2 2 2 2 3 121" xfId="30687" xr:uid="{00000000-0005-0000-0000-0000DF770000}"/>
    <cellStyle name="Normal 6 2 2 2 2 3 122" xfId="30688" xr:uid="{00000000-0005-0000-0000-0000E0770000}"/>
    <cellStyle name="Normal 6 2 2 2 2 3 123" xfId="30689" xr:uid="{00000000-0005-0000-0000-0000E1770000}"/>
    <cellStyle name="Normal 6 2 2 2 2 3 124" xfId="30690" xr:uid="{00000000-0005-0000-0000-0000E2770000}"/>
    <cellStyle name="Normal 6 2 2 2 2 3 125" xfId="30691" xr:uid="{00000000-0005-0000-0000-0000E3770000}"/>
    <cellStyle name="Normal 6 2 2 2 2 3 126" xfId="30692" xr:uid="{00000000-0005-0000-0000-0000E4770000}"/>
    <cellStyle name="Normal 6 2 2 2 2 3 127" xfId="30693" xr:uid="{00000000-0005-0000-0000-0000E5770000}"/>
    <cellStyle name="Normal 6 2 2 2 2 3 128" xfId="30694" xr:uid="{00000000-0005-0000-0000-0000E6770000}"/>
    <cellStyle name="Normal 6 2 2 2 2 3 129" xfId="30695" xr:uid="{00000000-0005-0000-0000-0000E7770000}"/>
    <cellStyle name="Normal 6 2 2 2 2 3 13" xfId="30696" xr:uid="{00000000-0005-0000-0000-0000E8770000}"/>
    <cellStyle name="Normal 6 2 2 2 2 3 130" xfId="30697" xr:uid="{00000000-0005-0000-0000-0000E9770000}"/>
    <cellStyle name="Normal 6 2 2 2 2 3 131" xfId="30698" xr:uid="{00000000-0005-0000-0000-0000EA770000}"/>
    <cellStyle name="Normal 6 2 2 2 2 3 132" xfId="30699" xr:uid="{00000000-0005-0000-0000-0000EB770000}"/>
    <cellStyle name="Normal 6 2 2 2 2 3 133" xfId="30700" xr:uid="{00000000-0005-0000-0000-0000EC770000}"/>
    <cellStyle name="Normal 6 2 2 2 2 3 134" xfId="30701" xr:uid="{00000000-0005-0000-0000-0000ED770000}"/>
    <cellStyle name="Normal 6 2 2 2 2 3 135" xfId="30702" xr:uid="{00000000-0005-0000-0000-0000EE770000}"/>
    <cellStyle name="Normal 6 2 2 2 2 3 136" xfId="30703" xr:uid="{00000000-0005-0000-0000-0000EF770000}"/>
    <cellStyle name="Normal 6 2 2 2 2 3 137" xfId="30704" xr:uid="{00000000-0005-0000-0000-0000F0770000}"/>
    <cellStyle name="Normal 6 2 2 2 2 3 138" xfId="30705" xr:uid="{00000000-0005-0000-0000-0000F1770000}"/>
    <cellStyle name="Normal 6 2 2 2 2 3 139" xfId="30706" xr:uid="{00000000-0005-0000-0000-0000F2770000}"/>
    <cellStyle name="Normal 6 2 2 2 2 3 14" xfId="30707" xr:uid="{00000000-0005-0000-0000-0000F3770000}"/>
    <cellStyle name="Normal 6 2 2 2 2 3 140" xfId="30708" xr:uid="{00000000-0005-0000-0000-0000F4770000}"/>
    <cellStyle name="Normal 6 2 2 2 2 3 141" xfId="30709" xr:uid="{00000000-0005-0000-0000-0000F5770000}"/>
    <cellStyle name="Normal 6 2 2 2 2 3 142" xfId="30710" xr:uid="{00000000-0005-0000-0000-0000F6770000}"/>
    <cellStyle name="Normal 6 2 2 2 2 3 143" xfId="30711" xr:uid="{00000000-0005-0000-0000-0000F7770000}"/>
    <cellStyle name="Normal 6 2 2 2 2 3 144" xfId="30712" xr:uid="{00000000-0005-0000-0000-0000F8770000}"/>
    <cellStyle name="Normal 6 2 2 2 2 3 145" xfId="30713" xr:uid="{00000000-0005-0000-0000-0000F9770000}"/>
    <cellStyle name="Normal 6 2 2 2 2 3 146" xfId="30714" xr:uid="{00000000-0005-0000-0000-0000FA770000}"/>
    <cellStyle name="Normal 6 2 2 2 2 3 147" xfId="30715" xr:uid="{00000000-0005-0000-0000-0000FB770000}"/>
    <cellStyle name="Normal 6 2 2 2 2 3 148" xfId="30716" xr:uid="{00000000-0005-0000-0000-0000FC770000}"/>
    <cellStyle name="Normal 6 2 2 2 2 3 149" xfId="30717" xr:uid="{00000000-0005-0000-0000-0000FD770000}"/>
    <cellStyle name="Normal 6 2 2 2 2 3 15" xfId="30718" xr:uid="{00000000-0005-0000-0000-0000FE770000}"/>
    <cellStyle name="Normal 6 2 2 2 2 3 150" xfId="30719" xr:uid="{00000000-0005-0000-0000-0000FF770000}"/>
    <cellStyle name="Normal 6 2 2 2 2 3 151" xfId="30720" xr:uid="{00000000-0005-0000-0000-000000780000}"/>
    <cellStyle name="Normal 6 2 2 2 2 3 152" xfId="30721" xr:uid="{00000000-0005-0000-0000-000001780000}"/>
    <cellStyle name="Normal 6 2 2 2 2 3 153" xfId="30722" xr:uid="{00000000-0005-0000-0000-000002780000}"/>
    <cellStyle name="Normal 6 2 2 2 2 3 154" xfId="30723" xr:uid="{00000000-0005-0000-0000-000003780000}"/>
    <cellStyle name="Normal 6 2 2 2 2 3 155" xfId="30724" xr:uid="{00000000-0005-0000-0000-000004780000}"/>
    <cellStyle name="Normal 6 2 2 2 2 3 156" xfId="30725" xr:uid="{00000000-0005-0000-0000-000005780000}"/>
    <cellStyle name="Normal 6 2 2 2 2 3 157" xfId="30726" xr:uid="{00000000-0005-0000-0000-000006780000}"/>
    <cellStyle name="Normal 6 2 2 2 2 3 158" xfId="30727" xr:uid="{00000000-0005-0000-0000-000007780000}"/>
    <cellStyle name="Normal 6 2 2 2 2 3 159" xfId="30728" xr:uid="{00000000-0005-0000-0000-000008780000}"/>
    <cellStyle name="Normal 6 2 2 2 2 3 16" xfId="30729" xr:uid="{00000000-0005-0000-0000-000009780000}"/>
    <cellStyle name="Normal 6 2 2 2 2 3 160" xfId="30730" xr:uid="{00000000-0005-0000-0000-00000A780000}"/>
    <cellStyle name="Normal 6 2 2 2 2 3 161" xfId="30731" xr:uid="{00000000-0005-0000-0000-00000B780000}"/>
    <cellStyle name="Normal 6 2 2 2 2 3 162" xfId="30732" xr:uid="{00000000-0005-0000-0000-00000C780000}"/>
    <cellStyle name="Normal 6 2 2 2 2 3 163" xfId="30733" xr:uid="{00000000-0005-0000-0000-00000D780000}"/>
    <cellStyle name="Normal 6 2 2 2 2 3 164" xfId="30734" xr:uid="{00000000-0005-0000-0000-00000E780000}"/>
    <cellStyle name="Normal 6 2 2 2 2 3 165" xfId="30735" xr:uid="{00000000-0005-0000-0000-00000F780000}"/>
    <cellStyle name="Normal 6 2 2 2 2 3 166" xfId="30736" xr:uid="{00000000-0005-0000-0000-000010780000}"/>
    <cellStyle name="Normal 6 2 2 2 2 3 167" xfId="30737" xr:uid="{00000000-0005-0000-0000-000011780000}"/>
    <cellStyle name="Normal 6 2 2 2 2 3 168" xfId="30738" xr:uid="{00000000-0005-0000-0000-000012780000}"/>
    <cellStyle name="Normal 6 2 2 2 2 3 169" xfId="30739" xr:uid="{00000000-0005-0000-0000-000013780000}"/>
    <cellStyle name="Normal 6 2 2 2 2 3 17" xfId="30740" xr:uid="{00000000-0005-0000-0000-000014780000}"/>
    <cellStyle name="Normal 6 2 2 2 2 3 170" xfId="30741" xr:uid="{00000000-0005-0000-0000-000015780000}"/>
    <cellStyle name="Normal 6 2 2 2 2 3 171" xfId="30742" xr:uid="{00000000-0005-0000-0000-000016780000}"/>
    <cellStyle name="Normal 6 2 2 2 2 3 172" xfId="30743" xr:uid="{00000000-0005-0000-0000-000017780000}"/>
    <cellStyle name="Normal 6 2 2 2 2 3 173" xfId="30744" xr:uid="{00000000-0005-0000-0000-000018780000}"/>
    <cellStyle name="Normal 6 2 2 2 2 3 174" xfId="30745" xr:uid="{00000000-0005-0000-0000-000019780000}"/>
    <cellStyle name="Normal 6 2 2 2 2 3 175" xfId="30746" xr:uid="{00000000-0005-0000-0000-00001A780000}"/>
    <cellStyle name="Normal 6 2 2 2 2 3 176" xfId="30747" xr:uid="{00000000-0005-0000-0000-00001B780000}"/>
    <cellStyle name="Normal 6 2 2 2 2 3 177" xfId="30748" xr:uid="{00000000-0005-0000-0000-00001C780000}"/>
    <cellStyle name="Normal 6 2 2 2 2 3 178" xfId="30749" xr:uid="{00000000-0005-0000-0000-00001D780000}"/>
    <cellStyle name="Normal 6 2 2 2 2 3 179" xfId="30750" xr:uid="{00000000-0005-0000-0000-00001E780000}"/>
    <cellStyle name="Normal 6 2 2 2 2 3 18" xfId="30751" xr:uid="{00000000-0005-0000-0000-00001F780000}"/>
    <cellStyle name="Normal 6 2 2 2 2 3 180" xfId="30752" xr:uid="{00000000-0005-0000-0000-000020780000}"/>
    <cellStyle name="Normal 6 2 2 2 2 3 19" xfId="30753" xr:uid="{00000000-0005-0000-0000-000021780000}"/>
    <cellStyle name="Normal 6 2 2 2 2 3 2" xfId="30754" xr:uid="{00000000-0005-0000-0000-000022780000}"/>
    <cellStyle name="Normal 6 2 2 2 2 3 20" xfId="30755" xr:uid="{00000000-0005-0000-0000-000023780000}"/>
    <cellStyle name="Normal 6 2 2 2 2 3 21" xfId="30756" xr:uid="{00000000-0005-0000-0000-000024780000}"/>
    <cellStyle name="Normal 6 2 2 2 2 3 22" xfId="30757" xr:uid="{00000000-0005-0000-0000-000025780000}"/>
    <cellStyle name="Normal 6 2 2 2 2 3 23" xfId="30758" xr:uid="{00000000-0005-0000-0000-000026780000}"/>
    <cellStyle name="Normal 6 2 2 2 2 3 24" xfId="30759" xr:uid="{00000000-0005-0000-0000-000027780000}"/>
    <cellStyle name="Normal 6 2 2 2 2 3 25" xfId="30760" xr:uid="{00000000-0005-0000-0000-000028780000}"/>
    <cellStyle name="Normal 6 2 2 2 2 3 26" xfId="30761" xr:uid="{00000000-0005-0000-0000-000029780000}"/>
    <cellStyle name="Normal 6 2 2 2 2 3 27" xfId="30762" xr:uid="{00000000-0005-0000-0000-00002A780000}"/>
    <cellStyle name="Normal 6 2 2 2 2 3 28" xfId="30763" xr:uid="{00000000-0005-0000-0000-00002B780000}"/>
    <cellStyle name="Normal 6 2 2 2 2 3 29" xfId="30764" xr:uid="{00000000-0005-0000-0000-00002C780000}"/>
    <cellStyle name="Normal 6 2 2 2 2 3 3" xfId="30765" xr:uid="{00000000-0005-0000-0000-00002D780000}"/>
    <cellStyle name="Normal 6 2 2 2 2 3 30" xfId="30766" xr:uid="{00000000-0005-0000-0000-00002E780000}"/>
    <cellStyle name="Normal 6 2 2 2 2 3 31" xfId="30767" xr:uid="{00000000-0005-0000-0000-00002F780000}"/>
    <cellStyle name="Normal 6 2 2 2 2 3 32" xfId="30768" xr:uid="{00000000-0005-0000-0000-000030780000}"/>
    <cellStyle name="Normal 6 2 2 2 2 3 33" xfId="30769" xr:uid="{00000000-0005-0000-0000-000031780000}"/>
    <cellStyle name="Normal 6 2 2 2 2 3 34" xfId="30770" xr:uid="{00000000-0005-0000-0000-000032780000}"/>
    <cellStyle name="Normal 6 2 2 2 2 3 35" xfId="30771" xr:uid="{00000000-0005-0000-0000-000033780000}"/>
    <cellStyle name="Normal 6 2 2 2 2 3 36" xfId="30772" xr:uid="{00000000-0005-0000-0000-000034780000}"/>
    <cellStyle name="Normal 6 2 2 2 2 3 37" xfId="30773" xr:uid="{00000000-0005-0000-0000-000035780000}"/>
    <cellStyle name="Normal 6 2 2 2 2 3 38" xfId="30774" xr:uid="{00000000-0005-0000-0000-000036780000}"/>
    <cellStyle name="Normal 6 2 2 2 2 3 39" xfId="30775" xr:uid="{00000000-0005-0000-0000-000037780000}"/>
    <cellStyle name="Normal 6 2 2 2 2 3 4" xfId="30776" xr:uid="{00000000-0005-0000-0000-000038780000}"/>
    <cellStyle name="Normal 6 2 2 2 2 3 40" xfId="30777" xr:uid="{00000000-0005-0000-0000-000039780000}"/>
    <cellStyle name="Normal 6 2 2 2 2 3 41" xfId="30778" xr:uid="{00000000-0005-0000-0000-00003A780000}"/>
    <cellStyle name="Normal 6 2 2 2 2 3 42" xfId="30779" xr:uid="{00000000-0005-0000-0000-00003B780000}"/>
    <cellStyle name="Normal 6 2 2 2 2 3 43" xfId="30780" xr:uid="{00000000-0005-0000-0000-00003C780000}"/>
    <cellStyle name="Normal 6 2 2 2 2 3 44" xfId="30781" xr:uid="{00000000-0005-0000-0000-00003D780000}"/>
    <cellStyle name="Normal 6 2 2 2 2 3 45" xfId="30782" xr:uid="{00000000-0005-0000-0000-00003E780000}"/>
    <cellStyle name="Normal 6 2 2 2 2 3 46" xfId="30783" xr:uid="{00000000-0005-0000-0000-00003F780000}"/>
    <cellStyle name="Normal 6 2 2 2 2 3 47" xfId="30784" xr:uid="{00000000-0005-0000-0000-000040780000}"/>
    <cellStyle name="Normal 6 2 2 2 2 3 48" xfId="30785" xr:uid="{00000000-0005-0000-0000-000041780000}"/>
    <cellStyle name="Normal 6 2 2 2 2 3 49" xfId="30786" xr:uid="{00000000-0005-0000-0000-000042780000}"/>
    <cellStyle name="Normal 6 2 2 2 2 3 5" xfId="30787" xr:uid="{00000000-0005-0000-0000-000043780000}"/>
    <cellStyle name="Normal 6 2 2 2 2 3 50" xfId="30788" xr:uid="{00000000-0005-0000-0000-000044780000}"/>
    <cellStyle name="Normal 6 2 2 2 2 3 51" xfId="30789" xr:uid="{00000000-0005-0000-0000-000045780000}"/>
    <cellStyle name="Normal 6 2 2 2 2 3 52" xfId="30790" xr:uid="{00000000-0005-0000-0000-000046780000}"/>
    <cellStyle name="Normal 6 2 2 2 2 3 53" xfId="30791" xr:uid="{00000000-0005-0000-0000-000047780000}"/>
    <cellStyle name="Normal 6 2 2 2 2 3 54" xfId="30792" xr:uid="{00000000-0005-0000-0000-000048780000}"/>
    <cellStyle name="Normal 6 2 2 2 2 3 55" xfId="30793" xr:uid="{00000000-0005-0000-0000-000049780000}"/>
    <cellStyle name="Normal 6 2 2 2 2 3 56" xfId="30794" xr:uid="{00000000-0005-0000-0000-00004A780000}"/>
    <cellStyle name="Normal 6 2 2 2 2 3 57" xfId="30795" xr:uid="{00000000-0005-0000-0000-00004B780000}"/>
    <cellStyle name="Normal 6 2 2 2 2 3 58" xfId="30796" xr:uid="{00000000-0005-0000-0000-00004C780000}"/>
    <cellStyle name="Normal 6 2 2 2 2 3 59" xfId="30797" xr:uid="{00000000-0005-0000-0000-00004D780000}"/>
    <cellStyle name="Normal 6 2 2 2 2 3 6" xfId="30798" xr:uid="{00000000-0005-0000-0000-00004E780000}"/>
    <cellStyle name="Normal 6 2 2 2 2 3 60" xfId="30799" xr:uid="{00000000-0005-0000-0000-00004F780000}"/>
    <cellStyle name="Normal 6 2 2 2 2 3 61" xfId="30800" xr:uid="{00000000-0005-0000-0000-000050780000}"/>
    <cellStyle name="Normal 6 2 2 2 2 3 62" xfId="30801" xr:uid="{00000000-0005-0000-0000-000051780000}"/>
    <cellStyle name="Normal 6 2 2 2 2 3 63" xfId="30802" xr:uid="{00000000-0005-0000-0000-000052780000}"/>
    <cellStyle name="Normal 6 2 2 2 2 3 64" xfId="30803" xr:uid="{00000000-0005-0000-0000-000053780000}"/>
    <cellStyle name="Normal 6 2 2 2 2 3 65" xfId="30804" xr:uid="{00000000-0005-0000-0000-000054780000}"/>
    <cellStyle name="Normal 6 2 2 2 2 3 66" xfId="30805" xr:uid="{00000000-0005-0000-0000-000055780000}"/>
    <cellStyle name="Normal 6 2 2 2 2 3 67" xfId="30806" xr:uid="{00000000-0005-0000-0000-000056780000}"/>
    <cellStyle name="Normal 6 2 2 2 2 3 68" xfId="30807" xr:uid="{00000000-0005-0000-0000-000057780000}"/>
    <cellStyle name="Normal 6 2 2 2 2 3 69" xfId="30808" xr:uid="{00000000-0005-0000-0000-000058780000}"/>
    <cellStyle name="Normal 6 2 2 2 2 3 7" xfId="30809" xr:uid="{00000000-0005-0000-0000-000059780000}"/>
    <cellStyle name="Normal 6 2 2 2 2 3 70" xfId="30810" xr:uid="{00000000-0005-0000-0000-00005A780000}"/>
    <cellStyle name="Normal 6 2 2 2 2 3 71" xfId="30811" xr:uid="{00000000-0005-0000-0000-00005B780000}"/>
    <cellStyle name="Normal 6 2 2 2 2 3 72" xfId="30812" xr:uid="{00000000-0005-0000-0000-00005C780000}"/>
    <cellStyle name="Normal 6 2 2 2 2 3 73" xfId="30813" xr:uid="{00000000-0005-0000-0000-00005D780000}"/>
    <cellStyle name="Normal 6 2 2 2 2 3 74" xfId="30814" xr:uid="{00000000-0005-0000-0000-00005E780000}"/>
    <cellStyle name="Normal 6 2 2 2 2 3 75" xfId="30815" xr:uid="{00000000-0005-0000-0000-00005F780000}"/>
    <cellStyle name="Normal 6 2 2 2 2 3 76" xfId="30816" xr:uid="{00000000-0005-0000-0000-000060780000}"/>
    <cellStyle name="Normal 6 2 2 2 2 3 77" xfId="30817" xr:uid="{00000000-0005-0000-0000-000061780000}"/>
    <cellStyle name="Normal 6 2 2 2 2 3 78" xfId="30818" xr:uid="{00000000-0005-0000-0000-000062780000}"/>
    <cellStyle name="Normal 6 2 2 2 2 3 79" xfId="30819" xr:uid="{00000000-0005-0000-0000-000063780000}"/>
    <cellStyle name="Normal 6 2 2 2 2 3 8" xfId="30820" xr:uid="{00000000-0005-0000-0000-000064780000}"/>
    <cellStyle name="Normal 6 2 2 2 2 3 80" xfId="30821" xr:uid="{00000000-0005-0000-0000-000065780000}"/>
    <cellStyle name="Normal 6 2 2 2 2 3 81" xfId="30822" xr:uid="{00000000-0005-0000-0000-000066780000}"/>
    <cellStyle name="Normal 6 2 2 2 2 3 82" xfId="30823" xr:uid="{00000000-0005-0000-0000-000067780000}"/>
    <cellStyle name="Normal 6 2 2 2 2 3 83" xfId="30824" xr:uid="{00000000-0005-0000-0000-000068780000}"/>
    <cellStyle name="Normal 6 2 2 2 2 3 84" xfId="30825" xr:uid="{00000000-0005-0000-0000-000069780000}"/>
    <cellStyle name="Normal 6 2 2 2 2 3 85" xfId="30826" xr:uid="{00000000-0005-0000-0000-00006A780000}"/>
    <cellStyle name="Normal 6 2 2 2 2 3 86" xfId="30827" xr:uid="{00000000-0005-0000-0000-00006B780000}"/>
    <cellStyle name="Normal 6 2 2 2 2 3 87" xfId="30828" xr:uid="{00000000-0005-0000-0000-00006C780000}"/>
    <cellStyle name="Normal 6 2 2 2 2 3 88" xfId="30829" xr:uid="{00000000-0005-0000-0000-00006D780000}"/>
    <cellStyle name="Normal 6 2 2 2 2 3 89" xfId="30830" xr:uid="{00000000-0005-0000-0000-00006E780000}"/>
    <cellStyle name="Normal 6 2 2 2 2 3 9" xfId="30831" xr:uid="{00000000-0005-0000-0000-00006F780000}"/>
    <cellStyle name="Normal 6 2 2 2 2 3 90" xfId="30832" xr:uid="{00000000-0005-0000-0000-000070780000}"/>
    <cellStyle name="Normal 6 2 2 2 2 3 91" xfId="30833" xr:uid="{00000000-0005-0000-0000-000071780000}"/>
    <cellStyle name="Normal 6 2 2 2 2 3 92" xfId="30834" xr:uid="{00000000-0005-0000-0000-000072780000}"/>
    <cellStyle name="Normal 6 2 2 2 2 3 93" xfId="30835" xr:uid="{00000000-0005-0000-0000-000073780000}"/>
    <cellStyle name="Normal 6 2 2 2 2 3 94" xfId="30836" xr:uid="{00000000-0005-0000-0000-000074780000}"/>
    <cellStyle name="Normal 6 2 2 2 2 3 95" xfId="30837" xr:uid="{00000000-0005-0000-0000-000075780000}"/>
    <cellStyle name="Normal 6 2 2 2 2 3 96" xfId="30838" xr:uid="{00000000-0005-0000-0000-000076780000}"/>
    <cellStyle name="Normal 6 2 2 2 2 3 97" xfId="30839" xr:uid="{00000000-0005-0000-0000-000077780000}"/>
    <cellStyle name="Normal 6 2 2 2 2 3 98" xfId="30840" xr:uid="{00000000-0005-0000-0000-000078780000}"/>
    <cellStyle name="Normal 6 2 2 2 2 3 99" xfId="30841" xr:uid="{00000000-0005-0000-0000-000079780000}"/>
    <cellStyle name="Normal 6 2 2 2 2 4" xfId="30842" xr:uid="{00000000-0005-0000-0000-00007A780000}"/>
    <cellStyle name="Normal 6 2 2 2 2 5" xfId="30843" xr:uid="{00000000-0005-0000-0000-00007B780000}"/>
    <cellStyle name="Normal 6 2 2 2 2 6" xfId="30844" xr:uid="{00000000-0005-0000-0000-00007C780000}"/>
    <cellStyle name="Normal 6 2 2 2 2 7" xfId="30845" xr:uid="{00000000-0005-0000-0000-00007D780000}"/>
    <cellStyle name="Normal 6 2 2 2 2 8" xfId="30846" xr:uid="{00000000-0005-0000-0000-00007E780000}"/>
    <cellStyle name="Normal 6 2 2 2 2 9" xfId="30847" xr:uid="{00000000-0005-0000-0000-00007F780000}"/>
    <cellStyle name="Normal 6 2 2 2 3" xfId="30848" xr:uid="{00000000-0005-0000-0000-000080780000}"/>
    <cellStyle name="Normal 6 2 2 2 4" xfId="30849" xr:uid="{00000000-0005-0000-0000-000081780000}"/>
    <cellStyle name="Normal 6 2 2 2 4 10" xfId="30850" xr:uid="{00000000-0005-0000-0000-000082780000}"/>
    <cellStyle name="Normal 6 2 2 2 4 100" xfId="30851" xr:uid="{00000000-0005-0000-0000-000083780000}"/>
    <cellStyle name="Normal 6 2 2 2 4 101" xfId="30852" xr:uid="{00000000-0005-0000-0000-000084780000}"/>
    <cellStyle name="Normal 6 2 2 2 4 102" xfId="30853" xr:uid="{00000000-0005-0000-0000-000085780000}"/>
    <cellStyle name="Normal 6 2 2 2 4 103" xfId="30854" xr:uid="{00000000-0005-0000-0000-000086780000}"/>
    <cellStyle name="Normal 6 2 2 2 4 104" xfId="30855" xr:uid="{00000000-0005-0000-0000-000087780000}"/>
    <cellStyle name="Normal 6 2 2 2 4 105" xfId="30856" xr:uid="{00000000-0005-0000-0000-000088780000}"/>
    <cellStyle name="Normal 6 2 2 2 4 106" xfId="30857" xr:uid="{00000000-0005-0000-0000-000089780000}"/>
    <cellStyle name="Normal 6 2 2 2 4 107" xfId="30858" xr:uid="{00000000-0005-0000-0000-00008A780000}"/>
    <cellStyle name="Normal 6 2 2 2 4 108" xfId="30859" xr:uid="{00000000-0005-0000-0000-00008B780000}"/>
    <cellStyle name="Normal 6 2 2 2 4 109" xfId="30860" xr:uid="{00000000-0005-0000-0000-00008C780000}"/>
    <cellStyle name="Normal 6 2 2 2 4 11" xfId="30861" xr:uid="{00000000-0005-0000-0000-00008D780000}"/>
    <cellStyle name="Normal 6 2 2 2 4 110" xfId="30862" xr:uid="{00000000-0005-0000-0000-00008E780000}"/>
    <cellStyle name="Normal 6 2 2 2 4 111" xfId="30863" xr:uid="{00000000-0005-0000-0000-00008F780000}"/>
    <cellStyle name="Normal 6 2 2 2 4 112" xfId="30864" xr:uid="{00000000-0005-0000-0000-000090780000}"/>
    <cellStyle name="Normal 6 2 2 2 4 113" xfId="30865" xr:uid="{00000000-0005-0000-0000-000091780000}"/>
    <cellStyle name="Normal 6 2 2 2 4 114" xfId="30866" xr:uid="{00000000-0005-0000-0000-000092780000}"/>
    <cellStyle name="Normal 6 2 2 2 4 115" xfId="30867" xr:uid="{00000000-0005-0000-0000-000093780000}"/>
    <cellStyle name="Normal 6 2 2 2 4 116" xfId="30868" xr:uid="{00000000-0005-0000-0000-000094780000}"/>
    <cellStyle name="Normal 6 2 2 2 4 117" xfId="30869" xr:uid="{00000000-0005-0000-0000-000095780000}"/>
    <cellStyle name="Normal 6 2 2 2 4 118" xfId="30870" xr:uid="{00000000-0005-0000-0000-000096780000}"/>
    <cellStyle name="Normal 6 2 2 2 4 119" xfId="30871" xr:uid="{00000000-0005-0000-0000-000097780000}"/>
    <cellStyle name="Normal 6 2 2 2 4 12" xfId="30872" xr:uid="{00000000-0005-0000-0000-000098780000}"/>
    <cellStyle name="Normal 6 2 2 2 4 120" xfId="30873" xr:uid="{00000000-0005-0000-0000-000099780000}"/>
    <cellStyle name="Normal 6 2 2 2 4 121" xfId="30874" xr:uid="{00000000-0005-0000-0000-00009A780000}"/>
    <cellStyle name="Normal 6 2 2 2 4 122" xfId="30875" xr:uid="{00000000-0005-0000-0000-00009B780000}"/>
    <cellStyle name="Normal 6 2 2 2 4 123" xfId="30876" xr:uid="{00000000-0005-0000-0000-00009C780000}"/>
    <cellStyle name="Normal 6 2 2 2 4 124" xfId="30877" xr:uid="{00000000-0005-0000-0000-00009D780000}"/>
    <cellStyle name="Normal 6 2 2 2 4 125" xfId="30878" xr:uid="{00000000-0005-0000-0000-00009E780000}"/>
    <cellStyle name="Normal 6 2 2 2 4 126" xfId="30879" xr:uid="{00000000-0005-0000-0000-00009F780000}"/>
    <cellStyle name="Normal 6 2 2 2 4 127" xfId="30880" xr:uid="{00000000-0005-0000-0000-0000A0780000}"/>
    <cellStyle name="Normal 6 2 2 2 4 128" xfId="30881" xr:uid="{00000000-0005-0000-0000-0000A1780000}"/>
    <cellStyle name="Normal 6 2 2 2 4 129" xfId="30882" xr:uid="{00000000-0005-0000-0000-0000A2780000}"/>
    <cellStyle name="Normal 6 2 2 2 4 13" xfId="30883" xr:uid="{00000000-0005-0000-0000-0000A3780000}"/>
    <cellStyle name="Normal 6 2 2 2 4 130" xfId="30884" xr:uid="{00000000-0005-0000-0000-0000A4780000}"/>
    <cellStyle name="Normal 6 2 2 2 4 131" xfId="30885" xr:uid="{00000000-0005-0000-0000-0000A5780000}"/>
    <cellStyle name="Normal 6 2 2 2 4 132" xfId="30886" xr:uid="{00000000-0005-0000-0000-0000A6780000}"/>
    <cellStyle name="Normal 6 2 2 2 4 133" xfId="30887" xr:uid="{00000000-0005-0000-0000-0000A7780000}"/>
    <cellStyle name="Normal 6 2 2 2 4 134" xfId="30888" xr:uid="{00000000-0005-0000-0000-0000A8780000}"/>
    <cellStyle name="Normal 6 2 2 2 4 135" xfId="30889" xr:uid="{00000000-0005-0000-0000-0000A9780000}"/>
    <cellStyle name="Normal 6 2 2 2 4 136" xfId="30890" xr:uid="{00000000-0005-0000-0000-0000AA780000}"/>
    <cellStyle name="Normal 6 2 2 2 4 137" xfId="30891" xr:uid="{00000000-0005-0000-0000-0000AB780000}"/>
    <cellStyle name="Normal 6 2 2 2 4 138" xfId="30892" xr:uid="{00000000-0005-0000-0000-0000AC780000}"/>
    <cellStyle name="Normal 6 2 2 2 4 139" xfId="30893" xr:uid="{00000000-0005-0000-0000-0000AD780000}"/>
    <cellStyle name="Normal 6 2 2 2 4 14" xfId="30894" xr:uid="{00000000-0005-0000-0000-0000AE780000}"/>
    <cellStyle name="Normal 6 2 2 2 4 140" xfId="30895" xr:uid="{00000000-0005-0000-0000-0000AF780000}"/>
    <cellStyle name="Normal 6 2 2 2 4 141" xfId="30896" xr:uid="{00000000-0005-0000-0000-0000B0780000}"/>
    <cellStyle name="Normal 6 2 2 2 4 142" xfId="30897" xr:uid="{00000000-0005-0000-0000-0000B1780000}"/>
    <cellStyle name="Normal 6 2 2 2 4 143" xfId="30898" xr:uid="{00000000-0005-0000-0000-0000B2780000}"/>
    <cellStyle name="Normal 6 2 2 2 4 144" xfId="30899" xr:uid="{00000000-0005-0000-0000-0000B3780000}"/>
    <cellStyle name="Normal 6 2 2 2 4 145" xfId="30900" xr:uid="{00000000-0005-0000-0000-0000B4780000}"/>
    <cellStyle name="Normal 6 2 2 2 4 146" xfId="30901" xr:uid="{00000000-0005-0000-0000-0000B5780000}"/>
    <cellStyle name="Normal 6 2 2 2 4 147" xfId="30902" xr:uid="{00000000-0005-0000-0000-0000B6780000}"/>
    <cellStyle name="Normal 6 2 2 2 4 148" xfId="30903" xr:uid="{00000000-0005-0000-0000-0000B7780000}"/>
    <cellStyle name="Normal 6 2 2 2 4 149" xfId="30904" xr:uid="{00000000-0005-0000-0000-0000B8780000}"/>
    <cellStyle name="Normal 6 2 2 2 4 15" xfId="30905" xr:uid="{00000000-0005-0000-0000-0000B9780000}"/>
    <cellStyle name="Normal 6 2 2 2 4 150" xfId="30906" xr:uid="{00000000-0005-0000-0000-0000BA780000}"/>
    <cellStyle name="Normal 6 2 2 2 4 151" xfId="30907" xr:uid="{00000000-0005-0000-0000-0000BB780000}"/>
    <cellStyle name="Normal 6 2 2 2 4 152" xfId="30908" xr:uid="{00000000-0005-0000-0000-0000BC780000}"/>
    <cellStyle name="Normal 6 2 2 2 4 153" xfId="30909" xr:uid="{00000000-0005-0000-0000-0000BD780000}"/>
    <cellStyle name="Normal 6 2 2 2 4 154" xfId="30910" xr:uid="{00000000-0005-0000-0000-0000BE780000}"/>
    <cellStyle name="Normal 6 2 2 2 4 155" xfId="30911" xr:uid="{00000000-0005-0000-0000-0000BF780000}"/>
    <cellStyle name="Normal 6 2 2 2 4 156" xfId="30912" xr:uid="{00000000-0005-0000-0000-0000C0780000}"/>
    <cellStyle name="Normal 6 2 2 2 4 157" xfId="30913" xr:uid="{00000000-0005-0000-0000-0000C1780000}"/>
    <cellStyle name="Normal 6 2 2 2 4 158" xfId="30914" xr:uid="{00000000-0005-0000-0000-0000C2780000}"/>
    <cellStyle name="Normal 6 2 2 2 4 159" xfId="30915" xr:uid="{00000000-0005-0000-0000-0000C3780000}"/>
    <cellStyle name="Normal 6 2 2 2 4 16" xfId="30916" xr:uid="{00000000-0005-0000-0000-0000C4780000}"/>
    <cellStyle name="Normal 6 2 2 2 4 160" xfId="30917" xr:uid="{00000000-0005-0000-0000-0000C5780000}"/>
    <cellStyle name="Normal 6 2 2 2 4 161" xfId="30918" xr:uid="{00000000-0005-0000-0000-0000C6780000}"/>
    <cellStyle name="Normal 6 2 2 2 4 162" xfId="30919" xr:uid="{00000000-0005-0000-0000-0000C7780000}"/>
    <cellStyle name="Normal 6 2 2 2 4 163" xfId="30920" xr:uid="{00000000-0005-0000-0000-0000C8780000}"/>
    <cellStyle name="Normal 6 2 2 2 4 164" xfId="30921" xr:uid="{00000000-0005-0000-0000-0000C9780000}"/>
    <cellStyle name="Normal 6 2 2 2 4 165" xfId="30922" xr:uid="{00000000-0005-0000-0000-0000CA780000}"/>
    <cellStyle name="Normal 6 2 2 2 4 166" xfId="30923" xr:uid="{00000000-0005-0000-0000-0000CB780000}"/>
    <cellStyle name="Normal 6 2 2 2 4 167" xfId="30924" xr:uid="{00000000-0005-0000-0000-0000CC780000}"/>
    <cellStyle name="Normal 6 2 2 2 4 168" xfId="30925" xr:uid="{00000000-0005-0000-0000-0000CD780000}"/>
    <cellStyle name="Normal 6 2 2 2 4 169" xfId="30926" xr:uid="{00000000-0005-0000-0000-0000CE780000}"/>
    <cellStyle name="Normal 6 2 2 2 4 17" xfId="30927" xr:uid="{00000000-0005-0000-0000-0000CF780000}"/>
    <cellStyle name="Normal 6 2 2 2 4 170" xfId="30928" xr:uid="{00000000-0005-0000-0000-0000D0780000}"/>
    <cellStyle name="Normal 6 2 2 2 4 171" xfId="30929" xr:uid="{00000000-0005-0000-0000-0000D1780000}"/>
    <cellStyle name="Normal 6 2 2 2 4 172" xfId="30930" xr:uid="{00000000-0005-0000-0000-0000D2780000}"/>
    <cellStyle name="Normal 6 2 2 2 4 173" xfId="30931" xr:uid="{00000000-0005-0000-0000-0000D3780000}"/>
    <cellStyle name="Normal 6 2 2 2 4 174" xfId="30932" xr:uid="{00000000-0005-0000-0000-0000D4780000}"/>
    <cellStyle name="Normal 6 2 2 2 4 175" xfId="30933" xr:uid="{00000000-0005-0000-0000-0000D5780000}"/>
    <cellStyle name="Normal 6 2 2 2 4 176" xfId="30934" xr:uid="{00000000-0005-0000-0000-0000D6780000}"/>
    <cellStyle name="Normal 6 2 2 2 4 177" xfId="30935" xr:uid="{00000000-0005-0000-0000-0000D7780000}"/>
    <cellStyle name="Normal 6 2 2 2 4 178" xfId="30936" xr:uid="{00000000-0005-0000-0000-0000D8780000}"/>
    <cellStyle name="Normal 6 2 2 2 4 179" xfId="30937" xr:uid="{00000000-0005-0000-0000-0000D9780000}"/>
    <cellStyle name="Normal 6 2 2 2 4 18" xfId="30938" xr:uid="{00000000-0005-0000-0000-0000DA780000}"/>
    <cellStyle name="Normal 6 2 2 2 4 180" xfId="30939" xr:uid="{00000000-0005-0000-0000-0000DB780000}"/>
    <cellStyle name="Normal 6 2 2 2 4 19" xfId="30940" xr:uid="{00000000-0005-0000-0000-0000DC780000}"/>
    <cellStyle name="Normal 6 2 2 2 4 2" xfId="30941" xr:uid="{00000000-0005-0000-0000-0000DD780000}"/>
    <cellStyle name="Normal 6 2 2 2 4 20" xfId="30942" xr:uid="{00000000-0005-0000-0000-0000DE780000}"/>
    <cellStyle name="Normal 6 2 2 2 4 21" xfId="30943" xr:uid="{00000000-0005-0000-0000-0000DF780000}"/>
    <cellStyle name="Normal 6 2 2 2 4 22" xfId="30944" xr:uid="{00000000-0005-0000-0000-0000E0780000}"/>
    <cellStyle name="Normal 6 2 2 2 4 23" xfId="30945" xr:uid="{00000000-0005-0000-0000-0000E1780000}"/>
    <cellStyle name="Normal 6 2 2 2 4 24" xfId="30946" xr:uid="{00000000-0005-0000-0000-0000E2780000}"/>
    <cellStyle name="Normal 6 2 2 2 4 25" xfId="30947" xr:uid="{00000000-0005-0000-0000-0000E3780000}"/>
    <cellStyle name="Normal 6 2 2 2 4 26" xfId="30948" xr:uid="{00000000-0005-0000-0000-0000E4780000}"/>
    <cellStyle name="Normal 6 2 2 2 4 27" xfId="30949" xr:uid="{00000000-0005-0000-0000-0000E5780000}"/>
    <cellStyle name="Normal 6 2 2 2 4 28" xfId="30950" xr:uid="{00000000-0005-0000-0000-0000E6780000}"/>
    <cellStyle name="Normal 6 2 2 2 4 29" xfId="30951" xr:uid="{00000000-0005-0000-0000-0000E7780000}"/>
    <cellStyle name="Normal 6 2 2 2 4 3" xfId="30952" xr:uid="{00000000-0005-0000-0000-0000E8780000}"/>
    <cellStyle name="Normal 6 2 2 2 4 30" xfId="30953" xr:uid="{00000000-0005-0000-0000-0000E9780000}"/>
    <cellStyle name="Normal 6 2 2 2 4 31" xfId="30954" xr:uid="{00000000-0005-0000-0000-0000EA780000}"/>
    <cellStyle name="Normal 6 2 2 2 4 32" xfId="30955" xr:uid="{00000000-0005-0000-0000-0000EB780000}"/>
    <cellStyle name="Normal 6 2 2 2 4 33" xfId="30956" xr:uid="{00000000-0005-0000-0000-0000EC780000}"/>
    <cellStyle name="Normal 6 2 2 2 4 34" xfId="30957" xr:uid="{00000000-0005-0000-0000-0000ED780000}"/>
    <cellStyle name="Normal 6 2 2 2 4 35" xfId="30958" xr:uid="{00000000-0005-0000-0000-0000EE780000}"/>
    <cellStyle name="Normal 6 2 2 2 4 36" xfId="30959" xr:uid="{00000000-0005-0000-0000-0000EF780000}"/>
    <cellStyle name="Normal 6 2 2 2 4 37" xfId="30960" xr:uid="{00000000-0005-0000-0000-0000F0780000}"/>
    <cellStyle name="Normal 6 2 2 2 4 38" xfId="30961" xr:uid="{00000000-0005-0000-0000-0000F1780000}"/>
    <cellStyle name="Normal 6 2 2 2 4 39" xfId="30962" xr:uid="{00000000-0005-0000-0000-0000F2780000}"/>
    <cellStyle name="Normal 6 2 2 2 4 4" xfId="30963" xr:uid="{00000000-0005-0000-0000-0000F3780000}"/>
    <cellStyle name="Normal 6 2 2 2 4 40" xfId="30964" xr:uid="{00000000-0005-0000-0000-0000F4780000}"/>
    <cellStyle name="Normal 6 2 2 2 4 41" xfId="30965" xr:uid="{00000000-0005-0000-0000-0000F5780000}"/>
    <cellStyle name="Normal 6 2 2 2 4 42" xfId="30966" xr:uid="{00000000-0005-0000-0000-0000F6780000}"/>
    <cellStyle name="Normal 6 2 2 2 4 43" xfId="30967" xr:uid="{00000000-0005-0000-0000-0000F7780000}"/>
    <cellStyle name="Normal 6 2 2 2 4 44" xfId="30968" xr:uid="{00000000-0005-0000-0000-0000F8780000}"/>
    <cellStyle name="Normal 6 2 2 2 4 45" xfId="30969" xr:uid="{00000000-0005-0000-0000-0000F9780000}"/>
    <cellStyle name="Normal 6 2 2 2 4 46" xfId="30970" xr:uid="{00000000-0005-0000-0000-0000FA780000}"/>
    <cellStyle name="Normal 6 2 2 2 4 47" xfId="30971" xr:uid="{00000000-0005-0000-0000-0000FB780000}"/>
    <cellStyle name="Normal 6 2 2 2 4 48" xfId="30972" xr:uid="{00000000-0005-0000-0000-0000FC780000}"/>
    <cellStyle name="Normal 6 2 2 2 4 49" xfId="30973" xr:uid="{00000000-0005-0000-0000-0000FD780000}"/>
    <cellStyle name="Normal 6 2 2 2 4 5" xfId="30974" xr:uid="{00000000-0005-0000-0000-0000FE780000}"/>
    <cellStyle name="Normal 6 2 2 2 4 50" xfId="30975" xr:uid="{00000000-0005-0000-0000-0000FF780000}"/>
    <cellStyle name="Normal 6 2 2 2 4 51" xfId="30976" xr:uid="{00000000-0005-0000-0000-000000790000}"/>
    <cellStyle name="Normal 6 2 2 2 4 52" xfId="30977" xr:uid="{00000000-0005-0000-0000-000001790000}"/>
    <cellStyle name="Normal 6 2 2 2 4 53" xfId="30978" xr:uid="{00000000-0005-0000-0000-000002790000}"/>
    <cellStyle name="Normal 6 2 2 2 4 54" xfId="30979" xr:uid="{00000000-0005-0000-0000-000003790000}"/>
    <cellStyle name="Normal 6 2 2 2 4 55" xfId="30980" xr:uid="{00000000-0005-0000-0000-000004790000}"/>
    <cellStyle name="Normal 6 2 2 2 4 56" xfId="30981" xr:uid="{00000000-0005-0000-0000-000005790000}"/>
    <cellStyle name="Normal 6 2 2 2 4 57" xfId="30982" xr:uid="{00000000-0005-0000-0000-000006790000}"/>
    <cellStyle name="Normal 6 2 2 2 4 58" xfId="30983" xr:uid="{00000000-0005-0000-0000-000007790000}"/>
    <cellStyle name="Normal 6 2 2 2 4 59" xfId="30984" xr:uid="{00000000-0005-0000-0000-000008790000}"/>
    <cellStyle name="Normal 6 2 2 2 4 6" xfId="30985" xr:uid="{00000000-0005-0000-0000-000009790000}"/>
    <cellStyle name="Normal 6 2 2 2 4 60" xfId="30986" xr:uid="{00000000-0005-0000-0000-00000A790000}"/>
    <cellStyle name="Normal 6 2 2 2 4 61" xfId="30987" xr:uid="{00000000-0005-0000-0000-00000B790000}"/>
    <cellStyle name="Normal 6 2 2 2 4 62" xfId="30988" xr:uid="{00000000-0005-0000-0000-00000C790000}"/>
    <cellStyle name="Normal 6 2 2 2 4 63" xfId="30989" xr:uid="{00000000-0005-0000-0000-00000D790000}"/>
    <cellStyle name="Normal 6 2 2 2 4 64" xfId="30990" xr:uid="{00000000-0005-0000-0000-00000E790000}"/>
    <cellStyle name="Normal 6 2 2 2 4 65" xfId="30991" xr:uid="{00000000-0005-0000-0000-00000F790000}"/>
    <cellStyle name="Normal 6 2 2 2 4 66" xfId="30992" xr:uid="{00000000-0005-0000-0000-000010790000}"/>
    <cellStyle name="Normal 6 2 2 2 4 67" xfId="30993" xr:uid="{00000000-0005-0000-0000-000011790000}"/>
    <cellStyle name="Normal 6 2 2 2 4 68" xfId="30994" xr:uid="{00000000-0005-0000-0000-000012790000}"/>
    <cellStyle name="Normal 6 2 2 2 4 69" xfId="30995" xr:uid="{00000000-0005-0000-0000-000013790000}"/>
    <cellStyle name="Normal 6 2 2 2 4 7" xfId="30996" xr:uid="{00000000-0005-0000-0000-000014790000}"/>
    <cellStyle name="Normal 6 2 2 2 4 70" xfId="30997" xr:uid="{00000000-0005-0000-0000-000015790000}"/>
    <cellStyle name="Normal 6 2 2 2 4 71" xfId="30998" xr:uid="{00000000-0005-0000-0000-000016790000}"/>
    <cellStyle name="Normal 6 2 2 2 4 72" xfId="30999" xr:uid="{00000000-0005-0000-0000-000017790000}"/>
    <cellStyle name="Normal 6 2 2 2 4 73" xfId="31000" xr:uid="{00000000-0005-0000-0000-000018790000}"/>
    <cellStyle name="Normal 6 2 2 2 4 74" xfId="31001" xr:uid="{00000000-0005-0000-0000-000019790000}"/>
    <cellStyle name="Normal 6 2 2 2 4 75" xfId="31002" xr:uid="{00000000-0005-0000-0000-00001A790000}"/>
    <cellStyle name="Normal 6 2 2 2 4 76" xfId="31003" xr:uid="{00000000-0005-0000-0000-00001B790000}"/>
    <cellStyle name="Normal 6 2 2 2 4 77" xfId="31004" xr:uid="{00000000-0005-0000-0000-00001C790000}"/>
    <cellStyle name="Normal 6 2 2 2 4 78" xfId="31005" xr:uid="{00000000-0005-0000-0000-00001D790000}"/>
    <cellStyle name="Normal 6 2 2 2 4 79" xfId="31006" xr:uid="{00000000-0005-0000-0000-00001E790000}"/>
    <cellStyle name="Normal 6 2 2 2 4 8" xfId="31007" xr:uid="{00000000-0005-0000-0000-00001F790000}"/>
    <cellStyle name="Normal 6 2 2 2 4 80" xfId="31008" xr:uid="{00000000-0005-0000-0000-000020790000}"/>
    <cellStyle name="Normal 6 2 2 2 4 81" xfId="31009" xr:uid="{00000000-0005-0000-0000-000021790000}"/>
    <cellStyle name="Normal 6 2 2 2 4 82" xfId="31010" xr:uid="{00000000-0005-0000-0000-000022790000}"/>
    <cellStyle name="Normal 6 2 2 2 4 83" xfId="31011" xr:uid="{00000000-0005-0000-0000-000023790000}"/>
    <cellStyle name="Normal 6 2 2 2 4 84" xfId="31012" xr:uid="{00000000-0005-0000-0000-000024790000}"/>
    <cellStyle name="Normal 6 2 2 2 4 85" xfId="31013" xr:uid="{00000000-0005-0000-0000-000025790000}"/>
    <cellStyle name="Normal 6 2 2 2 4 86" xfId="31014" xr:uid="{00000000-0005-0000-0000-000026790000}"/>
    <cellStyle name="Normal 6 2 2 2 4 87" xfId="31015" xr:uid="{00000000-0005-0000-0000-000027790000}"/>
    <cellStyle name="Normal 6 2 2 2 4 88" xfId="31016" xr:uid="{00000000-0005-0000-0000-000028790000}"/>
    <cellStyle name="Normal 6 2 2 2 4 89" xfId="31017" xr:uid="{00000000-0005-0000-0000-000029790000}"/>
    <cellStyle name="Normal 6 2 2 2 4 9" xfId="31018" xr:uid="{00000000-0005-0000-0000-00002A790000}"/>
    <cellStyle name="Normal 6 2 2 2 4 90" xfId="31019" xr:uid="{00000000-0005-0000-0000-00002B790000}"/>
    <cellStyle name="Normal 6 2 2 2 4 91" xfId="31020" xr:uid="{00000000-0005-0000-0000-00002C790000}"/>
    <cellStyle name="Normal 6 2 2 2 4 92" xfId="31021" xr:uid="{00000000-0005-0000-0000-00002D790000}"/>
    <cellStyle name="Normal 6 2 2 2 4 93" xfId="31022" xr:uid="{00000000-0005-0000-0000-00002E790000}"/>
    <cellStyle name="Normal 6 2 2 2 4 94" xfId="31023" xr:uid="{00000000-0005-0000-0000-00002F790000}"/>
    <cellStyle name="Normal 6 2 2 2 4 95" xfId="31024" xr:uid="{00000000-0005-0000-0000-000030790000}"/>
    <cellStyle name="Normal 6 2 2 2 4 96" xfId="31025" xr:uid="{00000000-0005-0000-0000-000031790000}"/>
    <cellStyle name="Normal 6 2 2 2 4 97" xfId="31026" xr:uid="{00000000-0005-0000-0000-000032790000}"/>
    <cellStyle name="Normal 6 2 2 2 4 98" xfId="31027" xr:uid="{00000000-0005-0000-0000-000033790000}"/>
    <cellStyle name="Normal 6 2 2 2 4 99" xfId="31028" xr:uid="{00000000-0005-0000-0000-000034790000}"/>
    <cellStyle name="Normal 6 2 2 2 5" xfId="31029" xr:uid="{00000000-0005-0000-0000-000035790000}"/>
    <cellStyle name="Normal 6 2 2 2 6" xfId="31030" xr:uid="{00000000-0005-0000-0000-000036790000}"/>
    <cellStyle name="Normal 6 2 2 2 7" xfId="31031" xr:uid="{00000000-0005-0000-0000-000037790000}"/>
    <cellStyle name="Normal 6 2 2 2 8" xfId="31032" xr:uid="{00000000-0005-0000-0000-000038790000}"/>
    <cellStyle name="Normal 6 2 2 2 9" xfId="31033" xr:uid="{00000000-0005-0000-0000-000039790000}"/>
    <cellStyle name="Normal 6 2 2 3" xfId="31034" xr:uid="{00000000-0005-0000-0000-00003A790000}"/>
    <cellStyle name="Normal 6 2 2 3 10" xfId="31035" xr:uid="{00000000-0005-0000-0000-00003B790000}"/>
    <cellStyle name="Normal 6 2 2 3 100" xfId="31036" xr:uid="{00000000-0005-0000-0000-00003C790000}"/>
    <cellStyle name="Normal 6 2 2 3 101" xfId="31037" xr:uid="{00000000-0005-0000-0000-00003D790000}"/>
    <cellStyle name="Normal 6 2 2 3 102" xfId="31038" xr:uid="{00000000-0005-0000-0000-00003E790000}"/>
    <cellStyle name="Normal 6 2 2 3 103" xfId="31039" xr:uid="{00000000-0005-0000-0000-00003F790000}"/>
    <cellStyle name="Normal 6 2 2 3 104" xfId="31040" xr:uid="{00000000-0005-0000-0000-000040790000}"/>
    <cellStyle name="Normal 6 2 2 3 105" xfId="31041" xr:uid="{00000000-0005-0000-0000-000041790000}"/>
    <cellStyle name="Normal 6 2 2 3 106" xfId="31042" xr:uid="{00000000-0005-0000-0000-000042790000}"/>
    <cellStyle name="Normal 6 2 2 3 107" xfId="31043" xr:uid="{00000000-0005-0000-0000-000043790000}"/>
    <cellStyle name="Normal 6 2 2 3 108" xfId="31044" xr:uid="{00000000-0005-0000-0000-000044790000}"/>
    <cellStyle name="Normal 6 2 2 3 109" xfId="31045" xr:uid="{00000000-0005-0000-0000-000045790000}"/>
    <cellStyle name="Normal 6 2 2 3 11" xfId="31046" xr:uid="{00000000-0005-0000-0000-000046790000}"/>
    <cellStyle name="Normal 6 2 2 3 110" xfId="31047" xr:uid="{00000000-0005-0000-0000-000047790000}"/>
    <cellStyle name="Normal 6 2 2 3 111" xfId="31048" xr:uid="{00000000-0005-0000-0000-000048790000}"/>
    <cellStyle name="Normal 6 2 2 3 112" xfId="31049" xr:uid="{00000000-0005-0000-0000-000049790000}"/>
    <cellStyle name="Normal 6 2 2 3 113" xfId="31050" xr:uid="{00000000-0005-0000-0000-00004A790000}"/>
    <cellStyle name="Normal 6 2 2 3 114" xfId="31051" xr:uid="{00000000-0005-0000-0000-00004B790000}"/>
    <cellStyle name="Normal 6 2 2 3 115" xfId="31052" xr:uid="{00000000-0005-0000-0000-00004C790000}"/>
    <cellStyle name="Normal 6 2 2 3 116" xfId="31053" xr:uid="{00000000-0005-0000-0000-00004D790000}"/>
    <cellStyle name="Normal 6 2 2 3 117" xfId="31054" xr:uid="{00000000-0005-0000-0000-00004E790000}"/>
    <cellStyle name="Normal 6 2 2 3 118" xfId="31055" xr:uid="{00000000-0005-0000-0000-00004F790000}"/>
    <cellStyle name="Normal 6 2 2 3 119" xfId="31056" xr:uid="{00000000-0005-0000-0000-000050790000}"/>
    <cellStyle name="Normal 6 2 2 3 12" xfId="31057" xr:uid="{00000000-0005-0000-0000-000051790000}"/>
    <cellStyle name="Normal 6 2 2 3 120" xfId="31058" xr:uid="{00000000-0005-0000-0000-000052790000}"/>
    <cellStyle name="Normal 6 2 2 3 121" xfId="31059" xr:uid="{00000000-0005-0000-0000-000053790000}"/>
    <cellStyle name="Normal 6 2 2 3 122" xfId="31060" xr:uid="{00000000-0005-0000-0000-000054790000}"/>
    <cellStyle name="Normal 6 2 2 3 123" xfId="31061" xr:uid="{00000000-0005-0000-0000-000055790000}"/>
    <cellStyle name="Normal 6 2 2 3 124" xfId="31062" xr:uid="{00000000-0005-0000-0000-000056790000}"/>
    <cellStyle name="Normal 6 2 2 3 125" xfId="31063" xr:uid="{00000000-0005-0000-0000-000057790000}"/>
    <cellStyle name="Normal 6 2 2 3 126" xfId="31064" xr:uid="{00000000-0005-0000-0000-000058790000}"/>
    <cellStyle name="Normal 6 2 2 3 127" xfId="31065" xr:uid="{00000000-0005-0000-0000-000059790000}"/>
    <cellStyle name="Normal 6 2 2 3 128" xfId="31066" xr:uid="{00000000-0005-0000-0000-00005A790000}"/>
    <cellStyle name="Normal 6 2 2 3 129" xfId="31067" xr:uid="{00000000-0005-0000-0000-00005B790000}"/>
    <cellStyle name="Normal 6 2 2 3 13" xfId="31068" xr:uid="{00000000-0005-0000-0000-00005C790000}"/>
    <cellStyle name="Normal 6 2 2 3 130" xfId="31069" xr:uid="{00000000-0005-0000-0000-00005D790000}"/>
    <cellStyle name="Normal 6 2 2 3 131" xfId="31070" xr:uid="{00000000-0005-0000-0000-00005E790000}"/>
    <cellStyle name="Normal 6 2 2 3 132" xfId="31071" xr:uid="{00000000-0005-0000-0000-00005F790000}"/>
    <cellStyle name="Normal 6 2 2 3 133" xfId="31072" xr:uid="{00000000-0005-0000-0000-000060790000}"/>
    <cellStyle name="Normal 6 2 2 3 134" xfId="31073" xr:uid="{00000000-0005-0000-0000-000061790000}"/>
    <cellStyle name="Normal 6 2 2 3 135" xfId="31074" xr:uid="{00000000-0005-0000-0000-000062790000}"/>
    <cellStyle name="Normal 6 2 2 3 136" xfId="31075" xr:uid="{00000000-0005-0000-0000-000063790000}"/>
    <cellStyle name="Normal 6 2 2 3 137" xfId="31076" xr:uid="{00000000-0005-0000-0000-000064790000}"/>
    <cellStyle name="Normal 6 2 2 3 138" xfId="31077" xr:uid="{00000000-0005-0000-0000-000065790000}"/>
    <cellStyle name="Normal 6 2 2 3 139" xfId="31078" xr:uid="{00000000-0005-0000-0000-000066790000}"/>
    <cellStyle name="Normal 6 2 2 3 14" xfId="31079" xr:uid="{00000000-0005-0000-0000-000067790000}"/>
    <cellStyle name="Normal 6 2 2 3 140" xfId="31080" xr:uid="{00000000-0005-0000-0000-000068790000}"/>
    <cellStyle name="Normal 6 2 2 3 141" xfId="31081" xr:uid="{00000000-0005-0000-0000-000069790000}"/>
    <cellStyle name="Normal 6 2 2 3 142" xfId="31082" xr:uid="{00000000-0005-0000-0000-00006A790000}"/>
    <cellStyle name="Normal 6 2 2 3 143" xfId="31083" xr:uid="{00000000-0005-0000-0000-00006B790000}"/>
    <cellStyle name="Normal 6 2 2 3 144" xfId="31084" xr:uid="{00000000-0005-0000-0000-00006C790000}"/>
    <cellStyle name="Normal 6 2 2 3 145" xfId="31085" xr:uid="{00000000-0005-0000-0000-00006D790000}"/>
    <cellStyle name="Normal 6 2 2 3 146" xfId="31086" xr:uid="{00000000-0005-0000-0000-00006E790000}"/>
    <cellStyle name="Normal 6 2 2 3 147" xfId="31087" xr:uid="{00000000-0005-0000-0000-00006F790000}"/>
    <cellStyle name="Normal 6 2 2 3 148" xfId="31088" xr:uid="{00000000-0005-0000-0000-000070790000}"/>
    <cellStyle name="Normal 6 2 2 3 149" xfId="31089" xr:uid="{00000000-0005-0000-0000-000071790000}"/>
    <cellStyle name="Normal 6 2 2 3 15" xfId="31090" xr:uid="{00000000-0005-0000-0000-000072790000}"/>
    <cellStyle name="Normal 6 2 2 3 150" xfId="31091" xr:uid="{00000000-0005-0000-0000-000073790000}"/>
    <cellStyle name="Normal 6 2 2 3 151" xfId="31092" xr:uid="{00000000-0005-0000-0000-000074790000}"/>
    <cellStyle name="Normal 6 2 2 3 152" xfId="31093" xr:uid="{00000000-0005-0000-0000-000075790000}"/>
    <cellStyle name="Normal 6 2 2 3 153" xfId="31094" xr:uid="{00000000-0005-0000-0000-000076790000}"/>
    <cellStyle name="Normal 6 2 2 3 154" xfId="31095" xr:uid="{00000000-0005-0000-0000-000077790000}"/>
    <cellStyle name="Normal 6 2 2 3 155" xfId="31096" xr:uid="{00000000-0005-0000-0000-000078790000}"/>
    <cellStyle name="Normal 6 2 2 3 156" xfId="31097" xr:uid="{00000000-0005-0000-0000-000079790000}"/>
    <cellStyle name="Normal 6 2 2 3 157" xfId="31098" xr:uid="{00000000-0005-0000-0000-00007A790000}"/>
    <cellStyle name="Normal 6 2 2 3 158" xfId="31099" xr:uid="{00000000-0005-0000-0000-00007B790000}"/>
    <cellStyle name="Normal 6 2 2 3 159" xfId="31100" xr:uid="{00000000-0005-0000-0000-00007C790000}"/>
    <cellStyle name="Normal 6 2 2 3 16" xfId="31101" xr:uid="{00000000-0005-0000-0000-00007D790000}"/>
    <cellStyle name="Normal 6 2 2 3 160" xfId="31102" xr:uid="{00000000-0005-0000-0000-00007E790000}"/>
    <cellStyle name="Normal 6 2 2 3 161" xfId="31103" xr:uid="{00000000-0005-0000-0000-00007F790000}"/>
    <cellStyle name="Normal 6 2 2 3 162" xfId="31104" xr:uid="{00000000-0005-0000-0000-000080790000}"/>
    <cellStyle name="Normal 6 2 2 3 163" xfId="31105" xr:uid="{00000000-0005-0000-0000-000081790000}"/>
    <cellStyle name="Normal 6 2 2 3 164" xfId="31106" xr:uid="{00000000-0005-0000-0000-000082790000}"/>
    <cellStyle name="Normal 6 2 2 3 165" xfId="31107" xr:uid="{00000000-0005-0000-0000-000083790000}"/>
    <cellStyle name="Normal 6 2 2 3 166" xfId="31108" xr:uid="{00000000-0005-0000-0000-000084790000}"/>
    <cellStyle name="Normal 6 2 2 3 167" xfId="31109" xr:uid="{00000000-0005-0000-0000-000085790000}"/>
    <cellStyle name="Normal 6 2 2 3 168" xfId="31110" xr:uid="{00000000-0005-0000-0000-000086790000}"/>
    <cellStyle name="Normal 6 2 2 3 169" xfId="31111" xr:uid="{00000000-0005-0000-0000-000087790000}"/>
    <cellStyle name="Normal 6 2 2 3 17" xfId="31112" xr:uid="{00000000-0005-0000-0000-000088790000}"/>
    <cellStyle name="Normal 6 2 2 3 170" xfId="31113" xr:uid="{00000000-0005-0000-0000-000089790000}"/>
    <cellStyle name="Normal 6 2 2 3 171" xfId="31114" xr:uid="{00000000-0005-0000-0000-00008A790000}"/>
    <cellStyle name="Normal 6 2 2 3 172" xfId="31115" xr:uid="{00000000-0005-0000-0000-00008B790000}"/>
    <cellStyle name="Normal 6 2 2 3 173" xfId="31116" xr:uid="{00000000-0005-0000-0000-00008C790000}"/>
    <cellStyle name="Normal 6 2 2 3 174" xfId="31117" xr:uid="{00000000-0005-0000-0000-00008D790000}"/>
    <cellStyle name="Normal 6 2 2 3 175" xfId="31118" xr:uid="{00000000-0005-0000-0000-00008E790000}"/>
    <cellStyle name="Normal 6 2 2 3 176" xfId="31119" xr:uid="{00000000-0005-0000-0000-00008F790000}"/>
    <cellStyle name="Normal 6 2 2 3 177" xfId="31120" xr:uid="{00000000-0005-0000-0000-000090790000}"/>
    <cellStyle name="Normal 6 2 2 3 178" xfId="31121" xr:uid="{00000000-0005-0000-0000-000091790000}"/>
    <cellStyle name="Normal 6 2 2 3 179" xfId="31122" xr:uid="{00000000-0005-0000-0000-000092790000}"/>
    <cellStyle name="Normal 6 2 2 3 18" xfId="31123" xr:uid="{00000000-0005-0000-0000-000093790000}"/>
    <cellStyle name="Normal 6 2 2 3 180" xfId="31124" xr:uid="{00000000-0005-0000-0000-000094790000}"/>
    <cellStyle name="Normal 6 2 2 3 181" xfId="31125" xr:uid="{00000000-0005-0000-0000-000095790000}"/>
    <cellStyle name="Normal 6 2 2 3 19" xfId="31126" xr:uid="{00000000-0005-0000-0000-000096790000}"/>
    <cellStyle name="Normal 6 2 2 3 2" xfId="31127" xr:uid="{00000000-0005-0000-0000-000097790000}"/>
    <cellStyle name="Normal 6 2 2 3 2 10" xfId="31128" xr:uid="{00000000-0005-0000-0000-000098790000}"/>
    <cellStyle name="Normal 6 2 2 3 2 100" xfId="31129" xr:uid="{00000000-0005-0000-0000-000099790000}"/>
    <cellStyle name="Normal 6 2 2 3 2 101" xfId="31130" xr:uid="{00000000-0005-0000-0000-00009A790000}"/>
    <cellStyle name="Normal 6 2 2 3 2 102" xfId="31131" xr:uid="{00000000-0005-0000-0000-00009B790000}"/>
    <cellStyle name="Normal 6 2 2 3 2 103" xfId="31132" xr:uid="{00000000-0005-0000-0000-00009C790000}"/>
    <cellStyle name="Normal 6 2 2 3 2 104" xfId="31133" xr:uid="{00000000-0005-0000-0000-00009D790000}"/>
    <cellStyle name="Normal 6 2 2 3 2 105" xfId="31134" xr:uid="{00000000-0005-0000-0000-00009E790000}"/>
    <cellStyle name="Normal 6 2 2 3 2 106" xfId="31135" xr:uid="{00000000-0005-0000-0000-00009F790000}"/>
    <cellStyle name="Normal 6 2 2 3 2 107" xfId="31136" xr:uid="{00000000-0005-0000-0000-0000A0790000}"/>
    <cellStyle name="Normal 6 2 2 3 2 108" xfId="31137" xr:uid="{00000000-0005-0000-0000-0000A1790000}"/>
    <cellStyle name="Normal 6 2 2 3 2 109" xfId="31138" xr:uid="{00000000-0005-0000-0000-0000A2790000}"/>
    <cellStyle name="Normal 6 2 2 3 2 11" xfId="31139" xr:uid="{00000000-0005-0000-0000-0000A3790000}"/>
    <cellStyle name="Normal 6 2 2 3 2 110" xfId="31140" xr:uid="{00000000-0005-0000-0000-0000A4790000}"/>
    <cellStyle name="Normal 6 2 2 3 2 111" xfId="31141" xr:uid="{00000000-0005-0000-0000-0000A5790000}"/>
    <cellStyle name="Normal 6 2 2 3 2 112" xfId="31142" xr:uid="{00000000-0005-0000-0000-0000A6790000}"/>
    <cellStyle name="Normal 6 2 2 3 2 113" xfId="31143" xr:uid="{00000000-0005-0000-0000-0000A7790000}"/>
    <cellStyle name="Normal 6 2 2 3 2 114" xfId="31144" xr:uid="{00000000-0005-0000-0000-0000A8790000}"/>
    <cellStyle name="Normal 6 2 2 3 2 115" xfId="31145" xr:uid="{00000000-0005-0000-0000-0000A9790000}"/>
    <cellStyle name="Normal 6 2 2 3 2 116" xfId="31146" xr:uid="{00000000-0005-0000-0000-0000AA790000}"/>
    <cellStyle name="Normal 6 2 2 3 2 117" xfId="31147" xr:uid="{00000000-0005-0000-0000-0000AB790000}"/>
    <cellStyle name="Normal 6 2 2 3 2 118" xfId="31148" xr:uid="{00000000-0005-0000-0000-0000AC790000}"/>
    <cellStyle name="Normal 6 2 2 3 2 119" xfId="31149" xr:uid="{00000000-0005-0000-0000-0000AD790000}"/>
    <cellStyle name="Normal 6 2 2 3 2 12" xfId="31150" xr:uid="{00000000-0005-0000-0000-0000AE790000}"/>
    <cellStyle name="Normal 6 2 2 3 2 120" xfId="31151" xr:uid="{00000000-0005-0000-0000-0000AF790000}"/>
    <cellStyle name="Normal 6 2 2 3 2 121" xfId="31152" xr:uid="{00000000-0005-0000-0000-0000B0790000}"/>
    <cellStyle name="Normal 6 2 2 3 2 122" xfId="31153" xr:uid="{00000000-0005-0000-0000-0000B1790000}"/>
    <cellStyle name="Normal 6 2 2 3 2 123" xfId="31154" xr:uid="{00000000-0005-0000-0000-0000B2790000}"/>
    <cellStyle name="Normal 6 2 2 3 2 124" xfId="31155" xr:uid="{00000000-0005-0000-0000-0000B3790000}"/>
    <cellStyle name="Normal 6 2 2 3 2 125" xfId="31156" xr:uid="{00000000-0005-0000-0000-0000B4790000}"/>
    <cellStyle name="Normal 6 2 2 3 2 126" xfId="31157" xr:uid="{00000000-0005-0000-0000-0000B5790000}"/>
    <cellStyle name="Normal 6 2 2 3 2 127" xfId="31158" xr:uid="{00000000-0005-0000-0000-0000B6790000}"/>
    <cellStyle name="Normal 6 2 2 3 2 128" xfId="31159" xr:uid="{00000000-0005-0000-0000-0000B7790000}"/>
    <cellStyle name="Normal 6 2 2 3 2 129" xfId="31160" xr:uid="{00000000-0005-0000-0000-0000B8790000}"/>
    <cellStyle name="Normal 6 2 2 3 2 13" xfId="31161" xr:uid="{00000000-0005-0000-0000-0000B9790000}"/>
    <cellStyle name="Normal 6 2 2 3 2 130" xfId="31162" xr:uid="{00000000-0005-0000-0000-0000BA790000}"/>
    <cellStyle name="Normal 6 2 2 3 2 131" xfId="31163" xr:uid="{00000000-0005-0000-0000-0000BB790000}"/>
    <cellStyle name="Normal 6 2 2 3 2 132" xfId="31164" xr:uid="{00000000-0005-0000-0000-0000BC790000}"/>
    <cellStyle name="Normal 6 2 2 3 2 133" xfId="31165" xr:uid="{00000000-0005-0000-0000-0000BD790000}"/>
    <cellStyle name="Normal 6 2 2 3 2 134" xfId="31166" xr:uid="{00000000-0005-0000-0000-0000BE790000}"/>
    <cellStyle name="Normal 6 2 2 3 2 135" xfId="31167" xr:uid="{00000000-0005-0000-0000-0000BF790000}"/>
    <cellStyle name="Normal 6 2 2 3 2 136" xfId="31168" xr:uid="{00000000-0005-0000-0000-0000C0790000}"/>
    <cellStyle name="Normal 6 2 2 3 2 137" xfId="31169" xr:uid="{00000000-0005-0000-0000-0000C1790000}"/>
    <cellStyle name="Normal 6 2 2 3 2 138" xfId="31170" xr:uid="{00000000-0005-0000-0000-0000C2790000}"/>
    <cellStyle name="Normal 6 2 2 3 2 139" xfId="31171" xr:uid="{00000000-0005-0000-0000-0000C3790000}"/>
    <cellStyle name="Normal 6 2 2 3 2 14" xfId="31172" xr:uid="{00000000-0005-0000-0000-0000C4790000}"/>
    <cellStyle name="Normal 6 2 2 3 2 140" xfId="31173" xr:uid="{00000000-0005-0000-0000-0000C5790000}"/>
    <cellStyle name="Normal 6 2 2 3 2 141" xfId="31174" xr:uid="{00000000-0005-0000-0000-0000C6790000}"/>
    <cellStyle name="Normal 6 2 2 3 2 142" xfId="31175" xr:uid="{00000000-0005-0000-0000-0000C7790000}"/>
    <cellStyle name="Normal 6 2 2 3 2 143" xfId="31176" xr:uid="{00000000-0005-0000-0000-0000C8790000}"/>
    <cellStyle name="Normal 6 2 2 3 2 144" xfId="31177" xr:uid="{00000000-0005-0000-0000-0000C9790000}"/>
    <cellStyle name="Normal 6 2 2 3 2 145" xfId="31178" xr:uid="{00000000-0005-0000-0000-0000CA790000}"/>
    <cellStyle name="Normal 6 2 2 3 2 146" xfId="31179" xr:uid="{00000000-0005-0000-0000-0000CB790000}"/>
    <cellStyle name="Normal 6 2 2 3 2 147" xfId="31180" xr:uid="{00000000-0005-0000-0000-0000CC790000}"/>
    <cellStyle name="Normal 6 2 2 3 2 148" xfId="31181" xr:uid="{00000000-0005-0000-0000-0000CD790000}"/>
    <cellStyle name="Normal 6 2 2 3 2 149" xfId="31182" xr:uid="{00000000-0005-0000-0000-0000CE790000}"/>
    <cellStyle name="Normal 6 2 2 3 2 15" xfId="31183" xr:uid="{00000000-0005-0000-0000-0000CF790000}"/>
    <cellStyle name="Normal 6 2 2 3 2 150" xfId="31184" xr:uid="{00000000-0005-0000-0000-0000D0790000}"/>
    <cellStyle name="Normal 6 2 2 3 2 151" xfId="31185" xr:uid="{00000000-0005-0000-0000-0000D1790000}"/>
    <cellStyle name="Normal 6 2 2 3 2 152" xfId="31186" xr:uid="{00000000-0005-0000-0000-0000D2790000}"/>
    <cellStyle name="Normal 6 2 2 3 2 153" xfId="31187" xr:uid="{00000000-0005-0000-0000-0000D3790000}"/>
    <cellStyle name="Normal 6 2 2 3 2 154" xfId="31188" xr:uid="{00000000-0005-0000-0000-0000D4790000}"/>
    <cellStyle name="Normal 6 2 2 3 2 155" xfId="31189" xr:uid="{00000000-0005-0000-0000-0000D5790000}"/>
    <cellStyle name="Normal 6 2 2 3 2 156" xfId="31190" xr:uid="{00000000-0005-0000-0000-0000D6790000}"/>
    <cellStyle name="Normal 6 2 2 3 2 157" xfId="31191" xr:uid="{00000000-0005-0000-0000-0000D7790000}"/>
    <cellStyle name="Normal 6 2 2 3 2 158" xfId="31192" xr:uid="{00000000-0005-0000-0000-0000D8790000}"/>
    <cellStyle name="Normal 6 2 2 3 2 159" xfId="31193" xr:uid="{00000000-0005-0000-0000-0000D9790000}"/>
    <cellStyle name="Normal 6 2 2 3 2 16" xfId="31194" xr:uid="{00000000-0005-0000-0000-0000DA790000}"/>
    <cellStyle name="Normal 6 2 2 3 2 160" xfId="31195" xr:uid="{00000000-0005-0000-0000-0000DB790000}"/>
    <cellStyle name="Normal 6 2 2 3 2 161" xfId="31196" xr:uid="{00000000-0005-0000-0000-0000DC790000}"/>
    <cellStyle name="Normal 6 2 2 3 2 162" xfId="31197" xr:uid="{00000000-0005-0000-0000-0000DD790000}"/>
    <cellStyle name="Normal 6 2 2 3 2 163" xfId="31198" xr:uid="{00000000-0005-0000-0000-0000DE790000}"/>
    <cellStyle name="Normal 6 2 2 3 2 164" xfId="31199" xr:uid="{00000000-0005-0000-0000-0000DF790000}"/>
    <cellStyle name="Normal 6 2 2 3 2 165" xfId="31200" xr:uid="{00000000-0005-0000-0000-0000E0790000}"/>
    <cellStyle name="Normal 6 2 2 3 2 166" xfId="31201" xr:uid="{00000000-0005-0000-0000-0000E1790000}"/>
    <cellStyle name="Normal 6 2 2 3 2 167" xfId="31202" xr:uid="{00000000-0005-0000-0000-0000E2790000}"/>
    <cellStyle name="Normal 6 2 2 3 2 168" xfId="31203" xr:uid="{00000000-0005-0000-0000-0000E3790000}"/>
    <cellStyle name="Normal 6 2 2 3 2 169" xfId="31204" xr:uid="{00000000-0005-0000-0000-0000E4790000}"/>
    <cellStyle name="Normal 6 2 2 3 2 17" xfId="31205" xr:uid="{00000000-0005-0000-0000-0000E5790000}"/>
    <cellStyle name="Normal 6 2 2 3 2 170" xfId="31206" xr:uid="{00000000-0005-0000-0000-0000E6790000}"/>
    <cellStyle name="Normal 6 2 2 3 2 171" xfId="31207" xr:uid="{00000000-0005-0000-0000-0000E7790000}"/>
    <cellStyle name="Normal 6 2 2 3 2 172" xfId="31208" xr:uid="{00000000-0005-0000-0000-0000E8790000}"/>
    <cellStyle name="Normal 6 2 2 3 2 173" xfId="31209" xr:uid="{00000000-0005-0000-0000-0000E9790000}"/>
    <cellStyle name="Normal 6 2 2 3 2 174" xfId="31210" xr:uid="{00000000-0005-0000-0000-0000EA790000}"/>
    <cellStyle name="Normal 6 2 2 3 2 175" xfId="31211" xr:uid="{00000000-0005-0000-0000-0000EB790000}"/>
    <cellStyle name="Normal 6 2 2 3 2 176" xfId="31212" xr:uid="{00000000-0005-0000-0000-0000EC790000}"/>
    <cellStyle name="Normal 6 2 2 3 2 177" xfId="31213" xr:uid="{00000000-0005-0000-0000-0000ED790000}"/>
    <cellStyle name="Normal 6 2 2 3 2 178" xfId="31214" xr:uid="{00000000-0005-0000-0000-0000EE790000}"/>
    <cellStyle name="Normal 6 2 2 3 2 179" xfId="31215" xr:uid="{00000000-0005-0000-0000-0000EF790000}"/>
    <cellStyle name="Normal 6 2 2 3 2 18" xfId="31216" xr:uid="{00000000-0005-0000-0000-0000F0790000}"/>
    <cellStyle name="Normal 6 2 2 3 2 180" xfId="31217" xr:uid="{00000000-0005-0000-0000-0000F1790000}"/>
    <cellStyle name="Normal 6 2 2 3 2 181" xfId="31218" xr:uid="{00000000-0005-0000-0000-0000F2790000}"/>
    <cellStyle name="Normal 6 2 2 3 2 19" xfId="31219" xr:uid="{00000000-0005-0000-0000-0000F3790000}"/>
    <cellStyle name="Normal 6 2 2 3 2 2" xfId="31220" xr:uid="{00000000-0005-0000-0000-0000F4790000}"/>
    <cellStyle name="Normal 6 2 2 3 2 2 10" xfId="31221" xr:uid="{00000000-0005-0000-0000-0000F5790000}"/>
    <cellStyle name="Normal 6 2 2 3 2 2 100" xfId="31222" xr:uid="{00000000-0005-0000-0000-0000F6790000}"/>
    <cellStyle name="Normal 6 2 2 3 2 2 101" xfId="31223" xr:uid="{00000000-0005-0000-0000-0000F7790000}"/>
    <cellStyle name="Normal 6 2 2 3 2 2 102" xfId="31224" xr:uid="{00000000-0005-0000-0000-0000F8790000}"/>
    <cellStyle name="Normal 6 2 2 3 2 2 103" xfId="31225" xr:uid="{00000000-0005-0000-0000-0000F9790000}"/>
    <cellStyle name="Normal 6 2 2 3 2 2 104" xfId="31226" xr:uid="{00000000-0005-0000-0000-0000FA790000}"/>
    <cellStyle name="Normal 6 2 2 3 2 2 105" xfId="31227" xr:uid="{00000000-0005-0000-0000-0000FB790000}"/>
    <cellStyle name="Normal 6 2 2 3 2 2 106" xfId="31228" xr:uid="{00000000-0005-0000-0000-0000FC790000}"/>
    <cellStyle name="Normal 6 2 2 3 2 2 107" xfId="31229" xr:uid="{00000000-0005-0000-0000-0000FD790000}"/>
    <cellStyle name="Normal 6 2 2 3 2 2 108" xfId="31230" xr:uid="{00000000-0005-0000-0000-0000FE790000}"/>
    <cellStyle name="Normal 6 2 2 3 2 2 109" xfId="31231" xr:uid="{00000000-0005-0000-0000-0000FF790000}"/>
    <cellStyle name="Normal 6 2 2 3 2 2 11" xfId="31232" xr:uid="{00000000-0005-0000-0000-0000007A0000}"/>
    <cellStyle name="Normal 6 2 2 3 2 2 110" xfId="31233" xr:uid="{00000000-0005-0000-0000-0000017A0000}"/>
    <cellStyle name="Normal 6 2 2 3 2 2 111" xfId="31234" xr:uid="{00000000-0005-0000-0000-0000027A0000}"/>
    <cellStyle name="Normal 6 2 2 3 2 2 112" xfId="31235" xr:uid="{00000000-0005-0000-0000-0000037A0000}"/>
    <cellStyle name="Normal 6 2 2 3 2 2 113" xfId="31236" xr:uid="{00000000-0005-0000-0000-0000047A0000}"/>
    <cellStyle name="Normal 6 2 2 3 2 2 114" xfId="31237" xr:uid="{00000000-0005-0000-0000-0000057A0000}"/>
    <cellStyle name="Normal 6 2 2 3 2 2 115" xfId="31238" xr:uid="{00000000-0005-0000-0000-0000067A0000}"/>
    <cellStyle name="Normal 6 2 2 3 2 2 116" xfId="31239" xr:uid="{00000000-0005-0000-0000-0000077A0000}"/>
    <cellStyle name="Normal 6 2 2 3 2 2 117" xfId="31240" xr:uid="{00000000-0005-0000-0000-0000087A0000}"/>
    <cellStyle name="Normal 6 2 2 3 2 2 118" xfId="31241" xr:uid="{00000000-0005-0000-0000-0000097A0000}"/>
    <cellStyle name="Normal 6 2 2 3 2 2 119" xfId="31242" xr:uid="{00000000-0005-0000-0000-00000A7A0000}"/>
    <cellStyle name="Normal 6 2 2 3 2 2 12" xfId="31243" xr:uid="{00000000-0005-0000-0000-00000B7A0000}"/>
    <cellStyle name="Normal 6 2 2 3 2 2 120" xfId="31244" xr:uid="{00000000-0005-0000-0000-00000C7A0000}"/>
    <cellStyle name="Normal 6 2 2 3 2 2 121" xfId="31245" xr:uid="{00000000-0005-0000-0000-00000D7A0000}"/>
    <cellStyle name="Normal 6 2 2 3 2 2 122" xfId="31246" xr:uid="{00000000-0005-0000-0000-00000E7A0000}"/>
    <cellStyle name="Normal 6 2 2 3 2 2 123" xfId="31247" xr:uid="{00000000-0005-0000-0000-00000F7A0000}"/>
    <cellStyle name="Normal 6 2 2 3 2 2 124" xfId="31248" xr:uid="{00000000-0005-0000-0000-0000107A0000}"/>
    <cellStyle name="Normal 6 2 2 3 2 2 125" xfId="31249" xr:uid="{00000000-0005-0000-0000-0000117A0000}"/>
    <cellStyle name="Normal 6 2 2 3 2 2 126" xfId="31250" xr:uid="{00000000-0005-0000-0000-0000127A0000}"/>
    <cellStyle name="Normal 6 2 2 3 2 2 127" xfId="31251" xr:uid="{00000000-0005-0000-0000-0000137A0000}"/>
    <cellStyle name="Normal 6 2 2 3 2 2 128" xfId="31252" xr:uid="{00000000-0005-0000-0000-0000147A0000}"/>
    <cellStyle name="Normal 6 2 2 3 2 2 129" xfId="31253" xr:uid="{00000000-0005-0000-0000-0000157A0000}"/>
    <cellStyle name="Normal 6 2 2 3 2 2 13" xfId="31254" xr:uid="{00000000-0005-0000-0000-0000167A0000}"/>
    <cellStyle name="Normal 6 2 2 3 2 2 130" xfId="31255" xr:uid="{00000000-0005-0000-0000-0000177A0000}"/>
    <cellStyle name="Normal 6 2 2 3 2 2 131" xfId="31256" xr:uid="{00000000-0005-0000-0000-0000187A0000}"/>
    <cellStyle name="Normal 6 2 2 3 2 2 132" xfId="31257" xr:uid="{00000000-0005-0000-0000-0000197A0000}"/>
    <cellStyle name="Normal 6 2 2 3 2 2 133" xfId="31258" xr:uid="{00000000-0005-0000-0000-00001A7A0000}"/>
    <cellStyle name="Normal 6 2 2 3 2 2 134" xfId="31259" xr:uid="{00000000-0005-0000-0000-00001B7A0000}"/>
    <cellStyle name="Normal 6 2 2 3 2 2 135" xfId="31260" xr:uid="{00000000-0005-0000-0000-00001C7A0000}"/>
    <cellStyle name="Normal 6 2 2 3 2 2 136" xfId="31261" xr:uid="{00000000-0005-0000-0000-00001D7A0000}"/>
    <cellStyle name="Normal 6 2 2 3 2 2 137" xfId="31262" xr:uid="{00000000-0005-0000-0000-00001E7A0000}"/>
    <cellStyle name="Normal 6 2 2 3 2 2 138" xfId="31263" xr:uid="{00000000-0005-0000-0000-00001F7A0000}"/>
    <cellStyle name="Normal 6 2 2 3 2 2 139" xfId="31264" xr:uid="{00000000-0005-0000-0000-0000207A0000}"/>
    <cellStyle name="Normal 6 2 2 3 2 2 14" xfId="31265" xr:uid="{00000000-0005-0000-0000-0000217A0000}"/>
    <cellStyle name="Normal 6 2 2 3 2 2 140" xfId="31266" xr:uid="{00000000-0005-0000-0000-0000227A0000}"/>
    <cellStyle name="Normal 6 2 2 3 2 2 141" xfId="31267" xr:uid="{00000000-0005-0000-0000-0000237A0000}"/>
    <cellStyle name="Normal 6 2 2 3 2 2 142" xfId="31268" xr:uid="{00000000-0005-0000-0000-0000247A0000}"/>
    <cellStyle name="Normal 6 2 2 3 2 2 143" xfId="31269" xr:uid="{00000000-0005-0000-0000-0000257A0000}"/>
    <cellStyle name="Normal 6 2 2 3 2 2 144" xfId="31270" xr:uid="{00000000-0005-0000-0000-0000267A0000}"/>
    <cellStyle name="Normal 6 2 2 3 2 2 145" xfId="31271" xr:uid="{00000000-0005-0000-0000-0000277A0000}"/>
    <cellStyle name="Normal 6 2 2 3 2 2 146" xfId="31272" xr:uid="{00000000-0005-0000-0000-0000287A0000}"/>
    <cellStyle name="Normal 6 2 2 3 2 2 147" xfId="31273" xr:uid="{00000000-0005-0000-0000-0000297A0000}"/>
    <cellStyle name="Normal 6 2 2 3 2 2 148" xfId="31274" xr:uid="{00000000-0005-0000-0000-00002A7A0000}"/>
    <cellStyle name="Normal 6 2 2 3 2 2 149" xfId="31275" xr:uid="{00000000-0005-0000-0000-00002B7A0000}"/>
    <cellStyle name="Normal 6 2 2 3 2 2 15" xfId="31276" xr:uid="{00000000-0005-0000-0000-00002C7A0000}"/>
    <cellStyle name="Normal 6 2 2 3 2 2 150" xfId="31277" xr:uid="{00000000-0005-0000-0000-00002D7A0000}"/>
    <cellStyle name="Normal 6 2 2 3 2 2 151" xfId="31278" xr:uid="{00000000-0005-0000-0000-00002E7A0000}"/>
    <cellStyle name="Normal 6 2 2 3 2 2 152" xfId="31279" xr:uid="{00000000-0005-0000-0000-00002F7A0000}"/>
    <cellStyle name="Normal 6 2 2 3 2 2 153" xfId="31280" xr:uid="{00000000-0005-0000-0000-0000307A0000}"/>
    <cellStyle name="Normal 6 2 2 3 2 2 154" xfId="31281" xr:uid="{00000000-0005-0000-0000-0000317A0000}"/>
    <cellStyle name="Normal 6 2 2 3 2 2 155" xfId="31282" xr:uid="{00000000-0005-0000-0000-0000327A0000}"/>
    <cellStyle name="Normal 6 2 2 3 2 2 156" xfId="31283" xr:uid="{00000000-0005-0000-0000-0000337A0000}"/>
    <cellStyle name="Normal 6 2 2 3 2 2 157" xfId="31284" xr:uid="{00000000-0005-0000-0000-0000347A0000}"/>
    <cellStyle name="Normal 6 2 2 3 2 2 158" xfId="31285" xr:uid="{00000000-0005-0000-0000-0000357A0000}"/>
    <cellStyle name="Normal 6 2 2 3 2 2 159" xfId="31286" xr:uid="{00000000-0005-0000-0000-0000367A0000}"/>
    <cellStyle name="Normal 6 2 2 3 2 2 16" xfId="31287" xr:uid="{00000000-0005-0000-0000-0000377A0000}"/>
    <cellStyle name="Normal 6 2 2 3 2 2 160" xfId="31288" xr:uid="{00000000-0005-0000-0000-0000387A0000}"/>
    <cellStyle name="Normal 6 2 2 3 2 2 161" xfId="31289" xr:uid="{00000000-0005-0000-0000-0000397A0000}"/>
    <cellStyle name="Normal 6 2 2 3 2 2 162" xfId="31290" xr:uid="{00000000-0005-0000-0000-00003A7A0000}"/>
    <cellStyle name="Normal 6 2 2 3 2 2 163" xfId="31291" xr:uid="{00000000-0005-0000-0000-00003B7A0000}"/>
    <cellStyle name="Normal 6 2 2 3 2 2 164" xfId="31292" xr:uid="{00000000-0005-0000-0000-00003C7A0000}"/>
    <cellStyle name="Normal 6 2 2 3 2 2 165" xfId="31293" xr:uid="{00000000-0005-0000-0000-00003D7A0000}"/>
    <cellStyle name="Normal 6 2 2 3 2 2 166" xfId="31294" xr:uid="{00000000-0005-0000-0000-00003E7A0000}"/>
    <cellStyle name="Normal 6 2 2 3 2 2 167" xfId="31295" xr:uid="{00000000-0005-0000-0000-00003F7A0000}"/>
    <cellStyle name="Normal 6 2 2 3 2 2 168" xfId="31296" xr:uid="{00000000-0005-0000-0000-0000407A0000}"/>
    <cellStyle name="Normal 6 2 2 3 2 2 169" xfId="31297" xr:uid="{00000000-0005-0000-0000-0000417A0000}"/>
    <cellStyle name="Normal 6 2 2 3 2 2 17" xfId="31298" xr:uid="{00000000-0005-0000-0000-0000427A0000}"/>
    <cellStyle name="Normal 6 2 2 3 2 2 170" xfId="31299" xr:uid="{00000000-0005-0000-0000-0000437A0000}"/>
    <cellStyle name="Normal 6 2 2 3 2 2 171" xfId="31300" xr:uid="{00000000-0005-0000-0000-0000447A0000}"/>
    <cellStyle name="Normal 6 2 2 3 2 2 172" xfId="31301" xr:uid="{00000000-0005-0000-0000-0000457A0000}"/>
    <cellStyle name="Normal 6 2 2 3 2 2 173" xfId="31302" xr:uid="{00000000-0005-0000-0000-0000467A0000}"/>
    <cellStyle name="Normal 6 2 2 3 2 2 174" xfId="31303" xr:uid="{00000000-0005-0000-0000-0000477A0000}"/>
    <cellStyle name="Normal 6 2 2 3 2 2 175" xfId="31304" xr:uid="{00000000-0005-0000-0000-0000487A0000}"/>
    <cellStyle name="Normal 6 2 2 3 2 2 176" xfId="31305" xr:uid="{00000000-0005-0000-0000-0000497A0000}"/>
    <cellStyle name="Normal 6 2 2 3 2 2 177" xfId="31306" xr:uid="{00000000-0005-0000-0000-00004A7A0000}"/>
    <cellStyle name="Normal 6 2 2 3 2 2 178" xfId="31307" xr:uid="{00000000-0005-0000-0000-00004B7A0000}"/>
    <cellStyle name="Normal 6 2 2 3 2 2 179" xfId="31308" xr:uid="{00000000-0005-0000-0000-00004C7A0000}"/>
    <cellStyle name="Normal 6 2 2 3 2 2 18" xfId="31309" xr:uid="{00000000-0005-0000-0000-00004D7A0000}"/>
    <cellStyle name="Normal 6 2 2 3 2 2 180" xfId="31310" xr:uid="{00000000-0005-0000-0000-00004E7A0000}"/>
    <cellStyle name="Normal 6 2 2 3 2 2 19" xfId="31311" xr:uid="{00000000-0005-0000-0000-00004F7A0000}"/>
    <cellStyle name="Normal 6 2 2 3 2 2 2" xfId="31312" xr:uid="{00000000-0005-0000-0000-0000507A0000}"/>
    <cellStyle name="Normal 6 2 2 3 2 2 20" xfId="31313" xr:uid="{00000000-0005-0000-0000-0000517A0000}"/>
    <cellStyle name="Normal 6 2 2 3 2 2 21" xfId="31314" xr:uid="{00000000-0005-0000-0000-0000527A0000}"/>
    <cellStyle name="Normal 6 2 2 3 2 2 22" xfId="31315" xr:uid="{00000000-0005-0000-0000-0000537A0000}"/>
    <cellStyle name="Normal 6 2 2 3 2 2 23" xfId="31316" xr:uid="{00000000-0005-0000-0000-0000547A0000}"/>
    <cellStyle name="Normal 6 2 2 3 2 2 24" xfId="31317" xr:uid="{00000000-0005-0000-0000-0000557A0000}"/>
    <cellStyle name="Normal 6 2 2 3 2 2 25" xfId="31318" xr:uid="{00000000-0005-0000-0000-0000567A0000}"/>
    <cellStyle name="Normal 6 2 2 3 2 2 26" xfId="31319" xr:uid="{00000000-0005-0000-0000-0000577A0000}"/>
    <cellStyle name="Normal 6 2 2 3 2 2 27" xfId="31320" xr:uid="{00000000-0005-0000-0000-0000587A0000}"/>
    <cellStyle name="Normal 6 2 2 3 2 2 28" xfId="31321" xr:uid="{00000000-0005-0000-0000-0000597A0000}"/>
    <cellStyle name="Normal 6 2 2 3 2 2 29" xfId="31322" xr:uid="{00000000-0005-0000-0000-00005A7A0000}"/>
    <cellStyle name="Normal 6 2 2 3 2 2 3" xfId="31323" xr:uid="{00000000-0005-0000-0000-00005B7A0000}"/>
    <cellStyle name="Normal 6 2 2 3 2 2 30" xfId="31324" xr:uid="{00000000-0005-0000-0000-00005C7A0000}"/>
    <cellStyle name="Normal 6 2 2 3 2 2 31" xfId="31325" xr:uid="{00000000-0005-0000-0000-00005D7A0000}"/>
    <cellStyle name="Normal 6 2 2 3 2 2 32" xfId="31326" xr:uid="{00000000-0005-0000-0000-00005E7A0000}"/>
    <cellStyle name="Normal 6 2 2 3 2 2 33" xfId="31327" xr:uid="{00000000-0005-0000-0000-00005F7A0000}"/>
    <cellStyle name="Normal 6 2 2 3 2 2 34" xfId="31328" xr:uid="{00000000-0005-0000-0000-0000607A0000}"/>
    <cellStyle name="Normal 6 2 2 3 2 2 35" xfId="31329" xr:uid="{00000000-0005-0000-0000-0000617A0000}"/>
    <cellStyle name="Normal 6 2 2 3 2 2 36" xfId="31330" xr:uid="{00000000-0005-0000-0000-0000627A0000}"/>
    <cellStyle name="Normal 6 2 2 3 2 2 37" xfId="31331" xr:uid="{00000000-0005-0000-0000-0000637A0000}"/>
    <cellStyle name="Normal 6 2 2 3 2 2 38" xfId="31332" xr:uid="{00000000-0005-0000-0000-0000647A0000}"/>
    <cellStyle name="Normal 6 2 2 3 2 2 39" xfId="31333" xr:uid="{00000000-0005-0000-0000-0000657A0000}"/>
    <cellStyle name="Normal 6 2 2 3 2 2 4" xfId="31334" xr:uid="{00000000-0005-0000-0000-0000667A0000}"/>
    <cellStyle name="Normal 6 2 2 3 2 2 40" xfId="31335" xr:uid="{00000000-0005-0000-0000-0000677A0000}"/>
    <cellStyle name="Normal 6 2 2 3 2 2 41" xfId="31336" xr:uid="{00000000-0005-0000-0000-0000687A0000}"/>
    <cellStyle name="Normal 6 2 2 3 2 2 42" xfId="31337" xr:uid="{00000000-0005-0000-0000-0000697A0000}"/>
    <cellStyle name="Normal 6 2 2 3 2 2 43" xfId="31338" xr:uid="{00000000-0005-0000-0000-00006A7A0000}"/>
    <cellStyle name="Normal 6 2 2 3 2 2 44" xfId="31339" xr:uid="{00000000-0005-0000-0000-00006B7A0000}"/>
    <cellStyle name="Normal 6 2 2 3 2 2 45" xfId="31340" xr:uid="{00000000-0005-0000-0000-00006C7A0000}"/>
    <cellStyle name="Normal 6 2 2 3 2 2 46" xfId="31341" xr:uid="{00000000-0005-0000-0000-00006D7A0000}"/>
    <cellStyle name="Normal 6 2 2 3 2 2 47" xfId="31342" xr:uid="{00000000-0005-0000-0000-00006E7A0000}"/>
    <cellStyle name="Normal 6 2 2 3 2 2 48" xfId="31343" xr:uid="{00000000-0005-0000-0000-00006F7A0000}"/>
    <cellStyle name="Normal 6 2 2 3 2 2 49" xfId="31344" xr:uid="{00000000-0005-0000-0000-0000707A0000}"/>
    <cellStyle name="Normal 6 2 2 3 2 2 5" xfId="31345" xr:uid="{00000000-0005-0000-0000-0000717A0000}"/>
    <cellStyle name="Normal 6 2 2 3 2 2 50" xfId="31346" xr:uid="{00000000-0005-0000-0000-0000727A0000}"/>
    <cellStyle name="Normal 6 2 2 3 2 2 51" xfId="31347" xr:uid="{00000000-0005-0000-0000-0000737A0000}"/>
    <cellStyle name="Normal 6 2 2 3 2 2 52" xfId="31348" xr:uid="{00000000-0005-0000-0000-0000747A0000}"/>
    <cellStyle name="Normal 6 2 2 3 2 2 53" xfId="31349" xr:uid="{00000000-0005-0000-0000-0000757A0000}"/>
    <cellStyle name="Normal 6 2 2 3 2 2 54" xfId="31350" xr:uid="{00000000-0005-0000-0000-0000767A0000}"/>
    <cellStyle name="Normal 6 2 2 3 2 2 55" xfId="31351" xr:uid="{00000000-0005-0000-0000-0000777A0000}"/>
    <cellStyle name="Normal 6 2 2 3 2 2 56" xfId="31352" xr:uid="{00000000-0005-0000-0000-0000787A0000}"/>
    <cellStyle name="Normal 6 2 2 3 2 2 57" xfId="31353" xr:uid="{00000000-0005-0000-0000-0000797A0000}"/>
    <cellStyle name="Normal 6 2 2 3 2 2 58" xfId="31354" xr:uid="{00000000-0005-0000-0000-00007A7A0000}"/>
    <cellStyle name="Normal 6 2 2 3 2 2 59" xfId="31355" xr:uid="{00000000-0005-0000-0000-00007B7A0000}"/>
    <cellStyle name="Normal 6 2 2 3 2 2 6" xfId="31356" xr:uid="{00000000-0005-0000-0000-00007C7A0000}"/>
    <cellStyle name="Normal 6 2 2 3 2 2 60" xfId="31357" xr:uid="{00000000-0005-0000-0000-00007D7A0000}"/>
    <cellStyle name="Normal 6 2 2 3 2 2 61" xfId="31358" xr:uid="{00000000-0005-0000-0000-00007E7A0000}"/>
    <cellStyle name="Normal 6 2 2 3 2 2 62" xfId="31359" xr:uid="{00000000-0005-0000-0000-00007F7A0000}"/>
    <cellStyle name="Normal 6 2 2 3 2 2 63" xfId="31360" xr:uid="{00000000-0005-0000-0000-0000807A0000}"/>
    <cellStyle name="Normal 6 2 2 3 2 2 64" xfId="31361" xr:uid="{00000000-0005-0000-0000-0000817A0000}"/>
    <cellStyle name="Normal 6 2 2 3 2 2 65" xfId="31362" xr:uid="{00000000-0005-0000-0000-0000827A0000}"/>
    <cellStyle name="Normal 6 2 2 3 2 2 66" xfId="31363" xr:uid="{00000000-0005-0000-0000-0000837A0000}"/>
    <cellStyle name="Normal 6 2 2 3 2 2 67" xfId="31364" xr:uid="{00000000-0005-0000-0000-0000847A0000}"/>
    <cellStyle name="Normal 6 2 2 3 2 2 68" xfId="31365" xr:uid="{00000000-0005-0000-0000-0000857A0000}"/>
    <cellStyle name="Normal 6 2 2 3 2 2 69" xfId="31366" xr:uid="{00000000-0005-0000-0000-0000867A0000}"/>
    <cellStyle name="Normal 6 2 2 3 2 2 7" xfId="31367" xr:uid="{00000000-0005-0000-0000-0000877A0000}"/>
    <cellStyle name="Normal 6 2 2 3 2 2 70" xfId="31368" xr:uid="{00000000-0005-0000-0000-0000887A0000}"/>
    <cellStyle name="Normal 6 2 2 3 2 2 71" xfId="31369" xr:uid="{00000000-0005-0000-0000-0000897A0000}"/>
    <cellStyle name="Normal 6 2 2 3 2 2 72" xfId="31370" xr:uid="{00000000-0005-0000-0000-00008A7A0000}"/>
    <cellStyle name="Normal 6 2 2 3 2 2 73" xfId="31371" xr:uid="{00000000-0005-0000-0000-00008B7A0000}"/>
    <cellStyle name="Normal 6 2 2 3 2 2 74" xfId="31372" xr:uid="{00000000-0005-0000-0000-00008C7A0000}"/>
    <cellStyle name="Normal 6 2 2 3 2 2 75" xfId="31373" xr:uid="{00000000-0005-0000-0000-00008D7A0000}"/>
    <cellStyle name="Normal 6 2 2 3 2 2 76" xfId="31374" xr:uid="{00000000-0005-0000-0000-00008E7A0000}"/>
    <cellStyle name="Normal 6 2 2 3 2 2 77" xfId="31375" xr:uid="{00000000-0005-0000-0000-00008F7A0000}"/>
    <cellStyle name="Normal 6 2 2 3 2 2 78" xfId="31376" xr:uid="{00000000-0005-0000-0000-0000907A0000}"/>
    <cellStyle name="Normal 6 2 2 3 2 2 79" xfId="31377" xr:uid="{00000000-0005-0000-0000-0000917A0000}"/>
    <cellStyle name="Normal 6 2 2 3 2 2 8" xfId="31378" xr:uid="{00000000-0005-0000-0000-0000927A0000}"/>
    <cellStyle name="Normal 6 2 2 3 2 2 80" xfId="31379" xr:uid="{00000000-0005-0000-0000-0000937A0000}"/>
    <cellStyle name="Normal 6 2 2 3 2 2 81" xfId="31380" xr:uid="{00000000-0005-0000-0000-0000947A0000}"/>
    <cellStyle name="Normal 6 2 2 3 2 2 82" xfId="31381" xr:uid="{00000000-0005-0000-0000-0000957A0000}"/>
    <cellStyle name="Normal 6 2 2 3 2 2 83" xfId="31382" xr:uid="{00000000-0005-0000-0000-0000967A0000}"/>
    <cellStyle name="Normal 6 2 2 3 2 2 84" xfId="31383" xr:uid="{00000000-0005-0000-0000-0000977A0000}"/>
    <cellStyle name="Normal 6 2 2 3 2 2 85" xfId="31384" xr:uid="{00000000-0005-0000-0000-0000987A0000}"/>
    <cellStyle name="Normal 6 2 2 3 2 2 86" xfId="31385" xr:uid="{00000000-0005-0000-0000-0000997A0000}"/>
    <cellStyle name="Normal 6 2 2 3 2 2 87" xfId="31386" xr:uid="{00000000-0005-0000-0000-00009A7A0000}"/>
    <cellStyle name="Normal 6 2 2 3 2 2 88" xfId="31387" xr:uid="{00000000-0005-0000-0000-00009B7A0000}"/>
    <cellStyle name="Normal 6 2 2 3 2 2 89" xfId="31388" xr:uid="{00000000-0005-0000-0000-00009C7A0000}"/>
    <cellStyle name="Normal 6 2 2 3 2 2 9" xfId="31389" xr:uid="{00000000-0005-0000-0000-00009D7A0000}"/>
    <cellStyle name="Normal 6 2 2 3 2 2 90" xfId="31390" xr:uid="{00000000-0005-0000-0000-00009E7A0000}"/>
    <cellStyle name="Normal 6 2 2 3 2 2 91" xfId="31391" xr:uid="{00000000-0005-0000-0000-00009F7A0000}"/>
    <cellStyle name="Normal 6 2 2 3 2 2 92" xfId="31392" xr:uid="{00000000-0005-0000-0000-0000A07A0000}"/>
    <cellStyle name="Normal 6 2 2 3 2 2 93" xfId="31393" xr:uid="{00000000-0005-0000-0000-0000A17A0000}"/>
    <cellStyle name="Normal 6 2 2 3 2 2 94" xfId="31394" xr:uid="{00000000-0005-0000-0000-0000A27A0000}"/>
    <cellStyle name="Normal 6 2 2 3 2 2 95" xfId="31395" xr:uid="{00000000-0005-0000-0000-0000A37A0000}"/>
    <cellStyle name="Normal 6 2 2 3 2 2 96" xfId="31396" xr:uid="{00000000-0005-0000-0000-0000A47A0000}"/>
    <cellStyle name="Normal 6 2 2 3 2 2 97" xfId="31397" xr:uid="{00000000-0005-0000-0000-0000A57A0000}"/>
    <cellStyle name="Normal 6 2 2 3 2 2 98" xfId="31398" xr:uid="{00000000-0005-0000-0000-0000A67A0000}"/>
    <cellStyle name="Normal 6 2 2 3 2 2 99" xfId="31399" xr:uid="{00000000-0005-0000-0000-0000A77A0000}"/>
    <cellStyle name="Normal 6 2 2 3 2 20" xfId="31400" xr:uid="{00000000-0005-0000-0000-0000A87A0000}"/>
    <cellStyle name="Normal 6 2 2 3 2 21" xfId="31401" xr:uid="{00000000-0005-0000-0000-0000A97A0000}"/>
    <cellStyle name="Normal 6 2 2 3 2 22" xfId="31402" xr:uid="{00000000-0005-0000-0000-0000AA7A0000}"/>
    <cellStyle name="Normal 6 2 2 3 2 23" xfId="31403" xr:uid="{00000000-0005-0000-0000-0000AB7A0000}"/>
    <cellStyle name="Normal 6 2 2 3 2 24" xfId="31404" xr:uid="{00000000-0005-0000-0000-0000AC7A0000}"/>
    <cellStyle name="Normal 6 2 2 3 2 25" xfId="31405" xr:uid="{00000000-0005-0000-0000-0000AD7A0000}"/>
    <cellStyle name="Normal 6 2 2 3 2 26" xfId="31406" xr:uid="{00000000-0005-0000-0000-0000AE7A0000}"/>
    <cellStyle name="Normal 6 2 2 3 2 27" xfId="31407" xr:uid="{00000000-0005-0000-0000-0000AF7A0000}"/>
    <cellStyle name="Normal 6 2 2 3 2 28" xfId="31408" xr:uid="{00000000-0005-0000-0000-0000B07A0000}"/>
    <cellStyle name="Normal 6 2 2 3 2 29" xfId="31409" xr:uid="{00000000-0005-0000-0000-0000B17A0000}"/>
    <cellStyle name="Normal 6 2 2 3 2 3" xfId="31410" xr:uid="{00000000-0005-0000-0000-0000B27A0000}"/>
    <cellStyle name="Normal 6 2 2 3 2 30" xfId="31411" xr:uid="{00000000-0005-0000-0000-0000B37A0000}"/>
    <cellStyle name="Normal 6 2 2 3 2 31" xfId="31412" xr:uid="{00000000-0005-0000-0000-0000B47A0000}"/>
    <cellStyle name="Normal 6 2 2 3 2 32" xfId="31413" xr:uid="{00000000-0005-0000-0000-0000B57A0000}"/>
    <cellStyle name="Normal 6 2 2 3 2 33" xfId="31414" xr:uid="{00000000-0005-0000-0000-0000B67A0000}"/>
    <cellStyle name="Normal 6 2 2 3 2 34" xfId="31415" xr:uid="{00000000-0005-0000-0000-0000B77A0000}"/>
    <cellStyle name="Normal 6 2 2 3 2 35" xfId="31416" xr:uid="{00000000-0005-0000-0000-0000B87A0000}"/>
    <cellStyle name="Normal 6 2 2 3 2 36" xfId="31417" xr:uid="{00000000-0005-0000-0000-0000B97A0000}"/>
    <cellStyle name="Normal 6 2 2 3 2 37" xfId="31418" xr:uid="{00000000-0005-0000-0000-0000BA7A0000}"/>
    <cellStyle name="Normal 6 2 2 3 2 38" xfId="31419" xr:uid="{00000000-0005-0000-0000-0000BB7A0000}"/>
    <cellStyle name="Normal 6 2 2 3 2 39" xfId="31420" xr:uid="{00000000-0005-0000-0000-0000BC7A0000}"/>
    <cellStyle name="Normal 6 2 2 3 2 4" xfId="31421" xr:uid="{00000000-0005-0000-0000-0000BD7A0000}"/>
    <cellStyle name="Normal 6 2 2 3 2 40" xfId="31422" xr:uid="{00000000-0005-0000-0000-0000BE7A0000}"/>
    <cellStyle name="Normal 6 2 2 3 2 41" xfId="31423" xr:uid="{00000000-0005-0000-0000-0000BF7A0000}"/>
    <cellStyle name="Normal 6 2 2 3 2 42" xfId="31424" xr:uid="{00000000-0005-0000-0000-0000C07A0000}"/>
    <cellStyle name="Normal 6 2 2 3 2 43" xfId="31425" xr:uid="{00000000-0005-0000-0000-0000C17A0000}"/>
    <cellStyle name="Normal 6 2 2 3 2 44" xfId="31426" xr:uid="{00000000-0005-0000-0000-0000C27A0000}"/>
    <cellStyle name="Normal 6 2 2 3 2 45" xfId="31427" xr:uid="{00000000-0005-0000-0000-0000C37A0000}"/>
    <cellStyle name="Normal 6 2 2 3 2 46" xfId="31428" xr:uid="{00000000-0005-0000-0000-0000C47A0000}"/>
    <cellStyle name="Normal 6 2 2 3 2 47" xfId="31429" xr:uid="{00000000-0005-0000-0000-0000C57A0000}"/>
    <cellStyle name="Normal 6 2 2 3 2 48" xfId="31430" xr:uid="{00000000-0005-0000-0000-0000C67A0000}"/>
    <cellStyle name="Normal 6 2 2 3 2 49" xfId="31431" xr:uid="{00000000-0005-0000-0000-0000C77A0000}"/>
    <cellStyle name="Normal 6 2 2 3 2 5" xfId="31432" xr:uid="{00000000-0005-0000-0000-0000C87A0000}"/>
    <cellStyle name="Normal 6 2 2 3 2 50" xfId="31433" xr:uid="{00000000-0005-0000-0000-0000C97A0000}"/>
    <cellStyle name="Normal 6 2 2 3 2 51" xfId="31434" xr:uid="{00000000-0005-0000-0000-0000CA7A0000}"/>
    <cellStyle name="Normal 6 2 2 3 2 52" xfId="31435" xr:uid="{00000000-0005-0000-0000-0000CB7A0000}"/>
    <cellStyle name="Normal 6 2 2 3 2 53" xfId="31436" xr:uid="{00000000-0005-0000-0000-0000CC7A0000}"/>
    <cellStyle name="Normal 6 2 2 3 2 54" xfId="31437" xr:uid="{00000000-0005-0000-0000-0000CD7A0000}"/>
    <cellStyle name="Normal 6 2 2 3 2 55" xfId="31438" xr:uid="{00000000-0005-0000-0000-0000CE7A0000}"/>
    <cellStyle name="Normal 6 2 2 3 2 56" xfId="31439" xr:uid="{00000000-0005-0000-0000-0000CF7A0000}"/>
    <cellStyle name="Normal 6 2 2 3 2 57" xfId="31440" xr:uid="{00000000-0005-0000-0000-0000D07A0000}"/>
    <cellStyle name="Normal 6 2 2 3 2 58" xfId="31441" xr:uid="{00000000-0005-0000-0000-0000D17A0000}"/>
    <cellStyle name="Normal 6 2 2 3 2 59" xfId="31442" xr:uid="{00000000-0005-0000-0000-0000D27A0000}"/>
    <cellStyle name="Normal 6 2 2 3 2 6" xfId="31443" xr:uid="{00000000-0005-0000-0000-0000D37A0000}"/>
    <cellStyle name="Normal 6 2 2 3 2 60" xfId="31444" xr:uid="{00000000-0005-0000-0000-0000D47A0000}"/>
    <cellStyle name="Normal 6 2 2 3 2 61" xfId="31445" xr:uid="{00000000-0005-0000-0000-0000D57A0000}"/>
    <cellStyle name="Normal 6 2 2 3 2 62" xfId="31446" xr:uid="{00000000-0005-0000-0000-0000D67A0000}"/>
    <cellStyle name="Normal 6 2 2 3 2 63" xfId="31447" xr:uid="{00000000-0005-0000-0000-0000D77A0000}"/>
    <cellStyle name="Normal 6 2 2 3 2 64" xfId="31448" xr:uid="{00000000-0005-0000-0000-0000D87A0000}"/>
    <cellStyle name="Normal 6 2 2 3 2 65" xfId="31449" xr:uid="{00000000-0005-0000-0000-0000D97A0000}"/>
    <cellStyle name="Normal 6 2 2 3 2 66" xfId="31450" xr:uid="{00000000-0005-0000-0000-0000DA7A0000}"/>
    <cellStyle name="Normal 6 2 2 3 2 67" xfId="31451" xr:uid="{00000000-0005-0000-0000-0000DB7A0000}"/>
    <cellStyle name="Normal 6 2 2 3 2 68" xfId="31452" xr:uid="{00000000-0005-0000-0000-0000DC7A0000}"/>
    <cellStyle name="Normal 6 2 2 3 2 69" xfId="31453" xr:uid="{00000000-0005-0000-0000-0000DD7A0000}"/>
    <cellStyle name="Normal 6 2 2 3 2 7" xfId="31454" xr:uid="{00000000-0005-0000-0000-0000DE7A0000}"/>
    <cellStyle name="Normal 6 2 2 3 2 70" xfId="31455" xr:uid="{00000000-0005-0000-0000-0000DF7A0000}"/>
    <cellStyle name="Normal 6 2 2 3 2 71" xfId="31456" xr:uid="{00000000-0005-0000-0000-0000E07A0000}"/>
    <cellStyle name="Normal 6 2 2 3 2 72" xfId="31457" xr:uid="{00000000-0005-0000-0000-0000E17A0000}"/>
    <cellStyle name="Normal 6 2 2 3 2 73" xfId="31458" xr:uid="{00000000-0005-0000-0000-0000E27A0000}"/>
    <cellStyle name="Normal 6 2 2 3 2 74" xfId="31459" xr:uid="{00000000-0005-0000-0000-0000E37A0000}"/>
    <cellStyle name="Normal 6 2 2 3 2 75" xfId="31460" xr:uid="{00000000-0005-0000-0000-0000E47A0000}"/>
    <cellStyle name="Normal 6 2 2 3 2 76" xfId="31461" xr:uid="{00000000-0005-0000-0000-0000E57A0000}"/>
    <cellStyle name="Normal 6 2 2 3 2 77" xfId="31462" xr:uid="{00000000-0005-0000-0000-0000E67A0000}"/>
    <cellStyle name="Normal 6 2 2 3 2 78" xfId="31463" xr:uid="{00000000-0005-0000-0000-0000E77A0000}"/>
    <cellStyle name="Normal 6 2 2 3 2 79" xfId="31464" xr:uid="{00000000-0005-0000-0000-0000E87A0000}"/>
    <cellStyle name="Normal 6 2 2 3 2 8" xfId="31465" xr:uid="{00000000-0005-0000-0000-0000E97A0000}"/>
    <cellStyle name="Normal 6 2 2 3 2 80" xfId="31466" xr:uid="{00000000-0005-0000-0000-0000EA7A0000}"/>
    <cellStyle name="Normal 6 2 2 3 2 81" xfId="31467" xr:uid="{00000000-0005-0000-0000-0000EB7A0000}"/>
    <cellStyle name="Normal 6 2 2 3 2 82" xfId="31468" xr:uid="{00000000-0005-0000-0000-0000EC7A0000}"/>
    <cellStyle name="Normal 6 2 2 3 2 83" xfId="31469" xr:uid="{00000000-0005-0000-0000-0000ED7A0000}"/>
    <cellStyle name="Normal 6 2 2 3 2 84" xfId="31470" xr:uid="{00000000-0005-0000-0000-0000EE7A0000}"/>
    <cellStyle name="Normal 6 2 2 3 2 85" xfId="31471" xr:uid="{00000000-0005-0000-0000-0000EF7A0000}"/>
    <cellStyle name="Normal 6 2 2 3 2 86" xfId="31472" xr:uid="{00000000-0005-0000-0000-0000F07A0000}"/>
    <cellStyle name="Normal 6 2 2 3 2 87" xfId="31473" xr:uid="{00000000-0005-0000-0000-0000F17A0000}"/>
    <cellStyle name="Normal 6 2 2 3 2 88" xfId="31474" xr:uid="{00000000-0005-0000-0000-0000F27A0000}"/>
    <cellStyle name="Normal 6 2 2 3 2 89" xfId="31475" xr:uid="{00000000-0005-0000-0000-0000F37A0000}"/>
    <cellStyle name="Normal 6 2 2 3 2 9" xfId="31476" xr:uid="{00000000-0005-0000-0000-0000F47A0000}"/>
    <cellStyle name="Normal 6 2 2 3 2 90" xfId="31477" xr:uid="{00000000-0005-0000-0000-0000F57A0000}"/>
    <cellStyle name="Normal 6 2 2 3 2 91" xfId="31478" xr:uid="{00000000-0005-0000-0000-0000F67A0000}"/>
    <cellStyle name="Normal 6 2 2 3 2 92" xfId="31479" xr:uid="{00000000-0005-0000-0000-0000F77A0000}"/>
    <cellStyle name="Normal 6 2 2 3 2 93" xfId="31480" xr:uid="{00000000-0005-0000-0000-0000F87A0000}"/>
    <cellStyle name="Normal 6 2 2 3 2 94" xfId="31481" xr:uid="{00000000-0005-0000-0000-0000F97A0000}"/>
    <cellStyle name="Normal 6 2 2 3 2 95" xfId="31482" xr:uid="{00000000-0005-0000-0000-0000FA7A0000}"/>
    <cellStyle name="Normal 6 2 2 3 2 96" xfId="31483" xr:uid="{00000000-0005-0000-0000-0000FB7A0000}"/>
    <cellStyle name="Normal 6 2 2 3 2 97" xfId="31484" xr:uid="{00000000-0005-0000-0000-0000FC7A0000}"/>
    <cellStyle name="Normal 6 2 2 3 2 98" xfId="31485" xr:uid="{00000000-0005-0000-0000-0000FD7A0000}"/>
    <cellStyle name="Normal 6 2 2 3 2 99" xfId="31486" xr:uid="{00000000-0005-0000-0000-0000FE7A0000}"/>
    <cellStyle name="Normal 6 2 2 3 20" xfId="31487" xr:uid="{00000000-0005-0000-0000-0000FF7A0000}"/>
    <cellStyle name="Normal 6 2 2 3 21" xfId="31488" xr:uid="{00000000-0005-0000-0000-0000007B0000}"/>
    <cellStyle name="Normal 6 2 2 3 22" xfId="31489" xr:uid="{00000000-0005-0000-0000-0000017B0000}"/>
    <cellStyle name="Normal 6 2 2 3 23" xfId="31490" xr:uid="{00000000-0005-0000-0000-0000027B0000}"/>
    <cellStyle name="Normal 6 2 2 3 24" xfId="31491" xr:uid="{00000000-0005-0000-0000-0000037B0000}"/>
    <cellStyle name="Normal 6 2 2 3 25" xfId="31492" xr:uid="{00000000-0005-0000-0000-0000047B0000}"/>
    <cellStyle name="Normal 6 2 2 3 26" xfId="31493" xr:uid="{00000000-0005-0000-0000-0000057B0000}"/>
    <cellStyle name="Normal 6 2 2 3 27" xfId="31494" xr:uid="{00000000-0005-0000-0000-0000067B0000}"/>
    <cellStyle name="Normal 6 2 2 3 28" xfId="31495" xr:uid="{00000000-0005-0000-0000-0000077B0000}"/>
    <cellStyle name="Normal 6 2 2 3 29" xfId="31496" xr:uid="{00000000-0005-0000-0000-0000087B0000}"/>
    <cellStyle name="Normal 6 2 2 3 3" xfId="31497" xr:uid="{00000000-0005-0000-0000-0000097B0000}"/>
    <cellStyle name="Normal 6 2 2 3 3 10" xfId="31498" xr:uid="{00000000-0005-0000-0000-00000A7B0000}"/>
    <cellStyle name="Normal 6 2 2 3 3 100" xfId="31499" xr:uid="{00000000-0005-0000-0000-00000B7B0000}"/>
    <cellStyle name="Normal 6 2 2 3 3 101" xfId="31500" xr:uid="{00000000-0005-0000-0000-00000C7B0000}"/>
    <cellStyle name="Normal 6 2 2 3 3 102" xfId="31501" xr:uid="{00000000-0005-0000-0000-00000D7B0000}"/>
    <cellStyle name="Normal 6 2 2 3 3 103" xfId="31502" xr:uid="{00000000-0005-0000-0000-00000E7B0000}"/>
    <cellStyle name="Normal 6 2 2 3 3 104" xfId="31503" xr:uid="{00000000-0005-0000-0000-00000F7B0000}"/>
    <cellStyle name="Normal 6 2 2 3 3 105" xfId="31504" xr:uid="{00000000-0005-0000-0000-0000107B0000}"/>
    <cellStyle name="Normal 6 2 2 3 3 106" xfId="31505" xr:uid="{00000000-0005-0000-0000-0000117B0000}"/>
    <cellStyle name="Normal 6 2 2 3 3 107" xfId="31506" xr:uid="{00000000-0005-0000-0000-0000127B0000}"/>
    <cellStyle name="Normal 6 2 2 3 3 108" xfId="31507" xr:uid="{00000000-0005-0000-0000-0000137B0000}"/>
    <cellStyle name="Normal 6 2 2 3 3 109" xfId="31508" xr:uid="{00000000-0005-0000-0000-0000147B0000}"/>
    <cellStyle name="Normal 6 2 2 3 3 11" xfId="31509" xr:uid="{00000000-0005-0000-0000-0000157B0000}"/>
    <cellStyle name="Normal 6 2 2 3 3 110" xfId="31510" xr:uid="{00000000-0005-0000-0000-0000167B0000}"/>
    <cellStyle name="Normal 6 2 2 3 3 111" xfId="31511" xr:uid="{00000000-0005-0000-0000-0000177B0000}"/>
    <cellStyle name="Normal 6 2 2 3 3 112" xfId="31512" xr:uid="{00000000-0005-0000-0000-0000187B0000}"/>
    <cellStyle name="Normal 6 2 2 3 3 113" xfId="31513" xr:uid="{00000000-0005-0000-0000-0000197B0000}"/>
    <cellStyle name="Normal 6 2 2 3 3 114" xfId="31514" xr:uid="{00000000-0005-0000-0000-00001A7B0000}"/>
    <cellStyle name="Normal 6 2 2 3 3 115" xfId="31515" xr:uid="{00000000-0005-0000-0000-00001B7B0000}"/>
    <cellStyle name="Normal 6 2 2 3 3 116" xfId="31516" xr:uid="{00000000-0005-0000-0000-00001C7B0000}"/>
    <cellStyle name="Normal 6 2 2 3 3 117" xfId="31517" xr:uid="{00000000-0005-0000-0000-00001D7B0000}"/>
    <cellStyle name="Normal 6 2 2 3 3 118" xfId="31518" xr:uid="{00000000-0005-0000-0000-00001E7B0000}"/>
    <cellStyle name="Normal 6 2 2 3 3 119" xfId="31519" xr:uid="{00000000-0005-0000-0000-00001F7B0000}"/>
    <cellStyle name="Normal 6 2 2 3 3 12" xfId="31520" xr:uid="{00000000-0005-0000-0000-0000207B0000}"/>
    <cellStyle name="Normal 6 2 2 3 3 120" xfId="31521" xr:uid="{00000000-0005-0000-0000-0000217B0000}"/>
    <cellStyle name="Normal 6 2 2 3 3 121" xfId="31522" xr:uid="{00000000-0005-0000-0000-0000227B0000}"/>
    <cellStyle name="Normal 6 2 2 3 3 122" xfId="31523" xr:uid="{00000000-0005-0000-0000-0000237B0000}"/>
    <cellStyle name="Normal 6 2 2 3 3 123" xfId="31524" xr:uid="{00000000-0005-0000-0000-0000247B0000}"/>
    <cellStyle name="Normal 6 2 2 3 3 124" xfId="31525" xr:uid="{00000000-0005-0000-0000-0000257B0000}"/>
    <cellStyle name="Normal 6 2 2 3 3 125" xfId="31526" xr:uid="{00000000-0005-0000-0000-0000267B0000}"/>
    <cellStyle name="Normal 6 2 2 3 3 126" xfId="31527" xr:uid="{00000000-0005-0000-0000-0000277B0000}"/>
    <cellStyle name="Normal 6 2 2 3 3 127" xfId="31528" xr:uid="{00000000-0005-0000-0000-0000287B0000}"/>
    <cellStyle name="Normal 6 2 2 3 3 128" xfId="31529" xr:uid="{00000000-0005-0000-0000-0000297B0000}"/>
    <cellStyle name="Normal 6 2 2 3 3 129" xfId="31530" xr:uid="{00000000-0005-0000-0000-00002A7B0000}"/>
    <cellStyle name="Normal 6 2 2 3 3 13" xfId="31531" xr:uid="{00000000-0005-0000-0000-00002B7B0000}"/>
    <cellStyle name="Normal 6 2 2 3 3 130" xfId="31532" xr:uid="{00000000-0005-0000-0000-00002C7B0000}"/>
    <cellStyle name="Normal 6 2 2 3 3 131" xfId="31533" xr:uid="{00000000-0005-0000-0000-00002D7B0000}"/>
    <cellStyle name="Normal 6 2 2 3 3 132" xfId="31534" xr:uid="{00000000-0005-0000-0000-00002E7B0000}"/>
    <cellStyle name="Normal 6 2 2 3 3 133" xfId="31535" xr:uid="{00000000-0005-0000-0000-00002F7B0000}"/>
    <cellStyle name="Normal 6 2 2 3 3 134" xfId="31536" xr:uid="{00000000-0005-0000-0000-0000307B0000}"/>
    <cellStyle name="Normal 6 2 2 3 3 135" xfId="31537" xr:uid="{00000000-0005-0000-0000-0000317B0000}"/>
    <cellStyle name="Normal 6 2 2 3 3 136" xfId="31538" xr:uid="{00000000-0005-0000-0000-0000327B0000}"/>
    <cellStyle name="Normal 6 2 2 3 3 137" xfId="31539" xr:uid="{00000000-0005-0000-0000-0000337B0000}"/>
    <cellStyle name="Normal 6 2 2 3 3 138" xfId="31540" xr:uid="{00000000-0005-0000-0000-0000347B0000}"/>
    <cellStyle name="Normal 6 2 2 3 3 139" xfId="31541" xr:uid="{00000000-0005-0000-0000-0000357B0000}"/>
    <cellStyle name="Normal 6 2 2 3 3 14" xfId="31542" xr:uid="{00000000-0005-0000-0000-0000367B0000}"/>
    <cellStyle name="Normal 6 2 2 3 3 140" xfId="31543" xr:uid="{00000000-0005-0000-0000-0000377B0000}"/>
    <cellStyle name="Normal 6 2 2 3 3 141" xfId="31544" xr:uid="{00000000-0005-0000-0000-0000387B0000}"/>
    <cellStyle name="Normal 6 2 2 3 3 142" xfId="31545" xr:uid="{00000000-0005-0000-0000-0000397B0000}"/>
    <cellStyle name="Normal 6 2 2 3 3 143" xfId="31546" xr:uid="{00000000-0005-0000-0000-00003A7B0000}"/>
    <cellStyle name="Normal 6 2 2 3 3 144" xfId="31547" xr:uid="{00000000-0005-0000-0000-00003B7B0000}"/>
    <cellStyle name="Normal 6 2 2 3 3 145" xfId="31548" xr:uid="{00000000-0005-0000-0000-00003C7B0000}"/>
    <cellStyle name="Normal 6 2 2 3 3 146" xfId="31549" xr:uid="{00000000-0005-0000-0000-00003D7B0000}"/>
    <cellStyle name="Normal 6 2 2 3 3 147" xfId="31550" xr:uid="{00000000-0005-0000-0000-00003E7B0000}"/>
    <cellStyle name="Normal 6 2 2 3 3 148" xfId="31551" xr:uid="{00000000-0005-0000-0000-00003F7B0000}"/>
    <cellStyle name="Normal 6 2 2 3 3 149" xfId="31552" xr:uid="{00000000-0005-0000-0000-0000407B0000}"/>
    <cellStyle name="Normal 6 2 2 3 3 15" xfId="31553" xr:uid="{00000000-0005-0000-0000-0000417B0000}"/>
    <cellStyle name="Normal 6 2 2 3 3 150" xfId="31554" xr:uid="{00000000-0005-0000-0000-0000427B0000}"/>
    <cellStyle name="Normal 6 2 2 3 3 151" xfId="31555" xr:uid="{00000000-0005-0000-0000-0000437B0000}"/>
    <cellStyle name="Normal 6 2 2 3 3 152" xfId="31556" xr:uid="{00000000-0005-0000-0000-0000447B0000}"/>
    <cellStyle name="Normal 6 2 2 3 3 153" xfId="31557" xr:uid="{00000000-0005-0000-0000-0000457B0000}"/>
    <cellStyle name="Normal 6 2 2 3 3 154" xfId="31558" xr:uid="{00000000-0005-0000-0000-0000467B0000}"/>
    <cellStyle name="Normal 6 2 2 3 3 155" xfId="31559" xr:uid="{00000000-0005-0000-0000-0000477B0000}"/>
    <cellStyle name="Normal 6 2 2 3 3 156" xfId="31560" xr:uid="{00000000-0005-0000-0000-0000487B0000}"/>
    <cellStyle name="Normal 6 2 2 3 3 157" xfId="31561" xr:uid="{00000000-0005-0000-0000-0000497B0000}"/>
    <cellStyle name="Normal 6 2 2 3 3 158" xfId="31562" xr:uid="{00000000-0005-0000-0000-00004A7B0000}"/>
    <cellStyle name="Normal 6 2 2 3 3 159" xfId="31563" xr:uid="{00000000-0005-0000-0000-00004B7B0000}"/>
    <cellStyle name="Normal 6 2 2 3 3 16" xfId="31564" xr:uid="{00000000-0005-0000-0000-00004C7B0000}"/>
    <cellStyle name="Normal 6 2 2 3 3 160" xfId="31565" xr:uid="{00000000-0005-0000-0000-00004D7B0000}"/>
    <cellStyle name="Normal 6 2 2 3 3 161" xfId="31566" xr:uid="{00000000-0005-0000-0000-00004E7B0000}"/>
    <cellStyle name="Normal 6 2 2 3 3 162" xfId="31567" xr:uid="{00000000-0005-0000-0000-00004F7B0000}"/>
    <cellStyle name="Normal 6 2 2 3 3 163" xfId="31568" xr:uid="{00000000-0005-0000-0000-0000507B0000}"/>
    <cellStyle name="Normal 6 2 2 3 3 164" xfId="31569" xr:uid="{00000000-0005-0000-0000-0000517B0000}"/>
    <cellStyle name="Normal 6 2 2 3 3 165" xfId="31570" xr:uid="{00000000-0005-0000-0000-0000527B0000}"/>
    <cellStyle name="Normal 6 2 2 3 3 166" xfId="31571" xr:uid="{00000000-0005-0000-0000-0000537B0000}"/>
    <cellStyle name="Normal 6 2 2 3 3 167" xfId="31572" xr:uid="{00000000-0005-0000-0000-0000547B0000}"/>
    <cellStyle name="Normal 6 2 2 3 3 168" xfId="31573" xr:uid="{00000000-0005-0000-0000-0000557B0000}"/>
    <cellStyle name="Normal 6 2 2 3 3 169" xfId="31574" xr:uid="{00000000-0005-0000-0000-0000567B0000}"/>
    <cellStyle name="Normal 6 2 2 3 3 17" xfId="31575" xr:uid="{00000000-0005-0000-0000-0000577B0000}"/>
    <cellStyle name="Normal 6 2 2 3 3 170" xfId="31576" xr:uid="{00000000-0005-0000-0000-0000587B0000}"/>
    <cellStyle name="Normal 6 2 2 3 3 171" xfId="31577" xr:uid="{00000000-0005-0000-0000-0000597B0000}"/>
    <cellStyle name="Normal 6 2 2 3 3 172" xfId="31578" xr:uid="{00000000-0005-0000-0000-00005A7B0000}"/>
    <cellStyle name="Normal 6 2 2 3 3 173" xfId="31579" xr:uid="{00000000-0005-0000-0000-00005B7B0000}"/>
    <cellStyle name="Normal 6 2 2 3 3 174" xfId="31580" xr:uid="{00000000-0005-0000-0000-00005C7B0000}"/>
    <cellStyle name="Normal 6 2 2 3 3 175" xfId="31581" xr:uid="{00000000-0005-0000-0000-00005D7B0000}"/>
    <cellStyle name="Normal 6 2 2 3 3 176" xfId="31582" xr:uid="{00000000-0005-0000-0000-00005E7B0000}"/>
    <cellStyle name="Normal 6 2 2 3 3 177" xfId="31583" xr:uid="{00000000-0005-0000-0000-00005F7B0000}"/>
    <cellStyle name="Normal 6 2 2 3 3 178" xfId="31584" xr:uid="{00000000-0005-0000-0000-0000607B0000}"/>
    <cellStyle name="Normal 6 2 2 3 3 179" xfId="31585" xr:uid="{00000000-0005-0000-0000-0000617B0000}"/>
    <cellStyle name="Normal 6 2 2 3 3 18" xfId="31586" xr:uid="{00000000-0005-0000-0000-0000627B0000}"/>
    <cellStyle name="Normal 6 2 2 3 3 180" xfId="31587" xr:uid="{00000000-0005-0000-0000-0000637B0000}"/>
    <cellStyle name="Normal 6 2 2 3 3 19" xfId="31588" xr:uid="{00000000-0005-0000-0000-0000647B0000}"/>
    <cellStyle name="Normal 6 2 2 3 3 2" xfId="31589" xr:uid="{00000000-0005-0000-0000-0000657B0000}"/>
    <cellStyle name="Normal 6 2 2 3 3 20" xfId="31590" xr:uid="{00000000-0005-0000-0000-0000667B0000}"/>
    <cellStyle name="Normal 6 2 2 3 3 21" xfId="31591" xr:uid="{00000000-0005-0000-0000-0000677B0000}"/>
    <cellStyle name="Normal 6 2 2 3 3 22" xfId="31592" xr:uid="{00000000-0005-0000-0000-0000687B0000}"/>
    <cellStyle name="Normal 6 2 2 3 3 23" xfId="31593" xr:uid="{00000000-0005-0000-0000-0000697B0000}"/>
    <cellStyle name="Normal 6 2 2 3 3 24" xfId="31594" xr:uid="{00000000-0005-0000-0000-00006A7B0000}"/>
    <cellStyle name="Normal 6 2 2 3 3 25" xfId="31595" xr:uid="{00000000-0005-0000-0000-00006B7B0000}"/>
    <cellStyle name="Normal 6 2 2 3 3 26" xfId="31596" xr:uid="{00000000-0005-0000-0000-00006C7B0000}"/>
    <cellStyle name="Normal 6 2 2 3 3 27" xfId="31597" xr:uid="{00000000-0005-0000-0000-00006D7B0000}"/>
    <cellStyle name="Normal 6 2 2 3 3 28" xfId="31598" xr:uid="{00000000-0005-0000-0000-00006E7B0000}"/>
    <cellStyle name="Normal 6 2 2 3 3 29" xfId="31599" xr:uid="{00000000-0005-0000-0000-00006F7B0000}"/>
    <cellStyle name="Normal 6 2 2 3 3 3" xfId="31600" xr:uid="{00000000-0005-0000-0000-0000707B0000}"/>
    <cellStyle name="Normal 6 2 2 3 3 30" xfId="31601" xr:uid="{00000000-0005-0000-0000-0000717B0000}"/>
    <cellStyle name="Normal 6 2 2 3 3 31" xfId="31602" xr:uid="{00000000-0005-0000-0000-0000727B0000}"/>
    <cellStyle name="Normal 6 2 2 3 3 32" xfId="31603" xr:uid="{00000000-0005-0000-0000-0000737B0000}"/>
    <cellStyle name="Normal 6 2 2 3 3 33" xfId="31604" xr:uid="{00000000-0005-0000-0000-0000747B0000}"/>
    <cellStyle name="Normal 6 2 2 3 3 34" xfId="31605" xr:uid="{00000000-0005-0000-0000-0000757B0000}"/>
    <cellStyle name="Normal 6 2 2 3 3 35" xfId="31606" xr:uid="{00000000-0005-0000-0000-0000767B0000}"/>
    <cellStyle name="Normal 6 2 2 3 3 36" xfId="31607" xr:uid="{00000000-0005-0000-0000-0000777B0000}"/>
    <cellStyle name="Normal 6 2 2 3 3 37" xfId="31608" xr:uid="{00000000-0005-0000-0000-0000787B0000}"/>
    <cellStyle name="Normal 6 2 2 3 3 38" xfId="31609" xr:uid="{00000000-0005-0000-0000-0000797B0000}"/>
    <cellStyle name="Normal 6 2 2 3 3 39" xfId="31610" xr:uid="{00000000-0005-0000-0000-00007A7B0000}"/>
    <cellStyle name="Normal 6 2 2 3 3 4" xfId="31611" xr:uid="{00000000-0005-0000-0000-00007B7B0000}"/>
    <cellStyle name="Normal 6 2 2 3 3 40" xfId="31612" xr:uid="{00000000-0005-0000-0000-00007C7B0000}"/>
    <cellStyle name="Normal 6 2 2 3 3 41" xfId="31613" xr:uid="{00000000-0005-0000-0000-00007D7B0000}"/>
    <cellStyle name="Normal 6 2 2 3 3 42" xfId="31614" xr:uid="{00000000-0005-0000-0000-00007E7B0000}"/>
    <cellStyle name="Normal 6 2 2 3 3 43" xfId="31615" xr:uid="{00000000-0005-0000-0000-00007F7B0000}"/>
    <cellStyle name="Normal 6 2 2 3 3 44" xfId="31616" xr:uid="{00000000-0005-0000-0000-0000807B0000}"/>
    <cellStyle name="Normal 6 2 2 3 3 45" xfId="31617" xr:uid="{00000000-0005-0000-0000-0000817B0000}"/>
    <cellStyle name="Normal 6 2 2 3 3 46" xfId="31618" xr:uid="{00000000-0005-0000-0000-0000827B0000}"/>
    <cellStyle name="Normal 6 2 2 3 3 47" xfId="31619" xr:uid="{00000000-0005-0000-0000-0000837B0000}"/>
    <cellStyle name="Normal 6 2 2 3 3 48" xfId="31620" xr:uid="{00000000-0005-0000-0000-0000847B0000}"/>
    <cellStyle name="Normal 6 2 2 3 3 49" xfId="31621" xr:uid="{00000000-0005-0000-0000-0000857B0000}"/>
    <cellStyle name="Normal 6 2 2 3 3 5" xfId="31622" xr:uid="{00000000-0005-0000-0000-0000867B0000}"/>
    <cellStyle name="Normal 6 2 2 3 3 50" xfId="31623" xr:uid="{00000000-0005-0000-0000-0000877B0000}"/>
    <cellStyle name="Normal 6 2 2 3 3 51" xfId="31624" xr:uid="{00000000-0005-0000-0000-0000887B0000}"/>
    <cellStyle name="Normal 6 2 2 3 3 52" xfId="31625" xr:uid="{00000000-0005-0000-0000-0000897B0000}"/>
    <cellStyle name="Normal 6 2 2 3 3 53" xfId="31626" xr:uid="{00000000-0005-0000-0000-00008A7B0000}"/>
    <cellStyle name="Normal 6 2 2 3 3 54" xfId="31627" xr:uid="{00000000-0005-0000-0000-00008B7B0000}"/>
    <cellStyle name="Normal 6 2 2 3 3 55" xfId="31628" xr:uid="{00000000-0005-0000-0000-00008C7B0000}"/>
    <cellStyle name="Normal 6 2 2 3 3 56" xfId="31629" xr:uid="{00000000-0005-0000-0000-00008D7B0000}"/>
    <cellStyle name="Normal 6 2 2 3 3 57" xfId="31630" xr:uid="{00000000-0005-0000-0000-00008E7B0000}"/>
    <cellStyle name="Normal 6 2 2 3 3 58" xfId="31631" xr:uid="{00000000-0005-0000-0000-00008F7B0000}"/>
    <cellStyle name="Normal 6 2 2 3 3 59" xfId="31632" xr:uid="{00000000-0005-0000-0000-0000907B0000}"/>
    <cellStyle name="Normal 6 2 2 3 3 6" xfId="31633" xr:uid="{00000000-0005-0000-0000-0000917B0000}"/>
    <cellStyle name="Normal 6 2 2 3 3 60" xfId="31634" xr:uid="{00000000-0005-0000-0000-0000927B0000}"/>
    <cellStyle name="Normal 6 2 2 3 3 61" xfId="31635" xr:uid="{00000000-0005-0000-0000-0000937B0000}"/>
    <cellStyle name="Normal 6 2 2 3 3 62" xfId="31636" xr:uid="{00000000-0005-0000-0000-0000947B0000}"/>
    <cellStyle name="Normal 6 2 2 3 3 63" xfId="31637" xr:uid="{00000000-0005-0000-0000-0000957B0000}"/>
    <cellStyle name="Normal 6 2 2 3 3 64" xfId="31638" xr:uid="{00000000-0005-0000-0000-0000967B0000}"/>
    <cellStyle name="Normal 6 2 2 3 3 65" xfId="31639" xr:uid="{00000000-0005-0000-0000-0000977B0000}"/>
    <cellStyle name="Normal 6 2 2 3 3 66" xfId="31640" xr:uid="{00000000-0005-0000-0000-0000987B0000}"/>
    <cellStyle name="Normal 6 2 2 3 3 67" xfId="31641" xr:uid="{00000000-0005-0000-0000-0000997B0000}"/>
    <cellStyle name="Normal 6 2 2 3 3 68" xfId="31642" xr:uid="{00000000-0005-0000-0000-00009A7B0000}"/>
    <cellStyle name="Normal 6 2 2 3 3 69" xfId="31643" xr:uid="{00000000-0005-0000-0000-00009B7B0000}"/>
    <cellStyle name="Normal 6 2 2 3 3 7" xfId="31644" xr:uid="{00000000-0005-0000-0000-00009C7B0000}"/>
    <cellStyle name="Normal 6 2 2 3 3 70" xfId="31645" xr:uid="{00000000-0005-0000-0000-00009D7B0000}"/>
    <cellStyle name="Normal 6 2 2 3 3 71" xfId="31646" xr:uid="{00000000-0005-0000-0000-00009E7B0000}"/>
    <cellStyle name="Normal 6 2 2 3 3 72" xfId="31647" xr:uid="{00000000-0005-0000-0000-00009F7B0000}"/>
    <cellStyle name="Normal 6 2 2 3 3 73" xfId="31648" xr:uid="{00000000-0005-0000-0000-0000A07B0000}"/>
    <cellStyle name="Normal 6 2 2 3 3 74" xfId="31649" xr:uid="{00000000-0005-0000-0000-0000A17B0000}"/>
    <cellStyle name="Normal 6 2 2 3 3 75" xfId="31650" xr:uid="{00000000-0005-0000-0000-0000A27B0000}"/>
    <cellStyle name="Normal 6 2 2 3 3 76" xfId="31651" xr:uid="{00000000-0005-0000-0000-0000A37B0000}"/>
    <cellStyle name="Normal 6 2 2 3 3 77" xfId="31652" xr:uid="{00000000-0005-0000-0000-0000A47B0000}"/>
    <cellStyle name="Normal 6 2 2 3 3 78" xfId="31653" xr:uid="{00000000-0005-0000-0000-0000A57B0000}"/>
    <cellStyle name="Normal 6 2 2 3 3 79" xfId="31654" xr:uid="{00000000-0005-0000-0000-0000A67B0000}"/>
    <cellStyle name="Normal 6 2 2 3 3 8" xfId="31655" xr:uid="{00000000-0005-0000-0000-0000A77B0000}"/>
    <cellStyle name="Normal 6 2 2 3 3 80" xfId="31656" xr:uid="{00000000-0005-0000-0000-0000A87B0000}"/>
    <cellStyle name="Normal 6 2 2 3 3 81" xfId="31657" xr:uid="{00000000-0005-0000-0000-0000A97B0000}"/>
    <cellStyle name="Normal 6 2 2 3 3 82" xfId="31658" xr:uid="{00000000-0005-0000-0000-0000AA7B0000}"/>
    <cellStyle name="Normal 6 2 2 3 3 83" xfId="31659" xr:uid="{00000000-0005-0000-0000-0000AB7B0000}"/>
    <cellStyle name="Normal 6 2 2 3 3 84" xfId="31660" xr:uid="{00000000-0005-0000-0000-0000AC7B0000}"/>
    <cellStyle name="Normal 6 2 2 3 3 85" xfId="31661" xr:uid="{00000000-0005-0000-0000-0000AD7B0000}"/>
    <cellStyle name="Normal 6 2 2 3 3 86" xfId="31662" xr:uid="{00000000-0005-0000-0000-0000AE7B0000}"/>
    <cellStyle name="Normal 6 2 2 3 3 87" xfId="31663" xr:uid="{00000000-0005-0000-0000-0000AF7B0000}"/>
    <cellStyle name="Normal 6 2 2 3 3 88" xfId="31664" xr:uid="{00000000-0005-0000-0000-0000B07B0000}"/>
    <cellStyle name="Normal 6 2 2 3 3 89" xfId="31665" xr:uid="{00000000-0005-0000-0000-0000B17B0000}"/>
    <cellStyle name="Normal 6 2 2 3 3 9" xfId="31666" xr:uid="{00000000-0005-0000-0000-0000B27B0000}"/>
    <cellStyle name="Normal 6 2 2 3 3 90" xfId="31667" xr:uid="{00000000-0005-0000-0000-0000B37B0000}"/>
    <cellStyle name="Normal 6 2 2 3 3 91" xfId="31668" xr:uid="{00000000-0005-0000-0000-0000B47B0000}"/>
    <cellStyle name="Normal 6 2 2 3 3 92" xfId="31669" xr:uid="{00000000-0005-0000-0000-0000B57B0000}"/>
    <cellStyle name="Normal 6 2 2 3 3 93" xfId="31670" xr:uid="{00000000-0005-0000-0000-0000B67B0000}"/>
    <cellStyle name="Normal 6 2 2 3 3 94" xfId="31671" xr:uid="{00000000-0005-0000-0000-0000B77B0000}"/>
    <cellStyle name="Normal 6 2 2 3 3 95" xfId="31672" xr:uid="{00000000-0005-0000-0000-0000B87B0000}"/>
    <cellStyle name="Normal 6 2 2 3 3 96" xfId="31673" xr:uid="{00000000-0005-0000-0000-0000B97B0000}"/>
    <cellStyle name="Normal 6 2 2 3 3 97" xfId="31674" xr:uid="{00000000-0005-0000-0000-0000BA7B0000}"/>
    <cellStyle name="Normal 6 2 2 3 3 98" xfId="31675" xr:uid="{00000000-0005-0000-0000-0000BB7B0000}"/>
    <cellStyle name="Normal 6 2 2 3 3 99" xfId="31676" xr:uid="{00000000-0005-0000-0000-0000BC7B0000}"/>
    <cellStyle name="Normal 6 2 2 3 30" xfId="31677" xr:uid="{00000000-0005-0000-0000-0000BD7B0000}"/>
    <cellStyle name="Normal 6 2 2 3 31" xfId="31678" xr:uid="{00000000-0005-0000-0000-0000BE7B0000}"/>
    <cellStyle name="Normal 6 2 2 3 32" xfId="31679" xr:uid="{00000000-0005-0000-0000-0000BF7B0000}"/>
    <cellStyle name="Normal 6 2 2 3 33" xfId="31680" xr:uid="{00000000-0005-0000-0000-0000C07B0000}"/>
    <cellStyle name="Normal 6 2 2 3 34" xfId="31681" xr:uid="{00000000-0005-0000-0000-0000C17B0000}"/>
    <cellStyle name="Normal 6 2 2 3 35" xfId="31682" xr:uid="{00000000-0005-0000-0000-0000C27B0000}"/>
    <cellStyle name="Normal 6 2 2 3 36" xfId="31683" xr:uid="{00000000-0005-0000-0000-0000C37B0000}"/>
    <cellStyle name="Normal 6 2 2 3 37" xfId="31684" xr:uid="{00000000-0005-0000-0000-0000C47B0000}"/>
    <cellStyle name="Normal 6 2 2 3 38" xfId="31685" xr:uid="{00000000-0005-0000-0000-0000C57B0000}"/>
    <cellStyle name="Normal 6 2 2 3 39" xfId="31686" xr:uid="{00000000-0005-0000-0000-0000C67B0000}"/>
    <cellStyle name="Normal 6 2 2 3 4" xfId="31687" xr:uid="{00000000-0005-0000-0000-0000C77B0000}"/>
    <cellStyle name="Normal 6 2 2 3 40" xfId="31688" xr:uid="{00000000-0005-0000-0000-0000C87B0000}"/>
    <cellStyle name="Normal 6 2 2 3 41" xfId="31689" xr:uid="{00000000-0005-0000-0000-0000C97B0000}"/>
    <cellStyle name="Normal 6 2 2 3 42" xfId="31690" xr:uid="{00000000-0005-0000-0000-0000CA7B0000}"/>
    <cellStyle name="Normal 6 2 2 3 43" xfId="31691" xr:uid="{00000000-0005-0000-0000-0000CB7B0000}"/>
    <cellStyle name="Normal 6 2 2 3 44" xfId="31692" xr:uid="{00000000-0005-0000-0000-0000CC7B0000}"/>
    <cellStyle name="Normal 6 2 2 3 45" xfId="31693" xr:uid="{00000000-0005-0000-0000-0000CD7B0000}"/>
    <cellStyle name="Normal 6 2 2 3 46" xfId="31694" xr:uid="{00000000-0005-0000-0000-0000CE7B0000}"/>
    <cellStyle name="Normal 6 2 2 3 47" xfId="31695" xr:uid="{00000000-0005-0000-0000-0000CF7B0000}"/>
    <cellStyle name="Normal 6 2 2 3 48" xfId="31696" xr:uid="{00000000-0005-0000-0000-0000D07B0000}"/>
    <cellStyle name="Normal 6 2 2 3 49" xfId="31697" xr:uid="{00000000-0005-0000-0000-0000D17B0000}"/>
    <cellStyle name="Normal 6 2 2 3 5" xfId="31698" xr:uid="{00000000-0005-0000-0000-0000D27B0000}"/>
    <cellStyle name="Normal 6 2 2 3 50" xfId="31699" xr:uid="{00000000-0005-0000-0000-0000D37B0000}"/>
    <cellStyle name="Normal 6 2 2 3 51" xfId="31700" xr:uid="{00000000-0005-0000-0000-0000D47B0000}"/>
    <cellStyle name="Normal 6 2 2 3 52" xfId="31701" xr:uid="{00000000-0005-0000-0000-0000D57B0000}"/>
    <cellStyle name="Normal 6 2 2 3 53" xfId="31702" xr:uid="{00000000-0005-0000-0000-0000D67B0000}"/>
    <cellStyle name="Normal 6 2 2 3 54" xfId="31703" xr:uid="{00000000-0005-0000-0000-0000D77B0000}"/>
    <cellStyle name="Normal 6 2 2 3 55" xfId="31704" xr:uid="{00000000-0005-0000-0000-0000D87B0000}"/>
    <cellStyle name="Normal 6 2 2 3 56" xfId="31705" xr:uid="{00000000-0005-0000-0000-0000D97B0000}"/>
    <cellStyle name="Normal 6 2 2 3 57" xfId="31706" xr:uid="{00000000-0005-0000-0000-0000DA7B0000}"/>
    <cellStyle name="Normal 6 2 2 3 58" xfId="31707" xr:uid="{00000000-0005-0000-0000-0000DB7B0000}"/>
    <cellStyle name="Normal 6 2 2 3 59" xfId="31708" xr:uid="{00000000-0005-0000-0000-0000DC7B0000}"/>
    <cellStyle name="Normal 6 2 2 3 6" xfId="31709" xr:uid="{00000000-0005-0000-0000-0000DD7B0000}"/>
    <cellStyle name="Normal 6 2 2 3 60" xfId="31710" xr:uid="{00000000-0005-0000-0000-0000DE7B0000}"/>
    <cellStyle name="Normal 6 2 2 3 61" xfId="31711" xr:uid="{00000000-0005-0000-0000-0000DF7B0000}"/>
    <cellStyle name="Normal 6 2 2 3 62" xfId="31712" xr:uid="{00000000-0005-0000-0000-0000E07B0000}"/>
    <cellStyle name="Normal 6 2 2 3 63" xfId="31713" xr:uid="{00000000-0005-0000-0000-0000E17B0000}"/>
    <cellStyle name="Normal 6 2 2 3 64" xfId="31714" xr:uid="{00000000-0005-0000-0000-0000E27B0000}"/>
    <cellStyle name="Normal 6 2 2 3 65" xfId="31715" xr:uid="{00000000-0005-0000-0000-0000E37B0000}"/>
    <cellStyle name="Normal 6 2 2 3 66" xfId="31716" xr:uid="{00000000-0005-0000-0000-0000E47B0000}"/>
    <cellStyle name="Normal 6 2 2 3 67" xfId="31717" xr:uid="{00000000-0005-0000-0000-0000E57B0000}"/>
    <cellStyle name="Normal 6 2 2 3 68" xfId="31718" xr:uid="{00000000-0005-0000-0000-0000E67B0000}"/>
    <cellStyle name="Normal 6 2 2 3 69" xfId="31719" xr:uid="{00000000-0005-0000-0000-0000E77B0000}"/>
    <cellStyle name="Normal 6 2 2 3 7" xfId="31720" xr:uid="{00000000-0005-0000-0000-0000E87B0000}"/>
    <cellStyle name="Normal 6 2 2 3 70" xfId="31721" xr:uid="{00000000-0005-0000-0000-0000E97B0000}"/>
    <cellStyle name="Normal 6 2 2 3 71" xfId="31722" xr:uid="{00000000-0005-0000-0000-0000EA7B0000}"/>
    <cellStyle name="Normal 6 2 2 3 72" xfId="31723" xr:uid="{00000000-0005-0000-0000-0000EB7B0000}"/>
    <cellStyle name="Normal 6 2 2 3 73" xfId="31724" xr:uid="{00000000-0005-0000-0000-0000EC7B0000}"/>
    <cellStyle name="Normal 6 2 2 3 74" xfId="31725" xr:uid="{00000000-0005-0000-0000-0000ED7B0000}"/>
    <cellStyle name="Normal 6 2 2 3 75" xfId="31726" xr:uid="{00000000-0005-0000-0000-0000EE7B0000}"/>
    <cellStyle name="Normal 6 2 2 3 76" xfId="31727" xr:uid="{00000000-0005-0000-0000-0000EF7B0000}"/>
    <cellStyle name="Normal 6 2 2 3 77" xfId="31728" xr:uid="{00000000-0005-0000-0000-0000F07B0000}"/>
    <cellStyle name="Normal 6 2 2 3 78" xfId="31729" xr:uid="{00000000-0005-0000-0000-0000F17B0000}"/>
    <cellStyle name="Normal 6 2 2 3 79" xfId="31730" xr:uid="{00000000-0005-0000-0000-0000F27B0000}"/>
    <cellStyle name="Normal 6 2 2 3 8" xfId="31731" xr:uid="{00000000-0005-0000-0000-0000F37B0000}"/>
    <cellStyle name="Normal 6 2 2 3 80" xfId="31732" xr:uid="{00000000-0005-0000-0000-0000F47B0000}"/>
    <cellStyle name="Normal 6 2 2 3 81" xfId="31733" xr:uid="{00000000-0005-0000-0000-0000F57B0000}"/>
    <cellStyle name="Normal 6 2 2 3 82" xfId="31734" xr:uid="{00000000-0005-0000-0000-0000F67B0000}"/>
    <cellStyle name="Normal 6 2 2 3 83" xfId="31735" xr:uid="{00000000-0005-0000-0000-0000F77B0000}"/>
    <cellStyle name="Normal 6 2 2 3 84" xfId="31736" xr:uid="{00000000-0005-0000-0000-0000F87B0000}"/>
    <cellStyle name="Normal 6 2 2 3 85" xfId="31737" xr:uid="{00000000-0005-0000-0000-0000F97B0000}"/>
    <cellStyle name="Normal 6 2 2 3 86" xfId="31738" xr:uid="{00000000-0005-0000-0000-0000FA7B0000}"/>
    <cellStyle name="Normal 6 2 2 3 87" xfId="31739" xr:uid="{00000000-0005-0000-0000-0000FB7B0000}"/>
    <cellStyle name="Normal 6 2 2 3 88" xfId="31740" xr:uid="{00000000-0005-0000-0000-0000FC7B0000}"/>
    <cellStyle name="Normal 6 2 2 3 89" xfId="31741" xr:uid="{00000000-0005-0000-0000-0000FD7B0000}"/>
    <cellStyle name="Normal 6 2 2 3 9" xfId="31742" xr:uid="{00000000-0005-0000-0000-0000FE7B0000}"/>
    <cellStyle name="Normal 6 2 2 3 90" xfId="31743" xr:uid="{00000000-0005-0000-0000-0000FF7B0000}"/>
    <cellStyle name="Normal 6 2 2 3 91" xfId="31744" xr:uid="{00000000-0005-0000-0000-0000007C0000}"/>
    <cellStyle name="Normal 6 2 2 3 92" xfId="31745" xr:uid="{00000000-0005-0000-0000-0000017C0000}"/>
    <cellStyle name="Normal 6 2 2 3 93" xfId="31746" xr:uid="{00000000-0005-0000-0000-0000027C0000}"/>
    <cellStyle name="Normal 6 2 2 3 94" xfId="31747" xr:uid="{00000000-0005-0000-0000-0000037C0000}"/>
    <cellStyle name="Normal 6 2 2 3 95" xfId="31748" xr:uid="{00000000-0005-0000-0000-0000047C0000}"/>
    <cellStyle name="Normal 6 2 2 3 96" xfId="31749" xr:uid="{00000000-0005-0000-0000-0000057C0000}"/>
    <cellStyle name="Normal 6 2 2 3 97" xfId="31750" xr:uid="{00000000-0005-0000-0000-0000067C0000}"/>
    <cellStyle name="Normal 6 2 2 3 98" xfId="31751" xr:uid="{00000000-0005-0000-0000-0000077C0000}"/>
    <cellStyle name="Normal 6 2 2 3 99" xfId="31752" xr:uid="{00000000-0005-0000-0000-0000087C0000}"/>
    <cellStyle name="Normal 6 2 2 4" xfId="31753" xr:uid="{00000000-0005-0000-0000-0000097C0000}"/>
    <cellStyle name="Normal 6 2 2 4 10" xfId="31754" xr:uid="{00000000-0005-0000-0000-00000A7C0000}"/>
    <cellStyle name="Normal 6 2 2 4 100" xfId="31755" xr:uid="{00000000-0005-0000-0000-00000B7C0000}"/>
    <cellStyle name="Normal 6 2 2 4 101" xfId="31756" xr:uid="{00000000-0005-0000-0000-00000C7C0000}"/>
    <cellStyle name="Normal 6 2 2 4 102" xfId="31757" xr:uid="{00000000-0005-0000-0000-00000D7C0000}"/>
    <cellStyle name="Normal 6 2 2 4 103" xfId="31758" xr:uid="{00000000-0005-0000-0000-00000E7C0000}"/>
    <cellStyle name="Normal 6 2 2 4 104" xfId="31759" xr:uid="{00000000-0005-0000-0000-00000F7C0000}"/>
    <cellStyle name="Normal 6 2 2 4 105" xfId="31760" xr:uid="{00000000-0005-0000-0000-0000107C0000}"/>
    <cellStyle name="Normal 6 2 2 4 106" xfId="31761" xr:uid="{00000000-0005-0000-0000-0000117C0000}"/>
    <cellStyle name="Normal 6 2 2 4 107" xfId="31762" xr:uid="{00000000-0005-0000-0000-0000127C0000}"/>
    <cellStyle name="Normal 6 2 2 4 108" xfId="31763" xr:uid="{00000000-0005-0000-0000-0000137C0000}"/>
    <cellStyle name="Normal 6 2 2 4 109" xfId="31764" xr:uid="{00000000-0005-0000-0000-0000147C0000}"/>
    <cellStyle name="Normal 6 2 2 4 11" xfId="31765" xr:uid="{00000000-0005-0000-0000-0000157C0000}"/>
    <cellStyle name="Normal 6 2 2 4 110" xfId="31766" xr:uid="{00000000-0005-0000-0000-0000167C0000}"/>
    <cellStyle name="Normal 6 2 2 4 111" xfId="31767" xr:uid="{00000000-0005-0000-0000-0000177C0000}"/>
    <cellStyle name="Normal 6 2 2 4 112" xfId="31768" xr:uid="{00000000-0005-0000-0000-0000187C0000}"/>
    <cellStyle name="Normal 6 2 2 4 113" xfId="31769" xr:uid="{00000000-0005-0000-0000-0000197C0000}"/>
    <cellStyle name="Normal 6 2 2 4 114" xfId="31770" xr:uid="{00000000-0005-0000-0000-00001A7C0000}"/>
    <cellStyle name="Normal 6 2 2 4 115" xfId="31771" xr:uid="{00000000-0005-0000-0000-00001B7C0000}"/>
    <cellStyle name="Normal 6 2 2 4 116" xfId="31772" xr:uid="{00000000-0005-0000-0000-00001C7C0000}"/>
    <cellStyle name="Normal 6 2 2 4 117" xfId="31773" xr:uid="{00000000-0005-0000-0000-00001D7C0000}"/>
    <cellStyle name="Normal 6 2 2 4 118" xfId="31774" xr:uid="{00000000-0005-0000-0000-00001E7C0000}"/>
    <cellStyle name="Normal 6 2 2 4 119" xfId="31775" xr:uid="{00000000-0005-0000-0000-00001F7C0000}"/>
    <cellStyle name="Normal 6 2 2 4 12" xfId="31776" xr:uid="{00000000-0005-0000-0000-0000207C0000}"/>
    <cellStyle name="Normal 6 2 2 4 120" xfId="31777" xr:uid="{00000000-0005-0000-0000-0000217C0000}"/>
    <cellStyle name="Normal 6 2 2 4 121" xfId="31778" xr:uid="{00000000-0005-0000-0000-0000227C0000}"/>
    <cellStyle name="Normal 6 2 2 4 122" xfId="31779" xr:uid="{00000000-0005-0000-0000-0000237C0000}"/>
    <cellStyle name="Normal 6 2 2 4 123" xfId="31780" xr:uid="{00000000-0005-0000-0000-0000247C0000}"/>
    <cellStyle name="Normal 6 2 2 4 124" xfId="31781" xr:uid="{00000000-0005-0000-0000-0000257C0000}"/>
    <cellStyle name="Normal 6 2 2 4 125" xfId="31782" xr:uid="{00000000-0005-0000-0000-0000267C0000}"/>
    <cellStyle name="Normal 6 2 2 4 126" xfId="31783" xr:uid="{00000000-0005-0000-0000-0000277C0000}"/>
    <cellStyle name="Normal 6 2 2 4 127" xfId="31784" xr:uid="{00000000-0005-0000-0000-0000287C0000}"/>
    <cellStyle name="Normal 6 2 2 4 128" xfId="31785" xr:uid="{00000000-0005-0000-0000-0000297C0000}"/>
    <cellStyle name="Normal 6 2 2 4 129" xfId="31786" xr:uid="{00000000-0005-0000-0000-00002A7C0000}"/>
    <cellStyle name="Normal 6 2 2 4 13" xfId="31787" xr:uid="{00000000-0005-0000-0000-00002B7C0000}"/>
    <cellStyle name="Normal 6 2 2 4 130" xfId="31788" xr:uid="{00000000-0005-0000-0000-00002C7C0000}"/>
    <cellStyle name="Normal 6 2 2 4 131" xfId="31789" xr:uid="{00000000-0005-0000-0000-00002D7C0000}"/>
    <cellStyle name="Normal 6 2 2 4 132" xfId="31790" xr:uid="{00000000-0005-0000-0000-00002E7C0000}"/>
    <cellStyle name="Normal 6 2 2 4 133" xfId="31791" xr:uid="{00000000-0005-0000-0000-00002F7C0000}"/>
    <cellStyle name="Normal 6 2 2 4 134" xfId="31792" xr:uid="{00000000-0005-0000-0000-0000307C0000}"/>
    <cellStyle name="Normal 6 2 2 4 135" xfId="31793" xr:uid="{00000000-0005-0000-0000-0000317C0000}"/>
    <cellStyle name="Normal 6 2 2 4 136" xfId="31794" xr:uid="{00000000-0005-0000-0000-0000327C0000}"/>
    <cellStyle name="Normal 6 2 2 4 137" xfId="31795" xr:uid="{00000000-0005-0000-0000-0000337C0000}"/>
    <cellStyle name="Normal 6 2 2 4 138" xfId="31796" xr:uid="{00000000-0005-0000-0000-0000347C0000}"/>
    <cellStyle name="Normal 6 2 2 4 139" xfId="31797" xr:uid="{00000000-0005-0000-0000-0000357C0000}"/>
    <cellStyle name="Normal 6 2 2 4 14" xfId="31798" xr:uid="{00000000-0005-0000-0000-0000367C0000}"/>
    <cellStyle name="Normal 6 2 2 4 140" xfId="31799" xr:uid="{00000000-0005-0000-0000-0000377C0000}"/>
    <cellStyle name="Normal 6 2 2 4 141" xfId="31800" xr:uid="{00000000-0005-0000-0000-0000387C0000}"/>
    <cellStyle name="Normal 6 2 2 4 142" xfId="31801" xr:uid="{00000000-0005-0000-0000-0000397C0000}"/>
    <cellStyle name="Normal 6 2 2 4 143" xfId="31802" xr:uid="{00000000-0005-0000-0000-00003A7C0000}"/>
    <cellStyle name="Normal 6 2 2 4 144" xfId="31803" xr:uid="{00000000-0005-0000-0000-00003B7C0000}"/>
    <cellStyle name="Normal 6 2 2 4 145" xfId="31804" xr:uid="{00000000-0005-0000-0000-00003C7C0000}"/>
    <cellStyle name="Normal 6 2 2 4 146" xfId="31805" xr:uid="{00000000-0005-0000-0000-00003D7C0000}"/>
    <cellStyle name="Normal 6 2 2 4 147" xfId="31806" xr:uid="{00000000-0005-0000-0000-00003E7C0000}"/>
    <cellStyle name="Normal 6 2 2 4 148" xfId="31807" xr:uid="{00000000-0005-0000-0000-00003F7C0000}"/>
    <cellStyle name="Normal 6 2 2 4 149" xfId="31808" xr:uid="{00000000-0005-0000-0000-0000407C0000}"/>
    <cellStyle name="Normal 6 2 2 4 15" xfId="31809" xr:uid="{00000000-0005-0000-0000-0000417C0000}"/>
    <cellStyle name="Normal 6 2 2 4 150" xfId="31810" xr:uid="{00000000-0005-0000-0000-0000427C0000}"/>
    <cellStyle name="Normal 6 2 2 4 151" xfId="31811" xr:uid="{00000000-0005-0000-0000-0000437C0000}"/>
    <cellStyle name="Normal 6 2 2 4 152" xfId="31812" xr:uid="{00000000-0005-0000-0000-0000447C0000}"/>
    <cellStyle name="Normal 6 2 2 4 153" xfId="31813" xr:uid="{00000000-0005-0000-0000-0000457C0000}"/>
    <cellStyle name="Normal 6 2 2 4 154" xfId="31814" xr:uid="{00000000-0005-0000-0000-0000467C0000}"/>
    <cellStyle name="Normal 6 2 2 4 155" xfId="31815" xr:uid="{00000000-0005-0000-0000-0000477C0000}"/>
    <cellStyle name="Normal 6 2 2 4 156" xfId="31816" xr:uid="{00000000-0005-0000-0000-0000487C0000}"/>
    <cellStyle name="Normal 6 2 2 4 157" xfId="31817" xr:uid="{00000000-0005-0000-0000-0000497C0000}"/>
    <cellStyle name="Normal 6 2 2 4 158" xfId="31818" xr:uid="{00000000-0005-0000-0000-00004A7C0000}"/>
    <cellStyle name="Normal 6 2 2 4 159" xfId="31819" xr:uid="{00000000-0005-0000-0000-00004B7C0000}"/>
    <cellStyle name="Normal 6 2 2 4 16" xfId="31820" xr:uid="{00000000-0005-0000-0000-00004C7C0000}"/>
    <cellStyle name="Normal 6 2 2 4 160" xfId="31821" xr:uid="{00000000-0005-0000-0000-00004D7C0000}"/>
    <cellStyle name="Normal 6 2 2 4 161" xfId="31822" xr:uid="{00000000-0005-0000-0000-00004E7C0000}"/>
    <cellStyle name="Normal 6 2 2 4 162" xfId="31823" xr:uid="{00000000-0005-0000-0000-00004F7C0000}"/>
    <cellStyle name="Normal 6 2 2 4 163" xfId="31824" xr:uid="{00000000-0005-0000-0000-0000507C0000}"/>
    <cellStyle name="Normal 6 2 2 4 164" xfId="31825" xr:uid="{00000000-0005-0000-0000-0000517C0000}"/>
    <cellStyle name="Normal 6 2 2 4 165" xfId="31826" xr:uid="{00000000-0005-0000-0000-0000527C0000}"/>
    <cellStyle name="Normal 6 2 2 4 166" xfId="31827" xr:uid="{00000000-0005-0000-0000-0000537C0000}"/>
    <cellStyle name="Normal 6 2 2 4 167" xfId="31828" xr:uid="{00000000-0005-0000-0000-0000547C0000}"/>
    <cellStyle name="Normal 6 2 2 4 168" xfId="31829" xr:uid="{00000000-0005-0000-0000-0000557C0000}"/>
    <cellStyle name="Normal 6 2 2 4 169" xfId="31830" xr:uid="{00000000-0005-0000-0000-0000567C0000}"/>
    <cellStyle name="Normal 6 2 2 4 17" xfId="31831" xr:uid="{00000000-0005-0000-0000-0000577C0000}"/>
    <cellStyle name="Normal 6 2 2 4 170" xfId="31832" xr:uid="{00000000-0005-0000-0000-0000587C0000}"/>
    <cellStyle name="Normal 6 2 2 4 171" xfId="31833" xr:uid="{00000000-0005-0000-0000-0000597C0000}"/>
    <cellStyle name="Normal 6 2 2 4 172" xfId="31834" xr:uid="{00000000-0005-0000-0000-00005A7C0000}"/>
    <cellStyle name="Normal 6 2 2 4 173" xfId="31835" xr:uid="{00000000-0005-0000-0000-00005B7C0000}"/>
    <cellStyle name="Normal 6 2 2 4 174" xfId="31836" xr:uid="{00000000-0005-0000-0000-00005C7C0000}"/>
    <cellStyle name="Normal 6 2 2 4 175" xfId="31837" xr:uid="{00000000-0005-0000-0000-00005D7C0000}"/>
    <cellStyle name="Normal 6 2 2 4 176" xfId="31838" xr:uid="{00000000-0005-0000-0000-00005E7C0000}"/>
    <cellStyle name="Normal 6 2 2 4 177" xfId="31839" xr:uid="{00000000-0005-0000-0000-00005F7C0000}"/>
    <cellStyle name="Normal 6 2 2 4 178" xfId="31840" xr:uid="{00000000-0005-0000-0000-0000607C0000}"/>
    <cellStyle name="Normal 6 2 2 4 179" xfId="31841" xr:uid="{00000000-0005-0000-0000-0000617C0000}"/>
    <cellStyle name="Normal 6 2 2 4 18" xfId="31842" xr:uid="{00000000-0005-0000-0000-0000627C0000}"/>
    <cellStyle name="Normal 6 2 2 4 180" xfId="31843" xr:uid="{00000000-0005-0000-0000-0000637C0000}"/>
    <cellStyle name="Normal 6 2 2 4 19" xfId="31844" xr:uid="{00000000-0005-0000-0000-0000647C0000}"/>
    <cellStyle name="Normal 6 2 2 4 2" xfId="31845" xr:uid="{00000000-0005-0000-0000-0000657C0000}"/>
    <cellStyle name="Normal 6 2 2 4 20" xfId="31846" xr:uid="{00000000-0005-0000-0000-0000667C0000}"/>
    <cellStyle name="Normal 6 2 2 4 21" xfId="31847" xr:uid="{00000000-0005-0000-0000-0000677C0000}"/>
    <cellStyle name="Normal 6 2 2 4 22" xfId="31848" xr:uid="{00000000-0005-0000-0000-0000687C0000}"/>
    <cellStyle name="Normal 6 2 2 4 23" xfId="31849" xr:uid="{00000000-0005-0000-0000-0000697C0000}"/>
    <cellStyle name="Normal 6 2 2 4 24" xfId="31850" xr:uid="{00000000-0005-0000-0000-00006A7C0000}"/>
    <cellStyle name="Normal 6 2 2 4 25" xfId="31851" xr:uid="{00000000-0005-0000-0000-00006B7C0000}"/>
    <cellStyle name="Normal 6 2 2 4 26" xfId="31852" xr:uid="{00000000-0005-0000-0000-00006C7C0000}"/>
    <cellStyle name="Normal 6 2 2 4 27" xfId="31853" xr:uid="{00000000-0005-0000-0000-00006D7C0000}"/>
    <cellStyle name="Normal 6 2 2 4 28" xfId="31854" xr:uid="{00000000-0005-0000-0000-00006E7C0000}"/>
    <cellStyle name="Normal 6 2 2 4 29" xfId="31855" xr:uid="{00000000-0005-0000-0000-00006F7C0000}"/>
    <cellStyle name="Normal 6 2 2 4 3" xfId="31856" xr:uid="{00000000-0005-0000-0000-0000707C0000}"/>
    <cellStyle name="Normal 6 2 2 4 30" xfId="31857" xr:uid="{00000000-0005-0000-0000-0000717C0000}"/>
    <cellStyle name="Normal 6 2 2 4 31" xfId="31858" xr:uid="{00000000-0005-0000-0000-0000727C0000}"/>
    <cellStyle name="Normal 6 2 2 4 32" xfId="31859" xr:uid="{00000000-0005-0000-0000-0000737C0000}"/>
    <cellStyle name="Normal 6 2 2 4 33" xfId="31860" xr:uid="{00000000-0005-0000-0000-0000747C0000}"/>
    <cellStyle name="Normal 6 2 2 4 34" xfId="31861" xr:uid="{00000000-0005-0000-0000-0000757C0000}"/>
    <cellStyle name="Normal 6 2 2 4 35" xfId="31862" xr:uid="{00000000-0005-0000-0000-0000767C0000}"/>
    <cellStyle name="Normal 6 2 2 4 36" xfId="31863" xr:uid="{00000000-0005-0000-0000-0000777C0000}"/>
    <cellStyle name="Normal 6 2 2 4 37" xfId="31864" xr:uid="{00000000-0005-0000-0000-0000787C0000}"/>
    <cellStyle name="Normal 6 2 2 4 38" xfId="31865" xr:uid="{00000000-0005-0000-0000-0000797C0000}"/>
    <cellStyle name="Normal 6 2 2 4 39" xfId="31866" xr:uid="{00000000-0005-0000-0000-00007A7C0000}"/>
    <cellStyle name="Normal 6 2 2 4 4" xfId="31867" xr:uid="{00000000-0005-0000-0000-00007B7C0000}"/>
    <cellStyle name="Normal 6 2 2 4 40" xfId="31868" xr:uid="{00000000-0005-0000-0000-00007C7C0000}"/>
    <cellStyle name="Normal 6 2 2 4 41" xfId="31869" xr:uid="{00000000-0005-0000-0000-00007D7C0000}"/>
    <cellStyle name="Normal 6 2 2 4 42" xfId="31870" xr:uid="{00000000-0005-0000-0000-00007E7C0000}"/>
    <cellStyle name="Normal 6 2 2 4 43" xfId="31871" xr:uid="{00000000-0005-0000-0000-00007F7C0000}"/>
    <cellStyle name="Normal 6 2 2 4 44" xfId="31872" xr:uid="{00000000-0005-0000-0000-0000807C0000}"/>
    <cellStyle name="Normal 6 2 2 4 45" xfId="31873" xr:uid="{00000000-0005-0000-0000-0000817C0000}"/>
    <cellStyle name="Normal 6 2 2 4 46" xfId="31874" xr:uid="{00000000-0005-0000-0000-0000827C0000}"/>
    <cellStyle name="Normal 6 2 2 4 47" xfId="31875" xr:uid="{00000000-0005-0000-0000-0000837C0000}"/>
    <cellStyle name="Normal 6 2 2 4 48" xfId="31876" xr:uid="{00000000-0005-0000-0000-0000847C0000}"/>
    <cellStyle name="Normal 6 2 2 4 49" xfId="31877" xr:uid="{00000000-0005-0000-0000-0000857C0000}"/>
    <cellStyle name="Normal 6 2 2 4 5" xfId="31878" xr:uid="{00000000-0005-0000-0000-0000867C0000}"/>
    <cellStyle name="Normal 6 2 2 4 50" xfId="31879" xr:uid="{00000000-0005-0000-0000-0000877C0000}"/>
    <cellStyle name="Normal 6 2 2 4 51" xfId="31880" xr:uid="{00000000-0005-0000-0000-0000887C0000}"/>
    <cellStyle name="Normal 6 2 2 4 52" xfId="31881" xr:uid="{00000000-0005-0000-0000-0000897C0000}"/>
    <cellStyle name="Normal 6 2 2 4 53" xfId="31882" xr:uid="{00000000-0005-0000-0000-00008A7C0000}"/>
    <cellStyle name="Normal 6 2 2 4 54" xfId="31883" xr:uid="{00000000-0005-0000-0000-00008B7C0000}"/>
    <cellStyle name="Normal 6 2 2 4 55" xfId="31884" xr:uid="{00000000-0005-0000-0000-00008C7C0000}"/>
    <cellStyle name="Normal 6 2 2 4 56" xfId="31885" xr:uid="{00000000-0005-0000-0000-00008D7C0000}"/>
    <cellStyle name="Normal 6 2 2 4 57" xfId="31886" xr:uid="{00000000-0005-0000-0000-00008E7C0000}"/>
    <cellStyle name="Normal 6 2 2 4 58" xfId="31887" xr:uid="{00000000-0005-0000-0000-00008F7C0000}"/>
    <cellStyle name="Normal 6 2 2 4 59" xfId="31888" xr:uid="{00000000-0005-0000-0000-0000907C0000}"/>
    <cellStyle name="Normal 6 2 2 4 6" xfId="31889" xr:uid="{00000000-0005-0000-0000-0000917C0000}"/>
    <cellStyle name="Normal 6 2 2 4 60" xfId="31890" xr:uid="{00000000-0005-0000-0000-0000927C0000}"/>
    <cellStyle name="Normal 6 2 2 4 61" xfId="31891" xr:uid="{00000000-0005-0000-0000-0000937C0000}"/>
    <cellStyle name="Normal 6 2 2 4 62" xfId="31892" xr:uid="{00000000-0005-0000-0000-0000947C0000}"/>
    <cellStyle name="Normal 6 2 2 4 63" xfId="31893" xr:uid="{00000000-0005-0000-0000-0000957C0000}"/>
    <cellStyle name="Normal 6 2 2 4 64" xfId="31894" xr:uid="{00000000-0005-0000-0000-0000967C0000}"/>
    <cellStyle name="Normal 6 2 2 4 65" xfId="31895" xr:uid="{00000000-0005-0000-0000-0000977C0000}"/>
    <cellStyle name="Normal 6 2 2 4 66" xfId="31896" xr:uid="{00000000-0005-0000-0000-0000987C0000}"/>
    <cellStyle name="Normal 6 2 2 4 67" xfId="31897" xr:uid="{00000000-0005-0000-0000-0000997C0000}"/>
    <cellStyle name="Normal 6 2 2 4 68" xfId="31898" xr:uid="{00000000-0005-0000-0000-00009A7C0000}"/>
    <cellStyle name="Normal 6 2 2 4 69" xfId="31899" xr:uid="{00000000-0005-0000-0000-00009B7C0000}"/>
    <cellStyle name="Normal 6 2 2 4 7" xfId="31900" xr:uid="{00000000-0005-0000-0000-00009C7C0000}"/>
    <cellStyle name="Normal 6 2 2 4 70" xfId="31901" xr:uid="{00000000-0005-0000-0000-00009D7C0000}"/>
    <cellStyle name="Normal 6 2 2 4 71" xfId="31902" xr:uid="{00000000-0005-0000-0000-00009E7C0000}"/>
    <cellStyle name="Normal 6 2 2 4 72" xfId="31903" xr:uid="{00000000-0005-0000-0000-00009F7C0000}"/>
    <cellStyle name="Normal 6 2 2 4 73" xfId="31904" xr:uid="{00000000-0005-0000-0000-0000A07C0000}"/>
    <cellStyle name="Normal 6 2 2 4 74" xfId="31905" xr:uid="{00000000-0005-0000-0000-0000A17C0000}"/>
    <cellStyle name="Normal 6 2 2 4 75" xfId="31906" xr:uid="{00000000-0005-0000-0000-0000A27C0000}"/>
    <cellStyle name="Normal 6 2 2 4 76" xfId="31907" xr:uid="{00000000-0005-0000-0000-0000A37C0000}"/>
    <cellStyle name="Normal 6 2 2 4 77" xfId="31908" xr:uid="{00000000-0005-0000-0000-0000A47C0000}"/>
    <cellStyle name="Normal 6 2 2 4 78" xfId="31909" xr:uid="{00000000-0005-0000-0000-0000A57C0000}"/>
    <cellStyle name="Normal 6 2 2 4 79" xfId="31910" xr:uid="{00000000-0005-0000-0000-0000A67C0000}"/>
    <cellStyle name="Normal 6 2 2 4 8" xfId="31911" xr:uid="{00000000-0005-0000-0000-0000A77C0000}"/>
    <cellStyle name="Normal 6 2 2 4 80" xfId="31912" xr:uid="{00000000-0005-0000-0000-0000A87C0000}"/>
    <cellStyle name="Normal 6 2 2 4 81" xfId="31913" xr:uid="{00000000-0005-0000-0000-0000A97C0000}"/>
    <cellStyle name="Normal 6 2 2 4 82" xfId="31914" xr:uid="{00000000-0005-0000-0000-0000AA7C0000}"/>
    <cellStyle name="Normal 6 2 2 4 83" xfId="31915" xr:uid="{00000000-0005-0000-0000-0000AB7C0000}"/>
    <cellStyle name="Normal 6 2 2 4 84" xfId="31916" xr:uid="{00000000-0005-0000-0000-0000AC7C0000}"/>
    <cellStyle name="Normal 6 2 2 4 85" xfId="31917" xr:uid="{00000000-0005-0000-0000-0000AD7C0000}"/>
    <cellStyle name="Normal 6 2 2 4 86" xfId="31918" xr:uid="{00000000-0005-0000-0000-0000AE7C0000}"/>
    <cellStyle name="Normal 6 2 2 4 87" xfId="31919" xr:uid="{00000000-0005-0000-0000-0000AF7C0000}"/>
    <cellStyle name="Normal 6 2 2 4 88" xfId="31920" xr:uid="{00000000-0005-0000-0000-0000B07C0000}"/>
    <cellStyle name="Normal 6 2 2 4 89" xfId="31921" xr:uid="{00000000-0005-0000-0000-0000B17C0000}"/>
    <cellStyle name="Normal 6 2 2 4 9" xfId="31922" xr:uid="{00000000-0005-0000-0000-0000B27C0000}"/>
    <cellStyle name="Normal 6 2 2 4 90" xfId="31923" xr:uid="{00000000-0005-0000-0000-0000B37C0000}"/>
    <cellStyle name="Normal 6 2 2 4 91" xfId="31924" xr:uid="{00000000-0005-0000-0000-0000B47C0000}"/>
    <cellStyle name="Normal 6 2 2 4 92" xfId="31925" xr:uid="{00000000-0005-0000-0000-0000B57C0000}"/>
    <cellStyle name="Normal 6 2 2 4 93" xfId="31926" xr:uid="{00000000-0005-0000-0000-0000B67C0000}"/>
    <cellStyle name="Normal 6 2 2 4 94" xfId="31927" xr:uid="{00000000-0005-0000-0000-0000B77C0000}"/>
    <cellStyle name="Normal 6 2 2 4 95" xfId="31928" xr:uid="{00000000-0005-0000-0000-0000B87C0000}"/>
    <cellStyle name="Normal 6 2 2 4 96" xfId="31929" xr:uid="{00000000-0005-0000-0000-0000B97C0000}"/>
    <cellStyle name="Normal 6 2 2 4 97" xfId="31930" xr:uid="{00000000-0005-0000-0000-0000BA7C0000}"/>
    <cellStyle name="Normal 6 2 2 4 98" xfId="31931" xr:uid="{00000000-0005-0000-0000-0000BB7C0000}"/>
    <cellStyle name="Normal 6 2 2 4 99" xfId="31932" xr:uid="{00000000-0005-0000-0000-0000BC7C0000}"/>
    <cellStyle name="Normal 6 2 2 5" xfId="31933" xr:uid="{00000000-0005-0000-0000-0000BD7C0000}"/>
    <cellStyle name="Normal 6 2 2 6" xfId="31934" xr:uid="{00000000-0005-0000-0000-0000BE7C0000}"/>
    <cellStyle name="Normal 6 2 2 7" xfId="31935" xr:uid="{00000000-0005-0000-0000-0000BF7C0000}"/>
    <cellStyle name="Normal 6 2 2 8" xfId="31936" xr:uid="{00000000-0005-0000-0000-0000C07C0000}"/>
    <cellStyle name="Normal 6 2 2 9" xfId="31937" xr:uid="{00000000-0005-0000-0000-0000C17C0000}"/>
    <cellStyle name="Normal 6 2 3" xfId="31938" xr:uid="{00000000-0005-0000-0000-0000C27C0000}"/>
    <cellStyle name="Normal 6 2 4" xfId="31939" xr:uid="{00000000-0005-0000-0000-0000C37C0000}"/>
    <cellStyle name="Normal 6 2 4 10" xfId="31940" xr:uid="{00000000-0005-0000-0000-0000C47C0000}"/>
    <cellStyle name="Normal 6 2 4 11" xfId="31941" xr:uid="{00000000-0005-0000-0000-0000C57C0000}"/>
    <cellStyle name="Normal 6 2 4 12" xfId="31942" xr:uid="{00000000-0005-0000-0000-0000C67C0000}"/>
    <cellStyle name="Normal 6 2 4 13" xfId="31943" xr:uid="{00000000-0005-0000-0000-0000C77C0000}"/>
    <cellStyle name="Normal 6 2 4 14" xfId="31944" xr:uid="{00000000-0005-0000-0000-0000C87C0000}"/>
    <cellStyle name="Normal 6 2 4 2" xfId="31945" xr:uid="{00000000-0005-0000-0000-0000C97C0000}"/>
    <cellStyle name="Normal 6 2 4 2 10" xfId="31946" xr:uid="{00000000-0005-0000-0000-0000CA7C0000}"/>
    <cellStyle name="Normal 6 2 4 2 11" xfId="31947" xr:uid="{00000000-0005-0000-0000-0000CB7C0000}"/>
    <cellStyle name="Normal 6 2 4 2 12" xfId="31948" xr:uid="{00000000-0005-0000-0000-0000CC7C0000}"/>
    <cellStyle name="Normal 6 2 4 2 13" xfId="31949" xr:uid="{00000000-0005-0000-0000-0000CD7C0000}"/>
    <cellStyle name="Normal 6 2 4 2 14" xfId="31950" xr:uid="{00000000-0005-0000-0000-0000CE7C0000}"/>
    <cellStyle name="Normal 6 2 4 2 2" xfId="31951" xr:uid="{00000000-0005-0000-0000-0000CF7C0000}"/>
    <cellStyle name="Normal 6 2 4 2 2 10" xfId="31952" xr:uid="{00000000-0005-0000-0000-0000D07C0000}"/>
    <cellStyle name="Normal 6 2 4 2 2 11" xfId="31953" xr:uid="{00000000-0005-0000-0000-0000D17C0000}"/>
    <cellStyle name="Normal 6 2 4 2 2 12" xfId="31954" xr:uid="{00000000-0005-0000-0000-0000D27C0000}"/>
    <cellStyle name="Normal 6 2 4 2 2 13" xfId="31955" xr:uid="{00000000-0005-0000-0000-0000D37C0000}"/>
    <cellStyle name="Normal 6 2 4 2 2 2" xfId="31956" xr:uid="{00000000-0005-0000-0000-0000D47C0000}"/>
    <cellStyle name="Normal 6 2 4 2 2 2 10" xfId="31957" xr:uid="{00000000-0005-0000-0000-0000D57C0000}"/>
    <cellStyle name="Normal 6 2 4 2 2 2 11" xfId="31958" xr:uid="{00000000-0005-0000-0000-0000D67C0000}"/>
    <cellStyle name="Normal 6 2 4 2 2 2 12" xfId="31959" xr:uid="{00000000-0005-0000-0000-0000D77C0000}"/>
    <cellStyle name="Normal 6 2 4 2 2 2 13" xfId="31960" xr:uid="{00000000-0005-0000-0000-0000D87C0000}"/>
    <cellStyle name="Normal 6 2 4 2 2 2 2" xfId="31961" xr:uid="{00000000-0005-0000-0000-0000D97C0000}"/>
    <cellStyle name="Normal 6 2 4 2 2 2 3" xfId="31962" xr:uid="{00000000-0005-0000-0000-0000DA7C0000}"/>
    <cellStyle name="Normal 6 2 4 2 2 2 4" xfId="31963" xr:uid="{00000000-0005-0000-0000-0000DB7C0000}"/>
    <cellStyle name="Normal 6 2 4 2 2 2 5" xfId="31964" xr:uid="{00000000-0005-0000-0000-0000DC7C0000}"/>
    <cellStyle name="Normal 6 2 4 2 2 2 6" xfId="31965" xr:uid="{00000000-0005-0000-0000-0000DD7C0000}"/>
    <cellStyle name="Normal 6 2 4 2 2 2 7" xfId="31966" xr:uid="{00000000-0005-0000-0000-0000DE7C0000}"/>
    <cellStyle name="Normal 6 2 4 2 2 2 8" xfId="31967" xr:uid="{00000000-0005-0000-0000-0000DF7C0000}"/>
    <cellStyle name="Normal 6 2 4 2 2 2 9" xfId="31968" xr:uid="{00000000-0005-0000-0000-0000E07C0000}"/>
    <cellStyle name="Normal 6 2 4 2 2 3" xfId="31969" xr:uid="{00000000-0005-0000-0000-0000E17C0000}"/>
    <cellStyle name="Normal 6 2 4 2 2 4" xfId="31970" xr:uid="{00000000-0005-0000-0000-0000E27C0000}"/>
    <cellStyle name="Normal 6 2 4 2 2 5" xfId="31971" xr:uid="{00000000-0005-0000-0000-0000E37C0000}"/>
    <cellStyle name="Normal 6 2 4 2 2 6" xfId="31972" xr:uid="{00000000-0005-0000-0000-0000E47C0000}"/>
    <cellStyle name="Normal 6 2 4 2 2 7" xfId="31973" xr:uid="{00000000-0005-0000-0000-0000E57C0000}"/>
    <cellStyle name="Normal 6 2 4 2 2 8" xfId="31974" xr:uid="{00000000-0005-0000-0000-0000E67C0000}"/>
    <cellStyle name="Normal 6 2 4 2 2 9" xfId="31975" xr:uid="{00000000-0005-0000-0000-0000E77C0000}"/>
    <cellStyle name="Normal 6 2 4 2 3" xfId="31976" xr:uid="{00000000-0005-0000-0000-0000E87C0000}"/>
    <cellStyle name="Normal 6 2 4 2 4" xfId="31977" xr:uid="{00000000-0005-0000-0000-0000E97C0000}"/>
    <cellStyle name="Normal 6 2 4 2 5" xfId="31978" xr:uid="{00000000-0005-0000-0000-0000EA7C0000}"/>
    <cellStyle name="Normal 6 2 4 2 6" xfId="31979" xr:uid="{00000000-0005-0000-0000-0000EB7C0000}"/>
    <cellStyle name="Normal 6 2 4 2 7" xfId="31980" xr:uid="{00000000-0005-0000-0000-0000EC7C0000}"/>
    <cellStyle name="Normal 6 2 4 2 8" xfId="31981" xr:uid="{00000000-0005-0000-0000-0000ED7C0000}"/>
    <cellStyle name="Normal 6 2 4 2 9" xfId="31982" xr:uid="{00000000-0005-0000-0000-0000EE7C0000}"/>
    <cellStyle name="Normal 6 2 4 3" xfId="31983" xr:uid="{00000000-0005-0000-0000-0000EF7C0000}"/>
    <cellStyle name="Normal 6 2 4 3 10" xfId="31984" xr:uid="{00000000-0005-0000-0000-0000F07C0000}"/>
    <cellStyle name="Normal 6 2 4 3 100" xfId="31985" xr:uid="{00000000-0005-0000-0000-0000F17C0000}"/>
    <cellStyle name="Normal 6 2 4 3 101" xfId="31986" xr:uid="{00000000-0005-0000-0000-0000F27C0000}"/>
    <cellStyle name="Normal 6 2 4 3 102" xfId="31987" xr:uid="{00000000-0005-0000-0000-0000F37C0000}"/>
    <cellStyle name="Normal 6 2 4 3 103" xfId="31988" xr:uid="{00000000-0005-0000-0000-0000F47C0000}"/>
    <cellStyle name="Normal 6 2 4 3 104" xfId="31989" xr:uid="{00000000-0005-0000-0000-0000F57C0000}"/>
    <cellStyle name="Normal 6 2 4 3 105" xfId="31990" xr:uid="{00000000-0005-0000-0000-0000F67C0000}"/>
    <cellStyle name="Normal 6 2 4 3 106" xfId="31991" xr:uid="{00000000-0005-0000-0000-0000F77C0000}"/>
    <cellStyle name="Normal 6 2 4 3 107" xfId="31992" xr:uid="{00000000-0005-0000-0000-0000F87C0000}"/>
    <cellStyle name="Normal 6 2 4 3 108" xfId="31993" xr:uid="{00000000-0005-0000-0000-0000F97C0000}"/>
    <cellStyle name="Normal 6 2 4 3 109" xfId="31994" xr:uid="{00000000-0005-0000-0000-0000FA7C0000}"/>
    <cellStyle name="Normal 6 2 4 3 11" xfId="31995" xr:uid="{00000000-0005-0000-0000-0000FB7C0000}"/>
    <cellStyle name="Normal 6 2 4 3 110" xfId="31996" xr:uid="{00000000-0005-0000-0000-0000FC7C0000}"/>
    <cellStyle name="Normal 6 2 4 3 111" xfId="31997" xr:uid="{00000000-0005-0000-0000-0000FD7C0000}"/>
    <cellStyle name="Normal 6 2 4 3 112" xfId="31998" xr:uid="{00000000-0005-0000-0000-0000FE7C0000}"/>
    <cellStyle name="Normal 6 2 4 3 113" xfId="31999" xr:uid="{00000000-0005-0000-0000-0000FF7C0000}"/>
    <cellStyle name="Normal 6 2 4 3 114" xfId="32000" xr:uid="{00000000-0005-0000-0000-0000007D0000}"/>
    <cellStyle name="Normal 6 2 4 3 115" xfId="32001" xr:uid="{00000000-0005-0000-0000-0000017D0000}"/>
    <cellStyle name="Normal 6 2 4 3 116" xfId="32002" xr:uid="{00000000-0005-0000-0000-0000027D0000}"/>
    <cellStyle name="Normal 6 2 4 3 117" xfId="32003" xr:uid="{00000000-0005-0000-0000-0000037D0000}"/>
    <cellStyle name="Normal 6 2 4 3 118" xfId="32004" xr:uid="{00000000-0005-0000-0000-0000047D0000}"/>
    <cellStyle name="Normal 6 2 4 3 119" xfId="32005" xr:uid="{00000000-0005-0000-0000-0000057D0000}"/>
    <cellStyle name="Normal 6 2 4 3 12" xfId="32006" xr:uid="{00000000-0005-0000-0000-0000067D0000}"/>
    <cellStyle name="Normal 6 2 4 3 120" xfId="32007" xr:uid="{00000000-0005-0000-0000-0000077D0000}"/>
    <cellStyle name="Normal 6 2 4 3 121" xfId="32008" xr:uid="{00000000-0005-0000-0000-0000087D0000}"/>
    <cellStyle name="Normal 6 2 4 3 122" xfId="32009" xr:uid="{00000000-0005-0000-0000-0000097D0000}"/>
    <cellStyle name="Normal 6 2 4 3 123" xfId="32010" xr:uid="{00000000-0005-0000-0000-00000A7D0000}"/>
    <cellStyle name="Normal 6 2 4 3 124" xfId="32011" xr:uid="{00000000-0005-0000-0000-00000B7D0000}"/>
    <cellStyle name="Normal 6 2 4 3 125" xfId="32012" xr:uid="{00000000-0005-0000-0000-00000C7D0000}"/>
    <cellStyle name="Normal 6 2 4 3 126" xfId="32013" xr:uid="{00000000-0005-0000-0000-00000D7D0000}"/>
    <cellStyle name="Normal 6 2 4 3 127" xfId="32014" xr:uid="{00000000-0005-0000-0000-00000E7D0000}"/>
    <cellStyle name="Normal 6 2 4 3 128" xfId="32015" xr:uid="{00000000-0005-0000-0000-00000F7D0000}"/>
    <cellStyle name="Normal 6 2 4 3 129" xfId="32016" xr:uid="{00000000-0005-0000-0000-0000107D0000}"/>
    <cellStyle name="Normal 6 2 4 3 13" xfId="32017" xr:uid="{00000000-0005-0000-0000-0000117D0000}"/>
    <cellStyle name="Normal 6 2 4 3 130" xfId="32018" xr:uid="{00000000-0005-0000-0000-0000127D0000}"/>
    <cellStyle name="Normal 6 2 4 3 131" xfId="32019" xr:uid="{00000000-0005-0000-0000-0000137D0000}"/>
    <cellStyle name="Normal 6 2 4 3 132" xfId="32020" xr:uid="{00000000-0005-0000-0000-0000147D0000}"/>
    <cellStyle name="Normal 6 2 4 3 133" xfId="32021" xr:uid="{00000000-0005-0000-0000-0000157D0000}"/>
    <cellStyle name="Normal 6 2 4 3 134" xfId="32022" xr:uid="{00000000-0005-0000-0000-0000167D0000}"/>
    <cellStyle name="Normal 6 2 4 3 135" xfId="32023" xr:uid="{00000000-0005-0000-0000-0000177D0000}"/>
    <cellStyle name="Normal 6 2 4 3 136" xfId="32024" xr:uid="{00000000-0005-0000-0000-0000187D0000}"/>
    <cellStyle name="Normal 6 2 4 3 137" xfId="32025" xr:uid="{00000000-0005-0000-0000-0000197D0000}"/>
    <cellStyle name="Normal 6 2 4 3 138" xfId="32026" xr:uid="{00000000-0005-0000-0000-00001A7D0000}"/>
    <cellStyle name="Normal 6 2 4 3 139" xfId="32027" xr:uid="{00000000-0005-0000-0000-00001B7D0000}"/>
    <cellStyle name="Normal 6 2 4 3 14" xfId="32028" xr:uid="{00000000-0005-0000-0000-00001C7D0000}"/>
    <cellStyle name="Normal 6 2 4 3 140" xfId="32029" xr:uid="{00000000-0005-0000-0000-00001D7D0000}"/>
    <cellStyle name="Normal 6 2 4 3 141" xfId="32030" xr:uid="{00000000-0005-0000-0000-00001E7D0000}"/>
    <cellStyle name="Normal 6 2 4 3 142" xfId="32031" xr:uid="{00000000-0005-0000-0000-00001F7D0000}"/>
    <cellStyle name="Normal 6 2 4 3 143" xfId="32032" xr:uid="{00000000-0005-0000-0000-0000207D0000}"/>
    <cellStyle name="Normal 6 2 4 3 144" xfId="32033" xr:uid="{00000000-0005-0000-0000-0000217D0000}"/>
    <cellStyle name="Normal 6 2 4 3 145" xfId="32034" xr:uid="{00000000-0005-0000-0000-0000227D0000}"/>
    <cellStyle name="Normal 6 2 4 3 146" xfId="32035" xr:uid="{00000000-0005-0000-0000-0000237D0000}"/>
    <cellStyle name="Normal 6 2 4 3 147" xfId="32036" xr:uid="{00000000-0005-0000-0000-0000247D0000}"/>
    <cellStyle name="Normal 6 2 4 3 148" xfId="32037" xr:uid="{00000000-0005-0000-0000-0000257D0000}"/>
    <cellStyle name="Normal 6 2 4 3 149" xfId="32038" xr:uid="{00000000-0005-0000-0000-0000267D0000}"/>
    <cellStyle name="Normal 6 2 4 3 15" xfId="32039" xr:uid="{00000000-0005-0000-0000-0000277D0000}"/>
    <cellStyle name="Normal 6 2 4 3 150" xfId="32040" xr:uid="{00000000-0005-0000-0000-0000287D0000}"/>
    <cellStyle name="Normal 6 2 4 3 151" xfId="32041" xr:uid="{00000000-0005-0000-0000-0000297D0000}"/>
    <cellStyle name="Normal 6 2 4 3 152" xfId="32042" xr:uid="{00000000-0005-0000-0000-00002A7D0000}"/>
    <cellStyle name="Normal 6 2 4 3 153" xfId="32043" xr:uid="{00000000-0005-0000-0000-00002B7D0000}"/>
    <cellStyle name="Normal 6 2 4 3 154" xfId="32044" xr:uid="{00000000-0005-0000-0000-00002C7D0000}"/>
    <cellStyle name="Normal 6 2 4 3 155" xfId="32045" xr:uid="{00000000-0005-0000-0000-00002D7D0000}"/>
    <cellStyle name="Normal 6 2 4 3 156" xfId="32046" xr:uid="{00000000-0005-0000-0000-00002E7D0000}"/>
    <cellStyle name="Normal 6 2 4 3 157" xfId="32047" xr:uid="{00000000-0005-0000-0000-00002F7D0000}"/>
    <cellStyle name="Normal 6 2 4 3 158" xfId="32048" xr:uid="{00000000-0005-0000-0000-0000307D0000}"/>
    <cellStyle name="Normal 6 2 4 3 159" xfId="32049" xr:uid="{00000000-0005-0000-0000-0000317D0000}"/>
    <cellStyle name="Normal 6 2 4 3 16" xfId="32050" xr:uid="{00000000-0005-0000-0000-0000327D0000}"/>
    <cellStyle name="Normal 6 2 4 3 160" xfId="32051" xr:uid="{00000000-0005-0000-0000-0000337D0000}"/>
    <cellStyle name="Normal 6 2 4 3 161" xfId="32052" xr:uid="{00000000-0005-0000-0000-0000347D0000}"/>
    <cellStyle name="Normal 6 2 4 3 162" xfId="32053" xr:uid="{00000000-0005-0000-0000-0000357D0000}"/>
    <cellStyle name="Normal 6 2 4 3 163" xfId="32054" xr:uid="{00000000-0005-0000-0000-0000367D0000}"/>
    <cellStyle name="Normal 6 2 4 3 164" xfId="32055" xr:uid="{00000000-0005-0000-0000-0000377D0000}"/>
    <cellStyle name="Normal 6 2 4 3 165" xfId="32056" xr:uid="{00000000-0005-0000-0000-0000387D0000}"/>
    <cellStyle name="Normal 6 2 4 3 166" xfId="32057" xr:uid="{00000000-0005-0000-0000-0000397D0000}"/>
    <cellStyle name="Normal 6 2 4 3 167" xfId="32058" xr:uid="{00000000-0005-0000-0000-00003A7D0000}"/>
    <cellStyle name="Normal 6 2 4 3 168" xfId="32059" xr:uid="{00000000-0005-0000-0000-00003B7D0000}"/>
    <cellStyle name="Normal 6 2 4 3 169" xfId="32060" xr:uid="{00000000-0005-0000-0000-00003C7D0000}"/>
    <cellStyle name="Normal 6 2 4 3 17" xfId="32061" xr:uid="{00000000-0005-0000-0000-00003D7D0000}"/>
    <cellStyle name="Normal 6 2 4 3 170" xfId="32062" xr:uid="{00000000-0005-0000-0000-00003E7D0000}"/>
    <cellStyle name="Normal 6 2 4 3 171" xfId="32063" xr:uid="{00000000-0005-0000-0000-00003F7D0000}"/>
    <cellStyle name="Normal 6 2 4 3 172" xfId="32064" xr:uid="{00000000-0005-0000-0000-0000407D0000}"/>
    <cellStyle name="Normal 6 2 4 3 173" xfId="32065" xr:uid="{00000000-0005-0000-0000-0000417D0000}"/>
    <cellStyle name="Normal 6 2 4 3 174" xfId="32066" xr:uid="{00000000-0005-0000-0000-0000427D0000}"/>
    <cellStyle name="Normal 6 2 4 3 175" xfId="32067" xr:uid="{00000000-0005-0000-0000-0000437D0000}"/>
    <cellStyle name="Normal 6 2 4 3 176" xfId="32068" xr:uid="{00000000-0005-0000-0000-0000447D0000}"/>
    <cellStyle name="Normal 6 2 4 3 177" xfId="32069" xr:uid="{00000000-0005-0000-0000-0000457D0000}"/>
    <cellStyle name="Normal 6 2 4 3 178" xfId="32070" xr:uid="{00000000-0005-0000-0000-0000467D0000}"/>
    <cellStyle name="Normal 6 2 4 3 179" xfId="32071" xr:uid="{00000000-0005-0000-0000-0000477D0000}"/>
    <cellStyle name="Normal 6 2 4 3 18" xfId="32072" xr:uid="{00000000-0005-0000-0000-0000487D0000}"/>
    <cellStyle name="Normal 6 2 4 3 180" xfId="32073" xr:uid="{00000000-0005-0000-0000-0000497D0000}"/>
    <cellStyle name="Normal 6 2 4 3 19" xfId="32074" xr:uid="{00000000-0005-0000-0000-00004A7D0000}"/>
    <cellStyle name="Normal 6 2 4 3 2" xfId="32075" xr:uid="{00000000-0005-0000-0000-00004B7D0000}"/>
    <cellStyle name="Normal 6 2 4 3 20" xfId="32076" xr:uid="{00000000-0005-0000-0000-00004C7D0000}"/>
    <cellStyle name="Normal 6 2 4 3 21" xfId="32077" xr:uid="{00000000-0005-0000-0000-00004D7D0000}"/>
    <cellStyle name="Normal 6 2 4 3 22" xfId="32078" xr:uid="{00000000-0005-0000-0000-00004E7D0000}"/>
    <cellStyle name="Normal 6 2 4 3 23" xfId="32079" xr:uid="{00000000-0005-0000-0000-00004F7D0000}"/>
    <cellStyle name="Normal 6 2 4 3 24" xfId="32080" xr:uid="{00000000-0005-0000-0000-0000507D0000}"/>
    <cellStyle name="Normal 6 2 4 3 25" xfId="32081" xr:uid="{00000000-0005-0000-0000-0000517D0000}"/>
    <cellStyle name="Normal 6 2 4 3 26" xfId="32082" xr:uid="{00000000-0005-0000-0000-0000527D0000}"/>
    <cellStyle name="Normal 6 2 4 3 27" xfId="32083" xr:uid="{00000000-0005-0000-0000-0000537D0000}"/>
    <cellStyle name="Normal 6 2 4 3 28" xfId="32084" xr:uid="{00000000-0005-0000-0000-0000547D0000}"/>
    <cellStyle name="Normal 6 2 4 3 29" xfId="32085" xr:uid="{00000000-0005-0000-0000-0000557D0000}"/>
    <cellStyle name="Normal 6 2 4 3 3" xfId="32086" xr:uid="{00000000-0005-0000-0000-0000567D0000}"/>
    <cellStyle name="Normal 6 2 4 3 30" xfId="32087" xr:uid="{00000000-0005-0000-0000-0000577D0000}"/>
    <cellStyle name="Normal 6 2 4 3 31" xfId="32088" xr:uid="{00000000-0005-0000-0000-0000587D0000}"/>
    <cellStyle name="Normal 6 2 4 3 32" xfId="32089" xr:uid="{00000000-0005-0000-0000-0000597D0000}"/>
    <cellStyle name="Normal 6 2 4 3 33" xfId="32090" xr:uid="{00000000-0005-0000-0000-00005A7D0000}"/>
    <cellStyle name="Normal 6 2 4 3 34" xfId="32091" xr:uid="{00000000-0005-0000-0000-00005B7D0000}"/>
    <cellStyle name="Normal 6 2 4 3 35" xfId="32092" xr:uid="{00000000-0005-0000-0000-00005C7D0000}"/>
    <cellStyle name="Normal 6 2 4 3 36" xfId="32093" xr:uid="{00000000-0005-0000-0000-00005D7D0000}"/>
    <cellStyle name="Normal 6 2 4 3 37" xfId="32094" xr:uid="{00000000-0005-0000-0000-00005E7D0000}"/>
    <cellStyle name="Normal 6 2 4 3 38" xfId="32095" xr:uid="{00000000-0005-0000-0000-00005F7D0000}"/>
    <cellStyle name="Normal 6 2 4 3 39" xfId="32096" xr:uid="{00000000-0005-0000-0000-0000607D0000}"/>
    <cellStyle name="Normal 6 2 4 3 4" xfId="32097" xr:uid="{00000000-0005-0000-0000-0000617D0000}"/>
    <cellStyle name="Normal 6 2 4 3 40" xfId="32098" xr:uid="{00000000-0005-0000-0000-0000627D0000}"/>
    <cellStyle name="Normal 6 2 4 3 41" xfId="32099" xr:uid="{00000000-0005-0000-0000-0000637D0000}"/>
    <cellStyle name="Normal 6 2 4 3 42" xfId="32100" xr:uid="{00000000-0005-0000-0000-0000647D0000}"/>
    <cellStyle name="Normal 6 2 4 3 43" xfId="32101" xr:uid="{00000000-0005-0000-0000-0000657D0000}"/>
    <cellStyle name="Normal 6 2 4 3 44" xfId="32102" xr:uid="{00000000-0005-0000-0000-0000667D0000}"/>
    <cellStyle name="Normal 6 2 4 3 45" xfId="32103" xr:uid="{00000000-0005-0000-0000-0000677D0000}"/>
    <cellStyle name="Normal 6 2 4 3 46" xfId="32104" xr:uid="{00000000-0005-0000-0000-0000687D0000}"/>
    <cellStyle name="Normal 6 2 4 3 47" xfId="32105" xr:uid="{00000000-0005-0000-0000-0000697D0000}"/>
    <cellStyle name="Normal 6 2 4 3 48" xfId="32106" xr:uid="{00000000-0005-0000-0000-00006A7D0000}"/>
    <cellStyle name="Normal 6 2 4 3 49" xfId="32107" xr:uid="{00000000-0005-0000-0000-00006B7D0000}"/>
    <cellStyle name="Normal 6 2 4 3 5" xfId="32108" xr:uid="{00000000-0005-0000-0000-00006C7D0000}"/>
    <cellStyle name="Normal 6 2 4 3 50" xfId="32109" xr:uid="{00000000-0005-0000-0000-00006D7D0000}"/>
    <cellStyle name="Normal 6 2 4 3 51" xfId="32110" xr:uid="{00000000-0005-0000-0000-00006E7D0000}"/>
    <cellStyle name="Normal 6 2 4 3 52" xfId="32111" xr:uid="{00000000-0005-0000-0000-00006F7D0000}"/>
    <cellStyle name="Normal 6 2 4 3 53" xfId="32112" xr:uid="{00000000-0005-0000-0000-0000707D0000}"/>
    <cellStyle name="Normal 6 2 4 3 54" xfId="32113" xr:uid="{00000000-0005-0000-0000-0000717D0000}"/>
    <cellStyle name="Normal 6 2 4 3 55" xfId="32114" xr:uid="{00000000-0005-0000-0000-0000727D0000}"/>
    <cellStyle name="Normal 6 2 4 3 56" xfId="32115" xr:uid="{00000000-0005-0000-0000-0000737D0000}"/>
    <cellStyle name="Normal 6 2 4 3 57" xfId="32116" xr:uid="{00000000-0005-0000-0000-0000747D0000}"/>
    <cellStyle name="Normal 6 2 4 3 58" xfId="32117" xr:uid="{00000000-0005-0000-0000-0000757D0000}"/>
    <cellStyle name="Normal 6 2 4 3 59" xfId="32118" xr:uid="{00000000-0005-0000-0000-0000767D0000}"/>
    <cellStyle name="Normal 6 2 4 3 6" xfId="32119" xr:uid="{00000000-0005-0000-0000-0000777D0000}"/>
    <cellStyle name="Normal 6 2 4 3 60" xfId="32120" xr:uid="{00000000-0005-0000-0000-0000787D0000}"/>
    <cellStyle name="Normal 6 2 4 3 61" xfId="32121" xr:uid="{00000000-0005-0000-0000-0000797D0000}"/>
    <cellStyle name="Normal 6 2 4 3 62" xfId="32122" xr:uid="{00000000-0005-0000-0000-00007A7D0000}"/>
    <cellStyle name="Normal 6 2 4 3 63" xfId="32123" xr:uid="{00000000-0005-0000-0000-00007B7D0000}"/>
    <cellStyle name="Normal 6 2 4 3 64" xfId="32124" xr:uid="{00000000-0005-0000-0000-00007C7D0000}"/>
    <cellStyle name="Normal 6 2 4 3 65" xfId="32125" xr:uid="{00000000-0005-0000-0000-00007D7D0000}"/>
    <cellStyle name="Normal 6 2 4 3 66" xfId="32126" xr:uid="{00000000-0005-0000-0000-00007E7D0000}"/>
    <cellStyle name="Normal 6 2 4 3 67" xfId="32127" xr:uid="{00000000-0005-0000-0000-00007F7D0000}"/>
    <cellStyle name="Normal 6 2 4 3 68" xfId="32128" xr:uid="{00000000-0005-0000-0000-0000807D0000}"/>
    <cellStyle name="Normal 6 2 4 3 69" xfId="32129" xr:uid="{00000000-0005-0000-0000-0000817D0000}"/>
    <cellStyle name="Normal 6 2 4 3 7" xfId="32130" xr:uid="{00000000-0005-0000-0000-0000827D0000}"/>
    <cellStyle name="Normal 6 2 4 3 70" xfId="32131" xr:uid="{00000000-0005-0000-0000-0000837D0000}"/>
    <cellStyle name="Normal 6 2 4 3 71" xfId="32132" xr:uid="{00000000-0005-0000-0000-0000847D0000}"/>
    <cellStyle name="Normal 6 2 4 3 72" xfId="32133" xr:uid="{00000000-0005-0000-0000-0000857D0000}"/>
    <cellStyle name="Normal 6 2 4 3 73" xfId="32134" xr:uid="{00000000-0005-0000-0000-0000867D0000}"/>
    <cellStyle name="Normal 6 2 4 3 74" xfId="32135" xr:uid="{00000000-0005-0000-0000-0000877D0000}"/>
    <cellStyle name="Normal 6 2 4 3 75" xfId="32136" xr:uid="{00000000-0005-0000-0000-0000887D0000}"/>
    <cellStyle name="Normal 6 2 4 3 76" xfId="32137" xr:uid="{00000000-0005-0000-0000-0000897D0000}"/>
    <cellStyle name="Normal 6 2 4 3 77" xfId="32138" xr:uid="{00000000-0005-0000-0000-00008A7D0000}"/>
    <cellStyle name="Normal 6 2 4 3 78" xfId="32139" xr:uid="{00000000-0005-0000-0000-00008B7D0000}"/>
    <cellStyle name="Normal 6 2 4 3 79" xfId="32140" xr:uid="{00000000-0005-0000-0000-00008C7D0000}"/>
    <cellStyle name="Normal 6 2 4 3 8" xfId="32141" xr:uid="{00000000-0005-0000-0000-00008D7D0000}"/>
    <cellStyle name="Normal 6 2 4 3 80" xfId="32142" xr:uid="{00000000-0005-0000-0000-00008E7D0000}"/>
    <cellStyle name="Normal 6 2 4 3 81" xfId="32143" xr:uid="{00000000-0005-0000-0000-00008F7D0000}"/>
    <cellStyle name="Normal 6 2 4 3 82" xfId="32144" xr:uid="{00000000-0005-0000-0000-0000907D0000}"/>
    <cellStyle name="Normal 6 2 4 3 83" xfId="32145" xr:uid="{00000000-0005-0000-0000-0000917D0000}"/>
    <cellStyle name="Normal 6 2 4 3 84" xfId="32146" xr:uid="{00000000-0005-0000-0000-0000927D0000}"/>
    <cellStyle name="Normal 6 2 4 3 85" xfId="32147" xr:uid="{00000000-0005-0000-0000-0000937D0000}"/>
    <cellStyle name="Normal 6 2 4 3 86" xfId="32148" xr:uid="{00000000-0005-0000-0000-0000947D0000}"/>
    <cellStyle name="Normal 6 2 4 3 87" xfId="32149" xr:uid="{00000000-0005-0000-0000-0000957D0000}"/>
    <cellStyle name="Normal 6 2 4 3 88" xfId="32150" xr:uid="{00000000-0005-0000-0000-0000967D0000}"/>
    <cellStyle name="Normal 6 2 4 3 89" xfId="32151" xr:uid="{00000000-0005-0000-0000-0000977D0000}"/>
    <cellStyle name="Normal 6 2 4 3 9" xfId="32152" xr:uid="{00000000-0005-0000-0000-0000987D0000}"/>
    <cellStyle name="Normal 6 2 4 3 90" xfId="32153" xr:uid="{00000000-0005-0000-0000-0000997D0000}"/>
    <cellStyle name="Normal 6 2 4 3 91" xfId="32154" xr:uid="{00000000-0005-0000-0000-00009A7D0000}"/>
    <cellStyle name="Normal 6 2 4 3 92" xfId="32155" xr:uid="{00000000-0005-0000-0000-00009B7D0000}"/>
    <cellStyle name="Normal 6 2 4 3 93" xfId="32156" xr:uid="{00000000-0005-0000-0000-00009C7D0000}"/>
    <cellStyle name="Normal 6 2 4 3 94" xfId="32157" xr:uid="{00000000-0005-0000-0000-00009D7D0000}"/>
    <cellStyle name="Normal 6 2 4 3 95" xfId="32158" xr:uid="{00000000-0005-0000-0000-00009E7D0000}"/>
    <cellStyle name="Normal 6 2 4 3 96" xfId="32159" xr:uid="{00000000-0005-0000-0000-00009F7D0000}"/>
    <cellStyle name="Normal 6 2 4 3 97" xfId="32160" xr:uid="{00000000-0005-0000-0000-0000A07D0000}"/>
    <cellStyle name="Normal 6 2 4 3 98" xfId="32161" xr:uid="{00000000-0005-0000-0000-0000A17D0000}"/>
    <cellStyle name="Normal 6 2 4 3 99" xfId="32162" xr:uid="{00000000-0005-0000-0000-0000A27D0000}"/>
    <cellStyle name="Normal 6 2 4 4" xfId="32163" xr:uid="{00000000-0005-0000-0000-0000A37D0000}"/>
    <cellStyle name="Normal 6 2 4 5" xfId="32164" xr:uid="{00000000-0005-0000-0000-0000A47D0000}"/>
    <cellStyle name="Normal 6 2 4 6" xfId="32165" xr:uid="{00000000-0005-0000-0000-0000A57D0000}"/>
    <cellStyle name="Normal 6 2 4 7" xfId="32166" xr:uid="{00000000-0005-0000-0000-0000A67D0000}"/>
    <cellStyle name="Normal 6 2 4 8" xfId="32167" xr:uid="{00000000-0005-0000-0000-0000A77D0000}"/>
    <cellStyle name="Normal 6 2 4 9" xfId="32168" xr:uid="{00000000-0005-0000-0000-0000A87D0000}"/>
    <cellStyle name="Normal 6 2 5" xfId="32169" xr:uid="{00000000-0005-0000-0000-0000A97D0000}"/>
    <cellStyle name="Normal 6 2 6" xfId="32170" xr:uid="{00000000-0005-0000-0000-0000AA7D0000}"/>
    <cellStyle name="Normal 6 2 6 10" xfId="32171" xr:uid="{00000000-0005-0000-0000-0000AB7D0000}"/>
    <cellStyle name="Normal 6 2 6 100" xfId="32172" xr:uid="{00000000-0005-0000-0000-0000AC7D0000}"/>
    <cellStyle name="Normal 6 2 6 101" xfId="32173" xr:uid="{00000000-0005-0000-0000-0000AD7D0000}"/>
    <cellStyle name="Normal 6 2 6 102" xfId="32174" xr:uid="{00000000-0005-0000-0000-0000AE7D0000}"/>
    <cellStyle name="Normal 6 2 6 103" xfId="32175" xr:uid="{00000000-0005-0000-0000-0000AF7D0000}"/>
    <cellStyle name="Normal 6 2 6 104" xfId="32176" xr:uid="{00000000-0005-0000-0000-0000B07D0000}"/>
    <cellStyle name="Normal 6 2 6 105" xfId="32177" xr:uid="{00000000-0005-0000-0000-0000B17D0000}"/>
    <cellStyle name="Normal 6 2 6 106" xfId="32178" xr:uid="{00000000-0005-0000-0000-0000B27D0000}"/>
    <cellStyle name="Normal 6 2 6 107" xfId="32179" xr:uid="{00000000-0005-0000-0000-0000B37D0000}"/>
    <cellStyle name="Normal 6 2 6 108" xfId="32180" xr:uid="{00000000-0005-0000-0000-0000B47D0000}"/>
    <cellStyle name="Normal 6 2 6 109" xfId="32181" xr:uid="{00000000-0005-0000-0000-0000B57D0000}"/>
    <cellStyle name="Normal 6 2 6 11" xfId="32182" xr:uid="{00000000-0005-0000-0000-0000B67D0000}"/>
    <cellStyle name="Normal 6 2 6 110" xfId="32183" xr:uid="{00000000-0005-0000-0000-0000B77D0000}"/>
    <cellStyle name="Normal 6 2 6 111" xfId="32184" xr:uid="{00000000-0005-0000-0000-0000B87D0000}"/>
    <cellStyle name="Normal 6 2 6 112" xfId="32185" xr:uid="{00000000-0005-0000-0000-0000B97D0000}"/>
    <cellStyle name="Normal 6 2 6 113" xfId="32186" xr:uid="{00000000-0005-0000-0000-0000BA7D0000}"/>
    <cellStyle name="Normal 6 2 6 114" xfId="32187" xr:uid="{00000000-0005-0000-0000-0000BB7D0000}"/>
    <cellStyle name="Normal 6 2 6 115" xfId="32188" xr:uid="{00000000-0005-0000-0000-0000BC7D0000}"/>
    <cellStyle name="Normal 6 2 6 116" xfId="32189" xr:uid="{00000000-0005-0000-0000-0000BD7D0000}"/>
    <cellStyle name="Normal 6 2 6 117" xfId="32190" xr:uid="{00000000-0005-0000-0000-0000BE7D0000}"/>
    <cellStyle name="Normal 6 2 6 118" xfId="32191" xr:uid="{00000000-0005-0000-0000-0000BF7D0000}"/>
    <cellStyle name="Normal 6 2 6 119" xfId="32192" xr:uid="{00000000-0005-0000-0000-0000C07D0000}"/>
    <cellStyle name="Normal 6 2 6 12" xfId="32193" xr:uid="{00000000-0005-0000-0000-0000C17D0000}"/>
    <cellStyle name="Normal 6 2 6 120" xfId="32194" xr:uid="{00000000-0005-0000-0000-0000C27D0000}"/>
    <cellStyle name="Normal 6 2 6 121" xfId="32195" xr:uid="{00000000-0005-0000-0000-0000C37D0000}"/>
    <cellStyle name="Normal 6 2 6 122" xfId="32196" xr:uid="{00000000-0005-0000-0000-0000C47D0000}"/>
    <cellStyle name="Normal 6 2 6 123" xfId="32197" xr:uid="{00000000-0005-0000-0000-0000C57D0000}"/>
    <cellStyle name="Normal 6 2 6 124" xfId="32198" xr:uid="{00000000-0005-0000-0000-0000C67D0000}"/>
    <cellStyle name="Normal 6 2 6 125" xfId="32199" xr:uid="{00000000-0005-0000-0000-0000C77D0000}"/>
    <cellStyle name="Normal 6 2 6 126" xfId="32200" xr:uid="{00000000-0005-0000-0000-0000C87D0000}"/>
    <cellStyle name="Normal 6 2 6 127" xfId="32201" xr:uid="{00000000-0005-0000-0000-0000C97D0000}"/>
    <cellStyle name="Normal 6 2 6 128" xfId="32202" xr:uid="{00000000-0005-0000-0000-0000CA7D0000}"/>
    <cellStyle name="Normal 6 2 6 129" xfId="32203" xr:uid="{00000000-0005-0000-0000-0000CB7D0000}"/>
    <cellStyle name="Normal 6 2 6 13" xfId="32204" xr:uid="{00000000-0005-0000-0000-0000CC7D0000}"/>
    <cellStyle name="Normal 6 2 6 130" xfId="32205" xr:uid="{00000000-0005-0000-0000-0000CD7D0000}"/>
    <cellStyle name="Normal 6 2 6 131" xfId="32206" xr:uid="{00000000-0005-0000-0000-0000CE7D0000}"/>
    <cellStyle name="Normal 6 2 6 132" xfId="32207" xr:uid="{00000000-0005-0000-0000-0000CF7D0000}"/>
    <cellStyle name="Normal 6 2 6 133" xfId="32208" xr:uid="{00000000-0005-0000-0000-0000D07D0000}"/>
    <cellStyle name="Normal 6 2 6 134" xfId="32209" xr:uid="{00000000-0005-0000-0000-0000D17D0000}"/>
    <cellStyle name="Normal 6 2 6 135" xfId="32210" xr:uid="{00000000-0005-0000-0000-0000D27D0000}"/>
    <cellStyle name="Normal 6 2 6 136" xfId="32211" xr:uid="{00000000-0005-0000-0000-0000D37D0000}"/>
    <cellStyle name="Normal 6 2 6 137" xfId="32212" xr:uid="{00000000-0005-0000-0000-0000D47D0000}"/>
    <cellStyle name="Normal 6 2 6 138" xfId="32213" xr:uid="{00000000-0005-0000-0000-0000D57D0000}"/>
    <cellStyle name="Normal 6 2 6 139" xfId="32214" xr:uid="{00000000-0005-0000-0000-0000D67D0000}"/>
    <cellStyle name="Normal 6 2 6 14" xfId="32215" xr:uid="{00000000-0005-0000-0000-0000D77D0000}"/>
    <cellStyle name="Normal 6 2 6 140" xfId="32216" xr:uid="{00000000-0005-0000-0000-0000D87D0000}"/>
    <cellStyle name="Normal 6 2 6 141" xfId="32217" xr:uid="{00000000-0005-0000-0000-0000D97D0000}"/>
    <cellStyle name="Normal 6 2 6 142" xfId="32218" xr:uid="{00000000-0005-0000-0000-0000DA7D0000}"/>
    <cellStyle name="Normal 6 2 6 143" xfId="32219" xr:uid="{00000000-0005-0000-0000-0000DB7D0000}"/>
    <cellStyle name="Normal 6 2 6 144" xfId="32220" xr:uid="{00000000-0005-0000-0000-0000DC7D0000}"/>
    <cellStyle name="Normal 6 2 6 145" xfId="32221" xr:uid="{00000000-0005-0000-0000-0000DD7D0000}"/>
    <cellStyle name="Normal 6 2 6 146" xfId="32222" xr:uid="{00000000-0005-0000-0000-0000DE7D0000}"/>
    <cellStyle name="Normal 6 2 6 147" xfId="32223" xr:uid="{00000000-0005-0000-0000-0000DF7D0000}"/>
    <cellStyle name="Normal 6 2 6 148" xfId="32224" xr:uid="{00000000-0005-0000-0000-0000E07D0000}"/>
    <cellStyle name="Normal 6 2 6 149" xfId="32225" xr:uid="{00000000-0005-0000-0000-0000E17D0000}"/>
    <cellStyle name="Normal 6 2 6 15" xfId="32226" xr:uid="{00000000-0005-0000-0000-0000E27D0000}"/>
    <cellStyle name="Normal 6 2 6 150" xfId="32227" xr:uid="{00000000-0005-0000-0000-0000E37D0000}"/>
    <cellStyle name="Normal 6 2 6 151" xfId="32228" xr:uid="{00000000-0005-0000-0000-0000E47D0000}"/>
    <cellStyle name="Normal 6 2 6 152" xfId="32229" xr:uid="{00000000-0005-0000-0000-0000E57D0000}"/>
    <cellStyle name="Normal 6 2 6 153" xfId="32230" xr:uid="{00000000-0005-0000-0000-0000E67D0000}"/>
    <cellStyle name="Normal 6 2 6 154" xfId="32231" xr:uid="{00000000-0005-0000-0000-0000E77D0000}"/>
    <cellStyle name="Normal 6 2 6 155" xfId="32232" xr:uid="{00000000-0005-0000-0000-0000E87D0000}"/>
    <cellStyle name="Normal 6 2 6 156" xfId="32233" xr:uid="{00000000-0005-0000-0000-0000E97D0000}"/>
    <cellStyle name="Normal 6 2 6 157" xfId="32234" xr:uid="{00000000-0005-0000-0000-0000EA7D0000}"/>
    <cellStyle name="Normal 6 2 6 158" xfId="32235" xr:uid="{00000000-0005-0000-0000-0000EB7D0000}"/>
    <cellStyle name="Normal 6 2 6 159" xfId="32236" xr:uid="{00000000-0005-0000-0000-0000EC7D0000}"/>
    <cellStyle name="Normal 6 2 6 16" xfId="32237" xr:uid="{00000000-0005-0000-0000-0000ED7D0000}"/>
    <cellStyle name="Normal 6 2 6 160" xfId="32238" xr:uid="{00000000-0005-0000-0000-0000EE7D0000}"/>
    <cellStyle name="Normal 6 2 6 161" xfId="32239" xr:uid="{00000000-0005-0000-0000-0000EF7D0000}"/>
    <cellStyle name="Normal 6 2 6 162" xfId="32240" xr:uid="{00000000-0005-0000-0000-0000F07D0000}"/>
    <cellStyle name="Normal 6 2 6 163" xfId="32241" xr:uid="{00000000-0005-0000-0000-0000F17D0000}"/>
    <cellStyle name="Normal 6 2 6 164" xfId="32242" xr:uid="{00000000-0005-0000-0000-0000F27D0000}"/>
    <cellStyle name="Normal 6 2 6 165" xfId="32243" xr:uid="{00000000-0005-0000-0000-0000F37D0000}"/>
    <cellStyle name="Normal 6 2 6 166" xfId="32244" xr:uid="{00000000-0005-0000-0000-0000F47D0000}"/>
    <cellStyle name="Normal 6 2 6 167" xfId="32245" xr:uid="{00000000-0005-0000-0000-0000F57D0000}"/>
    <cellStyle name="Normal 6 2 6 168" xfId="32246" xr:uid="{00000000-0005-0000-0000-0000F67D0000}"/>
    <cellStyle name="Normal 6 2 6 169" xfId="32247" xr:uid="{00000000-0005-0000-0000-0000F77D0000}"/>
    <cellStyle name="Normal 6 2 6 17" xfId="32248" xr:uid="{00000000-0005-0000-0000-0000F87D0000}"/>
    <cellStyle name="Normal 6 2 6 170" xfId="32249" xr:uid="{00000000-0005-0000-0000-0000F97D0000}"/>
    <cellStyle name="Normal 6 2 6 171" xfId="32250" xr:uid="{00000000-0005-0000-0000-0000FA7D0000}"/>
    <cellStyle name="Normal 6 2 6 172" xfId="32251" xr:uid="{00000000-0005-0000-0000-0000FB7D0000}"/>
    <cellStyle name="Normal 6 2 6 173" xfId="32252" xr:uid="{00000000-0005-0000-0000-0000FC7D0000}"/>
    <cellStyle name="Normal 6 2 6 174" xfId="32253" xr:uid="{00000000-0005-0000-0000-0000FD7D0000}"/>
    <cellStyle name="Normal 6 2 6 175" xfId="32254" xr:uid="{00000000-0005-0000-0000-0000FE7D0000}"/>
    <cellStyle name="Normal 6 2 6 176" xfId="32255" xr:uid="{00000000-0005-0000-0000-0000FF7D0000}"/>
    <cellStyle name="Normal 6 2 6 177" xfId="32256" xr:uid="{00000000-0005-0000-0000-0000007E0000}"/>
    <cellStyle name="Normal 6 2 6 178" xfId="32257" xr:uid="{00000000-0005-0000-0000-0000017E0000}"/>
    <cellStyle name="Normal 6 2 6 179" xfId="32258" xr:uid="{00000000-0005-0000-0000-0000027E0000}"/>
    <cellStyle name="Normal 6 2 6 18" xfId="32259" xr:uid="{00000000-0005-0000-0000-0000037E0000}"/>
    <cellStyle name="Normal 6 2 6 180" xfId="32260" xr:uid="{00000000-0005-0000-0000-0000047E0000}"/>
    <cellStyle name="Normal 6 2 6 19" xfId="32261" xr:uid="{00000000-0005-0000-0000-0000057E0000}"/>
    <cellStyle name="Normal 6 2 6 2" xfId="32262" xr:uid="{00000000-0005-0000-0000-0000067E0000}"/>
    <cellStyle name="Normal 6 2 6 20" xfId="32263" xr:uid="{00000000-0005-0000-0000-0000077E0000}"/>
    <cellStyle name="Normal 6 2 6 21" xfId="32264" xr:uid="{00000000-0005-0000-0000-0000087E0000}"/>
    <cellStyle name="Normal 6 2 6 22" xfId="32265" xr:uid="{00000000-0005-0000-0000-0000097E0000}"/>
    <cellStyle name="Normal 6 2 6 23" xfId="32266" xr:uid="{00000000-0005-0000-0000-00000A7E0000}"/>
    <cellStyle name="Normal 6 2 6 24" xfId="32267" xr:uid="{00000000-0005-0000-0000-00000B7E0000}"/>
    <cellStyle name="Normal 6 2 6 25" xfId="32268" xr:uid="{00000000-0005-0000-0000-00000C7E0000}"/>
    <cellStyle name="Normal 6 2 6 26" xfId="32269" xr:uid="{00000000-0005-0000-0000-00000D7E0000}"/>
    <cellStyle name="Normal 6 2 6 27" xfId="32270" xr:uid="{00000000-0005-0000-0000-00000E7E0000}"/>
    <cellStyle name="Normal 6 2 6 28" xfId="32271" xr:uid="{00000000-0005-0000-0000-00000F7E0000}"/>
    <cellStyle name="Normal 6 2 6 29" xfId="32272" xr:uid="{00000000-0005-0000-0000-0000107E0000}"/>
    <cellStyle name="Normal 6 2 6 3" xfId="32273" xr:uid="{00000000-0005-0000-0000-0000117E0000}"/>
    <cellStyle name="Normal 6 2 6 30" xfId="32274" xr:uid="{00000000-0005-0000-0000-0000127E0000}"/>
    <cellStyle name="Normal 6 2 6 31" xfId="32275" xr:uid="{00000000-0005-0000-0000-0000137E0000}"/>
    <cellStyle name="Normal 6 2 6 32" xfId="32276" xr:uid="{00000000-0005-0000-0000-0000147E0000}"/>
    <cellStyle name="Normal 6 2 6 33" xfId="32277" xr:uid="{00000000-0005-0000-0000-0000157E0000}"/>
    <cellStyle name="Normal 6 2 6 34" xfId="32278" xr:uid="{00000000-0005-0000-0000-0000167E0000}"/>
    <cellStyle name="Normal 6 2 6 35" xfId="32279" xr:uid="{00000000-0005-0000-0000-0000177E0000}"/>
    <cellStyle name="Normal 6 2 6 36" xfId="32280" xr:uid="{00000000-0005-0000-0000-0000187E0000}"/>
    <cellStyle name="Normal 6 2 6 37" xfId="32281" xr:uid="{00000000-0005-0000-0000-0000197E0000}"/>
    <cellStyle name="Normal 6 2 6 38" xfId="32282" xr:uid="{00000000-0005-0000-0000-00001A7E0000}"/>
    <cellStyle name="Normal 6 2 6 39" xfId="32283" xr:uid="{00000000-0005-0000-0000-00001B7E0000}"/>
    <cellStyle name="Normal 6 2 6 4" xfId="32284" xr:uid="{00000000-0005-0000-0000-00001C7E0000}"/>
    <cellStyle name="Normal 6 2 6 40" xfId="32285" xr:uid="{00000000-0005-0000-0000-00001D7E0000}"/>
    <cellStyle name="Normal 6 2 6 41" xfId="32286" xr:uid="{00000000-0005-0000-0000-00001E7E0000}"/>
    <cellStyle name="Normal 6 2 6 42" xfId="32287" xr:uid="{00000000-0005-0000-0000-00001F7E0000}"/>
    <cellStyle name="Normal 6 2 6 43" xfId="32288" xr:uid="{00000000-0005-0000-0000-0000207E0000}"/>
    <cellStyle name="Normal 6 2 6 44" xfId="32289" xr:uid="{00000000-0005-0000-0000-0000217E0000}"/>
    <cellStyle name="Normal 6 2 6 45" xfId="32290" xr:uid="{00000000-0005-0000-0000-0000227E0000}"/>
    <cellStyle name="Normal 6 2 6 46" xfId="32291" xr:uid="{00000000-0005-0000-0000-0000237E0000}"/>
    <cellStyle name="Normal 6 2 6 47" xfId="32292" xr:uid="{00000000-0005-0000-0000-0000247E0000}"/>
    <cellStyle name="Normal 6 2 6 48" xfId="32293" xr:uid="{00000000-0005-0000-0000-0000257E0000}"/>
    <cellStyle name="Normal 6 2 6 49" xfId="32294" xr:uid="{00000000-0005-0000-0000-0000267E0000}"/>
    <cellStyle name="Normal 6 2 6 5" xfId="32295" xr:uid="{00000000-0005-0000-0000-0000277E0000}"/>
    <cellStyle name="Normal 6 2 6 50" xfId="32296" xr:uid="{00000000-0005-0000-0000-0000287E0000}"/>
    <cellStyle name="Normal 6 2 6 51" xfId="32297" xr:uid="{00000000-0005-0000-0000-0000297E0000}"/>
    <cellStyle name="Normal 6 2 6 52" xfId="32298" xr:uid="{00000000-0005-0000-0000-00002A7E0000}"/>
    <cellStyle name="Normal 6 2 6 53" xfId="32299" xr:uid="{00000000-0005-0000-0000-00002B7E0000}"/>
    <cellStyle name="Normal 6 2 6 54" xfId="32300" xr:uid="{00000000-0005-0000-0000-00002C7E0000}"/>
    <cellStyle name="Normal 6 2 6 55" xfId="32301" xr:uid="{00000000-0005-0000-0000-00002D7E0000}"/>
    <cellStyle name="Normal 6 2 6 56" xfId="32302" xr:uid="{00000000-0005-0000-0000-00002E7E0000}"/>
    <cellStyle name="Normal 6 2 6 57" xfId="32303" xr:uid="{00000000-0005-0000-0000-00002F7E0000}"/>
    <cellStyle name="Normal 6 2 6 58" xfId="32304" xr:uid="{00000000-0005-0000-0000-0000307E0000}"/>
    <cellStyle name="Normal 6 2 6 59" xfId="32305" xr:uid="{00000000-0005-0000-0000-0000317E0000}"/>
    <cellStyle name="Normal 6 2 6 6" xfId="32306" xr:uid="{00000000-0005-0000-0000-0000327E0000}"/>
    <cellStyle name="Normal 6 2 6 60" xfId="32307" xr:uid="{00000000-0005-0000-0000-0000337E0000}"/>
    <cellStyle name="Normal 6 2 6 61" xfId="32308" xr:uid="{00000000-0005-0000-0000-0000347E0000}"/>
    <cellStyle name="Normal 6 2 6 62" xfId="32309" xr:uid="{00000000-0005-0000-0000-0000357E0000}"/>
    <cellStyle name="Normal 6 2 6 63" xfId="32310" xr:uid="{00000000-0005-0000-0000-0000367E0000}"/>
    <cellStyle name="Normal 6 2 6 64" xfId="32311" xr:uid="{00000000-0005-0000-0000-0000377E0000}"/>
    <cellStyle name="Normal 6 2 6 65" xfId="32312" xr:uid="{00000000-0005-0000-0000-0000387E0000}"/>
    <cellStyle name="Normal 6 2 6 66" xfId="32313" xr:uid="{00000000-0005-0000-0000-0000397E0000}"/>
    <cellStyle name="Normal 6 2 6 67" xfId="32314" xr:uid="{00000000-0005-0000-0000-00003A7E0000}"/>
    <cellStyle name="Normal 6 2 6 68" xfId="32315" xr:uid="{00000000-0005-0000-0000-00003B7E0000}"/>
    <cellStyle name="Normal 6 2 6 69" xfId="32316" xr:uid="{00000000-0005-0000-0000-00003C7E0000}"/>
    <cellStyle name="Normal 6 2 6 7" xfId="32317" xr:uid="{00000000-0005-0000-0000-00003D7E0000}"/>
    <cellStyle name="Normal 6 2 6 70" xfId="32318" xr:uid="{00000000-0005-0000-0000-00003E7E0000}"/>
    <cellStyle name="Normal 6 2 6 71" xfId="32319" xr:uid="{00000000-0005-0000-0000-00003F7E0000}"/>
    <cellStyle name="Normal 6 2 6 72" xfId="32320" xr:uid="{00000000-0005-0000-0000-0000407E0000}"/>
    <cellStyle name="Normal 6 2 6 73" xfId="32321" xr:uid="{00000000-0005-0000-0000-0000417E0000}"/>
    <cellStyle name="Normal 6 2 6 74" xfId="32322" xr:uid="{00000000-0005-0000-0000-0000427E0000}"/>
    <cellStyle name="Normal 6 2 6 75" xfId="32323" xr:uid="{00000000-0005-0000-0000-0000437E0000}"/>
    <cellStyle name="Normal 6 2 6 76" xfId="32324" xr:uid="{00000000-0005-0000-0000-0000447E0000}"/>
    <cellStyle name="Normal 6 2 6 77" xfId="32325" xr:uid="{00000000-0005-0000-0000-0000457E0000}"/>
    <cellStyle name="Normal 6 2 6 78" xfId="32326" xr:uid="{00000000-0005-0000-0000-0000467E0000}"/>
    <cellStyle name="Normal 6 2 6 79" xfId="32327" xr:uid="{00000000-0005-0000-0000-0000477E0000}"/>
    <cellStyle name="Normal 6 2 6 8" xfId="32328" xr:uid="{00000000-0005-0000-0000-0000487E0000}"/>
    <cellStyle name="Normal 6 2 6 80" xfId="32329" xr:uid="{00000000-0005-0000-0000-0000497E0000}"/>
    <cellStyle name="Normal 6 2 6 81" xfId="32330" xr:uid="{00000000-0005-0000-0000-00004A7E0000}"/>
    <cellStyle name="Normal 6 2 6 82" xfId="32331" xr:uid="{00000000-0005-0000-0000-00004B7E0000}"/>
    <cellStyle name="Normal 6 2 6 83" xfId="32332" xr:uid="{00000000-0005-0000-0000-00004C7E0000}"/>
    <cellStyle name="Normal 6 2 6 84" xfId="32333" xr:uid="{00000000-0005-0000-0000-00004D7E0000}"/>
    <cellStyle name="Normal 6 2 6 85" xfId="32334" xr:uid="{00000000-0005-0000-0000-00004E7E0000}"/>
    <cellStyle name="Normal 6 2 6 86" xfId="32335" xr:uid="{00000000-0005-0000-0000-00004F7E0000}"/>
    <cellStyle name="Normal 6 2 6 87" xfId="32336" xr:uid="{00000000-0005-0000-0000-0000507E0000}"/>
    <cellStyle name="Normal 6 2 6 88" xfId="32337" xr:uid="{00000000-0005-0000-0000-0000517E0000}"/>
    <cellStyle name="Normal 6 2 6 89" xfId="32338" xr:uid="{00000000-0005-0000-0000-0000527E0000}"/>
    <cellStyle name="Normal 6 2 6 9" xfId="32339" xr:uid="{00000000-0005-0000-0000-0000537E0000}"/>
    <cellStyle name="Normal 6 2 6 90" xfId="32340" xr:uid="{00000000-0005-0000-0000-0000547E0000}"/>
    <cellStyle name="Normal 6 2 6 91" xfId="32341" xr:uid="{00000000-0005-0000-0000-0000557E0000}"/>
    <cellStyle name="Normal 6 2 6 92" xfId="32342" xr:uid="{00000000-0005-0000-0000-0000567E0000}"/>
    <cellStyle name="Normal 6 2 6 93" xfId="32343" xr:uid="{00000000-0005-0000-0000-0000577E0000}"/>
    <cellStyle name="Normal 6 2 6 94" xfId="32344" xr:uid="{00000000-0005-0000-0000-0000587E0000}"/>
    <cellStyle name="Normal 6 2 6 95" xfId="32345" xr:uid="{00000000-0005-0000-0000-0000597E0000}"/>
    <cellStyle name="Normal 6 2 6 96" xfId="32346" xr:uid="{00000000-0005-0000-0000-00005A7E0000}"/>
    <cellStyle name="Normal 6 2 6 97" xfId="32347" xr:uid="{00000000-0005-0000-0000-00005B7E0000}"/>
    <cellStyle name="Normal 6 2 6 98" xfId="32348" xr:uid="{00000000-0005-0000-0000-00005C7E0000}"/>
    <cellStyle name="Normal 6 2 6 99" xfId="32349" xr:uid="{00000000-0005-0000-0000-00005D7E0000}"/>
    <cellStyle name="Normal 6 2 7" xfId="32350" xr:uid="{00000000-0005-0000-0000-00005E7E0000}"/>
    <cellStyle name="Normal 6 2 8" xfId="32351" xr:uid="{00000000-0005-0000-0000-00005F7E0000}"/>
    <cellStyle name="Normal 6 2 9" xfId="32352" xr:uid="{00000000-0005-0000-0000-0000607E0000}"/>
    <cellStyle name="Normal 6 20" xfId="32353" xr:uid="{00000000-0005-0000-0000-0000617E0000}"/>
    <cellStyle name="Normal 6 21" xfId="32354" xr:uid="{00000000-0005-0000-0000-0000627E0000}"/>
    <cellStyle name="Normal 6 22" xfId="32355" xr:uid="{00000000-0005-0000-0000-0000637E0000}"/>
    <cellStyle name="Normal 6 23" xfId="32356" xr:uid="{00000000-0005-0000-0000-0000647E0000}"/>
    <cellStyle name="Normal 6 24" xfId="32357" xr:uid="{00000000-0005-0000-0000-0000657E0000}"/>
    <cellStyle name="Normal 6 25" xfId="32358" xr:uid="{00000000-0005-0000-0000-0000667E0000}"/>
    <cellStyle name="Normal 6 26" xfId="32359" xr:uid="{00000000-0005-0000-0000-0000677E0000}"/>
    <cellStyle name="Normal 6 27" xfId="32360" xr:uid="{00000000-0005-0000-0000-0000687E0000}"/>
    <cellStyle name="Normal 6 28" xfId="32361" xr:uid="{00000000-0005-0000-0000-0000697E0000}"/>
    <cellStyle name="Normal 6 29" xfId="32362" xr:uid="{00000000-0005-0000-0000-00006A7E0000}"/>
    <cellStyle name="Normal 6 3" xfId="32363" xr:uid="{00000000-0005-0000-0000-00006B7E0000}"/>
    <cellStyle name="Normal 6 3 2" xfId="32364" xr:uid="{00000000-0005-0000-0000-00006C7E0000}"/>
    <cellStyle name="Normal 6 30" xfId="32365" xr:uid="{00000000-0005-0000-0000-00006D7E0000}"/>
    <cellStyle name="Normal 6 31" xfId="32366" xr:uid="{00000000-0005-0000-0000-00006E7E0000}"/>
    <cellStyle name="Normal 6 32" xfId="32367" xr:uid="{00000000-0005-0000-0000-00006F7E0000}"/>
    <cellStyle name="Normal 6 33" xfId="32368" xr:uid="{00000000-0005-0000-0000-0000707E0000}"/>
    <cellStyle name="Normal 6 34" xfId="32369" xr:uid="{00000000-0005-0000-0000-0000717E0000}"/>
    <cellStyle name="Normal 6 35" xfId="32370" xr:uid="{00000000-0005-0000-0000-0000727E0000}"/>
    <cellStyle name="Normal 6 36" xfId="32371" xr:uid="{00000000-0005-0000-0000-0000737E0000}"/>
    <cellStyle name="Normal 6 37" xfId="32372" xr:uid="{00000000-0005-0000-0000-0000747E0000}"/>
    <cellStyle name="Normal 6 38" xfId="32373" xr:uid="{00000000-0005-0000-0000-0000757E0000}"/>
    <cellStyle name="Normal 6 39" xfId="32374" xr:uid="{00000000-0005-0000-0000-0000767E0000}"/>
    <cellStyle name="Normal 6 4" xfId="32375" xr:uid="{00000000-0005-0000-0000-0000777E0000}"/>
    <cellStyle name="Normal 6 4 2" xfId="32376" xr:uid="{00000000-0005-0000-0000-0000787E0000}"/>
    <cellStyle name="Normal 6 40" xfId="32377" xr:uid="{00000000-0005-0000-0000-0000797E0000}"/>
    <cellStyle name="Normal 6 41" xfId="32378" xr:uid="{00000000-0005-0000-0000-00007A7E0000}"/>
    <cellStyle name="Normal 6 42" xfId="32379" xr:uid="{00000000-0005-0000-0000-00007B7E0000}"/>
    <cellStyle name="Normal 6 43" xfId="32380" xr:uid="{00000000-0005-0000-0000-00007C7E0000}"/>
    <cellStyle name="Normal 6 44" xfId="32381" xr:uid="{00000000-0005-0000-0000-00007D7E0000}"/>
    <cellStyle name="Normal 6 45" xfId="32382" xr:uid="{00000000-0005-0000-0000-00007E7E0000}"/>
    <cellStyle name="Normal 6 46" xfId="32383" xr:uid="{00000000-0005-0000-0000-00007F7E0000}"/>
    <cellStyle name="Normal 6 47" xfId="32384" xr:uid="{00000000-0005-0000-0000-0000807E0000}"/>
    <cellStyle name="Normal 6 48" xfId="32385" xr:uid="{00000000-0005-0000-0000-0000817E0000}"/>
    <cellStyle name="Normal 6 49" xfId="32386" xr:uid="{00000000-0005-0000-0000-0000827E0000}"/>
    <cellStyle name="Normal 6 5" xfId="32387" xr:uid="{00000000-0005-0000-0000-0000837E0000}"/>
    <cellStyle name="Normal 6 50" xfId="32388" xr:uid="{00000000-0005-0000-0000-0000847E0000}"/>
    <cellStyle name="Normal 6 51" xfId="32389" xr:uid="{00000000-0005-0000-0000-0000857E0000}"/>
    <cellStyle name="Normal 6 52" xfId="32390" xr:uid="{00000000-0005-0000-0000-0000867E0000}"/>
    <cellStyle name="Normal 6 53" xfId="32391" xr:uid="{00000000-0005-0000-0000-0000877E0000}"/>
    <cellStyle name="Normal 6 54" xfId="32392" xr:uid="{00000000-0005-0000-0000-0000887E0000}"/>
    <cellStyle name="Normal 6 55" xfId="32393" xr:uid="{00000000-0005-0000-0000-0000897E0000}"/>
    <cellStyle name="Normal 6 56" xfId="32394" xr:uid="{00000000-0005-0000-0000-00008A7E0000}"/>
    <cellStyle name="Normal 6 57" xfId="32395" xr:uid="{00000000-0005-0000-0000-00008B7E0000}"/>
    <cellStyle name="Normal 6 58" xfId="32396" xr:uid="{00000000-0005-0000-0000-00008C7E0000}"/>
    <cellStyle name="Normal 6 6" xfId="32397" xr:uid="{00000000-0005-0000-0000-00008D7E0000}"/>
    <cellStyle name="Normal 6 7" xfId="32398" xr:uid="{00000000-0005-0000-0000-00008E7E0000}"/>
    <cellStyle name="Normal 6 8" xfId="32399" xr:uid="{00000000-0005-0000-0000-00008F7E0000}"/>
    <cellStyle name="Normal 6 9" xfId="32400" xr:uid="{00000000-0005-0000-0000-0000907E0000}"/>
    <cellStyle name="Normal 6_BALANCE TANQUES MIRASOL ABRIL" xfId="32401" xr:uid="{00000000-0005-0000-0000-0000917E0000}"/>
    <cellStyle name="Normal 60" xfId="32402" xr:uid="{00000000-0005-0000-0000-0000927E0000}"/>
    <cellStyle name="Normal 61" xfId="32403" xr:uid="{00000000-0005-0000-0000-0000937E0000}"/>
    <cellStyle name="Normal 62" xfId="32404" xr:uid="{00000000-0005-0000-0000-0000947E0000}"/>
    <cellStyle name="Normal 63" xfId="32405" xr:uid="{00000000-0005-0000-0000-0000957E0000}"/>
    <cellStyle name="Normal 64" xfId="32406" xr:uid="{00000000-0005-0000-0000-0000967E0000}"/>
    <cellStyle name="Normal 65" xfId="32407" xr:uid="{00000000-0005-0000-0000-0000977E0000}"/>
    <cellStyle name="Normal 66" xfId="32408" xr:uid="{00000000-0005-0000-0000-0000987E0000}"/>
    <cellStyle name="Normal 67" xfId="32409" xr:uid="{00000000-0005-0000-0000-0000997E0000}"/>
    <cellStyle name="Normal 68" xfId="32410" xr:uid="{00000000-0005-0000-0000-00009A7E0000}"/>
    <cellStyle name="Normal 69" xfId="32411" xr:uid="{00000000-0005-0000-0000-00009B7E0000}"/>
    <cellStyle name="Normal 7" xfId="32412" xr:uid="{00000000-0005-0000-0000-00009C7E0000}"/>
    <cellStyle name="Normal 7 10" xfId="32413" xr:uid="{00000000-0005-0000-0000-00009D7E0000}"/>
    <cellStyle name="Normal 7 10 10" xfId="32414" xr:uid="{00000000-0005-0000-0000-00009E7E0000}"/>
    <cellStyle name="Normal 7 10 100" xfId="32415" xr:uid="{00000000-0005-0000-0000-00009F7E0000}"/>
    <cellStyle name="Normal 7 10 101" xfId="32416" xr:uid="{00000000-0005-0000-0000-0000A07E0000}"/>
    <cellStyle name="Normal 7 10 102" xfId="32417" xr:uid="{00000000-0005-0000-0000-0000A17E0000}"/>
    <cellStyle name="Normal 7 10 103" xfId="32418" xr:uid="{00000000-0005-0000-0000-0000A27E0000}"/>
    <cellStyle name="Normal 7 10 104" xfId="32419" xr:uid="{00000000-0005-0000-0000-0000A37E0000}"/>
    <cellStyle name="Normal 7 10 105" xfId="32420" xr:uid="{00000000-0005-0000-0000-0000A47E0000}"/>
    <cellStyle name="Normal 7 10 106" xfId="32421" xr:uid="{00000000-0005-0000-0000-0000A57E0000}"/>
    <cellStyle name="Normal 7 10 107" xfId="32422" xr:uid="{00000000-0005-0000-0000-0000A67E0000}"/>
    <cellStyle name="Normal 7 10 108" xfId="32423" xr:uid="{00000000-0005-0000-0000-0000A77E0000}"/>
    <cellStyle name="Normal 7 10 109" xfId="32424" xr:uid="{00000000-0005-0000-0000-0000A87E0000}"/>
    <cellStyle name="Normal 7 10 11" xfId="32425" xr:uid="{00000000-0005-0000-0000-0000A97E0000}"/>
    <cellStyle name="Normal 7 10 110" xfId="32426" xr:uid="{00000000-0005-0000-0000-0000AA7E0000}"/>
    <cellStyle name="Normal 7 10 111" xfId="32427" xr:uid="{00000000-0005-0000-0000-0000AB7E0000}"/>
    <cellStyle name="Normal 7 10 112" xfId="32428" xr:uid="{00000000-0005-0000-0000-0000AC7E0000}"/>
    <cellStyle name="Normal 7 10 113" xfId="32429" xr:uid="{00000000-0005-0000-0000-0000AD7E0000}"/>
    <cellStyle name="Normal 7 10 114" xfId="32430" xr:uid="{00000000-0005-0000-0000-0000AE7E0000}"/>
    <cellStyle name="Normal 7 10 115" xfId="32431" xr:uid="{00000000-0005-0000-0000-0000AF7E0000}"/>
    <cellStyle name="Normal 7 10 116" xfId="32432" xr:uid="{00000000-0005-0000-0000-0000B07E0000}"/>
    <cellStyle name="Normal 7 10 117" xfId="32433" xr:uid="{00000000-0005-0000-0000-0000B17E0000}"/>
    <cellStyle name="Normal 7 10 118" xfId="32434" xr:uid="{00000000-0005-0000-0000-0000B27E0000}"/>
    <cellStyle name="Normal 7 10 119" xfId="32435" xr:uid="{00000000-0005-0000-0000-0000B37E0000}"/>
    <cellStyle name="Normal 7 10 12" xfId="32436" xr:uid="{00000000-0005-0000-0000-0000B47E0000}"/>
    <cellStyle name="Normal 7 10 120" xfId="32437" xr:uid="{00000000-0005-0000-0000-0000B57E0000}"/>
    <cellStyle name="Normal 7 10 121" xfId="32438" xr:uid="{00000000-0005-0000-0000-0000B67E0000}"/>
    <cellStyle name="Normal 7 10 122" xfId="32439" xr:uid="{00000000-0005-0000-0000-0000B77E0000}"/>
    <cellStyle name="Normal 7 10 123" xfId="32440" xr:uid="{00000000-0005-0000-0000-0000B87E0000}"/>
    <cellStyle name="Normal 7 10 124" xfId="32441" xr:uid="{00000000-0005-0000-0000-0000B97E0000}"/>
    <cellStyle name="Normal 7 10 125" xfId="32442" xr:uid="{00000000-0005-0000-0000-0000BA7E0000}"/>
    <cellStyle name="Normal 7 10 126" xfId="32443" xr:uid="{00000000-0005-0000-0000-0000BB7E0000}"/>
    <cellStyle name="Normal 7 10 127" xfId="32444" xr:uid="{00000000-0005-0000-0000-0000BC7E0000}"/>
    <cellStyle name="Normal 7 10 128" xfId="32445" xr:uid="{00000000-0005-0000-0000-0000BD7E0000}"/>
    <cellStyle name="Normal 7 10 129" xfId="32446" xr:uid="{00000000-0005-0000-0000-0000BE7E0000}"/>
    <cellStyle name="Normal 7 10 13" xfId="32447" xr:uid="{00000000-0005-0000-0000-0000BF7E0000}"/>
    <cellStyle name="Normal 7 10 130" xfId="32448" xr:uid="{00000000-0005-0000-0000-0000C07E0000}"/>
    <cellStyle name="Normal 7 10 131" xfId="32449" xr:uid="{00000000-0005-0000-0000-0000C17E0000}"/>
    <cellStyle name="Normal 7 10 14" xfId="32450" xr:uid="{00000000-0005-0000-0000-0000C27E0000}"/>
    <cellStyle name="Normal 7 10 15" xfId="32451" xr:uid="{00000000-0005-0000-0000-0000C37E0000}"/>
    <cellStyle name="Normal 7 10 16" xfId="32452" xr:uid="{00000000-0005-0000-0000-0000C47E0000}"/>
    <cellStyle name="Normal 7 10 17" xfId="32453" xr:uid="{00000000-0005-0000-0000-0000C57E0000}"/>
    <cellStyle name="Normal 7 10 18" xfId="32454" xr:uid="{00000000-0005-0000-0000-0000C67E0000}"/>
    <cellStyle name="Normal 7 10 19" xfId="32455" xr:uid="{00000000-0005-0000-0000-0000C77E0000}"/>
    <cellStyle name="Normal 7 10 2" xfId="32456" xr:uid="{00000000-0005-0000-0000-0000C87E0000}"/>
    <cellStyle name="Normal 7 10 20" xfId="32457" xr:uid="{00000000-0005-0000-0000-0000C97E0000}"/>
    <cellStyle name="Normal 7 10 21" xfId="32458" xr:uid="{00000000-0005-0000-0000-0000CA7E0000}"/>
    <cellStyle name="Normal 7 10 22" xfId="32459" xr:uid="{00000000-0005-0000-0000-0000CB7E0000}"/>
    <cellStyle name="Normal 7 10 23" xfId="32460" xr:uid="{00000000-0005-0000-0000-0000CC7E0000}"/>
    <cellStyle name="Normal 7 10 24" xfId="32461" xr:uid="{00000000-0005-0000-0000-0000CD7E0000}"/>
    <cellStyle name="Normal 7 10 25" xfId="32462" xr:uid="{00000000-0005-0000-0000-0000CE7E0000}"/>
    <cellStyle name="Normal 7 10 26" xfId="32463" xr:uid="{00000000-0005-0000-0000-0000CF7E0000}"/>
    <cellStyle name="Normal 7 10 27" xfId="32464" xr:uid="{00000000-0005-0000-0000-0000D07E0000}"/>
    <cellStyle name="Normal 7 10 28" xfId="32465" xr:uid="{00000000-0005-0000-0000-0000D17E0000}"/>
    <cellStyle name="Normal 7 10 29" xfId="32466" xr:uid="{00000000-0005-0000-0000-0000D27E0000}"/>
    <cellStyle name="Normal 7 10 3" xfId="32467" xr:uid="{00000000-0005-0000-0000-0000D37E0000}"/>
    <cellStyle name="Normal 7 10 30" xfId="32468" xr:uid="{00000000-0005-0000-0000-0000D47E0000}"/>
    <cellStyle name="Normal 7 10 31" xfId="32469" xr:uid="{00000000-0005-0000-0000-0000D57E0000}"/>
    <cellStyle name="Normal 7 10 32" xfId="32470" xr:uid="{00000000-0005-0000-0000-0000D67E0000}"/>
    <cellStyle name="Normal 7 10 33" xfId="32471" xr:uid="{00000000-0005-0000-0000-0000D77E0000}"/>
    <cellStyle name="Normal 7 10 34" xfId="32472" xr:uid="{00000000-0005-0000-0000-0000D87E0000}"/>
    <cellStyle name="Normal 7 10 35" xfId="32473" xr:uid="{00000000-0005-0000-0000-0000D97E0000}"/>
    <cellStyle name="Normal 7 10 36" xfId="32474" xr:uid="{00000000-0005-0000-0000-0000DA7E0000}"/>
    <cellStyle name="Normal 7 10 37" xfId="32475" xr:uid="{00000000-0005-0000-0000-0000DB7E0000}"/>
    <cellStyle name="Normal 7 10 38" xfId="32476" xr:uid="{00000000-0005-0000-0000-0000DC7E0000}"/>
    <cellStyle name="Normal 7 10 39" xfId="32477" xr:uid="{00000000-0005-0000-0000-0000DD7E0000}"/>
    <cellStyle name="Normal 7 10 4" xfId="32478" xr:uid="{00000000-0005-0000-0000-0000DE7E0000}"/>
    <cellStyle name="Normal 7 10 40" xfId="32479" xr:uid="{00000000-0005-0000-0000-0000DF7E0000}"/>
    <cellStyle name="Normal 7 10 41" xfId="32480" xr:uid="{00000000-0005-0000-0000-0000E07E0000}"/>
    <cellStyle name="Normal 7 10 42" xfId="32481" xr:uid="{00000000-0005-0000-0000-0000E17E0000}"/>
    <cellStyle name="Normal 7 10 43" xfId="32482" xr:uid="{00000000-0005-0000-0000-0000E27E0000}"/>
    <cellStyle name="Normal 7 10 44" xfId="32483" xr:uid="{00000000-0005-0000-0000-0000E37E0000}"/>
    <cellStyle name="Normal 7 10 45" xfId="32484" xr:uid="{00000000-0005-0000-0000-0000E47E0000}"/>
    <cellStyle name="Normal 7 10 46" xfId="32485" xr:uid="{00000000-0005-0000-0000-0000E57E0000}"/>
    <cellStyle name="Normal 7 10 47" xfId="32486" xr:uid="{00000000-0005-0000-0000-0000E67E0000}"/>
    <cellStyle name="Normal 7 10 48" xfId="32487" xr:uid="{00000000-0005-0000-0000-0000E77E0000}"/>
    <cellStyle name="Normal 7 10 49" xfId="32488" xr:uid="{00000000-0005-0000-0000-0000E87E0000}"/>
    <cellStyle name="Normal 7 10 5" xfId="32489" xr:uid="{00000000-0005-0000-0000-0000E97E0000}"/>
    <cellStyle name="Normal 7 10 50" xfId="32490" xr:uid="{00000000-0005-0000-0000-0000EA7E0000}"/>
    <cellStyle name="Normal 7 10 51" xfId="32491" xr:uid="{00000000-0005-0000-0000-0000EB7E0000}"/>
    <cellStyle name="Normal 7 10 52" xfId="32492" xr:uid="{00000000-0005-0000-0000-0000EC7E0000}"/>
    <cellStyle name="Normal 7 10 53" xfId="32493" xr:uid="{00000000-0005-0000-0000-0000ED7E0000}"/>
    <cellStyle name="Normal 7 10 54" xfId="32494" xr:uid="{00000000-0005-0000-0000-0000EE7E0000}"/>
    <cellStyle name="Normal 7 10 55" xfId="32495" xr:uid="{00000000-0005-0000-0000-0000EF7E0000}"/>
    <cellStyle name="Normal 7 10 56" xfId="32496" xr:uid="{00000000-0005-0000-0000-0000F07E0000}"/>
    <cellStyle name="Normal 7 10 57" xfId="32497" xr:uid="{00000000-0005-0000-0000-0000F17E0000}"/>
    <cellStyle name="Normal 7 10 58" xfId="32498" xr:uid="{00000000-0005-0000-0000-0000F27E0000}"/>
    <cellStyle name="Normal 7 10 59" xfId="32499" xr:uid="{00000000-0005-0000-0000-0000F37E0000}"/>
    <cellStyle name="Normal 7 10 6" xfId="32500" xr:uid="{00000000-0005-0000-0000-0000F47E0000}"/>
    <cellStyle name="Normal 7 10 60" xfId="32501" xr:uid="{00000000-0005-0000-0000-0000F57E0000}"/>
    <cellStyle name="Normal 7 10 61" xfId="32502" xr:uid="{00000000-0005-0000-0000-0000F67E0000}"/>
    <cellStyle name="Normal 7 10 62" xfId="32503" xr:uid="{00000000-0005-0000-0000-0000F77E0000}"/>
    <cellStyle name="Normal 7 10 63" xfId="32504" xr:uid="{00000000-0005-0000-0000-0000F87E0000}"/>
    <cellStyle name="Normal 7 10 64" xfId="32505" xr:uid="{00000000-0005-0000-0000-0000F97E0000}"/>
    <cellStyle name="Normal 7 10 65" xfId="32506" xr:uid="{00000000-0005-0000-0000-0000FA7E0000}"/>
    <cellStyle name="Normal 7 10 66" xfId="32507" xr:uid="{00000000-0005-0000-0000-0000FB7E0000}"/>
    <cellStyle name="Normal 7 10 67" xfId="32508" xr:uid="{00000000-0005-0000-0000-0000FC7E0000}"/>
    <cellStyle name="Normal 7 10 68" xfId="32509" xr:uid="{00000000-0005-0000-0000-0000FD7E0000}"/>
    <cellStyle name="Normal 7 10 69" xfId="32510" xr:uid="{00000000-0005-0000-0000-0000FE7E0000}"/>
    <cellStyle name="Normal 7 10 7" xfId="32511" xr:uid="{00000000-0005-0000-0000-0000FF7E0000}"/>
    <cellStyle name="Normal 7 10 70" xfId="32512" xr:uid="{00000000-0005-0000-0000-0000007F0000}"/>
    <cellStyle name="Normal 7 10 71" xfId="32513" xr:uid="{00000000-0005-0000-0000-0000017F0000}"/>
    <cellStyle name="Normal 7 10 72" xfId="32514" xr:uid="{00000000-0005-0000-0000-0000027F0000}"/>
    <cellStyle name="Normal 7 10 73" xfId="32515" xr:uid="{00000000-0005-0000-0000-0000037F0000}"/>
    <cellStyle name="Normal 7 10 74" xfId="32516" xr:uid="{00000000-0005-0000-0000-0000047F0000}"/>
    <cellStyle name="Normal 7 10 75" xfId="32517" xr:uid="{00000000-0005-0000-0000-0000057F0000}"/>
    <cellStyle name="Normal 7 10 76" xfId="32518" xr:uid="{00000000-0005-0000-0000-0000067F0000}"/>
    <cellStyle name="Normal 7 10 77" xfId="32519" xr:uid="{00000000-0005-0000-0000-0000077F0000}"/>
    <cellStyle name="Normal 7 10 78" xfId="32520" xr:uid="{00000000-0005-0000-0000-0000087F0000}"/>
    <cellStyle name="Normal 7 10 79" xfId="32521" xr:uid="{00000000-0005-0000-0000-0000097F0000}"/>
    <cellStyle name="Normal 7 10 8" xfId="32522" xr:uid="{00000000-0005-0000-0000-00000A7F0000}"/>
    <cellStyle name="Normal 7 10 80" xfId="32523" xr:uid="{00000000-0005-0000-0000-00000B7F0000}"/>
    <cellStyle name="Normal 7 10 81" xfId="32524" xr:uid="{00000000-0005-0000-0000-00000C7F0000}"/>
    <cellStyle name="Normal 7 10 82" xfId="32525" xr:uid="{00000000-0005-0000-0000-00000D7F0000}"/>
    <cellStyle name="Normal 7 10 83" xfId="32526" xr:uid="{00000000-0005-0000-0000-00000E7F0000}"/>
    <cellStyle name="Normal 7 10 84" xfId="32527" xr:uid="{00000000-0005-0000-0000-00000F7F0000}"/>
    <cellStyle name="Normal 7 10 85" xfId="32528" xr:uid="{00000000-0005-0000-0000-0000107F0000}"/>
    <cellStyle name="Normal 7 10 86" xfId="32529" xr:uid="{00000000-0005-0000-0000-0000117F0000}"/>
    <cellStyle name="Normal 7 10 87" xfId="32530" xr:uid="{00000000-0005-0000-0000-0000127F0000}"/>
    <cellStyle name="Normal 7 10 88" xfId="32531" xr:uid="{00000000-0005-0000-0000-0000137F0000}"/>
    <cellStyle name="Normal 7 10 89" xfId="32532" xr:uid="{00000000-0005-0000-0000-0000147F0000}"/>
    <cellStyle name="Normal 7 10 9" xfId="32533" xr:uid="{00000000-0005-0000-0000-0000157F0000}"/>
    <cellStyle name="Normal 7 10 90" xfId="32534" xr:uid="{00000000-0005-0000-0000-0000167F0000}"/>
    <cellStyle name="Normal 7 10 91" xfId="32535" xr:uid="{00000000-0005-0000-0000-0000177F0000}"/>
    <cellStyle name="Normal 7 10 92" xfId="32536" xr:uid="{00000000-0005-0000-0000-0000187F0000}"/>
    <cellStyle name="Normal 7 10 93" xfId="32537" xr:uid="{00000000-0005-0000-0000-0000197F0000}"/>
    <cellStyle name="Normal 7 10 94" xfId="32538" xr:uid="{00000000-0005-0000-0000-00001A7F0000}"/>
    <cellStyle name="Normal 7 10 95" xfId="32539" xr:uid="{00000000-0005-0000-0000-00001B7F0000}"/>
    <cellStyle name="Normal 7 10 96" xfId="32540" xr:uid="{00000000-0005-0000-0000-00001C7F0000}"/>
    <cellStyle name="Normal 7 10 97" xfId="32541" xr:uid="{00000000-0005-0000-0000-00001D7F0000}"/>
    <cellStyle name="Normal 7 10 98" xfId="32542" xr:uid="{00000000-0005-0000-0000-00001E7F0000}"/>
    <cellStyle name="Normal 7 10 99" xfId="32543" xr:uid="{00000000-0005-0000-0000-00001F7F0000}"/>
    <cellStyle name="Normal 7 100" xfId="32544" xr:uid="{00000000-0005-0000-0000-0000207F0000}"/>
    <cellStyle name="Normal 7 101" xfId="32545" xr:uid="{00000000-0005-0000-0000-0000217F0000}"/>
    <cellStyle name="Normal 7 102" xfId="32546" xr:uid="{00000000-0005-0000-0000-0000227F0000}"/>
    <cellStyle name="Normal 7 103" xfId="32547" xr:uid="{00000000-0005-0000-0000-0000237F0000}"/>
    <cellStyle name="Normal 7 104" xfId="32548" xr:uid="{00000000-0005-0000-0000-0000247F0000}"/>
    <cellStyle name="Normal 7 105" xfId="32549" xr:uid="{00000000-0005-0000-0000-0000257F0000}"/>
    <cellStyle name="Normal 7 106" xfId="32550" xr:uid="{00000000-0005-0000-0000-0000267F0000}"/>
    <cellStyle name="Normal 7 107" xfId="32551" xr:uid="{00000000-0005-0000-0000-0000277F0000}"/>
    <cellStyle name="Normal 7 108" xfId="32552" xr:uid="{00000000-0005-0000-0000-0000287F0000}"/>
    <cellStyle name="Normal 7 109" xfId="32553" xr:uid="{00000000-0005-0000-0000-0000297F0000}"/>
    <cellStyle name="Normal 7 11" xfId="32554" xr:uid="{00000000-0005-0000-0000-00002A7F0000}"/>
    <cellStyle name="Normal 7 11 10" xfId="32555" xr:uid="{00000000-0005-0000-0000-00002B7F0000}"/>
    <cellStyle name="Normal 7 11 100" xfId="32556" xr:uid="{00000000-0005-0000-0000-00002C7F0000}"/>
    <cellStyle name="Normal 7 11 101" xfId="32557" xr:uid="{00000000-0005-0000-0000-00002D7F0000}"/>
    <cellStyle name="Normal 7 11 102" xfId="32558" xr:uid="{00000000-0005-0000-0000-00002E7F0000}"/>
    <cellStyle name="Normal 7 11 103" xfId="32559" xr:uid="{00000000-0005-0000-0000-00002F7F0000}"/>
    <cellStyle name="Normal 7 11 104" xfId="32560" xr:uid="{00000000-0005-0000-0000-0000307F0000}"/>
    <cellStyle name="Normal 7 11 105" xfId="32561" xr:uid="{00000000-0005-0000-0000-0000317F0000}"/>
    <cellStyle name="Normal 7 11 106" xfId="32562" xr:uid="{00000000-0005-0000-0000-0000327F0000}"/>
    <cellStyle name="Normal 7 11 107" xfId="32563" xr:uid="{00000000-0005-0000-0000-0000337F0000}"/>
    <cellStyle name="Normal 7 11 108" xfId="32564" xr:uid="{00000000-0005-0000-0000-0000347F0000}"/>
    <cellStyle name="Normal 7 11 109" xfId="32565" xr:uid="{00000000-0005-0000-0000-0000357F0000}"/>
    <cellStyle name="Normal 7 11 11" xfId="32566" xr:uid="{00000000-0005-0000-0000-0000367F0000}"/>
    <cellStyle name="Normal 7 11 110" xfId="32567" xr:uid="{00000000-0005-0000-0000-0000377F0000}"/>
    <cellStyle name="Normal 7 11 111" xfId="32568" xr:uid="{00000000-0005-0000-0000-0000387F0000}"/>
    <cellStyle name="Normal 7 11 112" xfId="32569" xr:uid="{00000000-0005-0000-0000-0000397F0000}"/>
    <cellStyle name="Normal 7 11 113" xfId="32570" xr:uid="{00000000-0005-0000-0000-00003A7F0000}"/>
    <cellStyle name="Normal 7 11 114" xfId="32571" xr:uid="{00000000-0005-0000-0000-00003B7F0000}"/>
    <cellStyle name="Normal 7 11 115" xfId="32572" xr:uid="{00000000-0005-0000-0000-00003C7F0000}"/>
    <cellStyle name="Normal 7 11 116" xfId="32573" xr:uid="{00000000-0005-0000-0000-00003D7F0000}"/>
    <cellStyle name="Normal 7 11 117" xfId="32574" xr:uid="{00000000-0005-0000-0000-00003E7F0000}"/>
    <cellStyle name="Normal 7 11 118" xfId="32575" xr:uid="{00000000-0005-0000-0000-00003F7F0000}"/>
    <cellStyle name="Normal 7 11 119" xfId="32576" xr:uid="{00000000-0005-0000-0000-0000407F0000}"/>
    <cellStyle name="Normal 7 11 12" xfId="32577" xr:uid="{00000000-0005-0000-0000-0000417F0000}"/>
    <cellStyle name="Normal 7 11 120" xfId="32578" xr:uid="{00000000-0005-0000-0000-0000427F0000}"/>
    <cellStyle name="Normal 7 11 121" xfId="32579" xr:uid="{00000000-0005-0000-0000-0000437F0000}"/>
    <cellStyle name="Normal 7 11 122" xfId="32580" xr:uid="{00000000-0005-0000-0000-0000447F0000}"/>
    <cellStyle name="Normal 7 11 123" xfId="32581" xr:uid="{00000000-0005-0000-0000-0000457F0000}"/>
    <cellStyle name="Normal 7 11 124" xfId="32582" xr:uid="{00000000-0005-0000-0000-0000467F0000}"/>
    <cellStyle name="Normal 7 11 125" xfId="32583" xr:uid="{00000000-0005-0000-0000-0000477F0000}"/>
    <cellStyle name="Normal 7 11 126" xfId="32584" xr:uid="{00000000-0005-0000-0000-0000487F0000}"/>
    <cellStyle name="Normal 7 11 127" xfId="32585" xr:uid="{00000000-0005-0000-0000-0000497F0000}"/>
    <cellStyle name="Normal 7 11 128" xfId="32586" xr:uid="{00000000-0005-0000-0000-00004A7F0000}"/>
    <cellStyle name="Normal 7 11 129" xfId="32587" xr:uid="{00000000-0005-0000-0000-00004B7F0000}"/>
    <cellStyle name="Normal 7 11 13" xfId="32588" xr:uid="{00000000-0005-0000-0000-00004C7F0000}"/>
    <cellStyle name="Normal 7 11 130" xfId="32589" xr:uid="{00000000-0005-0000-0000-00004D7F0000}"/>
    <cellStyle name="Normal 7 11 131" xfId="32590" xr:uid="{00000000-0005-0000-0000-00004E7F0000}"/>
    <cellStyle name="Normal 7 11 14" xfId="32591" xr:uid="{00000000-0005-0000-0000-00004F7F0000}"/>
    <cellStyle name="Normal 7 11 15" xfId="32592" xr:uid="{00000000-0005-0000-0000-0000507F0000}"/>
    <cellStyle name="Normal 7 11 16" xfId="32593" xr:uid="{00000000-0005-0000-0000-0000517F0000}"/>
    <cellStyle name="Normal 7 11 17" xfId="32594" xr:uid="{00000000-0005-0000-0000-0000527F0000}"/>
    <cellStyle name="Normal 7 11 18" xfId="32595" xr:uid="{00000000-0005-0000-0000-0000537F0000}"/>
    <cellStyle name="Normal 7 11 19" xfId="32596" xr:uid="{00000000-0005-0000-0000-0000547F0000}"/>
    <cellStyle name="Normal 7 11 2" xfId="32597" xr:uid="{00000000-0005-0000-0000-0000557F0000}"/>
    <cellStyle name="Normal 7 11 20" xfId="32598" xr:uid="{00000000-0005-0000-0000-0000567F0000}"/>
    <cellStyle name="Normal 7 11 21" xfId="32599" xr:uid="{00000000-0005-0000-0000-0000577F0000}"/>
    <cellStyle name="Normal 7 11 22" xfId="32600" xr:uid="{00000000-0005-0000-0000-0000587F0000}"/>
    <cellStyle name="Normal 7 11 23" xfId="32601" xr:uid="{00000000-0005-0000-0000-0000597F0000}"/>
    <cellStyle name="Normal 7 11 24" xfId="32602" xr:uid="{00000000-0005-0000-0000-00005A7F0000}"/>
    <cellStyle name="Normal 7 11 25" xfId="32603" xr:uid="{00000000-0005-0000-0000-00005B7F0000}"/>
    <cellStyle name="Normal 7 11 26" xfId="32604" xr:uid="{00000000-0005-0000-0000-00005C7F0000}"/>
    <cellStyle name="Normal 7 11 27" xfId="32605" xr:uid="{00000000-0005-0000-0000-00005D7F0000}"/>
    <cellStyle name="Normal 7 11 28" xfId="32606" xr:uid="{00000000-0005-0000-0000-00005E7F0000}"/>
    <cellStyle name="Normal 7 11 29" xfId="32607" xr:uid="{00000000-0005-0000-0000-00005F7F0000}"/>
    <cellStyle name="Normal 7 11 3" xfId="32608" xr:uid="{00000000-0005-0000-0000-0000607F0000}"/>
    <cellStyle name="Normal 7 11 30" xfId="32609" xr:uid="{00000000-0005-0000-0000-0000617F0000}"/>
    <cellStyle name="Normal 7 11 31" xfId="32610" xr:uid="{00000000-0005-0000-0000-0000627F0000}"/>
    <cellStyle name="Normal 7 11 32" xfId="32611" xr:uid="{00000000-0005-0000-0000-0000637F0000}"/>
    <cellStyle name="Normal 7 11 33" xfId="32612" xr:uid="{00000000-0005-0000-0000-0000647F0000}"/>
    <cellStyle name="Normal 7 11 34" xfId="32613" xr:uid="{00000000-0005-0000-0000-0000657F0000}"/>
    <cellStyle name="Normal 7 11 35" xfId="32614" xr:uid="{00000000-0005-0000-0000-0000667F0000}"/>
    <cellStyle name="Normal 7 11 36" xfId="32615" xr:uid="{00000000-0005-0000-0000-0000677F0000}"/>
    <cellStyle name="Normal 7 11 37" xfId="32616" xr:uid="{00000000-0005-0000-0000-0000687F0000}"/>
    <cellStyle name="Normal 7 11 38" xfId="32617" xr:uid="{00000000-0005-0000-0000-0000697F0000}"/>
    <cellStyle name="Normal 7 11 39" xfId="32618" xr:uid="{00000000-0005-0000-0000-00006A7F0000}"/>
    <cellStyle name="Normal 7 11 4" xfId="32619" xr:uid="{00000000-0005-0000-0000-00006B7F0000}"/>
    <cellStyle name="Normal 7 11 40" xfId="32620" xr:uid="{00000000-0005-0000-0000-00006C7F0000}"/>
    <cellStyle name="Normal 7 11 41" xfId="32621" xr:uid="{00000000-0005-0000-0000-00006D7F0000}"/>
    <cellStyle name="Normal 7 11 42" xfId="32622" xr:uid="{00000000-0005-0000-0000-00006E7F0000}"/>
    <cellStyle name="Normal 7 11 43" xfId="32623" xr:uid="{00000000-0005-0000-0000-00006F7F0000}"/>
    <cellStyle name="Normal 7 11 44" xfId="32624" xr:uid="{00000000-0005-0000-0000-0000707F0000}"/>
    <cellStyle name="Normal 7 11 45" xfId="32625" xr:uid="{00000000-0005-0000-0000-0000717F0000}"/>
    <cellStyle name="Normal 7 11 46" xfId="32626" xr:uid="{00000000-0005-0000-0000-0000727F0000}"/>
    <cellStyle name="Normal 7 11 47" xfId="32627" xr:uid="{00000000-0005-0000-0000-0000737F0000}"/>
    <cellStyle name="Normal 7 11 48" xfId="32628" xr:uid="{00000000-0005-0000-0000-0000747F0000}"/>
    <cellStyle name="Normal 7 11 49" xfId="32629" xr:uid="{00000000-0005-0000-0000-0000757F0000}"/>
    <cellStyle name="Normal 7 11 5" xfId="32630" xr:uid="{00000000-0005-0000-0000-0000767F0000}"/>
    <cellStyle name="Normal 7 11 50" xfId="32631" xr:uid="{00000000-0005-0000-0000-0000777F0000}"/>
    <cellStyle name="Normal 7 11 51" xfId="32632" xr:uid="{00000000-0005-0000-0000-0000787F0000}"/>
    <cellStyle name="Normal 7 11 52" xfId="32633" xr:uid="{00000000-0005-0000-0000-0000797F0000}"/>
    <cellStyle name="Normal 7 11 53" xfId="32634" xr:uid="{00000000-0005-0000-0000-00007A7F0000}"/>
    <cellStyle name="Normal 7 11 54" xfId="32635" xr:uid="{00000000-0005-0000-0000-00007B7F0000}"/>
    <cellStyle name="Normal 7 11 55" xfId="32636" xr:uid="{00000000-0005-0000-0000-00007C7F0000}"/>
    <cellStyle name="Normal 7 11 56" xfId="32637" xr:uid="{00000000-0005-0000-0000-00007D7F0000}"/>
    <cellStyle name="Normal 7 11 57" xfId="32638" xr:uid="{00000000-0005-0000-0000-00007E7F0000}"/>
    <cellStyle name="Normal 7 11 58" xfId="32639" xr:uid="{00000000-0005-0000-0000-00007F7F0000}"/>
    <cellStyle name="Normal 7 11 59" xfId="32640" xr:uid="{00000000-0005-0000-0000-0000807F0000}"/>
    <cellStyle name="Normal 7 11 6" xfId="32641" xr:uid="{00000000-0005-0000-0000-0000817F0000}"/>
    <cellStyle name="Normal 7 11 60" xfId="32642" xr:uid="{00000000-0005-0000-0000-0000827F0000}"/>
    <cellStyle name="Normal 7 11 61" xfId="32643" xr:uid="{00000000-0005-0000-0000-0000837F0000}"/>
    <cellStyle name="Normal 7 11 62" xfId="32644" xr:uid="{00000000-0005-0000-0000-0000847F0000}"/>
    <cellStyle name="Normal 7 11 63" xfId="32645" xr:uid="{00000000-0005-0000-0000-0000857F0000}"/>
    <cellStyle name="Normal 7 11 64" xfId="32646" xr:uid="{00000000-0005-0000-0000-0000867F0000}"/>
    <cellStyle name="Normal 7 11 65" xfId="32647" xr:uid="{00000000-0005-0000-0000-0000877F0000}"/>
    <cellStyle name="Normal 7 11 66" xfId="32648" xr:uid="{00000000-0005-0000-0000-0000887F0000}"/>
    <cellStyle name="Normal 7 11 67" xfId="32649" xr:uid="{00000000-0005-0000-0000-0000897F0000}"/>
    <cellStyle name="Normal 7 11 68" xfId="32650" xr:uid="{00000000-0005-0000-0000-00008A7F0000}"/>
    <cellStyle name="Normal 7 11 69" xfId="32651" xr:uid="{00000000-0005-0000-0000-00008B7F0000}"/>
    <cellStyle name="Normal 7 11 7" xfId="32652" xr:uid="{00000000-0005-0000-0000-00008C7F0000}"/>
    <cellStyle name="Normal 7 11 70" xfId="32653" xr:uid="{00000000-0005-0000-0000-00008D7F0000}"/>
    <cellStyle name="Normal 7 11 71" xfId="32654" xr:uid="{00000000-0005-0000-0000-00008E7F0000}"/>
    <cellStyle name="Normal 7 11 72" xfId="32655" xr:uid="{00000000-0005-0000-0000-00008F7F0000}"/>
    <cellStyle name="Normal 7 11 73" xfId="32656" xr:uid="{00000000-0005-0000-0000-0000907F0000}"/>
    <cellStyle name="Normal 7 11 74" xfId="32657" xr:uid="{00000000-0005-0000-0000-0000917F0000}"/>
    <cellStyle name="Normal 7 11 75" xfId="32658" xr:uid="{00000000-0005-0000-0000-0000927F0000}"/>
    <cellStyle name="Normal 7 11 76" xfId="32659" xr:uid="{00000000-0005-0000-0000-0000937F0000}"/>
    <cellStyle name="Normal 7 11 77" xfId="32660" xr:uid="{00000000-0005-0000-0000-0000947F0000}"/>
    <cellStyle name="Normal 7 11 78" xfId="32661" xr:uid="{00000000-0005-0000-0000-0000957F0000}"/>
    <cellStyle name="Normal 7 11 79" xfId="32662" xr:uid="{00000000-0005-0000-0000-0000967F0000}"/>
    <cellStyle name="Normal 7 11 8" xfId="32663" xr:uid="{00000000-0005-0000-0000-0000977F0000}"/>
    <cellStyle name="Normal 7 11 80" xfId="32664" xr:uid="{00000000-0005-0000-0000-0000987F0000}"/>
    <cellStyle name="Normal 7 11 81" xfId="32665" xr:uid="{00000000-0005-0000-0000-0000997F0000}"/>
    <cellStyle name="Normal 7 11 82" xfId="32666" xr:uid="{00000000-0005-0000-0000-00009A7F0000}"/>
    <cellStyle name="Normal 7 11 83" xfId="32667" xr:uid="{00000000-0005-0000-0000-00009B7F0000}"/>
    <cellStyle name="Normal 7 11 84" xfId="32668" xr:uid="{00000000-0005-0000-0000-00009C7F0000}"/>
    <cellStyle name="Normal 7 11 85" xfId="32669" xr:uid="{00000000-0005-0000-0000-00009D7F0000}"/>
    <cellStyle name="Normal 7 11 86" xfId="32670" xr:uid="{00000000-0005-0000-0000-00009E7F0000}"/>
    <cellStyle name="Normal 7 11 87" xfId="32671" xr:uid="{00000000-0005-0000-0000-00009F7F0000}"/>
    <cellStyle name="Normal 7 11 88" xfId="32672" xr:uid="{00000000-0005-0000-0000-0000A07F0000}"/>
    <cellStyle name="Normal 7 11 89" xfId="32673" xr:uid="{00000000-0005-0000-0000-0000A17F0000}"/>
    <cellStyle name="Normal 7 11 9" xfId="32674" xr:uid="{00000000-0005-0000-0000-0000A27F0000}"/>
    <cellStyle name="Normal 7 11 90" xfId="32675" xr:uid="{00000000-0005-0000-0000-0000A37F0000}"/>
    <cellStyle name="Normal 7 11 91" xfId="32676" xr:uid="{00000000-0005-0000-0000-0000A47F0000}"/>
    <cellStyle name="Normal 7 11 92" xfId="32677" xr:uid="{00000000-0005-0000-0000-0000A57F0000}"/>
    <cellStyle name="Normal 7 11 93" xfId="32678" xr:uid="{00000000-0005-0000-0000-0000A67F0000}"/>
    <cellStyle name="Normal 7 11 94" xfId="32679" xr:uid="{00000000-0005-0000-0000-0000A77F0000}"/>
    <cellStyle name="Normal 7 11 95" xfId="32680" xr:uid="{00000000-0005-0000-0000-0000A87F0000}"/>
    <cellStyle name="Normal 7 11 96" xfId="32681" xr:uid="{00000000-0005-0000-0000-0000A97F0000}"/>
    <cellStyle name="Normal 7 11 97" xfId="32682" xr:uid="{00000000-0005-0000-0000-0000AA7F0000}"/>
    <cellStyle name="Normal 7 11 98" xfId="32683" xr:uid="{00000000-0005-0000-0000-0000AB7F0000}"/>
    <cellStyle name="Normal 7 11 99" xfId="32684" xr:uid="{00000000-0005-0000-0000-0000AC7F0000}"/>
    <cellStyle name="Normal 7 110" xfId="32685" xr:uid="{00000000-0005-0000-0000-0000AD7F0000}"/>
    <cellStyle name="Normal 7 12" xfId="32686" xr:uid="{00000000-0005-0000-0000-0000AE7F0000}"/>
    <cellStyle name="Normal 7 12 10" xfId="32687" xr:uid="{00000000-0005-0000-0000-0000AF7F0000}"/>
    <cellStyle name="Normal 7 12 100" xfId="32688" xr:uid="{00000000-0005-0000-0000-0000B07F0000}"/>
    <cellStyle name="Normal 7 12 101" xfId="32689" xr:uid="{00000000-0005-0000-0000-0000B17F0000}"/>
    <cellStyle name="Normal 7 12 102" xfId="32690" xr:uid="{00000000-0005-0000-0000-0000B27F0000}"/>
    <cellStyle name="Normal 7 12 103" xfId="32691" xr:uid="{00000000-0005-0000-0000-0000B37F0000}"/>
    <cellStyle name="Normal 7 12 104" xfId="32692" xr:uid="{00000000-0005-0000-0000-0000B47F0000}"/>
    <cellStyle name="Normal 7 12 105" xfId="32693" xr:uid="{00000000-0005-0000-0000-0000B57F0000}"/>
    <cellStyle name="Normal 7 12 106" xfId="32694" xr:uid="{00000000-0005-0000-0000-0000B67F0000}"/>
    <cellStyle name="Normal 7 12 107" xfId="32695" xr:uid="{00000000-0005-0000-0000-0000B77F0000}"/>
    <cellStyle name="Normal 7 12 108" xfId="32696" xr:uid="{00000000-0005-0000-0000-0000B87F0000}"/>
    <cellStyle name="Normal 7 12 109" xfId="32697" xr:uid="{00000000-0005-0000-0000-0000B97F0000}"/>
    <cellStyle name="Normal 7 12 11" xfId="32698" xr:uid="{00000000-0005-0000-0000-0000BA7F0000}"/>
    <cellStyle name="Normal 7 12 110" xfId="32699" xr:uid="{00000000-0005-0000-0000-0000BB7F0000}"/>
    <cellStyle name="Normal 7 12 111" xfId="32700" xr:uid="{00000000-0005-0000-0000-0000BC7F0000}"/>
    <cellStyle name="Normal 7 12 112" xfId="32701" xr:uid="{00000000-0005-0000-0000-0000BD7F0000}"/>
    <cellStyle name="Normal 7 12 113" xfId="32702" xr:uid="{00000000-0005-0000-0000-0000BE7F0000}"/>
    <cellStyle name="Normal 7 12 114" xfId="32703" xr:uid="{00000000-0005-0000-0000-0000BF7F0000}"/>
    <cellStyle name="Normal 7 12 115" xfId="32704" xr:uid="{00000000-0005-0000-0000-0000C07F0000}"/>
    <cellStyle name="Normal 7 12 116" xfId="32705" xr:uid="{00000000-0005-0000-0000-0000C17F0000}"/>
    <cellStyle name="Normal 7 12 12" xfId="32706" xr:uid="{00000000-0005-0000-0000-0000C27F0000}"/>
    <cellStyle name="Normal 7 12 13" xfId="32707" xr:uid="{00000000-0005-0000-0000-0000C37F0000}"/>
    <cellStyle name="Normal 7 12 14" xfId="32708" xr:uid="{00000000-0005-0000-0000-0000C47F0000}"/>
    <cellStyle name="Normal 7 12 15" xfId="32709" xr:uid="{00000000-0005-0000-0000-0000C57F0000}"/>
    <cellStyle name="Normal 7 12 16" xfId="32710" xr:uid="{00000000-0005-0000-0000-0000C67F0000}"/>
    <cellStyle name="Normal 7 12 17" xfId="32711" xr:uid="{00000000-0005-0000-0000-0000C77F0000}"/>
    <cellStyle name="Normal 7 12 18" xfId="32712" xr:uid="{00000000-0005-0000-0000-0000C87F0000}"/>
    <cellStyle name="Normal 7 12 19" xfId="32713" xr:uid="{00000000-0005-0000-0000-0000C97F0000}"/>
    <cellStyle name="Normal 7 12 2" xfId="32714" xr:uid="{00000000-0005-0000-0000-0000CA7F0000}"/>
    <cellStyle name="Normal 7 12 20" xfId="32715" xr:uid="{00000000-0005-0000-0000-0000CB7F0000}"/>
    <cellStyle name="Normal 7 12 21" xfId="32716" xr:uid="{00000000-0005-0000-0000-0000CC7F0000}"/>
    <cellStyle name="Normal 7 12 22" xfId="32717" xr:uid="{00000000-0005-0000-0000-0000CD7F0000}"/>
    <cellStyle name="Normal 7 12 23" xfId="32718" xr:uid="{00000000-0005-0000-0000-0000CE7F0000}"/>
    <cellStyle name="Normal 7 12 24" xfId="32719" xr:uid="{00000000-0005-0000-0000-0000CF7F0000}"/>
    <cellStyle name="Normal 7 12 25" xfId="32720" xr:uid="{00000000-0005-0000-0000-0000D07F0000}"/>
    <cellStyle name="Normal 7 12 26" xfId="32721" xr:uid="{00000000-0005-0000-0000-0000D17F0000}"/>
    <cellStyle name="Normal 7 12 27" xfId="32722" xr:uid="{00000000-0005-0000-0000-0000D27F0000}"/>
    <cellStyle name="Normal 7 12 28" xfId="32723" xr:uid="{00000000-0005-0000-0000-0000D37F0000}"/>
    <cellStyle name="Normal 7 12 29" xfId="32724" xr:uid="{00000000-0005-0000-0000-0000D47F0000}"/>
    <cellStyle name="Normal 7 12 3" xfId="32725" xr:uid="{00000000-0005-0000-0000-0000D57F0000}"/>
    <cellStyle name="Normal 7 12 30" xfId="32726" xr:uid="{00000000-0005-0000-0000-0000D67F0000}"/>
    <cellStyle name="Normal 7 12 31" xfId="32727" xr:uid="{00000000-0005-0000-0000-0000D77F0000}"/>
    <cellStyle name="Normal 7 12 32" xfId="32728" xr:uid="{00000000-0005-0000-0000-0000D87F0000}"/>
    <cellStyle name="Normal 7 12 33" xfId="32729" xr:uid="{00000000-0005-0000-0000-0000D97F0000}"/>
    <cellStyle name="Normal 7 12 34" xfId="32730" xr:uid="{00000000-0005-0000-0000-0000DA7F0000}"/>
    <cellStyle name="Normal 7 12 35" xfId="32731" xr:uid="{00000000-0005-0000-0000-0000DB7F0000}"/>
    <cellStyle name="Normal 7 12 36" xfId="32732" xr:uid="{00000000-0005-0000-0000-0000DC7F0000}"/>
    <cellStyle name="Normal 7 12 37" xfId="32733" xr:uid="{00000000-0005-0000-0000-0000DD7F0000}"/>
    <cellStyle name="Normal 7 12 38" xfId="32734" xr:uid="{00000000-0005-0000-0000-0000DE7F0000}"/>
    <cellStyle name="Normal 7 12 39" xfId="32735" xr:uid="{00000000-0005-0000-0000-0000DF7F0000}"/>
    <cellStyle name="Normal 7 12 4" xfId="32736" xr:uid="{00000000-0005-0000-0000-0000E07F0000}"/>
    <cellStyle name="Normal 7 12 40" xfId="32737" xr:uid="{00000000-0005-0000-0000-0000E17F0000}"/>
    <cellStyle name="Normal 7 12 41" xfId="32738" xr:uid="{00000000-0005-0000-0000-0000E27F0000}"/>
    <cellStyle name="Normal 7 12 42" xfId="32739" xr:uid="{00000000-0005-0000-0000-0000E37F0000}"/>
    <cellStyle name="Normal 7 12 43" xfId="32740" xr:uid="{00000000-0005-0000-0000-0000E47F0000}"/>
    <cellStyle name="Normal 7 12 44" xfId="32741" xr:uid="{00000000-0005-0000-0000-0000E57F0000}"/>
    <cellStyle name="Normal 7 12 45" xfId="32742" xr:uid="{00000000-0005-0000-0000-0000E67F0000}"/>
    <cellStyle name="Normal 7 12 46" xfId="32743" xr:uid="{00000000-0005-0000-0000-0000E77F0000}"/>
    <cellStyle name="Normal 7 12 47" xfId="32744" xr:uid="{00000000-0005-0000-0000-0000E87F0000}"/>
    <cellStyle name="Normal 7 12 48" xfId="32745" xr:uid="{00000000-0005-0000-0000-0000E97F0000}"/>
    <cellStyle name="Normal 7 12 49" xfId="32746" xr:uid="{00000000-0005-0000-0000-0000EA7F0000}"/>
    <cellStyle name="Normal 7 12 5" xfId="32747" xr:uid="{00000000-0005-0000-0000-0000EB7F0000}"/>
    <cellStyle name="Normal 7 12 50" xfId="32748" xr:uid="{00000000-0005-0000-0000-0000EC7F0000}"/>
    <cellStyle name="Normal 7 12 51" xfId="32749" xr:uid="{00000000-0005-0000-0000-0000ED7F0000}"/>
    <cellStyle name="Normal 7 12 52" xfId="32750" xr:uid="{00000000-0005-0000-0000-0000EE7F0000}"/>
    <cellStyle name="Normal 7 12 53" xfId="32751" xr:uid="{00000000-0005-0000-0000-0000EF7F0000}"/>
    <cellStyle name="Normal 7 12 54" xfId="32752" xr:uid="{00000000-0005-0000-0000-0000F07F0000}"/>
    <cellStyle name="Normal 7 12 55" xfId="32753" xr:uid="{00000000-0005-0000-0000-0000F17F0000}"/>
    <cellStyle name="Normal 7 12 56" xfId="32754" xr:uid="{00000000-0005-0000-0000-0000F27F0000}"/>
    <cellStyle name="Normal 7 12 57" xfId="32755" xr:uid="{00000000-0005-0000-0000-0000F37F0000}"/>
    <cellStyle name="Normal 7 12 58" xfId="32756" xr:uid="{00000000-0005-0000-0000-0000F47F0000}"/>
    <cellStyle name="Normal 7 12 59" xfId="32757" xr:uid="{00000000-0005-0000-0000-0000F57F0000}"/>
    <cellStyle name="Normal 7 12 6" xfId="32758" xr:uid="{00000000-0005-0000-0000-0000F67F0000}"/>
    <cellStyle name="Normal 7 12 60" xfId="32759" xr:uid="{00000000-0005-0000-0000-0000F77F0000}"/>
    <cellStyle name="Normal 7 12 61" xfId="32760" xr:uid="{00000000-0005-0000-0000-0000F87F0000}"/>
    <cellStyle name="Normal 7 12 62" xfId="32761" xr:uid="{00000000-0005-0000-0000-0000F97F0000}"/>
    <cellStyle name="Normal 7 12 63" xfId="32762" xr:uid="{00000000-0005-0000-0000-0000FA7F0000}"/>
    <cellStyle name="Normal 7 12 64" xfId="32763" xr:uid="{00000000-0005-0000-0000-0000FB7F0000}"/>
    <cellStyle name="Normal 7 12 65" xfId="32764" xr:uid="{00000000-0005-0000-0000-0000FC7F0000}"/>
    <cellStyle name="Normal 7 12 66" xfId="32765" xr:uid="{00000000-0005-0000-0000-0000FD7F0000}"/>
    <cellStyle name="Normal 7 12 67" xfId="32766" xr:uid="{00000000-0005-0000-0000-0000FE7F0000}"/>
    <cellStyle name="Normal 7 12 68" xfId="32767" xr:uid="{00000000-0005-0000-0000-0000FF7F0000}"/>
    <cellStyle name="Normal 7 12 69" xfId="32768" xr:uid="{00000000-0005-0000-0000-000000800000}"/>
    <cellStyle name="Normal 7 12 7" xfId="32769" xr:uid="{00000000-0005-0000-0000-000001800000}"/>
    <cellStyle name="Normal 7 12 70" xfId="32770" xr:uid="{00000000-0005-0000-0000-000002800000}"/>
    <cellStyle name="Normal 7 12 71" xfId="32771" xr:uid="{00000000-0005-0000-0000-000003800000}"/>
    <cellStyle name="Normal 7 12 72" xfId="32772" xr:uid="{00000000-0005-0000-0000-000004800000}"/>
    <cellStyle name="Normal 7 12 73" xfId="32773" xr:uid="{00000000-0005-0000-0000-000005800000}"/>
    <cellStyle name="Normal 7 12 74" xfId="32774" xr:uid="{00000000-0005-0000-0000-000006800000}"/>
    <cellStyle name="Normal 7 12 75" xfId="32775" xr:uid="{00000000-0005-0000-0000-000007800000}"/>
    <cellStyle name="Normal 7 12 76" xfId="32776" xr:uid="{00000000-0005-0000-0000-000008800000}"/>
    <cellStyle name="Normal 7 12 77" xfId="32777" xr:uid="{00000000-0005-0000-0000-000009800000}"/>
    <cellStyle name="Normal 7 12 78" xfId="32778" xr:uid="{00000000-0005-0000-0000-00000A800000}"/>
    <cellStyle name="Normal 7 12 79" xfId="32779" xr:uid="{00000000-0005-0000-0000-00000B800000}"/>
    <cellStyle name="Normal 7 12 8" xfId="32780" xr:uid="{00000000-0005-0000-0000-00000C800000}"/>
    <cellStyle name="Normal 7 12 80" xfId="32781" xr:uid="{00000000-0005-0000-0000-00000D800000}"/>
    <cellStyle name="Normal 7 12 81" xfId="32782" xr:uid="{00000000-0005-0000-0000-00000E800000}"/>
    <cellStyle name="Normal 7 12 82" xfId="32783" xr:uid="{00000000-0005-0000-0000-00000F800000}"/>
    <cellStyle name="Normal 7 12 83" xfId="32784" xr:uid="{00000000-0005-0000-0000-000010800000}"/>
    <cellStyle name="Normal 7 12 84" xfId="32785" xr:uid="{00000000-0005-0000-0000-000011800000}"/>
    <cellStyle name="Normal 7 12 85" xfId="32786" xr:uid="{00000000-0005-0000-0000-000012800000}"/>
    <cellStyle name="Normal 7 12 86" xfId="32787" xr:uid="{00000000-0005-0000-0000-000013800000}"/>
    <cellStyle name="Normal 7 12 87" xfId="32788" xr:uid="{00000000-0005-0000-0000-000014800000}"/>
    <cellStyle name="Normal 7 12 88" xfId="32789" xr:uid="{00000000-0005-0000-0000-000015800000}"/>
    <cellStyle name="Normal 7 12 89" xfId="32790" xr:uid="{00000000-0005-0000-0000-000016800000}"/>
    <cellStyle name="Normal 7 12 9" xfId="32791" xr:uid="{00000000-0005-0000-0000-000017800000}"/>
    <cellStyle name="Normal 7 12 90" xfId="32792" xr:uid="{00000000-0005-0000-0000-000018800000}"/>
    <cellStyle name="Normal 7 12 91" xfId="32793" xr:uid="{00000000-0005-0000-0000-000019800000}"/>
    <cellStyle name="Normal 7 12 92" xfId="32794" xr:uid="{00000000-0005-0000-0000-00001A800000}"/>
    <cellStyle name="Normal 7 12 93" xfId="32795" xr:uid="{00000000-0005-0000-0000-00001B800000}"/>
    <cellStyle name="Normal 7 12 94" xfId="32796" xr:uid="{00000000-0005-0000-0000-00001C800000}"/>
    <cellStyle name="Normal 7 12 95" xfId="32797" xr:uid="{00000000-0005-0000-0000-00001D800000}"/>
    <cellStyle name="Normal 7 12 96" xfId="32798" xr:uid="{00000000-0005-0000-0000-00001E800000}"/>
    <cellStyle name="Normal 7 12 97" xfId="32799" xr:uid="{00000000-0005-0000-0000-00001F800000}"/>
    <cellStyle name="Normal 7 12 98" xfId="32800" xr:uid="{00000000-0005-0000-0000-000020800000}"/>
    <cellStyle name="Normal 7 12 99" xfId="32801" xr:uid="{00000000-0005-0000-0000-000021800000}"/>
    <cellStyle name="Normal 7 13" xfId="32802" xr:uid="{00000000-0005-0000-0000-000022800000}"/>
    <cellStyle name="Normal 7 13 10" xfId="32803" xr:uid="{00000000-0005-0000-0000-000023800000}"/>
    <cellStyle name="Normal 7 13 11" xfId="32804" xr:uid="{00000000-0005-0000-0000-000024800000}"/>
    <cellStyle name="Normal 7 13 12" xfId="32805" xr:uid="{00000000-0005-0000-0000-000025800000}"/>
    <cellStyle name="Normal 7 13 13" xfId="32806" xr:uid="{00000000-0005-0000-0000-000026800000}"/>
    <cellStyle name="Normal 7 13 14" xfId="32807" xr:uid="{00000000-0005-0000-0000-000027800000}"/>
    <cellStyle name="Normal 7 13 15" xfId="32808" xr:uid="{00000000-0005-0000-0000-000028800000}"/>
    <cellStyle name="Normal 7 13 16" xfId="32809" xr:uid="{00000000-0005-0000-0000-000029800000}"/>
    <cellStyle name="Normal 7 13 17" xfId="32810" xr:uid="{00000000-0005-0000-0000-00002A800000}"/>
    <cellStyle name="Normal 7 13 18" xfId="32811" xr:uid="{00000000-0005-0000-0000-00002B800000}"/>
    <cellStyle name="Normal 7 13 19" xfId="32812" xr:uid="{00000000-0005-0000-0000-00002C800000}"/>
    <cellStyle name="Normal 7 13 2" xfId="32813" xr:uid="{00000000-0005-0000-0000-00002D800000}"/>
    <cellStyle name="Normal 7 13 20" xfId="32814" xr:uid="{00000000-0005-0000-0000-00002E800000}"/>
    <cellStyle name="Normal 7 13 21" xfId="32815" xr:uid="{00000000-0005-0000-0000-00002F800000}"/>
    <cellStyle name="Normal 7 13 22" xfId="32816" xr:uid="{00000000-0005-0000-0000-000030800000}"/>
    <cellStyle name="Normal 7 13 23" xfId="32817" xr:uid="{00000000-0005-0000-0000-000031800000}"/>
    <cellStyle name="Normal 7 13 24" xfId="32818" xr:uid="{00000000-0005-0000-0000-000032800000}"/>
    <cellStyle name="Normal 7 13 25" xfId="32819" xr:uid="{00000000-0005-0000-0000-000033800000}"/>
    <cellStyle name="Normal 7 13 26" xfId="32820" xr:uid="{00000000-0005-0000-0000-000034800000}"/>
    <cellStyle name="Normal 7 13 27" xfId="32821" xr:uid="{00000000-0005-0000-0000-000035800000}"/>
    <cellStyle name="Normal 7 13 28" xfId="32822" xr:uid="{00000000-0005-0000-0000-000036800000}"/>
    <cellStyle name="Normal 7 13 29" xfId="32823" xr:uid="{00000000-0005-0000-0000-000037800000}"/>
    <cellStyle name="Normal 7 13 3" xfId="32824" xr:uid="{00000000-0005-0000-0000-000038800000}"/>
    <cellStyle name="Normal 7 13 30" xfId="32825" xr:uid="{00000000-0005-0000-0000-000039800000}"/>
    <cellStyle name="Normal 7 13 31" xfId="32826" xr:uid="{00000000-0005-0000-0000-00003A800000}"/>
    <cellStyle name="Normal 7 13 32" xfId="32827" xr:uid="{00000000-0005-0000-0000-00003B800000}"/>
    <cellStyle name="Normal 7 13 33" xfId="32828" xr:uid="{00000000-0005-0000-0000-00003C800000}"/>
    <cellStyle name="Normal 7 13 34" xfId="32829" xr:uid="{00000000-0005-0000-0000-00003D800000}"/>
    <cellStyle name="Normal 7 13 35" xfId="32830" xr:uid="{00000000-0005-0000-0000-00003E800000}"/>
    <cellStyle name="Normal 7 13 36" xfId="32831" xr:uid="{00000000-0005-0000-0000-00003F800000}"/>
    <cellStyle name="Normal 7 13 37" xfId="32832" xr:uid="{00000000-0005-0000-0000-000040800000}"/>
    <cellStyle name="Normal 7 13 38" xfId="32833" xr:uid="{00000000-0005-0000-0000-000041800000}"/>
    <cellStyle name="Normal 7 13 39" xfId="32834" xr:uid="{00000000-0005-0000-0000-000042800000}"/>
    <cellStyle name="Normal 7 13 4" xfId="32835" xr:uid="{00000000-0005-0000-0000-000043800000}"/>
    <cellStyle name="Normal 7 13 40" xfId="32836" xr:uid="{00000000-0005-0000-0000-000044800000}"/>
    <cellStyle name="Normal 7 13 41" xfId="32837" xr:uid="{00000000-0005-0000-0000-000045800000}"/>
    <cellStyle name="Normal 7 13 42" xfId="32838" xr:uid="{00000000-0005-0000-0000-000046800000}"/>
    <cellStyle name="Normal 7 13 43" xfId="32839" xr:uid="{00000000-0005-0000-0000-000047800000}"/>
    <cellStyle name="Normal 7 13 44" xfId="32840" xr:uid="{00000000-0005-0000-0000-000048800000}"/>
    <cellStyle name="Normal 7 13 45" xfId="32841" xr:uid="{00000000-0005-0000-0000-000049800000}"/>
    <cellStyle name="Normal 7 13 46" xfId="32842" xr:uid="{00000000-0005-0000-0000-00004A800000}"/>
    <cellStyle name="Normal 7 13 47" xfId="32843" xr:uid="{00000000-0005-0000-0000-00004B800000}"/>
    <cellStyle name="Normal 7 13 48" xfId="32844" xr:uid="{00000000-0005-0000-0000-00004C800000}"/>
    <cellStyle name="Normal 7 13 49" xfId="32845" xr:uid="{00000000-0005-0000-0000-00004D800000}"/>
    <cellStyle name="Normal 7 13 5" xfId="32846" xr:uid="{00000000-0005-0000-0000-00004E800000}"/>
    <cellStyle name="Normal 7 13 50" xfId="32847" xr:uid="{00000000-0005-0000-0000-00004F800000}"/>
    <cellStyle name="Normal 7 13 51" xfId="32848" xr:uid="{00000000-0005-0000-0000-000050800000}"/>
    <cellStyle name="Normal 7 13 52" xfId="32849" xr:uid="{00000000-0005-0000-0000-000051800000}"/>
    <cellStyle name="Normal 7 13 53" xfId="32850" xr:uid="{00000000-0005-0000-0000-000052800000}"/>
    <cellStyle name="Normal 7 13 54" xfId="32851" xr:uid="{00000000-0005-0000-0000-000053800000}"/>
    <cellStyle name="Normal 7 13 55" xfId="32852" xr:uid="{00000000-0005-0000-0000-000054800000}"/>
    <cellStyle name="Normal 7 13 56" xfId="32853" xr:uid="{00000000-0005-0000-0000-000055800000}"/>
    <cellStyle name="Normal 7 13 57" xfId="32854" xr:uid="{00000000-0005-0000-0000-000056800000}"/>
    <cellStyle name="Normal 7 13 58" xfId="32855" xr:uid="{00000000-0005-0000-0000-000057800000}"/>
    <cellStyle name="Normal 7 13 59" xfId="32856" xr:uid="{00000000-0005-0000-0000-000058800000}"/>
    <cellStyle name="Normal 7 13 6" xfId="32857" xr:uid="{00000000-0005-0000-0000-000059800000}"/>
    <cellStyle name="Normal 7 13 60" xfId="32858" xr:uid="{00000000-0005-0000-0000-00005A800000}"/>
    <cellStyle name="Normal 7 13 61" xfId="32859" xr:uid="{00000000-0005-0000-0000-00005B800000}"/>
    <cellStyle name="Normal 7 13 62" xfId="32860" xr:uid="{00000000-0005-0000-0000-00005C800000}"/>
    <cellStyle name="Normal 7 13 63" xfId="32861" xr:uid="{00000000-0005-0000-0000-00005D800000}"/>
    <cellStyle name="Normal 7 13 64" xfId="32862" xr:uid="{00000000-0005-0000-0000-00005E800000}"/>
    <cellStyle name="Normal 7 13 65" xfId="32863" xr:uid="{00000000-0005-0000-0000-00005F800000}"/>
    <cellStyle name="Normal 7 13 66" xfId="32864" xr:uid="{00000000-0005-0000-0000-000060800000}"/>
    <cellStyle name="Normal 7 13 67" xfId="32865" xr:uid="{00000000-0005-0000-0000-000061800000}"/>
    <cellStyle name="Normal 7 13 68" xfId="32866" xr:uid="{00000000-0005-0000-0000-000062800000}"/>
    <cellStyle name="Normal 7 13 69" xfId="32867" xr:uid="{00000000-0005-0000-0000-000063800000}"/>
    <cellStyle name="Normal 7 13 7" xfId="32868" xr:uid="{00000000-0005-0000-0000-000064800000}"/>
    <cellStyle name="Normal 7 13 70" xfId="32869" xr:uid="{00000000-0005-0000-0000-000065800000}"/>
    <cellStyle name="Normal 7 13 71" xfId="32870" xr:uid="{00000000-0005-0000-0000-000066800000}"/>
    <cellStyle name="Normal 7 13 72" xfId="32871" xr:uid="{00000000-0005-0000-0000-000067800000}"/>
    <cellStyle name="Normal 7 13 73" xfId="32872" xr:uid="{00000000-0005-0000-0000-000068800000}"/>
    <cellStyle name="Normal 7 13 74" xfId="32873" xr:uid="{00000000-0005-0000-0000-000069800000}"/>
    <cellStyle name="Normal 7 13 75" xfId="32874" xr:uid="{00000000-0005-0000-0000-00006A800000}"/>
    <cellStyle name="Normal 7 13 8" xfId="32875" xr:uid="{00000000-0005-0000-0000-00006B800000}"/>
    <cellStyle name="Normal 7 13 9" xfId="32876" xr:uid="{00000000-0005-0000-0000-00006C800000}"/>
    <cellStyle name="Normal 7 14" xfId="32877" xr:uid="{00000000-0005-0000-0000-00006D800000}"/>
    <cellStyle name="Normal 7 14 10" xfId="32878" xr:uid="{00000000-0005-0000-0000-00006E800000}"/>
    <cellStyle name="Normal 7 14 11" xfId="32879" xr:uid="{00000000-0005-0000-0000-00006F800000}"/>
    <cellStyle name="Normal 7 14 12" xfId="32880" xr:uid="{00000000-0005-0000-0000-000070800000}"/>
    <cellStyle name="Normal 7 14 13" xfId="32881" xr:uid="{00000000-0005-0000-0000-000071800000}"/>
    <cellStyle name="Normal 7 14 14" xfId="32882" xr:uid="{00000000-0005-0000-0000-000072800000}"/>
    <cellStyle name="Normal 7 14 15" xfId="32883" xr:uid="{00000000-0005-0000-0000-000073800000}"/>
    <cellStyle name="Normal 7 14 16" xfId="32884" xr:uid="{00000000-0005-0000-0000-000074800000}"/>
    <cellStyle name="Normal 7 14 17" xfId="32885" xr:uid="{00000000-0005-0000-0000-000075800000}"/>
    <cellStyle name="Normal 7 14 18" xfId="32886" xr:uid="{00000000-0005-0000-0000-000076800000}"/>
    <cellStyle name="Normal 7 14 19" xfId="32887" xr:uid="{00000000-0005-0000-0000-000077800000}"/>
    <cellStyle name="Normal 7 14 2" xfId="32888" xr:uid="{00000000-0005-0000-0000-000078800000}"/>
    <cellStyle name="Normal 7 14 20" xfId="32889" xr:uid="{00000000-0005-0000-0000-000079800000}"/>
    <cellStyle name="Normal 7 14 21" xfId="32890" xr:uid="{00000000-0005-0000-0000-00007A800000}"/>
    <cellStyle name="Normal 7 14 22" xfId="32891" xr:uid="{00000000-0005-0000-0000-00007B800000}"/>
    <cellStyle name="Normal 7 14 23" xfId="32892" xr:uid="{00000000-0005-0000-0000-00007C800000}"/>
    <cellStyle name="Normal 7 14 24" xfId="32893" xr:uid="{00000000-0005-0000-0000-00007D800000}"/>
    <cellStyle name="Normal 7 14 25" xfId="32894" xr:uid="{00000000-0005-0000-0000-00007E800000}"/>
    <cellStyle name="Normal 7 14 26" xfId="32895" xr:uid="{00000000-0005-0000-0000-00007F800000}"/>
    <cellStyle name="Normal 7 14 27" xfId="32896" xr:uid="{00000000-0005-0000-0000-000080800000}"/>
    <cellStyle name="Normal 7 14 28" xfId="32897" xr:uid="{00000000-0005-0000-0000-000081800000}"/>
    <cellStyle name="Normal 7 14 29" xfId="32898" xr:uid="{00000000-0005-0000-0000-000082800000}"/>
    <cellStyle name="Normal 7 14 3" xfId="32899" xr:uid="{00000000-0005-0000-0000-000083800000}"/>
    <cellStyle name="Normal 7 14 30" xfId="32900" xr:uid="{00000000-0005-0000-0000-000084800000}"/>
    <cellStyle name="Normal 7 14 31" xfId="32901" xr:uid="{00000000-0005-0000-0000-000085800000}"/>
    <cellStyle name="Normal 7 14 32" xfId="32902" xr:uid="{00000000-0005-0000-0000-000086800000}"/>
    <cellStyle name="Normal 7 14 33" xfId="32903" xr:uid="{00000000-0005-0000-0000-000087800000}"/>
    <cellStyle name="Normal 7 14 34" xfId="32904" xr:uid="{00000000-0005-0000-0000-000088800000}"/>
    <cellStyle name="Normal 7 14 35" xfId="32905" xr:uid="{00000000-0005-0000-0000-000089800000}"/>
    <cellStyle name="Normal 7 14 36" xfId="32906" xr:uid="{00000000-0005-0000-0000-00008A800000}"/>
    <cellStyle name="Normal 7 14 37" xfId="32907" xr:uid="{00000000-0005-0000-0000-00008B800000}"/>
    <cellStyle name="Normal 7 14 38" xfId="32908" xr:uid="{00000000-0005-0000-0000-00008C800000}"/>
    <cellStyle name="Normal 7 14 39" xfId="32909" xr:uid="{00000000-0005-0000-0000-00008D800000}"/>
    <cellStyle name="Normal 7 14 4" xfId="32910" xr:uid="{00000000-0005-0000-0000-00008E800000}"/>
    <cellStyle name="Normal 7 14 40" xfId="32911" xr:uid="{00000000-0005-0000-0000-00008F800000}"/>
    <cellStyle name="Normal 7 14 41" xfId="32912" xr:uid="{00000000-0005-0000-0000-000090800000}"/>
    <cellStyle name="Normal 7 14 42" xfId="32913" xr:uid="{00000000-0005-0000-0000-000091800000}"/>
    <cellStyle name="Normal 7 14 43" xfId="32914" xr:uid="{00000000-0005-0000-0000-000092800000}"/>
    <cellStyle name="Normal 7 14 44" xfId="32915" xr:uid="{00000000-0005-0000-0000-000093800000}"/>
    <cellStyle name="Normal 7 14 45" xfId="32916" xr:uid="{00000000-0005-0000-0000-000094800000}"/>
    <cellStyle name="Normal 7 14 46" xfId="32917" xr:uid="{00000000-0005-0000-0000-000095800000}"/>
    <cellStyle name="Normal 7 14 47" xfId="32918" xr:uid="{00000000-0005-0000-0000-000096800000}"/>
    <cellStyle name="Normal 7 14 48" xfId="32919" xr:uid="{00000000-0005-0000-0000-000097800000}"/>
    <cellStyle name="Normal 7 14 49" xfId="32920" xr:uid="{00000000-0005-0000-0000-000098800000}"/>
    <cellStyle name="Normal 7 14 5" xfId="32921" xr:uid="{00000000-0005-0000-0000-000099800000}"/>
    <cellStyle name="Normal 7 14 50" xfId="32922" xr:uid="{00000000-0005-0000-0000-00009A800000}"/>
    <cellStyle name="Normal 7 14 51" xfId="32923" xr:uid="{00000000-0005-0000-0000-00009B800000}"/>
    <cellStyle name="Normal 7 14 52" xfId="32924" xr:uid="{00000000-0005-0000-0000-00009C800000}"/>
    <cellStyle name="Normal 7 14 53" xfId="32925" xr:uid="{00000000-0005-0000-0000-00009D800000}"/>
    <cellStyle name="Normal 7 14 54" xfId="32926" xr:uid="{00000000-0005-0000-0000-00009E800000}"/>
    <cellStyle name="Normal 7 14 55" xfId="32927" xr:uid="{00000000-0005-0000-0000-00009F800000}"/>
    <cellStyle name="Normal 7 14 56" xfId="32928" xr:uid="{00000000-0005-0000-0000-0000A0800000}"/>
    <cellStyle name="Normal 7 14 57" xfId="32929" xr:uid="{00000000-0005-0000-0000-0000A1800000}"/>
    <cellStyle name="Normal 7 14 58" xfId="32930" xr:uid="{00000000-0005-0000-0000-0000A2800000}"/>
    <cellStyle name="Normal 7 14 59" xfId="32931" xr:uid="{00000000-0005-0000-0000-0000A3800000}"/>
    <cellStyle name="Normal 7 14 6" xfId="32932" xr:uid="{00000000-0005-0000-0000-0000A4800000}"/>
    <cellStyle name="Normal 7 14 60" xfId="32933" xr:uid="{00000000-0005-0000-0000-0000A5800000}"/>
    <cellStyle name="Normal 7 14 61" xfId="32934" xr:uid="{00000000-0005-0000-0000-0000A6800000}"/>
    <cellStyle name="Normal 7 14 62" xfId="32935" xr:uid="{00000000-0005-0000-0000-0000A7800000}"/>
    <cellStyle name="Normal 7 14 63" xfId="32936" xr:uid="{00000000-0005-0000-0000-0000A8800000}"/>
    <cellStyle name="Normal 7 14 64" xfId="32937" xr:uid="{00000000-0005-0000-0000-0000A9800000}"/>
    <cellStyle name="Normal 7 14 65" xfId="32938" xr:uid="{00000000-0005-0000-0000-0000AA800000}"/>
    <cellStyle name="Normal 7 14 66" xfId="32939" xr:uid="{00000000-0005-0000-0000-0000AB800000}"/>
    <cellStyle name="Normal 7 14 67" xfId="32940" xr:uid="{00000000-0005-0000-0000-0000AC800000}"/>
    <cellStyle name="Normal 7 14 68" xfId="32941" xr:uid="{00000000-0005-0000-0000-0000AD800000}"/>
    <cellStyle name="Normal 7 14 69" xfId="32942" xr:uid="{00000000-0005-0000-0000-0000AE800000}"/>
    <cellStyle name="Normal 7 14 7" xfId="32943" xr:uid="{00000000-0005-0000-0000-0000AF800000}"/>
    <cellStyle name="Normal 7 14 70" xfId="32944" xr:uid="{00000000-0005-0000-0000-0000B0800000}"/>
    <cellStyle name="Normal 7 14 71" xfId="32945" xr:uid="{00000000-0005-0000-0000-0000B1800000}"/>
    <cellStyle name="Normal 7 14 72" xfId="32946" xr:uid="{00000000-0005-0000-0000-0000B2800000}"/>
    <cellStyle name="Normal 7 14 73" xfId="32947" xr:uid="{00000000-0005-0000-0000-0000B3800000}"/>
    <cellStyle name="Normal 7 14 74" xfId="32948" xr:uid="{00000000-0005-0000-0000-0000B4800000}"/>
    <cellStyle name="Normal 7 14 75" xfId="32949" xr:uid="{00000000-0005-0000-0000-0000B5800000}"/>
    <cellStyle name="Normal 7 14 8" xfId="32950" xr:uid="{00000000-0005-0000-0000-0000B6800000}"/>
    <cellStyle name="Normal 7 14 9" xfId="32951" xr:uid="{00000000-0005-0000-0000-0000B7800000}"/>
    <cellStyle name="Normal 7 15" xfId="32952" xr:uid="{00000000-0005-0000-0000-0000B8800000}"/>
    <cellStyle name="Normal 7 16" xfId="32953" xr:uid="{00000000-0005-0000-0000-0000B9800000}"/>
    <cellStyle name="Normal 7 17" xfId="32954" xr:uid="{00000000-0005-0000-0000-0000BA800000}"/>
    <cellStyle name="Normal 7 18" xfId="32955" xr:uid="{00000000-0005-0000-0000-0000BB800000}"/>
    <cellStyle name="Normal 7 19" xfId="32956" xr:uid="{00000000-0005-0000-0000-0000BC800000}"/>
    <cellStyle name="Normal 7 2" xfId="32957" xr:uid="{00000000-0005-0000-0000-0000BD800000}"/>
    <cellStyle name="Normal 7 2 2" xfId="32958" xr:uid="{00000000-0005-0000-0000-0000BE800000}"/>
    <cellStyle name="Normal 7 20" xfId="32959" xr:uid="{00000000-0005-0000-0000-0000BF800000}"/>
    <cellStyle name="Normal 7 21" xfId="32960" xr:uid="{00000000-0005-0000-0000-0000C0800000}"/>
    <cellStyle name="Normal 7 22" xfId="32961" xr:uid="{00000000-0005-0000-0000-0000C1800000}"/>
    <cellStyle name="Normal 7 23" xfId="32962" xr:uid="{00000000-0005-0000-0000-0000C2800000}"/>
    <cellStyle name="Normal 7 24" xfId="32963" xr:uid="{00000000-0005-0000-0000-0000C3800000}"/>
    <cellStyle name="Normal 7 25" xfId="32964" xr:uid="{00000000-0005-0000-0000-0000C4800000}"/>
    <cellStyle name="Normal 7 26" xfId="32965" xr:uid="{00000000-0005-0000-0000-0000C5800000}"/>
    <cellStyle name="Normal 7 27" xfId="32966" xr:uid="{00000000-0005-0000-0000-0000C6800000}"/>
    <cellStyle name="Normal 7 28" xfId="32967" xr:uid="{00000000-0005-0000-0000-0000C7800000}"/>
    <cellStyle name="Normal 7 29" xfId="32968" xr:uid="{00000000-0005-0000-0000-0000C8800000}"/>
    <cellStyle name="Normal 7 3" xfId="32969" xr:uid="{00000000-0005-0000-0000-0000C9800000}"/>
    <cellStyle name="Normal 7 3 2" xfId="32970" xr:uid="{00000000-0005-0000-0000-0000CA800000}"/>
    <cellStyle name="Normal 7 30" xfId="32971" xr:uid="{00000000-0005-0000-0000-0000CB800000}"/>
    <cellStyle name="Normal 7 31" xfId="32972" xr:uid="{00000000-0005-0000-0000-0000CC800000}"/>
    <cellStyle name="Normal 7 32" xfId="32973" xr:uid="{00000000-0005-0000-0000-0000CD800000}"/>
    <cellStyle name="Normal 7 33" xfId="32974" xr:uid="{00000000-0005-0000-0000-0000CE800000}"/>
    <cellStyle name="Normal 7 34" xfId="32975" xr:uid="{00000000-0005-0000-0000-0000CF800000}"/>
    <cellStyle name="Normal 7 35" xfId="32976" xr:uid="{00000000-0005-0000-0000-0000D0800000}"/>
    <cellStyle name="Normal 7 36" xfId="32977" xr:uid="{00000000-0005-0000-0000-0000D1800000}"/>
    <cellStyle name="Normal 7 37" xfId="32978" xr:uid="{00000000-0005-0000-0000-0000D2800000}"/>
    <cellStyle name="Normal 7 38" xfId="32979" xr:uid="{00000000-0005-0000-0000-0000D3800000}"/>
    <cellStyle name="Normal 7 39" xfId="32980" xr:uid="{00000000-0005-0000-0000-0000D4800000}"/>
    <cellStyle name="Normal 7 4" xfId="32981" xr:uid="{00000000-0005-0000-0000-0000D5800000}"/>
    <cellStyle name="Normal 7 4 2" xfId="32982" xr:uid="{00000000-0005-0000-0000-0000D6800000}"/>
    <cellStyle name="Normal 7 40" xfId="32983" xr:uid="{00000000-0005-0000-0000-0000D7800000}"/>
    <cellStyle name="Normal 7 41" xfId="32984" xr:uid="{00000000-0005-0000-0000-0000D8800000}"/>
    <cellStyle name="Normal 7 42" xfId="32985" xr:uid="{00000000-0005-0000-0000-0000D9800000}"/>
    <cellStyle name="Normal 7 43" xfId="32986" xr:uid="{00000000-0005-0000-0000-0000DA800000}"/>
    <cellStyle name="Normal 7 44" xfId="32987" xr:uid="{00000000-0005-0000-0000-0000DB800000}"/>
    <cellStyle name="Normal 7 45" xfId="32988" xr:uid="{00000000-0005-0000-0000-0000DC800000}"/>
    <cellStyle name="Normal 7 46" xfId="32989" xr:uid="{00000000-0005-0000-0000-0000DD800000}"/>
    <cellStyle name="Normal 7 47" xfId="32990" xr:uid="{00000000-0005-0000-0000-0000DE800000}"/>
    <cellStyle name="Normal 7 48" xfId="32991" xr:uid="{00000000-0005-0000-0000-0000DF800000}"/>
    <cellStyle name="Normal 7 49" xfId="32992" xr:uid="{00000000-0005-0000-0000-0000E0800000}"/>
    <cellStyle name="Normal 7 5" xfId="32993" xr:uid="{00000000-0005-0000-0000-0000E1800000}"/>
    <cellStyle name="Normal 7 50" xfId="32994" xr:uid="{00000000-0005-0000-0000-0000E2800000}"/>
    <cellStyle name="Normal 7 51" xfId="32995" xr:uid="{00000000-0005-0000-0000-0000E3800000}"/>
    <cellStyle name="Normal 7 52" xfId="32996" xr:uid="{00000000-0005-0000-0000-0000E4800000}"/>
    <cellStyle name="Normal 7 53" xfId="32997" xr:uid="{00000000-0005-0000-0000-0000E5800000}"/>
    <cellStyle name="Normal 7 54" xfId="32998" xr:uid="{00000000-0005-0000-0000-0000E6800000}"/>
    <cellStyle name="Normal 7 55" xfId="32999" xr:uid="{00000000-0005-0000-0000-0000E7800000}"/>
    <cellStyle name="Normal 7 56" xfId="33000" xr:uid="{00000000-0005-0000-0000-0000E8800000}"/>
    <cellStyle name="Normal 7 57" xfId="33001" xr:uid="{00000000-0005-0000-0000-0000E9800000}"/>
    <cellStyle name="Normal 7 58" xfId="33002" xr:uid="{00000000-0005-0000-0000-0000EA800000}"/>
    <cellStyle name="Normal 7 59" xfId="33003" xr:uid="{00000000-0005-0000-0000-0000EB800000}"/>
    <cellStyle name="Normal 7 6" xfId="33004" xr:uid="{00000000-0005-0000-0000-0000EC800000}"/>
    <cellStyle name="Normal 7 60" xfId="33005" xr:uid="{00000000-0005-0000-0000-0000ED800000}"/>
    <cellStyle name="Normal 7 61" xfId="33006" xr:uid="{00000000-0005-0000-0000-0000EE800000}"/>
    <cellStyle name="Normal 7 62" xfId="33007" xr:uid="{00000000-0005-0000-0000-0000EF800000}"/>
    <cellStyle name="Normal 7 63" xfId="33008" xr:uid="{00000000-0005-0000-0000-0000F0800000}"/>
    <cellStyle name="Normal 7 64" xfId="33009" xr:uid="{00000000-0005-0000-0000-0000F1800000}"/>
    <cellStyle name="Normal 7 65" xfId="33010" xr:uid="{00000000-0005-0000-0000-0000F2800000}"/>
    <cellStyle name="Normal 7 66" xfId="33011" xr:uid="{00000000-0005-0000-0000-0000F3800000}"/>
    <cellStyle name="Normal 7 67" xfId="33012" xr:uid="{00000000-0005-0000-0000-0000F4800000}"/>
    <cellStyle name="Normal 7 68" xfId="33013" xr:uid="{00000000-0005-0000-0000-0000F5800000}"/>
    <cellStyle name="Normal 7 69" xfId="33014" xr:uid="{00000000-0005-0000-0000-0000F6800000}"/>
    <cellStyle name="Normal 7 7" xfId="33015" xr:uid="{00000000-0005-0000-0000-0000F7800000}"/>
    <cellStyle name="Normal 7 70" xfId="33016" xr:uid="{00000000-0005-0000-0000-0000F8800000}"/>
    <cellStyle name="Normal 7 71" xfId="33017" xr:uid="{00000000-0005-0000-0000-0000F9800000}"/>
    <cellStyle name="Normal 7 72" xfId="33018" xr:uid="{00000000-0005-0000-0000-0000FA800000}"/>
    <cellStyle name="Normal 7 73" xfId="33019" xr:uid="{00000000-0005-0000-0000-0000FB800000}"/>
    <cellStyle name="Normal 7 74" xfId="33020" xr:uid="{00000000-0005-0000-0000-0000FC800000}"/>
    <cellStyle name="Normal 7 75" xfId="33021" xr:uid="{00000000-0005-0000-0000-0000FD800000}"/>
    <cellStyle name="Normal 7 76" xfId="33022" xr:uid="{00000000-0005-0000-0000-0000FE800000}"/>
    <cellStyle name="Normal 7 77" xfId="33023" xr:uid="{00000000-0005-0000-0000-0000FF800000}"/>
    <cellStyle name="Normal 7 78" xfId="33024" xr:uid="{00000000-0005-0000-0000-000000810000}"/>
    <cellStyle name="Normal 7 79" xfId="33025" xr:uid="{00000000-0005-0000-0000-000001810000}"/>
    <cellStyle name="Normal 7 8" xfId="33026" xr:uid="{00000000-0005-0000-0000-000002810000}"/>
    <cellStyle name="Normal 7 80" xfId="33027" xr:uid="{00000000-0005-0000-0000-000003810000}"/>
    <cellStyle name="Normal 7 81" xfId="33028" xr:uid="{00000000-0005-0000-0000-000004810000}"/>
    <cellStyle name="Normal 7 82" xfId="33029" xr:uid="{00000000-0005-0000-0000-000005810000}"/>
    <cellStyle name="Normal 7 83" xfId="33030" xr:uid="{00000000-0005-0000-0000-000006810000}"/>
    <cellStyle name="Normal 7 84" xfId="33031" xr:uid="{00000000-0005-0000-0000-000007810000}"/>
    <cellStyle name="Normal 7 85" xfId="33032" xr:uid="{00000000-0005-0000-0000-000008810000}"/>
    <cellStyle name="Normal 7 86" xfId="33033" xr:uid="{00000000-0005-0000-0000-000009810000}"/>
    <cellStyle name="Normal 7 87" xfId="33034" xr:uid="{00000000-0005-0000-0000-00000A810000}"/>
    <cellStyle name="Normal 7 88" xfId="33035" xr:uid="{00000000-0005-0000-0000-00000B810000}"/>
    <cellStyle name="Normal 7 89" xfId="33036" xr:uid="{00000000-0005-0000-0000-00000C810000}"/>
    <cellStyle name="Normal 7 9" xfId="33037" xr:uid="{00000000-0005-0000-0000-00000D810000}"/>
    <cellStyle name="Normal 7 90" xfId="33038" xr:uid="{00000000-0005-0000-0000-00000E810000}"/>
    <cellStyle name="Normal 7 91" xfId="33039" xr:uid="{00000000-0005-0000-0000-00000F810000}"/>
    <cellStyle name="Normal 7 92" xfId="33040" xr:uid="{00000000-0005-0000-0000-000010810000}"/>
    <cellStyle name="Normal 7 93" xfId="33041" xr:uid="{00000000-0005-0000-0000-000011810000}"/>
    <cellStyle name="Normal 7 94" xfId="33042" xr:uid="{00000000-0005-0000-0000-000012810000}"/>
    <cellStyle name="Normal 7 95" xfId="33043" xr:uid="{00000000-0005-0000-0000-000013810000}"/>
    <cellStyle name="Normal 7 96" xfId="33044" xr:uid="{00000000-0005-0000-0000-000014810000}"/>
    <cellStyle name="Normal 7 97" xfId="33045" xr:uid="{00000000-0005-0000-0000-000015810000}"/>
    <cellStyle name="Normal 7 98" xfId="33046" xr:uid="{00000000-0005-0000-0000-000016810000}"/>
    <cellStyle name="Normal 7 99" xfId="33047" xr:uid="{00000000-0005-0000-0000-000017810000}"/>
    <cellStyle name="Normal 7_BALANCE TANQUES MIRASOL ABRIL" xfId="33048" xr:uid="{00000000-0005-0000-0000-000018810000}"/>
    <cellStyle name="Normal 70" xfId="33049" xr:uid="{00000000-0005-0000-0000-000019810000}"/>
    <cellStyle name="Normal 71" xfId="33050" xr:uid="{00000000-0005-0000-0000-00001A810000}"/>
    <cellStyle name="Normal 72" xfId="33051" xr:uid="{00000000-0005-0000-0000-00001B810000}"/>
    <cellStyle name="Normal 73" xfId="33052" xr:uid="{00000000-0005-0000-0000-00001C810000}"/>
    <cellStyle name="Normal 74" xfId="33053" xr:uid="{00000000-0005-0000-0000-00001D810000}"/>
    <cellStyle name="Normal 75" xfId="33054" xr:uid="{00000000-0005-0000-0000-00001E810000}"/>
    <cellStyle name="Normal 8" xfId="33055" xr:uid="{00000000-0005-0000-0000-00001F810000}"/>
    <cellStyle name="Normal 8 10" xfId="33056" xr:uid="{00000000-0005-0000-0000-000020810000}"/>
    <cellStyle name="Normal 8 10 10" xfId="33057" xr:uid="{00000000-0005-0000-0000-000021810000}"/>
    <cellStyle name="Normal 8 10 100" xfId="33058" xr:uid="{00000000-0005-0000-0000-000022810000}"/>
    <cellStyle name="Normal 8 10 101" xfId="33059" xr:uid="{00000000-0005-0000-0000-000023810000}"/>
    <cellStyle name="Normal 8 10 102" xfId="33060" xr:uid="{00000000-0005-0000-0000-000024810000}"/>
    <cellStyle name="Normal 8 10 103" xfId="33061" xr:uid="{00000000-0005-0000-0000-000025810000}"/>
    <cellStyle name="Normal 8 10 104" xfId="33062" xr:uid="{00000000-0005-0000-0000-000026810000}"/>
    <cellStyle name="Normal 8 10 105" xfId="33063" xr:uid="{00000000-0005-0000-0000-000027810000}"/>
    <cellStyle name="Normal 8 10 106" xfId="33064" xr:uid="{00000000-0005-0000-0000-000028810000}"/>
    <cellStyle name="Normal 8 10 107" xfId="33065" xr:uid="{00000000-0005-0000-0000-000029810000}"/>
    <cellStyle name="Normal 8 10 108" xfId="33066" xr:uid="{00000000-0005-0000-0000-00002A810000}"/>
    <cellStyle name="Normal 8 10 109" xfId="33067" xr:uid="{00000000-0005-0000-0000-00002B810000}"/>
    <cellStyle name="Normal 8 10 11" xfId="33068" xr:uid="{00000000-0005-0000-0000-00002C810000}"/>
    <cellStyle name="Normal 8 10 110" xfId="33069" xr:uid="{00000000-0005-0000-0000-00002D810000}"/>
    <cellStyle name="Normal 8 10 111" xfId="33070" xr:uid="{00000000-0005-0000-0000-00002E810000}"/>
    <cellStyle name="Normal 8 10 112" xfId="33071" xr:uid="{00000000-0005-0000-0000-00002F810000}"/>
    <cellStyle name="Normal 8 10 113" xfId="33072" xr:uid="{00000000-0005-0000-0000-000030810000}"/>
    <cellStyle name="Normal 8 10 114" xfId="33073" xr:uid="{00000000-0005-0000-0000-000031810000}"/>
    <cellStyle name="Normal 8 10 115" xfId="33074" xr:uid="{00000000-0005-0000-0000-000032810000}"/>
    <cellStyle name="Normal 8 10 116" xfId="33075" xr:uid="{00000000-0005-0000-0000-000033810000}"/>
    <cellStyle name="Normal 8 10 117" xfId="33076" xr:uid="{00000000-0005-0000-0000-000034810000}"/>
    <cellStyle name="Normal 8 10 118" xfId="33077" xr:uid="{00000000-0005-0000-0000-000035810000}"/>
    <cellStyle name="Normal 8 10 119" xfId="33078" xr:uid="{00000000-0005-0000-0000-000036810000}"/>
    <cellStyle name="Normal 8 10 12" xfId="33079" xr:uid="{00000000-0005-0000-0000-000037810000}"/>
    <cellStyle name="Normal 8 10 120" xfId="33080" xr:uid="{00000000-0005-0000-0000-000038810000}"/>
    <cellStyle name="Normal 8 10 121" xfId="33081" xr:uid="{00000000-0005-0000-0000-000039810000}"/>
    <cellStyle name="Normal 8 10 122" xfId="33082" xr:uid="{00000000-0005-0000-0000-00003A810000}"/>
    <cellStyle name="Normal 8 10 123" xfId="33083" xr:uid="{00000000-0005-0000-0000-00003B810000}"/>
    <cellStyle name="Normal 8 10 124" xfId="33084" xr:uid="{00000000-0005-0000-0000-00003C810000}"/>
    <cellStyle name="Normal 8 10 125" xfId="33085" xr:uid="{00000000-0005-0000-0000-00003D810000}"/>
    <cellStyle name="Normal 8 10 126" xfId="33086" xr:uid="{00000000-0005-0000-0000-00003E810000}"/>
    <cellStyle name="Normal 8 10 127" xfId="33087" xr:uid="{00000000-0005-0000-0000-00003F810000}"/>
    <cellStyle name="Normal 8 10 128" xfId="33088" xr:uid="{00000000-0005-0000-0000-000040810000}"/>
    <cellStyle name="Normal 8 10 129" xfId="33089" xr:uid="{00000000-0005-0000-0000-000041810000}"/>
    <cellStyle name="Normal 8 10 13" xfId="33090" xr:uid="{00000000-0005-0000-0000-000042810000}"/>
    <cellStyle name="Normal 8 10 130" xfId="33091" xr:uid="{00000000-0005-0000-0000-000043810000}"/>
    <cellStyle name="Normal 8 10 131" xfId="33092" xr:uid="{00000000-0005-0000-0000-000044810000}"/>
    <cellStyle name="Normal 8 10 132" xfId="33093" xr:uid="{00000000-0005-0000-0000-000045810000}"/>
    <cellStyle name="Normal 8 10 133" xfId="33094" xr:uid="{00000000-0005-0000-0000-000046810000}"/>
    <cellStyle name="Normal 8 10 134" xfId="33095" xr:uid="{00000000-0005-0000-0000-000047810000}"/>
    <cellStyle name="Normal 8 10 135" xfId="33096" xr:uid="{00000000-0005-0000-0000-000048810000}"/>
    <cellStyle name="Normal 8 10 136" xfId="33097" xr:uid="{00000000-0005-0000-0000-000049810000}"/>
    <cellStyle name="Normal 8 10 137" xfId="33098" xr:uid="{00000000-0005-0000-0000-00004A810000}"/>
    <cellStyle name="Normal 8 10 138" xfId="33099" xr:uid="{00000000-0005-0000-0000-00004B810000}"/>
    <cellStyle name="Normal 8 10 139" xfId="33100" xr:uid="{00000000-0005-0000-0000-00004C810000}"/>
    <cellStyle name="Normal 8 10 14" xfId="33101" xr:uid="{00000000-0005-0000-0000-00004D810000}"/>
    <cellStyle name="Normal 8 10 140" xfId="33102" xr:uid="{00000000-0005-0000-0000-00004E810000}"/>
    <cellStyle name="Normal 8 10 141" xfId="33103" xr:uid="{00000000-0005-0000-0000-00004F810000}"/>
    <cellStyle name="Normal 8 10 142" xfId="33104" xr:uid="{00000000-0005-0000-0000-000050810000}"/>
    <cellStyle name="Normal 8 10 143" xfId="33105" xr:uid="{00000000-0005-0000-0000-000051810000}"/>
    <cellStyle name="Normal 8 10 144" xfId="33106" xr:uid="{00000000-0005-0000-0000-000052810000}"/>
    <cellStyle name="Normal 8 10 145" xfId="33107" xr:uid="{00000000-0005-0000-0000-000053810000}"/>
    <cellStyle name="Normal 8 10 146" xfId="33108" xr:uid="{00000000-0005-0000-0000-000054810000}"/>
    <cellStyle name="Normal 8 10 147" xfId="33109" xr:uid="{00000000-0005-0000-0000-000055810000}"/>
    <cellStyle name="Normal 8 10 148" xfId="33110" xr:uid="{00000000-0005-0000-0000-000056810000}"/>
    <cellStyle name="Normal 8 10 149" xfId="33111" xr:uid="{00000000-0005-0000-0000-000057810000}"/>
    <cellStyle name="Normal 8 10 15" xfId="33112" xr:uid="{00000000-0005-0000-0000-000058810000}"/>
    <cellStyle name="Normal 8 10 150" xfId="33113" xr:uid="{00000000-0005-0000-0000-000059810000}"/>
    <cellStyle name="Normal 8 10 151" xfId="33114" xr:uid="{00000000-0005-0000-0000-00005A810000}"/>
    <cellStyle name="Normal 8 10 152" xfId="33115" xr:uid="{00000000-0005-0000-0000-00005B810000}"/>
    <cellStyle name="Normal 8 10 153" xfId="33116" xr:uid="{00000000-0005-0000-0000-00005C810000}"/>
    <cellStyle name="Normal 8 10 154" xfId="33117" xr:uid="{00000000-0005-0000-0000-00005D810000}"/>
    <cellStyle name="Normal 8 10 155" xfId="33118" xr:uid="{00000000-0005-0000-0000-00005E810000}"/>
    <cellStyle name="Normal 8 10 16" xfId="33119" xr:uid="{00000000-0005-0000-0000-00005F810000}"/>
    <cellStyle name="Normal 8 10 17" xfId="33120" xr:uid="{00000000-0005-0000-0000-000060810000}"/>
    <cellStyle name="Normal 8 10 18" xfId="33121" xr:uid="{00000000-0005-0000-0000-000061810000}"/>
    <cellStyle name="Normal 8 10 19" xfId="33122" xr:uid="{00000000-0005-0000-0000-000062810000}"/>
    <cellStyle name="Normal 8 10 2" xfId="33123" xr:uid="{00000000-0005-0000-0000-000063810000}"/>
    <cellStyle name="Normal 8 10 20" xfId="33124" xr:uid="{00000000-0005-0000-0000-000064810000}"/>
    <cellStyle name="Normal 8 10 21" xfId="33125" xr:uid="{00000000-0005-0000-0000-000065810000}"/>
    <cellStyle name="Normal 8 10 22" xfId="33126" xr:uid="{00000000-0005-0000-0000-000066810000}"/>
    <cellStyle name="Normal 8 10 23" xfId="33127" xr:uid="{00000000-0005-0000-0000-000067810000}"/>
    <cellStyle name="Normal 8 10 24" xfId="33128" xr:uid="{00000000-0005-0000-0000-000068810000}"/>
    <cellStyle name="Normal 8 10 25" xfId="33129" xr:uid="{00000000-0005-0000-0000-000069810000}"/>
    <cellStyle name="Normal 8 10 26" xfId="33130" xr:uid="{00000000-0005-0000-0000-00006A810000}"/>
    <cellStyle name="Normal 8 10 27" xfId="33131" xr:uid="{00000000-0005-0000-0000-00006B810000}"/>
    <cellStyle name="Normal 8 10 28" xfId="33132" xr:uid="{00000000-0005-0000-0000-00006C810000}"/>
    <cellStyle name="Normal 8 10 29" xfId="33133" xr:uid="{00000000-0005-0000-0000-00006D810000}"/>
    <cellStyle name="Normal 8 10 3" xfId="33134" xr:uid="{00000000-0005-0000-0000-00006E810000}"/>
    <cellStyle name="Normal 8 10 30" xfId="33135" xr:uid="{00000000-0005-0000-0000-00006F810000}"/>
    <cellStyle name="Normal 8 10 31" xfId="33136" xr:uid="{00000000-0005-0000-0000-000070810000}"/>
    <cellStyle name="Normal 8 10 32" xfId="33137" xr:uid="{00000000-0005-0000-0000-000071810000}"/>
    <cellStyle name="Normal 8 10 33" xfId="33138" xr:uid="{00000000-0005-0000-0000-000072810000}"/>
    <cellStyle name="Normal 8 10 34" xfId="33139" xr:uid="{00000000-0005-0000-0000-000073810000}"/>
    <cellStyle name="Normal 8 10 35" xfId="33140" xr:uid="{00000000-0005-0000-0000-000074810000}"/>
    <cellStyle name="Normal 8 10 36" xfId="33141" xr:uid="{00000000-0005-0000-0000-000075810000}"/>
    <cellStyle name="Normal 8 10 37" xfId="33142" xr:uid="{00000000-0005-0000-0000-000076810000}"/>
    <cellStyle name="Normal 8 10 38" xfId="33143" xr:uid="{00000000-0005-0000-0000-000077810000}"/>
    <cellStyle name="Normal 8 10 39" xfId="33144" xr:uid="{00000000-0005-0000-0000-000078810000}"/>
    <cellStyle name="Normal 8 10 4" xfId="33145" xr:uid="{00000000-0005-0000-0000-000079810000}"/>
    <cellStyle name="Normal 8 10 40" xfId="33146" xr:uid="{00000000-0005-0000-0000-00007A810000}"/>
    <cellStyle name="Normal 8 10 41" xfId="33147" xr:uid="{00000000-0005-0000-0000-00007B810000}"/>
    <cellStyle name="Normal 8 10 42" xfId="33148" xr:uid="{00000000-0005-0000-0000-00007C810000}"/>
    <cellStyle name="Normal 8 10 43" xfId="33149" xr:uid="{00000000-0005-0000-0000-00007D810000}"/>
    <cellStyle name="Normal 8 10 44" xfId="33150" xr:uid="{00000000-0005-0000-0000-00007E810000}"/>
    <cellStyle name="Normal 8 10 45" xfId="33151" xr:uid="{00000000-0005-0000-0000-00007F810000}"/>
    <cellStyle name="Normal 8 10 46" xfId="33152" xr:uid="{00000000-0005-0000-0000-000080810000}"/>
    <cellStyle name="Normal 8 10 47" xfId="33153" xr:uid="{00000000-0005-0000-0000-000081810000}"/>
    <cellStyle name="Normal 8 10 48" xfId="33154" xr:uid="{00000000-0005-0000-0000-000082810000}"/>
    <cellStyle name="Normal 8 10 49" xfId="33155" xr:uid="{00000000-0005-0000-0000-000083810000}"/>
    <cellStyle name="Normal 8 10 5" xfId="33156" xr:uid="{00000000-0005-0000-0000-000084810000}"/>
    <cellStyle name="Normal 8 10 50" xfId="33157" xr:uid="{00000000-0005-0000-0000-000085810000}"/>
    <cellStyle name="Normal 8 10 51" xfId="33158" xr:uid="{00000000-0005-0000-0000-000086810000}"/>
    <cellStyle name="Normal 8 10 52" xfId="33159" xr:uid="{00000000-0005-0000-0000-000087810000}"/>
    <cellStyle name="Normal 8 10 53" xfId="33160" xr:uid="{00000000-0005-0000-0000-000088810000}"/>
    <cellStyle name="Normal 8 10 54" xfId="33161" xr:uid="{00000000-0005-0000-0000-000089810000}"/>
    <cellStyle name="Normal 8 10 55" xfId="33162" xr:uid="{00000000-0005-0000-0000-00008A810000}"/>
    <cellStyle name="Normal 8 10 56" xfId="33163" xr:uid="{00000000-0005-0000-0000-00008B810000}"/>
    <cellStyle name="Normal 8 10 57" xfId="33164" xr:uid="{00000000-0005-0000-0000-00008C810000}"/>
    <cellStyle name="Normal 8 10 58" xfId="33165" xr:uid="{00000000-0005-0000-0000-00008D810000}"/>
    <cellStyle name="Normal 8 10 59" xfId="33166" xr:uid="{00000000-0005-0000-0000-00008E810000}"/>
    <cellStyle name="Normal 8 10 6" xfId="33167" xr:uid="{00000000-0005-0000-0000-00008F810000}"/>
    <cellStyle name="Normal 8 10 60" xfId="33168" xr:uid="{00000000-0005-0000-0000-000090810000}"/>
    <cellStyle name="Normal 8 10 61" xfId="33169" xr:uid="{00000000-0005-0000-0000-000091810000}"/>
    <cellStyle name="Normal 8 10 62" xfId="33170" xr:uid="{00000000-0005-0000-0000-000092810000}"/>
    <cellStyle name="Normal 8 10 63" xfId="33171" xr:uid="{00000000-0005-0000-0000-000093810000}"/>
    <cellStyle name="Normal 8 10 64" xfId="33172" xr:uid="{00000000-0005-0000-0000-000094810000}"/>
    <cellStyle name="Normal 8 10 65" xfId="33173" xr:uid="{00000000-0005-0000-0000-000095810000}"/>
    <cellStyle name="Normal 8 10 66" xfId="33174" xr:uid="{00000000-0005-0000-0000-000096810000}"/>
    <cellStyle name="Normal 8 10 67" xfId="33175" xr:uid="{00000000-0005-0000-0000-000097810000}"/>
    <cellStyle name="Normal 8 10 68" xfId="33176" xr:uid="{00000000-0005-0000-0000-000098810000}"/>
    <cellStyle name="Normal 8 10 69" xfId="33177" xr:uid="{00000000-0005-0000-0000-000099810000}"/>
    <cellStyle name="Normal 8 10 7" xfId="33178" xr:uid="{00000000-0005-0000-0000-00009A810000}"/>
    <cellStyle name="Normal 8 10 70" xfId="33179" xr:uid="{00000000-0005-0000-0000-00009B810000}"/>
    <cellStyle name="Normal 8 10 71" xfId="33180" xr:uid="{00000000-0005-0000-0000-00009C810000}"/>
    <cellStyle name="Normal 8 10 72" xfId="33181" xr:uid="{00000000-0005-0000-0000-00009D810000}"/>
    <cellStyle name="Normal 8 10 73" xfId="33182" xr:uid="{00000000-0005-0000-0000-00009E810000}"/>
    <cellStyle name="Normal 8 10 74" xfId="33183" xr:uid="{00000000-0005-0000-0000-00009F810000}"/>
    <cellStyle name="Normal 8 10 75" xfId="33184" xr:uid="{00000000-0005-0000-0000-0000A0810000}"/>
    <cellStyle name="Normal 8 10 76" xfId="33185" xr:uid="{00000000-0005-0000-0000-0000A1810000}"/>
    <cellStyle name="Normal 8 10 77" xfId="33186" xr:uid="{00000000-0005-0000-0000-0000A2810000}"/>
    <cellStyle name="Normal 8 10 78" xfId="33187" xr:uid="{00000000-0005-0000-0000-0000A3810000}"/>
    <cellStyle name="Normal 8 10 79" xfId="33188" xr:uid="{00000000-0005-0000-0000-0000A4810000}"/>
    <cellStyle name="Normal 8 10 8" xfId="33189" xr:uid="{00000000-0005-0000-0000-0000A5810000}"/>
    <cellStyle name="Normal 8 10 80" xfId="33190" xr:uid="{00000000-0005-0000-0000-0000A6810000}"/>
    <cellStyle name="Normal 8 10 81" xfId="33191" xr:uid="{00000000-0005-0000-0000-0000A7810000}"/>
    <cellStyle name="Normal 8 10 82" xfId="33192" xr:uid="{00000000-0005-0000-0000-0000A8810000}"/>
    <cellStyle name="Normal 8 10 83" xfId="33193" xr:uid="{00000000-0005-0000-0000-0000A9810000}"/>
    <cellStyle name="Normal 8 10 84" xfId="33194" xr:uid="{00000000-0005-0000-0000-0000AA810000}"/>
    <cellStyle name="Normal 8 10 85" xfId="33195" xr:uid="{00000000-0005-0000-0000-0000AB810000}"/>
    <cellStyle name="Normal 8 10 86" xfId="33196" xr:uid="{00000000-0005-0000-0000-0000AC810000}"/>
    <cellStyle name="Normal 8 10 87" xfId="33197" xr:uid="{00000000-0005-0000-0000-0000AD810000}"/>
    <cellStyle name="Normal 8 10 88" xfId="33198" xr:uid="{00000000-0005-0000-0000-0000AE810000}"/>
    <cellStyle name="Normal 8 10 89" xfId="33199" xr:uid="{00000000-0005-0000-0000-0000AF810000}"/>
    <cellStyle name="Normal 8 10 9" xfId="33200" xr:uid="{00000000-0005-0000-0000-0000B0810000}"/>
    <cellStyle name="Normal 8 10 90" xfId="33201" xr:uid="{00000000-0005-0000-0000-0000B1810000}"/>
    <cellStyle name="Normal 8 10 91" xfId="33202" xr:uid="{00000000-0005-0000-0000-0000B2810000}"/>
    <cellStyle name="Normal 8 10 92" xfId="33203" xr:uid="{00000000-0005-0000-0000-0000B3810000}"/>
    <cellStyle name="Normal 8 10 93" xfId="33204" xr:uid="{00000000-0005-0000-0000-0000B4810000}"/>
    <cellStyle name="Normal 8 10 94" xfId="33205" xr:uid="{00000000-0005-0000-0000-0000B5810000}"/>
    <cellStyle name="Normal 8 10 95" xfId="33206" xr:uid="{00000000-0005-0000-0000-0000B6810000}"/>
    <cellStyle name="Normal 8 10 96" xfId="33207" xr:uid="{00000000-0005-0000-0000-0000B7810000}"/>
    <cellStyle name="Normal 8 10 97" xfId="33208" xr:uid="{00000000-0005-0000-0000-0000B8810000}"/>
    <cellStyle name="Normal 8 10 98" xfId="33209" xr:uid="{00000000-0005-0000-0000-0000B9810000}"/>
    <cellStyle name="Normal 8 10 99" xfId="33210" xr:uid="{00000000-0005-0000-0000-0000BA810000}"/>
    <cellStyle name="Normal 8 11" xfId="33211" xr:uid="{00000000-0005-0000-0000-0000BB810000}"/>
    <cellStyle name="Normal 8 11 10" xfId="33212" xr:uid="{00000000-0005-0000-0000-0000BC810000}"/>
    <cellStyle name="Normal 8 11 100" xfId="33213" xr:uid="{00000000-0005-0000-0000-0000BD810000}"/>
    <cellStyle name="Normal 8 11 101" xfId="33214" xr:uid="{00000000-0005-0000-0000-0000BE810000}"/>
    <cellStyle name="Normal 8 11 102" xfId="33215" xr:uid="{00000000-0005-0000-0000-0000BF810000}"/>
    <cellStyle name="Normal 8 11 103" xfId="33216" xr:uid="{00000000-0005-0000-0000-0000C0810000}"/>
    <cellStyle name="Normal 8 11 104" xfId="33217" xr:uid="{00000000-0005-0000-0000-0000C1810000}"/>
    <cellStyle name="Normal 8 11 105" xfId="33218" xr:uid="{00000000-0005-0000-0000-0000C2810000}"/>
    <cellStyle name="Normal 8 11 106" xfId="33219" xr:uid="{00000000-0005-0000-0000-0000C3810000}"/>
    <cellStyle name="Normal 8 11 107" xfId="33220" xr:uid="{00000000-0005-0000-0000-0000C4810000}"/>
    <cellStyle name="Normal 8 11 108" xfId="33221" xr:uid="{00000000-0005-0000-0000-0000C5810000}"/>
    <cellStyle name="Normal 8 11 109" xfId="33222" xr:uid="{00000000-0005-0000-0000-0000C6810000}"/>
    <cellStyle name="Normal 8 11 11" xfId="33223" xr:uid="{00000000-0005-0000-0000-0000C7810000}"/>
    <cellStyle name="Normal 8 11 110" xfId="33224" xr:uid="{00000000-0005-0000-0000-0000C8810000}"/>
    <cellStyle name="Normal 8 11 111" xfId="33225" xr:uid="{00000000-0005-0000-0000-0000C9810000}"/>
    <cellStyle name="Normal 8 11 112" xfId="33226" xr:uid="{00000000-0005-0000-0000-0000CA810000}"/>
    <cellStyle name="Normal 8 11 113" xfId="33227" xr:uid="{00000000-0005-0000-0000-0000CB810000}"/>
    <cellStyle name="Normal 8 11 114" xfId="33228" xr:uid="{00000000-0005-0000-0000-0000CC810000}"/>
    <cellStyle name="Normal 8 11 115" xfId="33229" xr:uid="{00000000-0005-0000-0000-0000CD810000}"/>
    <cellStyle name="Normal 8 11 116" xfId="33230" xr:uid="{00000000-0005-0000-0000-0000CE810000}"/>
    <cellStyle name="Normal 8 11 117" xfId="33231" xr:uid="{00000000-0005-0000-0000-0000CF810000}"/>
    <cellStyle name="Normal 8 11 118" xfId="33232" xr:uid="{00000000-0005-0000-0000-0000D0810000}"/>
    <cellStyle name="Normal 8 11 119" xfId="33233" xr:uid="{00000000-0005-0000-0000-0000D1810000}"/>
    <cellStyle name="Normal 8 11 12" xfId="33234" xr:uid="{00000000-0005-0000-0000-0000D2810000}"/>
    <cellStyle name="Normal 8 11 120" xfId="33235" xr:uid="{00000000-0005-0000-0000-0000D3810000}"/>
    <cellStyle name="Normal 8 11 121" xfId="33236" xr:uid="{00000000-0005-0000-0000-0000D4810000}"/>
    <cellStyle name="Normal 8 11 122" xfId="33237" xr:uid="{00000000-0005-0000-0000-0000D5810000}"/>
    <cellStyle name="Normal 8 11 123" xfId="33238" xr:uid="{00000000-0005-0000-0000-0000D6810000}"/>
    <cellStyle name="Normal 8 11 124" xfId="33239" xr:uid="{00000000-0005-0000-0000-0000D7810000}"/>
    <cellStyle name="Normal 8 11 125" xfId="33240" xr:uid="{00000000-0005-0000-0000-0000D8810000}"/>
    <cellStyle name="Normal 8 11 126" xfId="33241" xr:uid="{00000000-0005-0000-0000-0000D9810000}"/>
    <cellStyle name="Normal 8 11 127" xfId="33242" xr:uid="{00000000-0005-0000-0000-0000DA810000}"/>
    <cellStyle name="Normal 8 11 128" xfId="33243" xr:uid="{00000000-0005-0000-0000-0000DB810000}"/>
    <cellStyle name="Normal 8 11 129" xfId="33244" xr:uid="{00000000-0005-0000-0000-0000DC810000}"/>
    <cellStyle name="Normal 8 11 13" xfId="33245" xr:uid="{00000000-0005-0000-0000-0000DD810000}"/>
    <cellStyle name="Normal 8 11 130" xfId="33246" xr:uid="{00000000-0005-0000-0000-0000DE810000}"/>
    <cellStyle name="Normal 8 11 131" xfId="33247" xr:uid="{00000000-0005-0000-0000-0000DF810000}"/>
    <cellStyle name="Normal 8 11 132" xfId="33248" xr:uid="{00000000-0005-0000-0000-0000E0810000}"/>
    <cellStyle name="Normal 8 11 133" xfId="33249" xr:uid="{00000000-0005-0000-0000-0000E1810000}"/>
    <cellStyle name="Normal 8 11 134" xfId="33250" xr:uid="{00000000-0005-0000-0000-0000E2810000}"/>
    <cellStyle name="Normal 8 11 135" xfId="33251" xr:uid="{00000000-0005-0000-0000-0000E3810000}"/>
    <cellStyle name="Normal 8 11 136" xfId="33252" xr:uid="{00000000-0005-0000-0000-0000E4810000}"/>
    <cellStyle name="Normal 8 11 137" xfId="33253" xr:uid="{00000000-0005-0000-0000-0000E5810000}"/>
    <cellStyle name="Normal 8 11 138" xfId="33254" xr:uid="{00000000-0005-0000-0000-0000E6810000}"/>
    <cellStyle name="Normal 8 11 139" xfId="33255" xr:uid="{00000000-0005-0000-0000-0000E7810000}"/>
    <cellStyle name="Normal 8 11 14" xfId="33256" xr:uid="{00000000-0005-0000-0000-0000E8810000}"/>
    <cellStyle name="Normal 8 11 140" xfId="33257" xr:uid="{00000000-0005-0000-0000-0000E9810000}"/>
    <cellStyle name="Normal 8 11 141" xfId="33258" xr:uid="{00000000-0005-0000-0000-0000EA810000}"/>
    <cellStyle name="Normal 8 11 142" xfId="33259" xr:uid="{00000000-0005-0000-0000-0000EB810000}"/>
    <cellStyle name="Normal 8 11 143" xfId="33260" xr:uid="{00000000-0005-0000-0000-0000EC810000}"/>
    <cellStyle name="Normal 8 11 144" xfId="33261" xr:uid="{00000000-0005-0000-0000-0000ED810000}"/>
    <cellStyle name="Normal 8 11 145" xfId="33262" xr:uid="{00000000-0005-0000-0000-0000EE810000}"/>
    <cellStyle name="Normal 8 11 146" xfId="33263" xr:uid="{00000000-0005-0000-0000-0000EF810000}"/>
    <cellStyle name="Normal 8 11 147" xfId="33264" xr:uid="{00000000-0005-0000-0000-0000F0810000}"/>
    <cellStyle name="Normal 8 11 148" xfId="33265" xr:uid="{00000000-0005-0000-0000-0000F1810000}"/>
    <cellStyle name="Normal 8 11 149" xfId="33266" xr:uid="{00000000-0005-0000-0000-0000F2810000}"/>
    <cellStyle name="Normal 8 11 15" xfId="33267" xr:uid="{00000000-0005-0000-0000-0000F3810000}"/>
    <cellStyle name="Normal 8 11 150" xfId="33268" xr:uid="{00000000-0005-0000-0000-0000F4810000}"/>
    <cellStyle name="Normal 8 11 151" xfId="33269" xr:uid="{00000000-0005-0000-0000-0000F5810000}"/>
    <cellStyle name="Normal 8 11 152" xfId="33270" xr:uid="{00000000-0005-0000-0000-0000F6810000}"/>
    <cellStyle name="Normal 8 11 153" xfId="33271" xr:uid="{00000000-0005-0000-0000-0000F7810000}"/>
    <cellStyle name="Normal 8 11 154" xfId="33272" xr:uid="{00000000-0005-0000-0000-0000F8810000}"/>
    <cellStyle name="Normal 8 11 155" xfId="33273" xr:uid="{00000000-0005-0000-0000-0000F9810000}"/>
    <cellStyle name="Normal 8 11 16" xfId="33274" xr:uid="{00000000-0005-0000-0000-0000FA810000}"/>
    <cellStyle name="Normal 8 11 17" xfId="33275" xr:uid="{00000000-0005-0000-0000-0000FB810000}"/>
    <cellStyle name="Normal 8 11 18" xfId="33276" xr:uid="{00000000-0005-0000-0000-0000FC810000}"/>
    <cellStyle name="Normal 8 11 19" xfId="33277" xr:uid="{00000000-0005-0000-0000-0000FD810000}"/>
    <cellStyle name="Normal 8 11 2" xfId="33278" xr:uid="{00000000-0005-0000-0000-0000FE810000}"/>
    <cellStyle name="Normal 8 11 20" xfId="33279" xr:uid="{00000000-0005-0000-0000-0000FF810000}"/>
    <cellStyle name="Normal 8 11 21" xfId="33280" xr:uid="{00000000-0005-0000-0000-000000820000}"/>
    <cellStyle name="Normal 8 11 22" xfId="33281" xr:uid="{00000000-0005-0000-0000-000001820000}"/>
    <cellStyle name="Normal 8 11 23" xfId="33282" xr:uid="{00000000-0005-0000-0000-000002820000}"/>
    <cellStyle name="Normal 8 11 24" xfId="33283" xr:uid="{00000000-0005-0000-0000-000003820000}"/>
    <cellStyle name="Normal 8 11 25" xfId="33284" xr:uid="{00000000-0005-0000-0000-000004820000}"/>
    <cellStyle name="Normal 8 11 26" xfId="33285" xr:uid="{00000000-0005-0000-0000-000005820000}"/>
    <cellStyle name="Normal 8 11 27" xfId="33286" xr:uid="{00000000-0005-0000-0000-000006820000}"/>
    <cellStyle name="Normal 8 11 28" xfId="33287" xr:uid="{00000000-0005-0000-0000-000007820000}"/>
    <cellStyle name="Normal 8 11 29" xfId="33288" xr:uid="{00000000-0005-0000-0000-000008820000}"/>
    <cellStyle name="Normal 8 11 3" xfId="33289" xr:uid="{00000000-0005-0000-0000-000009820000}"/>
    <cellStyle name="Normal 8 11 30" xfId="33290" xr:uid="{00000000-0005-0000-0000-00000A820000}"/>
    <cellStyle name="Normal 8 11 31" xfId="33291" xr:uid="{00000000-0005-0000-0000-00000B820000}"/>
    <cellStyle name="Normal 8 11 32" xfId="33292" xr:uid="{00000000-0005-0000-0000-00000C820000}"/>
    <cellStyle name="Normal 8 11 33" xfId="33293" xr:uid="{00000000-0005-0000-0000-00000D820000}"/>
    <cellStyle name="Normal 8 11 34" xfId="33294" xr:uid="{00000000-0005-0000-0000-00000E820000}"/>
    <cellStyle name="Normal 8 11 35" xfId="33295" xr:uid="{00000000-0005-0000-0000-00000F820000}"/>
    <cellStyle name="Normal 8 11 36" xfId="33296" xr:uid="{00000000-0005-0000-0000-000010820000}"/>
    <cellStyle name="Normal 8 11 37" xfId="33297" xr:uid="{00000000-0005-0000-0000-000011820000}"/>
    <cellStyle name="Normal 8 11 38" xfId="33298" xr:uid="{00000000-0005-0000-0000-000012820000}"/>
    <cellStyle name="Normal 8 11 39" xfId="33299" xr:uid="{00000000-0005-0000-0000-000013820000}"/>
    <cellStyle name="Normal 8 11 4" xfId="33300" xr:uid="{00000000-0005-0000-0000-000014820000}"/>
    <cellStyle name="Normal 8 11 40" xfId="33301" xr:uid="{00000000-0005-0000-0000-000015820000}"/>
    <cellStyle name="Normal 8 11 41" xfId="33302" xr:uid="{00000000-0005-0000-0000-000016820000}"/>
    <cellStyle name="Normal 8 11 42" xfId="33303" xr:uid="{00000000-0005-0000-0000-000017820000}"/>
    <cellStyle name="Normal 8 11 43" xfId="33304" xr:uid="{00000000-0005-0000-0000-000018820000}"/>
    <cellStyle name="Normal 8 11 44" xfId="33305" xr:uid="{00000000-0005-0000-0000-000019820000}"/>
    <cellStyle name="Normal 8 11 45" xfId="33306" xr:uid="{00000000-0005-0000-0000-00001A820000}"/>
    <cellStyle name="Normal 8 11 46" xfId="33307" xr:uid="{00000000-0005-0000-0000-00001B820000}"/>
    <cellStyle name="Normal 8 11 47" xfId="33308" xr:uid="{00000000-0005-0000-0000-00001C820000}"/>
    <cellStyle name="Normal 8 11 48" xfId="33309" xr:uid="{00000000-0005-0000-0000-00001D820000}"/>
    <cellStyle name="Normal 8 11 49" xfId="33310" xr:uid="{00000000-0005-0000-0000-00001E820000}"/>
    <cellStyle name="Normal 8 11 5" xfId="33311" xr:uid="{00000000-0005-0000-0000-00001F820000}"/>
    <cellStyle name="Normal 8 11 50" xfId="33312" xr:uid="{00000000-0005-0000-0000-000020820000}"/>
    <cellStyle name="Normal 8 11 51" xfId="33313" xr:uid="{00000000-0005-0000-0000-000021820000}"/>
    <cellStyle name="Normal 8 11 52" xfId="33314" xr:uid="{00000000-0005-0000-0000-000022820000}"/>
    <cellStyle name="Normal 8 11 53" xfId="33315" xr:uid="{00000000-0005-0000-0000-000023820000}"/>
    <cellStyle name="Normal 8 11 54" xfId="33316" xr:uid="{00000000-0005-0000-0000-000024820000}"/>
    <cellStyle name="Normal 8 11 55" xfId="33317" xr:uid="{00000000-0005-0000-0000-000025820000}"/>
    <cellStyle name="Normal 8 11 56" xfId="33318" xr:uid="{00000000-0005-0000-0000-000026820000}"/>
    <cellStyle name="Normal 8 11 57" xfId="33319" xr:uid="{00000000-0005-0000-0000-000027820000}"/>
    <cellStyle name="Normal 8 11 58" xfId="33320" xr:uid="{00000000-0005-0000-0000-000028820000}"/>
    <cellStyle name="Normal 8 11 59" xfId="33321" xr:uid="{00000000-0005-0000-0000-000029820000}"/>
    <cellStyle name="Normal 8 11 6" xfId="33322" xr:uid="{00000000-0005-0000-0000-00002A820000}"/>
    <cellStyle name="Normal 8 11 60" xfId="33323" xr:uid="{00000000-0005-0000-0000-00002B820000}"/>
    <cellStyle name="Normal 8 11 61" xfId="33324" xr:uid="{00000000-0005-0000-0000-00002C820000}"/>
    <cellStyle name="Normal 8 11 62" xfId="33325" xr:uid="{00000000-0005-0000-0000-00002D820000}"/>
    <cellStyle name="Normal 8 11 63" xfId="33326" xr:uid="{00000000-0005-0000-0000-00002E820000}"/>
    <cellStyle name="Normal 8 11 64" xfId="33327" xr:uid="{00000000-0005-0000-0000-00002F820000}"/>
    <cellStyle name="Normal 8 11 65" xfId="33328" xr:uid="{00000000-0005-0000-0000-000030820000}"/>
    <cellStyle name="Normal 8 11 66" xfId="33329" xr:uid="{00000000-0005-0000-0000-000031820000}"/>
    <cellStyle name="Normal 8 11 67" xfId="33330" xr:uid="{00000000-0005-0000-0000-000032820000}"/>
    <cellStyle name="Normal 8 11 68" xfId="33331" xr:uid="{00000000-0005-0000-0000-000033820000}"/>
    <cellStyle name="Normal 8 11 69" xfId="33332" xr:uid="{00000000-0005-0000-0000-000034820000}"/>
    <cellStyle name="Normal 8 11 7" xfId="33333" xr:uid="{00000000-0005-0000-0000-000035820000}"/>
    <cellStyle name="Normal 8 11 70" xfId="33334" xr:uid="{00000000-0005-0000-0000-000036820000}"/>
    <cellStyle name="Normal 8 11 71" xfId="33335" xr:uid="{00000000-0005-0000-0000-000037820000}"/>
    <cellStyle name="Normal 8 11 72" xfId="33336" xr:uid="{00000000-0005-0000-0000-000038820000}"/>
    <cellStyle name="Normal 8 11 73" xfId="33337" xr:uid="{00000000-0005-0000-0000-000039820000}"/>
    <cellStyle name="Normal 8 11 74" xfId="33338" xr:uid="{00000000-0005-0000-0000-00003A820000}"/>
    <cellStyle name="Normal 8 11 75" xfId="33339" xr:uid="{00000000-0005-0000-0000-00003B820000}"/>
    <cellStyle name="Normal 8 11 76" xfId="33340" xr:uid="{00000000-0005-0000-0000-00003C820000}"/>
    <cellStyle name="Normal 8 11 77" xfId="33341" xr:uid="{00000000-0005-0000-0000-00003D820000}"/>
    <cellStyle name="Normal 8 11 78" xfId="33342" xr:uid="{00000000-0005-0000-0000-00003E820000}"/>
    <cellStyle name="Normal 8 11 79" xfId="33343" xr:uid="{00000000-0005-0000-0000-00003F820000}"/>
    <cellStyle name="Normal 8 11 8" xfId="33344" xr:uid="{00000000-0005-0000-0000-000040820000}"/>
    <cellStyle name="Normal 8 11 80" xfId="33345" xr:uid="{00000000-0005-0000-0000-000041820000}"/>
    <cellStyle name="Normal 8 11 81" xfId="33346" xr:uid="{00000000-0005-0000-0000-000042820000}"/>
    <cellStyle name="Normal 8 11 82" xfId="33347" xr:uid="{00000000-0005-0000-0000-000043820000}"/>
    <cellStyle name="Normal 8 11 83" xfId="33348" xr:uid="{00000000-0005-0000-0000-000044820000}"/>
    <cellStyle name="Normal 8 11 84" xfId="33349" xr:uid="{00000000-0005-0000-0000-000045820000}"/>
    <cellStyle name="Normal 8 11 85" xfId="33350" xr:uid="{00000000-0005-0000-0000-000046820000}"/>
    <cellStyle name="Normal 8 11 86" xfId="33351" xr:uid="{00000000-0005-0000-0000-000047820000}"/>
    <cellStyle name="Normal 8 11 87" xfId="33352" xr:uid="{00000000-0005-0000-0000-000048820000}"/>
    <cellStyle name="Normal 8 11 88" xfId="33353" xr:uid="{00000000-0005-0000-0000-000049820000}"/>
    <cellStyle name="Normal 8 11 89" xfId="33354" xr:uid="{00000000-0005-0000-0000-00004A820000}"/>
    <cellStyle name="Normal 8 11 9" xfId="33355" xr:uid="{00000000-0005-0000-0000-00004B820000}"/>
    <cellStyle name="Normal 8 11 90" xfId="33356" xr:uid="{00000000-0005-0000-0000-00004C820000}"/>
    <cellStyle name="Normal 8 11 91" xfId="33357" xr:uid="{00000000-0005-0000-0000-00004D820000}"/>
    <cellStyle name="Normal 8 11 92" xfId="33358" xr:uid="{00000000-0005-0000-0000-00004E820000}"/>
    <cellStyle name="Normal 8 11 93" xfId="33359" xr:uid="{00000000-0005-0000-0000-00004F820000}"/>
    <cellStyle name="Normal 8 11 94" xfId="33360" xr:uid="{00000000-0005-0000-0000-000050820000}"/>
    <cellStyle name="Normal 8 11 95" xfId="33361" xr:uid="{00000000-0005-0000-0000-000051820000}"/>
    <cellStyle name="Normal 8 11 96" xfId="33362" xr:uid="{00000000-0005-0000-0000-000052820000}"/>
    <cellStyle name="Normal 8 11 97" xfId="33363" xr:uid="{00000000-0005-0000-0000-000053820000}"/>
    <cellStyle name="Normal 8 11 98" xfId="33364" xr:uid="{00000000-0005-0000-0000-000054820000}"/>
    <cellStyle name="Normal 8 11 99" xfId="33365" xr:uid="{00000000-0005-0000-0000-000055820000}"/>
    <cellStyle name="Normal 8 12" xfId="33366" xr:uid="{00000000-0005-0000-0000-000056820000}"/>
    <cellStyle name="Normal 8 12 10" xfId="33367" xr:uid="{00000000-0005-0000-0000-000057820000}"/>
    <cellStyle name="Normal 8 12 100" xfId="33368" xr:uid="{00000000-0005-0000-0000-000058820000}"/>
    <cellStyle name="Normal 8 12 101" xfId="33369" xr:uid="{00000000-0005-0000-0000-000059820000}"/>
    <cellStyle name="Normal 8 12 102" xfId="33370" xr:uid="{00000000-0005-0000-0000-00005A820000}"/>
    <cellStyle name="Normal 8 12 103" xfId="33371" xr:uid="{00000000-0005-0000-0000-00005B820000}"/>
    <cellStyle name="Normal 8 12 104" xfId="33372" xr:uid="{00000000-0005-0000-0000-00005C820000}"/>
    <cellStyle name="Normal 8 12 105" xfId="33373" xr:uid="{00000000-0005-0000-0000-00005D820000}"/>
    <cellStyle name="Normal 8 12 106" xfId="33374" xr:uid="{00000000-0005-0000-0000-00005E820000}"/>
    <cellStyle name="Normal 8 12 107" xfId="33375" xr:uid="{00000000-0005-0000-0000-00005F820000}"/>
    <cellStyle name="Normal 8 12 108" xfId="33376" xr:uid="{00000000-0005-0000-0000-000060820000}"/>
    <cellStyle name="Normal 8 12 109" xfId="33377" xr:uid="{00000000-0005-0000-0000-000061820000}"/>
    <cellStyle name="Normal 8 12 11" xfId="33378" xr:uid="{00000000-0005-0000-0000-000062820000}"/>
    <cellStyle name="Normal 8 12 110" xfId="33379" xr:uid="{00000000-0005-0000-0000-000063820000}"/>
    <cellStyle name="Normal 8 12 111" xfId="33380" xr:uid="{00000000-0005-0000-0000-000064820000}"/>
    <cellStyle name="Normal 8 12 112" xfId="33381" xr:uid="{00000000-0005-0000-0000-000065820000}"/>
    <cellStyle name="Normal 8 12 113" xfId="33382" xr:uid="{00000000-0005-0000-0000-000066820000}"/>
    <cellStyle name="Normal 8 12 114" xfId="33383" xr:uid="{00000000-0005-0000-0000-000067820000}"/>
    <cellStyle name="Normal 8 12 115" xfId="33384" xr:uid="{00000000-0005-0000-0000-000068820000}"/>
    <cellStyle name="Normal 8 12 116" xfId="33385" xr:uid="{00000000-0005-0000-0000-000069820000}"/>
    <cellStyle name="Normal 8 12 117" xfId="33386" xr:uid="{00000000-0005-0000-0000-00006A820000}"/>
    <cellStyle name="Normal 8 12 118" xfId="33387" xr:uid="{00000000-0005-0000-0000-00006B820000}"/>
    <cellStyle name="Normal 8 12 119" xfId="33388" xr:uid="{00000000-0005-0000-0000-00006C820000}"/>
    <cellStyle name="Normal 8 12 12" xfId="33389" xr:uid="{00000000-0005-0000-0000-00006D820000}"/>
    <cellStyle name="Normal 8 12 120" xfId="33390" xr:uid="{00000000-0005-0000-0000-00006E820000}"/>
    <cellStyle name="Normal 8 12 121" xfId="33391" xr:uid="{00000000-0005-0000-0000-00006F820000}"/>
    <cellStyle name="Normal 8 12 122" xfId="33392" xr:uid="{00000000-0005-0000-0000-000070820000}"/>
    <cellStyle name="Normal 8 12 123" xfId="33393" xr:uid="{00000000-0005-0000-0000-000071820000}"/>
    <cellStyle name="Normal 8 12 124" xfId="33394" xr:uid="{00000000-0005-0000-0000-000072820000}"/>
    <cellStyle name="Normal 8 12 125" xfId="33395" xr:uid="{00000000-0005-0000-0000-000073820000}"/>
    <cellStyle name="Normal 8 12 126" xfId="33396" xr:uid="{00000000-0005-0000-0000-000074820000}"/>
    <cellStyle name="Normal 8 12 127" xfId="33397" xr:uid="{00000000-0005-0000-0000-000075820000}"/>
    <cellStyle name="Normal 8 12 128" xfId="33398" xr:uid="{00000000-0005-0000-0000-000076820000}"/>
    <cellStyle name="Normal 8 12 129" xfId="33399" xr:uid="{00000000-0005-0000-0000-000077820000}"/>
    <cellStyle name="Normal 8 12 13" xfId="33400" xr:uid="{00000000-0005-0000-0000-000078820000}"/>
    <cellStyle name="Normal 8 12 130" xfId="33401" xr:uid="{00000000-0005-0000-0000-000079820000}"/>
    <cellStyle name="Normal 8 12 131" xfId="33402" xr:uid="{00000000-0005-0000-0000-00007A820000}"/>
    <cellStyle name="Normal 8 12 132" xfId="33403" xr:uid="{00000000-0005-0000-0000-00007B820000}"/>
    <cellStyle name="Normal 8 12 133" xfId="33404" xr:uid="{00000000-0005-0000-0000-00007C820000}"/>
    <cellStyle name="Normal 8 12 134" xfId="33405" xr:uid="{00000000-0005-0000-0000-00007D820000}"/>
    <cellStyle name="Normal 8 12 135" xfId="33406" xr:uid="{00000000-0005-0000-0000-00007E820000}"/>
    <cellStyle name="Normal 8 12 136" xfId="33407" xr:uid="{00000000-0005-0000-0000-00007F820000}"/>
    <cellStyle name="Normal 8 12 137" xfId="33408" xr:uid="{00000000-0005-0000-0000-000080820000}"/>
    <cellStyle name="Normal 8 12 138" xfId="33409" xr:uid="{00000000-0005-0000-0000-000081820000}"/>
    <cellStyle name="Normal 8 12 139" xfId="33410" xr:uid="{00000000-0005-0000-0000-000082820000}"/>
    <cellStyle name="Normal 8 12 14" xfId="33411" xr:uid="{00000000-0005-0000-0000-000083820000}"/>
    <cellStyle name="Normal 8 12 140" xfId="33412" xr:uid="{00000000-0005-0000-0000-000084820000}"/>
    <cellStyle name="Normal 8 12 141" xfId="33413" xr:uid="{00000000-0005-0000-0000-000085820000}"/>
    <cellStyle name="Normal 8 12 142" xfId="33414" xr:uid="{00000000-0005-0000-0000-000086820000}"/>
    <cellStyle name="Normal 8 12 143" xfId="33415" xr:uid="{00000000-0005-0000-0000-000087820000}"/>
    <cellStyle name="Normal 8 12 15" xfId="33416" xr:uid="{00000000-0005-0000-0000-000088820000}"/>
    <cellStyle name="Normal 8 12 16" xfId="33417" xr:uid="{00000000-0005-0000-0000-000089820000}"/>
    <cellStyle name="Normal 8 12 17" xfId="33418" xr:uid="{00000000-0005-0000-0000-00008A820000}"/>
    <cellStyle name="Normal 8 12 18" xfId="33419" xr:uid="{00000000-0005-0000-0000-00008B820000}"/>
    <cellStyle name="Normal 8 12 19" xfId="33420" xr:uid="{00000000-0005-0000-0000-00008C820000}"/>
    <cellStyle name="Normal 8 12 2" xfId="33421" xr:uid="{00000000-0005-0000-0000-00008D820000}"/>
    <cellStyle name="Normal 8 12 20" xfId="33422" xr:uid="{00000000-0005-0000-0000-00008E820000}"/>
    <cellStyle name="Normal 8 12 21" xfId="33423" xr:uid="{00000000-0005-0000-0000-00008F820000}"/>
    <cellStyle name="Normal 8 12 22" xfId="33424" xr:uid="{00000000-0005-0000-0000-000090820000}"/>
    <cellStyle name="Normal 8 12 23" xfId="33425" xr:uid="{00000000-0005-0000-0000-000091820000}"/>
    <cellStyle name="Normal 8 12 24" xfId="33426" xr:uid="{00000000-0005-0000-0000-000092820000}"/>
    <cellStyle name="Normal 8 12 25" xfId="33427" xr:uid="{00000000-0005-0000-0000-000093820000}"/>
    <cellStyle name="Normal 8 12 26" xfId="33428" xr:uid="{00000000-0005-0000-0000-000094820000}"/>
    <cellStyle name="Normal 8 12 27" xfId="33429" xr:uid="{00000000-0005-0000-0000-000095820000}"/>
    <cellStyle name="Normal 8 12 28" xfId="33430" xr:uid="{00000000-0005-0000-0000-000096820000}"/>
    <cellStyle name="Normal 8 12 29" xfId="33431" xr:uid="{00000000-0005-0000-0000-000097820000}"/>
    <cellStyle name="Normal 8 12 3" xfId="33432" xr:uid="{00000000-0005-0000-0000-000098820000}"/>
    <cellStyle name="Normal 8 12 30" xfId="33433" xr:uid="{00000000-0005-0000-0000-000099820000}"/>
    <cellStyle name="Normal 8 12 31" xfId="33434" xr:uid="{00000000-0005-0000-0000-00009A820000}"/>
    <cellStyle name="Normal 8 12 32" xfId="33435" xr:uid="{00000000-0005-0000-0000-00009B820000}"/>
    <cellStyle name="Normal 8 12 33" xfId="33436" xr:uid="{00000000-0005-0000-0000-00009C820000}"/>
    <cellStyle name="Normal 8 12 34" xfId="33437" xr:uid="{00000000-0005-0000-0000-00009D820000}"/>
    <cellStyle name="Normal 8 12 35" xfId="33438" xr:uid="{00000000-0005-0000-0000-00009E820000}"/>
    <cellStyle name="Normal 8 12 36" xfId="33439" xr:uid="{00000000-0005-0000-0000-00009F820000}"/>
    <cellStyle name="Normal 8 12 37" xfId="33440" xr:uid="{00000000-0005-0000-0000-0000A0820000}"/>
    <cellStyle name="Normal 8 12 38" xfId="33441" xr:uid="{00000000-0005-0000-0000-0000A1820000}"/>
    <cellStyle name="Normal 8 12 39" xfId="33442" xr:uid="{00000000-0005-0000-0000-0000A2820000}"/>
    <cellStyle name="Normal 8 12 4" xfId="33443" xr:uid="{00000000-0005-0000-0000-0000A3820000}"/>
    <cellStyle name="Normal 8 12 40" xfId="33444" xr:uid="{00000000-0005-0000-0000-0000A4820000}"/>
    <cellStyle name="Normal 8 12 41" xfId="33445" xr:uid="{00000000-0005-0000-0000-0000A5820000}"/>
    <cellStyle name="Normal 8 12 42" xfId="33446" xr:uid="{00000000-0005-0000-0000-0000A6820000}"/>
    <cellStyle name="Normal 8 12 43" xfId="33447" xr:uid="{00000000-0005-0000-0000-0000A7820000}"/>
    <cellStyle name="Normal 8 12 44" xfId="33448" xr:uid="{00000000-0005-0000-0000-0000A8820000}"/>
    <cellStyle name="Normal 8 12 45" xfId="33449" xr:uid="{00000000-0005-0000-0000-0000A9820000}"/>
    <cellStyle name="Normal 8 12 46" xfId="33450" xr:uid="{00000000-0005-0000-0000-0000AA820000}"/>
    <cellStyle name="Normal 8 12 47" xfId="33451" xr:uid="{00000000-0005-0000-0000-0000AB820000}"/>
    <cellStyle name="Normal 8 12 48" xfId="33452" xr:uid="{00000000-0005-0000-0000-0000AC820000}"/>
    <cellStyle name="Normal 8 12 49" xfId="33453" xr:uid="{00000000-0005-0000-0000-0000AD820000}"/>
    <cellStyle name="Normal 8 12 5" xfId="33454" xr:uid="{00000000-0005-0000-0000-0000AE820000}"/>
    <cellStyle name="Normal 8 12 50" xfId="33455" xr:uid="{00000000-0005-0000-0000-0000AF820000}"/>
    <cellStyle name="Normal 8 12 51" xfId="33456" xr:uid="{00000000-0005-0000-0000-0000B0820000}"/>
    <cellStyle name="Normal 8 12 52" xfId="33457" xr:uid="{00000000-0005-0000-0000-0000B1820000}"/>
    <cellStyle name="Normal 8 12 53" xfId="33458" xr:uid="{00000000-0005-0000-0000-0000B2820000}"/>
    <cellStyle name="Normal 8 12 54" xfId="33459" xr:uid="{00000000-0005-0000-0000-0000B3820000}"/>
    <cellStyle name="Normal 8 12 55" xfId="33460" xr:uid="{00000000-0005-0000-0000-0000B4820000}"/>
    <cellStyle name="Normal 8 12 56" xfId="33461" xr:uid="{00000000-0005-0000-0000-0000B5820000}"/>
    <cellStyle name="Normal 8 12 57" xfId="33462" xr:uid="{00000000-0005-0000-0000-0000B6820000}"/>
    <cellStyle name="Normal 8 12 58" xfId="33463" xr:uid="{00000000-0005-0000-0000-0000B7820000}"/>
    <cellStyle name="Normal 8 12 59" xfId="33464" xr:uid="{00000000-0005-0000-0000-0000B8820000}"/>
    <cellStyle name="Normal 8 12 6" xfId="33465" xr:uid="{00000000-0005-0000-0000-0000B9820000}"/>
    <cellStyle name="Normal 8 12 60" xfId="33466" xr:uid="{00000000-0005-0000-0000-0000BA820000}"/>
    <cellStyle name="Normal 8 12 61" xfId="33467" xr:uid="{00000000-0005-0000-0000-0000BB820000}"/>
    <cellStyle name="Normal 8 12 62" xfId="33468" xr:uid="{00000000-0005-0000-0000-0000BC820000}"/>
    <cellStyle name="Normal 8 12 63" xfId="33469" xr:uid="{00000000-0005-0000-0000-0000BD820000}"/>
    <cellStyle name="Normal 8 12 64" xfId="33470" xr:uid="{00000000-0005-0000-0000-0000BE820000}"/>
    <cellStyle name="Normal 8 12 65" xfId="33471" xr:uid="{00000000-0005-0000-0000-0000BF820000}"/>
    <cellStyle name="Normal 8 12 66" xfId="33472" xr:uid="{00000000-0005-0000-0000-0000C0820000}"/>
    <cellStyle name="Normal 8 12 67" xfId="33473" xr:uid="{00000000-0005-0000-0000-0000C1820000}"/>
    <cellStyle name="Normal 8 12 68" xfId="33474" xr:uid="{00000000-0005-0000-0000-0000C2820000}"/>
    <cellStyle name="Normal 8 12 69" xfId="33475" xr:uid="{00000000-0005-0000-0000-0000C3820000}"/>
    <cellStyle name="Normal 8 12 7" xfId="33476" xr:uid="{00000000-0005-0000-0000-0000C4820000}"/>
    <cellStyle name="Normal 8 12 70" xfId="33477" xr:uid="{00000000-0005-0000-0000-0000C5820000}"/>
    <cellStyle name="Normal 8 12 71" xfId="33478" xr:uid="{00000000-0005-0000-0000-0000C6820000}"/>
    <cellStyle name="Normal 8 12 72" xfId="33479" xr:uid="{00000000-0005-0000-0000-0000C7820000}"/>
    <cellStyle name="Normal 8 12 73" xfId="33480" xr:uid="{00000000-0005-0000-0000-0000C8820000}"/>
    <cellStyle name="Normal 8 12 74" xfId="33481" xr:uid="{00000000-0005-0000-0000-0000C9820000}"/>
    <cellStyle name="Normal 8 12 75" xfId="33482" xr:uid="{00000000-0005-0000-0000-0000CA820000}"/>
    <cellStyle name="Normal 8 12 76" xfId="33483" xr:uid="{00000000-0005-0000-0000-0000CB820000}"/>
    <cellStyle name="Normal 8 12 77" xfId="33484" xr:uid="{00000000-0005-0000-0000-0000CC820000}"/>
    <cellStyle name="Normal 8 12 78" xfId="33485" xr:uid="{00000000-0005-0000-0000-0000CD820000}"/>
    <cellStyle name="Normal 8 12 79" xfId="33486" xr:uid="{00000000-0005-0000-0000-0000CE820000}"/>
    <cellStyle name="Normal 8 12 8" xfId="33487" xr:uid="{00000000-0005-0000-0000-0000CF820000}"/>
    <cellStyle name="Normal 8 12 80" xfId="33488" xr:uid="{00000000-0005-0000-0000-0000D0820000}"/>
    <cellStyle name="Normal 8 12 81" xfId="33489" xr:uid="{00000000-0005-0000-0000-0000D1820000}"/>
    <cellStyle name="Normal 8 12 82" xfId="33490" xr:uid="{00000000-0005-0000-0000-0000D2820000}"/>
    <cellStyle name="Normal 8 12 83" xfId="33491" xr:uid="{00000000-0005-0000-0000-0000D3820000}"/>
    <cellStyle name="Normal 8 12 84" xfId="33492" xr:uid="{00000000-0005-0000-0000-0000D4820000}"/>
    <cellStyle name="Normal 8 12 85" xfId="33493" xr:uid="{00000000-0005-0000-0000-0000D5820000}"/>
    <cellStyle name="Normal 8 12 86" xfId="33494" xr:uid="{00000000-0005-0000-0000-0000D6820000}"/>
    <cellStyle name="Normal 8 12 87" xfId="33495" xr:uid="{00000000-0005-0000-0000-0000D7820000}"/>
    <cellStyle name="Normal 8 12 88" xfId="33496" xr:uid="{00000000-0005-0000-0000-0000D8820000}"/>
    <cellStyle name="Normal 8 12 89" xfId="33497" xr:uid="{00000000-0005-0000-0000-0000D9820000}"/>
    <cellStyle name="Normal 8 12 9" xfId="33498" xr:uid="{00000000-0005-0000-0000-0000DA820000}"/>
    <cellStyle name="Normal 8 12 90" xfId="33499" xr:uid="{00000000-0005-0000-0000-0000DB820000}"/>
    <cellStyle name="Normal 8 12 91" xfId="33500" xr:uid="{00000000-0005-0000-0000-0000DC820000}"/>
    <cellStyle name="Normal 8 12 92" xfId="33501" xr:uid="{00000000-0005-0000-0000-0000DD820000}"/>
    <cellStyle name="Normal 8 12 93" xfId="33502" xr:uid="{00000000-0005-0000-0000-0000DE820000}"/>
    <cellStyle name="Normal 8 12 94" xfId="33503" xr:uid="{00000000-0005-0000-0000-0000DF820000}"/>
    <cellStyle name="Normal 8 12 95" xfId="33504" xr:uid="{00000000-0005-0000-0000-0000E0820000}"/>
    <cellStyle name="Normal 8 12 96" xfId="33505" xr:uid="{00000000-0005-0000-0000-0000E1820000}"/>
    <cellStyle name="Normal 8 12 97" xfId="33506" xr:uid="{00000000-0005-0000-0000-0000E2820000}"/>
    <cellStyle name="Normal 8 12 98" xfId="33507" xr:uid="{00000000-0005-0000-0000-0000E3820000}"/>
    <cellStyle name="Normal 8 12 99" xfId="33508" xr:uid="{00000000-0005-0000-0000-0000E4820000}"/>
    <cellStyle name="Normal 8 13" xfId="33509" xr:uid="{00000000-0005-0000-0000-0000E5820000}"/>
    <cellStyle name="Normal 8 13 10" xfId="33510" xr:uid="{00000000-0005-0000-0000-0000E6820000}"/>
    <cellStyle name="Normal 8 13 100" xfId="33511" xr:uid="{00000000-0005-0000-0000-0000E7820000}"/>
    <cellStyle name="Normal 8 13 101" xfId="33512" xr:uid="{00000000-0005-0000-0000-0000E8820000}"/>
    <cellStyle name="Normal 8 13 102" xfId="33513" xr:uid="{00000000-0005-0000-0000-0000E9820000}"/>
    <cellStyle name="Normal 8 13 103" xfId="33514" xr:uid="{00000000-0005-0000-0000-0000EA820000}"/>
    <cellStyle name="Normal 8 13 104" xfId="33515" xr:uid="{00000000-0005-0000-0000-0000EB820000}"/>
    <cellStyle name="Normal 8 13 105" xfId="33516" xr:uid="{00000000-0005-0000-0000-0000EC820000}"/>
    <cellStyle name="Normal 8 13 106" xfId="33517" xr:uid="{00000000-0005-0000-0000-0000ED820000}"/>
    <cellStyle name="Normal 8 13 107" xfId="33518" xr:uid="{00000000-0005-0000-0000-0000EE820000}"/>
    <cellStyle name="Normal 8 13 108" xfId="33519" xr:uid="{00000000-0005-0000-0000-0000EF820000}"/>
    <cellStyle name="Normal 8 13 109" xfId="33520" xr:uid="{00000000-0005-0000-0000-0000F0820000}"/>
    <cellStyle name="Normal 8 13 11" xfId="33521" xr:uid="{00000000-0005-0000-0000-0000F1820000}"/>
    <cellStyle name="Normal 8 13 110" xfId="33522" xr:uid="{00000000-0005-0000-0000-0000F2820000}"/>
    <cellStyle name="Normal 8 13 111" xfId="33523" xr:uid="{00000000-0005-0000-0000-0000F3820000}"/>
    <cellStyle name="Normal 8 13 112" xfId="33524" xr:uid="{00000000-0005-0000-0000-0000F4820000}"/>
    <cellStyle name="Normal 8 13 113" xfId="33525" xr:uid="{00000000-0005-0000-0000-0000F5820000}"/>
    <cellStyle name="Normal 8 13 114" xfId="33526" xr:uid="{00000000-0005-0000-0000-0000F6820000}"/>
    <cellStyle name="Normal 8 13 115" xfId="33527" xr:uid="{00000000-0005-0000-0000-0000F7820000}"/>
    <cellStyle name="Normal 8 13 116" xfId="33528" xr:uid="{00000000-0005-0000-0000-0000F8820000}"/>
    <cellStyle name="Normal 8 13 117" xfId="33529" xr:uid="{00000000-0005-0000-0000-0000F9820000}"/>
    <cellStyle name="Normal 8 13 118" xfId="33530" xr:uid="{00000000-0005-0000-0000-0000FA820000}"/>
    <cellStyle name="Normal 8 13 119" xfId="33531" xr:uid="{00000000-0005-0000-0000-0000FB820000}"/>
    <cellStyle name="Normal 8 13 12" xfId="33532" xr:uid="{00000000-0005-0000-0000-0000FC820000}"/>
    <cellStyle name="Normal 8 13 120" xfId="33533" xr:uid="{00000000-0005-0000-0000-0000FD820000}"/>
    <cellStyle name="Normal 8 13 121" xfId="33534" xr:uid="{00000000-0005-0000-0000-0000FE820000}"/>
    <cellStyle name="Normal 8 13 122" xfId="33535" xr:uid="{00000000-0005-0000-0000-0000FF820000}"/>
    <cellStyle name="Normal 8 13 123" xfId="33536" xr:uid="{00000000-0005-0000-0000-000000830000}"/>
    <cellStyle name="Normal 8 13 124" xfId="33537" xr:uid="{00000000-0005-0000-0000-000001830000}"/>
    <cellStyle name="Normal 8 13 125" xfId="33538" xr:uid="{00000000-0005-0000-0000-000002830000}"/>
    <cellStyle name="Normal 8 13 126" xfId="33539" xr:uid="{00000000-0005-0000-0000-000003830000}"/>
    <cellStyle name="Normal 8 13 127" xfId="33540" xr:uid="{00000000-0005-0000-0000-000004830000}"/>
    <cellStyle name="Normal 8 13 128" xfId="33541" xr:uid="{00000000-0005-0000-0000-000005830000}"/>
    <cellStyle name="Normal 8 13 129" xfId="33542" xr:uid="{00000000-0005-0000-0000-000006830000}"/>
    <cellStyle name="Normal 8 13 13" xfId="33543" xr:uid="{00000000-0005-0000-0000-000007830000}"/>
    <cellStyle name="Normal 8 13 130" xfId="33544" xr:uid="{00000000-0005-0000-0000-000008830000}"/>
    <cellStyle name="Normal 8 13 131" xfId="33545" xr:uid="{00000000-0005-0000-0000-000009830000}"/>
    <cellStyle name="Normal 8 13 132" xfId="33546" xr:uid="{00000000-0005-0000-0000-00000A830000}"/>
    <cellStyle name="Normal 8 13 133" xfId="33547" xr:uid="{00000000-0005-0000-0000-00000B830000}"/>
    <cellStyle name="Normal 8 13 134" xfId="33548" xr:uid="{00000000-0005-0000-0000-00000C830000}"/>
    <cellStyle name="Normal 8 13 135" xfId="33549" xr:uid="{00000000-0005-0000-0000-00000D830000}"/>
    <cellStyle name="Normal 8 13 136" xfId="33550" xr:uid="{00000000-0005-0000-0000-00000E830000}"/>
    <cellStyle name="Normal 8 13 137" xfId="33551" xr:uid="{00000000-0005-0000-0000-00000F830000}"/>
    <cellStyle name="Normal 8 13 138" xfId="33552" xr:uid="{00000000-0005-0000-0000-000010830000}"/>
    <cellStyle name="Normal 8 13 139" xfId="33553" xr:uid="{00000000-0005-0000-0000-000011830000}"/>
    <cellStyle name="Normal 8 13 14" xfId="33554" xr:uid="{00000000-0005-0000-0000-000012830000}"/>
    <cellStyle name="Normal 8 13 140" xfId="33555" xr:uid="{00000000-0005-0000-0000-000013830000}"/>
    <cellStyle name="Normal 8 13 141" xfId="33556" xr:uid="{00000000-0005-0000-0000-000014830000}"/>
    <cellStyle name="Normal 8 13 142" xfId="33557" xr:uid="{00000000-0005-0000-0000-000015830000}"/>
    <cellStyle name="Normal 8 13 143" xfId="33558" xr:uid="{00000000-0005-0000-0000-000016830000}"/>
    <cellStyle name="Normal 8 13 15" xfId="33559" xr:uid="{00000000-0005-0000-0000-000017830000}"/>
    <cellStyle name="Normal 8 13 16" xfId="33560" xr:uid="{00000000-0005-0000-0000-000018830000}"/>
    <cellStyle name="Normal 8 13 17" xfId="33561" xr:uid="{00000000-0005-0000-0000-000019830000}"/>
    <cellStyle name="Normal 8 13 18" xfId="33562" xr:uid="{00000000-0005-0000-0000-00001A830000}"/>
    <cellStyle name="Normal 8 13 19" xfId="33563" xr:uid="{00000000-0005-0000-0000-00001B830000}"/>
    <cellStyle name="Normal 8 13 2" xfId="33564" xr:uid="{00000000-0005-0000-0000-00001C830000}"/>
    <cellStyle name="Normal 8 13 20" xfId="33565" xr:uid="{00000000-0005-0000-0000-00001D830000}"/>
    <cellStyle name="Normal 8 13 21" xfId="33566" xr:uid="{00000000-0005-0000-0000-00001E830000}"/>
    <cellStyle name="Normal 8 13 22" xfId="33567" xr:uid="{00000000-0005-0000-0000-00001F830000}"/>
    <cellStyle name="Normal 8 13 23" xfId="33568" xr:uid="{00000000-0005-0000-0000-000020830000}"/>
    <cellStyle name="Normal 8 13 24" xfId="33569" xr:uid="{00000000-0005-0000-0000-000021830000}"/>
    <cellStyle name="Normal 8 13 25" xfId="33570" xr:uid="{00000000-0005-0000-0000-000022830000}"/>
    <cellStyle name="Normal 8 13 26" xfId="33571" xr:uid="{00000000-0005-0000-0000-000023830000}"/>
    <cellStyle name="Normal 8 13 27" xfId="33572" xr:uid="{00000000-0005-0000-0000-000024830000}"/>
    <cellStyle name="Normal 8 13 28" xfId="33573" xr:uid="{00000000-0005-0000-0000-000025830000}"/>
    <cellStyle name="Normal 8 13 29" xfId="33574" xr:uid="{00000000-0005-0000-0000-000026830000}"/>
    <cellStyle name="Normal 8 13 3" xfId="33575" xr:uid="{00000000-0005-0000-0000-000027830000}"/>
    <cellStyle name="Normal 8 13 30" xfId="33576" xr:uid="{00000000-0005-0000-0000-000028830000}"/>
    <cellStyle name="Normal 8 13 31" xfId="33577" xr:uid="{00000000-0005-0000-0000-000029830000}"/>
    <cellStyle name="Normal 8 13 32" xfId="33578" xr:uid="{00000000-0005-0000-0000-00002A830000}"/>
    <cellStyle name="Normal 8 13 33" xfId="33579" xr:uid="{00000000-0005-0000-0000-00002B830000}"/>
    <cellStyle name="Normal 8 13 34" xfId="33580" xr:uid="{00000000-0005-0000-0000-00002C830000}"/>
    <cellStyle name="Normal 8 13 35" xfId="33581" xr:uid="{00000000-0005-0000-0000-00002D830000}"/>
    <cellStyle name="Normal 8 13 36" xfId="33582" xr:uid="{00000000-0005-0000-0000-00002E830000}"/>
    <cellStyle name="Normal 8 13 37" xfId="33583" xr:uid="{00000000-0005-0000-0000-00002F830000}"/>
    <cellStyle name="Normal 8 13 38" xfId="33584" xr:uid="{00000000-0005-0000-0000-000030830000}"/>
    <cellStyle name="Normal 8 13 39" xfId="33585" xr:uid="{00000000-0005-0000-0000-000031830000}"/>
    <cellStyle name="Normal 8 13 4" xfId="33586" xr:uid="{00000000-0005-0000-0000-000032830000}"/>
    <cellStyle name="Normal 8 13 40" xfId="33587" xr:uid="{00000000-0005-0000-0000-000033830000}"/>
    <cellStyle name="Normal 8 13 41" xfId="33588" xr:uid="{00000000-0005-0000-0000-000034830000}"/>
    <cellStyle name="Normal 8 13 42" xfId="33589" xr:uid="{00000000-0005-0000-0000-000035830000}"/>
    <cellStyle name="Normal 8 13 43" xfId="33590" xr:uid="{00000000-0005-0000-0000-000036830000}"/>
    <cellStyle name="Normal 8 13 44" xfId="33591" xr:uid="{00000000-0005-0000-0000-000037830000}"/>
    <cellStyle name="Normal 8 13 45" xfId="33592" xr:uid="{00000000-0005-0000-0000-000038830000}"/>
    <cellStyle name="Normal 8 13 46" xfId="33593" xr:uid="{00000000-0005-0000-0000-000039830000}"/>
    <cellStyle name="Normal 8 13 47" xfId="33594" xr:uid="{00000000-0005-0000-0000-00003A830000}"/>
    <cellStyle name="Normal 8 13 48" xfId="33595" xr:uid="{00000000-0005-0000-0000-00003B830000}"/>
    <cellStyle name="Normal 8 13 49" xfId="33596" xr:uid="{00000000-0005-0000-0000-00003C830000}"/>
    <cellStyle name="Normal 8 13 5" xfId="33597" xr:uid="{00000000-0005-0000-0000-00003D830000}"/>
    <cellStyle name="Normal 8 13 50" xfId="33598" xr:uid="{00000000-0005-0000-0000-00003E830000}"/>
    <cellStyle name="Normal 8 13 51" xfId="33599" xr:uid="{00000000-0005-0000-0000-00003F830000}"/>
    <cellStyle name="Normal 8 13 52" xfId="33600" xr:uid="{00000000-0005-0000-0000-000040830000}"/>
    <cellStyle name="Normal 8 13 53" xfId="33601" xr:uid="{00000000-0005-0000-0000-000041830000}"/>
    <cellStyle name="Normal 8 13 54" xfId="33602" xr:uid="{00000000-0005-0000-0000-000042830000}"/>
    <cellStyle name="Normal 8 13 55" xfId="33603" xr:uid="{00000000-0005-0000-0000-000043830000}"/>
    <cellStyle name="Normal 8 13 56" xfId="33604" xr:uid="{00000000-0005-0000-0000-000044830000}"/>
    <cellStyle name="Normal 8 13 57" xfId="33605" xr:uid="{00000000-0005-0000-0000-000045830000}"/>
    <cellStyle name="Normal 8 13 58" xfId="33606" xr:uid="{00000000-0005-0000-0000-000046830000}"/>
    <cellStyle name="Normal 8 13 59" xfId="33607" xr:uid="{00000000-0005-0000-0000-000047830000}"/>
    <cellStyle name="Normal 8 13 6" xfId="33608" xr:uid="{00000000-0005-0000-0000-000048830000}"/>
    <cellStyle name="Normal 8 13 60" xfId="33609" xr:uid="{00000000-0005-0000-0000-000049830000}"/>
    <cellStyle name="Normal 8 13 61" xfId="33610" xr:uid="{00000000-0005-0000-0000-00004A830000}"/>
    <cellStyle name="Normal 8 13 62" xfId="33611" xr:uid="{00000000-0005-0000-0000-00004B830000}"/>
    <cellStyle name="Normal 8 13 63" xfId="33612" xr:uid="{00000000-0005-0000-0000-00004C830000}"/>
    <cellStyle name="Normal 8 13 64" xfId="33613" xr:uid="{00000000-0005-0000-0000-00004D830000}"/>
    <cellStyle name="Normal 8 13 65" xfId="33614" xr:uid="{00000000-0005-0000-0000-00004E830000}"/>
    <cellStyle name="Normal 8 13 66" xfId="33615" xr:uid="{00000000-0005-0000-0000-00004F830000}"/>
    <cellStyle name="Normal 8 13 67" xfId="33616" xr:uid="{00000000-0005-0000-0000-000050830000}"/>
    <cellStyle name="Normal 8 13 68" xfId="33617" xr:uid="{00000000-0005-0000-0000-000051830000}"/>
    <cellStyle name="Normal 8 13 69" xfId="33618" xr:uid="{00000000-0005-0000-0000-000052830000}"/>
    <cellStyle name="Normal 8 13 7" xfId="33619" xr:uid="{00000000-0005-0000-0000-000053830000}"/>
    <cellStyle name="Normal 8 13 70" xfId="33620" xr:uid="{00000000-0005-0000-0000-000054830000}"/>
    <cellStyle name="Normal 8 13 71" xfId="33621" xr:uid="{00000000-0005-0000-0000-000055830000}"/>
    <cellStyle name="Normal 8 13 72" xfId="33622" xr:uid="{00000000-0005-0000-0000-000056830000}"/>
    <cellStyle name="Normal 8 13 73" xfId="33623" xr:uid="{00000000-0005-0000-0000-000057830000}"/>
    <cellStyle name="Normal 8 13 74" xfId="33624" xr:uid="{00000000-0005-0000-0000-000058830000}"/>
    <cellStyle name="Normal 8 13 75" xfId="33625" xr:uid="{00000000-0005-0000-0000-000059830000}"/>
    <cellStyle name="Normal 8 13 76" xfId="33626" xr:uid="{00000000-0005-0000-0000-00005A830000}"/>
    <cellStyle name="Normal 8 13 77" xfId="33627" xr:uid="{00000000-0005-0000-0000-00005B830000}"/>
    <cellStyle name="Normal 8 13 78" xfId="33628" xr:uid="{00000000-0005-0000-0000-00005C830000}"/>
    <cellStyle name="Normal 8 13 79" xfId="33629" xr:uid="{00000000-0005-0000-0000-00005D830000}"/>
    <cellStyle name="Normal 8 13 8" xfId="33630" xr:uid="{00000000-0005-0000-0000-00005E830000}"/>
    <cellStyle name="Normal 8 13 80" xfId="33631" xr:uid="{00000000-0005-0000-0000-00005F830000}"/>
    <cellStyle name="Normal 8 13 81" xfId="33632" xr:uid="{00000000-0005-0000-0000-000060830000}"/>
    <cellStyle name="Normal 8 13 82" xfId="33633" xr:uid="{00000000-0005-0000-0000-000061830000}"/>
    <cellStyle name="Normal 8 13 83" xfId="33634" xr:uid="{00000000-0005-0000-0000-000062830000}"/>
    <cellStyle name="Normal 8 13 84" xfId="33635" xr:uid="{00000000-0005-0000-0000-000063830000}"/>
    <cellStyle name="Normal 8 13 85" xfId="33636" xr:uid="{00000000-0005-0000-0000-000064830000}"/>
    <cellStyle name="Normal 8 13 86" xfId="33637" xr:uid="{00000000-0005-0000-0000-000065830000}"/>
    <cellStyle name="Normal 8 13 87" xfId="33638" xr:uid="{00000000-0005-0000-0000-000066830000}"/>
    <cellStyle name="Normal 8 13 88" xfId="33639" xr:uid="{00000000-0005-0000-0000-000067830000}"/>
    <cellStyle name="Normal 8 13 89" xfId="33640" xr:uid="{00000000-0005-0000-0000-000068830000}"/>
    <cellStyle name="Normal 8 13 9" xfId="33641" xr:uid="{00000000-0005-0000-0000-000069830000}"/>
    <cellStyle name="Normal 8 13 90" xfId="33642" xr:uid="{00000000-0005-0000-0000-00006A830000}"/>
    <cellStyle name="Normal 8 13 91" xfId="33643" xr:uid="{00000000-0005-0000-0000-00006B830000}"/>
    <cellStyle name="Normal 8 13 92" xfId="33644" xr:uid="{00000000-0005-0000-0000-00006C830000}"/>
    <cellStyle name="Normal 8 13 93" xfId="33645" xr:uid="{00000000-0005-0000-0000-00006D830000}"/>
    <cellStyle name="Normal 8 13 94" xfId="33646" xr:uid="{00000000-0005-0000-0000-00006E830000}"/>
    <cellStyle name="Normal 8 13 95" xfId="33647" xr:uid="{00000000-0005-0000-0000-00006F830000}"/>
    <cellStyle name="Normal 8 13 96" xfId="33648" xr:uid="{00000000-0005-0000-0000-000070830000}"/>
    <cellStyle name="Normal 8 13 97" xfId="33649" xr:uid="{00000000-0005-0000-0000-000071830000}"/>
    <cellStyle name="Normal 8 13 98" xfId="33650" xr:uid="{00000000-0005-0000-0000-000072830000}"/>
    <cellStyle name="Normal 8 13 99" xfId="33651" xr:uid="{00000000-0005-0000-0000-000073830000}"/>
    <cellStyle name="Normal 8 14" xfId="33652" xr:uid="{00000000-0005-0000-0000-000074830000}"/>
    <cellStyle name="Normal 8 14 10" xfId="33653" xr:uid="{00000000-0005-0000-0000-000075830000}"/>
    <cellStyle name="Normal 8 14 100" xfId="33654" xr:uid="{00000000-0005-0000-0000-000076830000}"/>
    <cellStyle name="Normal 8 14 101" xfId="33655" xr:uid="{00000000-0005-0000-0000-000077830000}"/>
    <cellStyle name="Normal 8 14 102" xfId="33656" xr:uid="{00000000-0005-0000-0000-000078830000}"/>
    <cellStyle name="Normal 8 14 103" xfId="33657" xr:uid="{00000000-0005-0000-0000-000079830000}"/>
    <cellStyle name="Normal 8 14 104" xfId="33658" xr:uid="{00000000-0005-0000-0000-00007A830000}"/>
    <cellStyle name="Normal 8 14 105" xfId="33659" xr:uid="{00000000-0005-0000-0000-00007B830000}"/>
    <cellStyle name="Normal 8 14 106" xfId="33660" xr:uid="{00000000-0005-0000-0000-00007C830000}"/>
    <cellStyle name="Normal 8 14 107" xfId="33661" xr:uid="{00000000-0005-0000-0000-00007D830000}"/>
    <cellStyle name="Normal 8 14 108" xfId="33662" xr:uid="{00000000-0005-0000-0000-00007E830000}"/>
    <cellStyle name="Normal 8 14 109" xfId="33663" xr:uid="{00000000-0005-0000-0000-00007F830000}"/>
    <cellStyle name="Normal 8 14 11" xfId="33664" xr:uid="{00000000-0005-0000-0000-000080830000}"/>
    <cellStyle name="Normal 8 14 110" xfId="33665" xr:uid="{00000000-0005-0000-0000-000081830000}"/>
    <cellStyle name="Normal 8 14 111" xfId="33666" xr:uid="{00000000-0005-0000-0000-000082830000}"/>
    <cellStyle name="Normal 8 14 112" xfId="33667" xr:uid="{00000000-0005-0000-0000-000083830000}"/>
    <cellStyle name="Normal 8 14 113" xfId="33668" xr:uid="{00000000-0005-0000-0000-000084830000}"/>
    <cellStyle name="Normal 8 14 114" xfId="33669" xr:uid="{00000000-0005-0000-0000-000085830000}"/>
    <cellStyle name="Normal 8 14 115" xfId="33670" xr:uid="{00000000-0005-0000-0000-000086830000}"/>
    <cellStyle name="Normal 8 14 116" xfId="33671" xr:uid="{00000000-0005-0000-0000-000087830000}"/>
    <cellStyle name="Normal 8 14 117" xfId="33672" xr:uid="{00000000-0005-0000-0000-000088830000}"/>
    <cellStyle name="Normal 8 14 118" xfId="33673" xr:uid="{00000000-0005-0000-0000-000089830000}"/>
    <cellStyle name="Normal 8 14 119" xfId="33674" xr:uid="{00000000-0005-0000-0000-00008A830000}"/>
    <cellStyle name="Normal 8 14 12" xfId="33675" xr:uid="{00000000-0005-0000-0000-00008B830000}"/>
    <cellStyle name="Normal 8 14 120" xfId="33676" xr:uid="{00000000-0005-0000-0000-00008C830000}"/>
    <cellStyle name="Normal 8 14 121" xfId="33677" xr:uid="{00000000-0005-0000-0000-00008D830000}"/>
    <cellStyle name="Normal 8 14 122" xfId="33678" xr:uid="{00000000-0005-0000-0000-00008E830000}"/>
    <cellStyle name="Normal 8 14 123" xfId="33679" xr:uid="{00000000-0005-0000-0000-00008F830000}"/>
    <cellStyle name="Normal 8 14 124" xfId="33680" xr:uid="{00000000-0005-0000-0000-000090830000}"/>
    <cellStyle name="Normal 8 14 125" xfId="33681" xr:uid="{00000000-0005-0000-0000-000091830000}"/>
    <cellStyle name="Normal 8 14 126" xfId="33682" xr:uid="{00000000-0005-0000-0000-000092830000}"/>
    <cellStyle name="Normal 8 14 127" xfId="33683" xr:uid="{00000000-0005-0000-0000-000093830000}"/>
    <cellStyle name="Normal 8 14 128" xfId="33684" xr:uid="{00000000-0005-0000-0000-000094830000}"/>
    <cellStyle name="Normal 8 14 129" xfId="33685" xr:uid="{00000000-0005-0000-0000-000095830000}"/>
    <cellStyle name="Normal 8 14 13" xfId="33686" xr:uid="{00000000-0005-0000-0000-000096830000}"/>
    <cellStyle name="Normal 8 14 130" xfId="33687" xr:uid="{00000000-0005-0000-0000-000097830000}"/>
    <cellStyle name="Normal 8 14 131" xfId="33688" xr:uid="{00000000-0005-0000-0000-000098830000}"/>
    <cellStyle name="Normal 8 14 14" xfId="33689" xr:uid="{00000000-0005-0000-0000-000099830000}"/>
    <cellStyle name="Normal 8 14 15" xfId="33690" xr:uid="{00000000-0005-0000-0000-00009A830000}"/>
    <cellStyle name="Normal 8 14 16" xfId="33691" xr:uid="{00000000-0005-0000-0000-00009B830000}"/>
    <cellStyle name="Normal 8 14 17" xfId="33692" xr:uid="{00000000-0005-0000-0000-00009C830000}"/>
    <cellStyle name="Normal 8 14 18" xfId="33693" xr:uid="{00000000-0005-0000-0000-00009D830000}"/>
    <cellStyle name="Normal 8 14 19" xfId="33694" xr:uid="{00000000-0005-0000-0000-00009E830000}"/>
    <cellStyle name="Normal 8 14 2" xfId="33695" xr:uid="{00000000-0005-0000-0000-00009F830000}"/>
    <cellStyle name="Normal 8 14 20" xfId="33696" xr:uid="{00000000-0005-0000-0000-0000A0830000}"/>
    <cellStyle name="Normal 8 14 21" xfId="33697" xr:uid="{00000000-0005-0000-0000-0000A1830000}"/>
    <cellStyle name="Normal 8 14 22" xfId="33698" xr:uid="{00000000-0005-0000-0000-0000A2830000}"/>
    <cellStyle name="Normal 8 14 23" xfId="33699" xr:uid="{00000000-0005-0000-0000-0000A3830000}"/>
    <cellStyle name="Normal 8 14 24" xfId="33700" xr:uid="{00000000-0005-0000-0000-0000A4830000}"/>
    <cellStyle name="Normal 8 14 25" xfId="33701" xr:uid="{00000000-0005-0000-0000-0000A5830000}"/>
    <cellStyle name="Normal 8 14 26" xfId="33702" xr:uid="{00000000-0005-0000-0000-0000A6830000}"/>
    <cellStyle name="Normal 8 14 27" xfId="33703" xr:uid="{00000000-0005-0000-0000-0000A7830000}"/>
    <cellStyle name="Normal 8 14 28" xfId="33704" xr:uid="{00000000-0005-0000-0000-0000A8830000}"/>
    <cellStyle name="Normal 8 14 29" xfId="33705" xr:uid="{00000000-0005-0000-0000-0000A9830000}"/>
    <cellStyle name="Normal 8 14 3" xfId="33706" xr:uid="{00000000-0005-0000-0000-0000AA830000}"/>
    <cellStyle name="Normal 8 14 30" xfId="33707" xr:uid="{00000000-0005-0000-0000-0000AB830000}"/>
    <cellStyle name="Normal 8 14 31" xfId="33708" xr:uid="{00000000-0005-0000-0000-0000AC830000}"/>
    <cellStyle name="Normal 8 14 32" xfId="33709" xr:uid="{00000000-0005-0000-0000-0000AD830000}"/>
    <cellStyle name="Normal 8 14 33" xfId="33710" xr:uid="{00000000-0005-0000-0000-0000AE830000}"/>
    <cellStyle name="Normal 8 14 34" xfId="33711" xr:uid="{00000000-0005-0000-0000-0000AF830000}"/>
    <cellStyle name="Normal 8 14 35" xfId="33712" xr:uid="{00000000-0005-0000-0000-0000B0830000}"/>
    <cellStyle name="Normal 8 14 36" xfId="33713" xr:uid="{00000000-0005-0000-0000-0000B1830000}"/>
    <cellStyle name="Normal 8 14 37" xfId="33714" xr:uid="{00000000-0005-0000-0000-0000B2830000}"/>
    <cellStyle name="Normal 8 14 38" xfId="33715" xr:uid="{00000000-0005-0000-0000-0000B3830000}"/>
    <cellStyle name="Normal 8 14 39" xfId="33716" xr:uid="{00000000-0005-0000-0000-0000B4830000}"/>
    <cellStyle name="Normal 8 14 4" xfId="33717" xr:uid="{00000000-0005-0000-0000-0000B5830000}"/>
    <cellStyle name="Normal 8 14 40" xfId="33718" xr:uid="{00000000-0005-0000-0000-0000B6830000}"/>
    <cellStyle name="Normal 8 14 41" xfId="33719" xr:uid="{00000000-0005-0000-0000-0000B7830000}"/>
    <cellStyle name="Normal 8 14 42" xfId="33720" xr:uid="{00000000-0005-0000-0000-0000B8830000}"/>
    <cellStyle name="Normal 8 14 43" xfId="33721" xr:uid="{00000000-0005-0000-0000-0000B9830000}"/>
    <cellStyle name="Normal 8 14 44" xfId="33722" xr:uid="{00000000-0005-0000-0000-0000BA830000}"/>
    <cellStyle name="Normal 8 14 45" xfId="33723" xr:uid="{00000000-0005-0000-0000-0000BB830000}"/>
    <cellStyle name="Normal 8 14 46" xfId="33724" xr:uid="{00000000-0005-0000-0000-0000BC830000}"/>
    <cellStyle name="Normal 8 14 47" xfId="33725" xr:uid="{00000000-0005-0000-0000-0000BD830000}"/>
    <cellStyle name="Normal 8 14 48" xfId="33726" xr:uid="{00000000-0005-0000-0000-0000BE830000}"/>
    <cellStyle name="Normal 8 14 49" xfId="33727" xr:uid="{00000000-0005-0000-0000-0000BF830000}"/>
    <cellStyle name="Normal 8 14 5" xfId="33728" xr:uid="{00000000-0005-0000-0000-0000C0830000}"/>
    <cellStyle name="Normal 8 14 50" xfId="33729" xr:uid="{00000000-0005-0000-0000-0000C1830000}"/>
    <cellStyle name="Normal 8 14 51" xfId="33730" xr:uid="{00000000-0005-0000-0000-0000C2830000}"/>
    <cellStyle name="Normal 8 14 52" xfId="33731" xr:uid="{00000000-0005-0000-0000-0000C3830000}"/>
    <cellStyle name="Normal 8 14 53" xfId="33732" xr:uid="{00000000-0005-0000-0000-0000C4830000}"/>
    <cellStyle name="Normal 8 14 54" xfId="33733" xr:uid="{00000000-0005-0000-0000-0000C5830000}"/>
    <cellStyle name="Normal 8 14 55" xfId="33734" xr:uid="{00000000-0005-0000-0000-0000C6830000}"/>
    <cellStyle name="Normal 8 14 56" xfId="33735" xr:uid="{00000000-0005-0000-0000-0000C7830000}"/>
    <cellStyle name="Normal 8 14 57" xfId="33736" xr:uid="{00000000-0005-0000-0000-0000C8830000}"/>
    <cellStyle name="Normal 8 14 58" xfId="33737" xr:uid="{00000000-0005-0000-0000-0000C9830000}"/>
    <cellStyle name="Normal 8 14 59" xfId="33738" xr:uid="{00000000-0005-0000-0000-0000CA830000}"/>
    <cellStyle name="Normal 8 14 6" xfId="33739" xr:uid="{00000000-0005-0000-0000-0000CB830000}"/>
    <cellStyle name="Normal 8 14 60" xfId="33740" xr:uid="{00000000-0005-0000-0000-0000CC830000}"/>
    <cellStyle name="Normal 8 14 61" xfId="33741" xr:uid="{00000000-0005-0000-0000-0000CD830000}"/>
    <cellStyle name="Normal 8 14 62" xfId="33742" xr:uid="{00000000-0005-0000-0000-0000CE830000}"/>
    <cellStyle name="Normal 8 14 63" xfId="33743" xr:uid="{00000000-0005-0000-0000-0000CF830000}"/>
    <cellStyle name="Normal 8 14 64" xfId="33744" xr:uid="{00000000-0005-0000-0000-0000D0830000}"/>
    <cellStyle name="Normal 8 14 65" xfId="33745" xr:uid="{00000000-0005-0000-0000-0000D1830000}"/>
    <cellStyle name="Normal 8 14 66" xfId="33746" xr:uid="{00000000-0005-0000-0000-0000D2830000}"/>
    <cellStyle name="Normal 8 14 67" xfId="33747" xr:uid="{00000000-0005-0000-0000-0000D3830000}"/>
    <cellStyle name="Normal 8 14 68" xfId="33748" xr:uid="{00000000-0005-0000-0000-0000D4830000}"/>
    <cellStyle name="Normal 8 14 69" xfId="33749" xr:uid="{00000000-0005-0000-0000-0000D5830000}"/>
    <cellStyle name="Normal 8 14 7" xfId="33750" xr:uid="{00000000-0005-0000-0000-0000D6830000}"/>
    <cellStyle name="Normal 8 14 70" xfId="33751" xr:uid="{00000000-0005-0000-0000-0000D7830000}"/>
    <cellStyle name="Normal 8 14 71" xfId="33752" xr:uid="{00000000-0005-0000-0000-0000D8830000}"/>
    <cellStyle name="Normal 8 14 72" xfId="33753" xr:uid="{00000000-0005-0000-0000-0000D9830000}"/>
    <cellStyle name="Normal 8 14 73" xfId="33754" xr:uid="{00000000-0005-0000-0000-0000DA830000}"/>
    <cellStyle name="Normal 8 14 74" xfId="33755" xr:uid="{00000000-0005-0000-0000-0000DB830000}"/>
    <cellStyle name="Normal 8 14 75" xfId="33756" xr:uid="{00000000-0005-0000-0000-0000DC830000}"/>
    <cellStyle name="Normal 8 14 76" xfId="33757" xr:uid="{00000000-0005-0000-0000-0000DD830000}"/>
    <cellStyle name="Normal 8 14 77" xfId="33758" xr:uid="{00000000-0005-0000-0000-0000DE830000}"/>
    <cellStyle name="Normal 8 14 78" xfId="33759" xr:uid="{00000000-0005-0000-0000-0000DF830000}"/>
    <cellStyle name="Normal 8 14 79" xfId="33760" xr:uid="{00000000-0005-0000-0000-0000E0830000}"/>
    <cellStyle name="Normal 8 14 8" xfId="33761" xr:uid="{00000000-0005-0000-0000-0000E1830000}"/>
    <cellStyle name="Normal 8 14 80" xfId="33762" xr:uid="{00000000-0005-0000-0000-0000E2830000}"/>
    <cellStyle name="Normal 8 14 81" xfId="33763" xr:uid="{00000000-0005-0000-0000-0000E3830000}"/>
    <cellStyle name="Normal 8 14 82" xfId="33764" xr:uid="{00000000-0005-0000-0000-0000E4830000}"/>
    <cellStyle name="Normal 8 14 83" xfId="33765" xr:uid="{00000000-0005-0000-0000-0000E5830000}"/>
    <cellStyle name="Normal 8 14 84" xfId="33766" xr:uid="{00000000-0005-0000-0000-0000E6830000}"/>
    <cellStyle name="Normal 8 14 85" xfId="33767" xr:uid="{00000000-0005-0000-0000-0000E7830000}"/>
    <cellStyle name="Normal 8 14 86" xfId="33768" xr:uid="{00000000-0005-0000-0000-0000E8830000}"/>
    <cellStyle name="Normal 8 14 87" xfId="33769" xr:uid="{00000000-0005-0000-0000-0000E9830000}"/>
    <cellStyle name="Normal 8 14 88" xfId="33770" xr:uid="{00000000-0005-0000-0000-0000EA830000}"/>
    <cellStyle name="Normal 8 14 89" xfId="33771" xr:uid="{00000000-0005-0000-0000-0000EB830000}"/>
    <cellStyle name="Normal 8 14 9" xfId="33772" xr:uid="{00000000-0005-0000-0000-0000EC830000}"/>
    <cellStyle name="Normal 8 14 90" xfId="33773" xr:uid="{00000000-0005-0000-0000-0000ED830000}"/>
    <cellStyle name="Normal 8 14 91" xfId="33774" xr:uid="{00000000-0005-0000-0000-0000EE830000}"/>
    <cellStyle name="Normal 8 14 92" xfId="33775" xr:uid="{00000000-0005-0000-0000-0000EF830000}"/>
    <cellStyle name="Normal 8 14 93" xfId="33776" xr:uid="{00000000-0005-0000-0000-0000F0830000}"/>
    <cellStyle name="Normal 8 14 94" xfId="33777" xr:uid="{00000000-0005-0000-0000-0000F1830000}"/>
    <cellStyle name="Normal 8 14 95" xfId="33778" xr:uid="{00000000-0005-0000-0000-0000F2830000}"/>
    <cellStyle name="Normal 8 14 96" xfId="33779" xr:uid="{00000000-0005-0000-0000-0000F3830000}"/>
    <cellStyle name="Normal 8 14 97" xfId="33780" xr:uid="{00000000-0005-0000-0000-0000F4830000}"/>
    <cellStyle name="Normal 8 14 98" xfId="33781" xr:uid="{00000000-0005-0000-0000-0000F5830000}"/>
    <cellStyle name="Normal 8 14 99" xfId="33782" xr:uid="{00000000-0005-0000-0000-0000F6830000}"/>
    <cellStyle name="Normal 8 15" xfId="33783" xr:uid="{00000000-0005-0000-0000-0000F7830000}"/>
    <cellStyle name="Normal 8 15 10" xfId="33784" xr:uid="{00000000-0005-0000-0000-0000F8830000}"/>
    <cellStyle name="Normal 8 15 100" xfId="33785" xr:uid="{00000000-0005-0000-0000-0000F9830000}"/>
    <cellStyle name="Normal 8 15 101" xfId="33786" xr:uid="{00000000-0005-0000-0000-0000FA830000}"/>
    <cellStyle name="Normal 8 15 102" xfId="33787" xr:uid="{00000000-0005-0000-0000-0000FB830000}"/>
    <cellStyle name="Normal 8 15 103" xfId="33788" xr:uid="{00000000-0005-0000-0000-0000FC830000}"/>
    <cellStyle name="Normal 8 15 104" xfId="33789" xr:uid="{00000000-0005-0000-0000-0000FD830000}"/>
    <cellStyle name="Normal 8 15 105" xfId="33790" xr:uid="{00000000-0005-0000-0000-0000FE830000}"/>
    <cellStyle name="Normal 8 15 106" xfId="33791" xr:uid="{00000000-0005-0000-0000-0000FF830000}"/>
    <cellStyle name="Normal 8 15 107" xfId="33792" xr:uid="{00000000-0005-0000-0000-000000840000}"/>
    <cellStyle name="Normal 8 15 108" xfId="33793" xr:uid="{00000000-0005-0000-0000-000001840000}"/>
    <cellStyle name="Normal 8 15 109" xfId="33794" xr:uid="{00000000-0005-0000-0000-000002840000}"/>
    <cellStyle name="Normal 8 15 11" xfId="33795" xr:uid="{00000000-0005-0000-0000-000003840000}"/>
    <cellStyle name="Normal 8 15 110" xfId="33796" xr:uid="{00000000-0005-0000-0000-000004840000}"/>
    <cellStyle name="Normal 8 15 111" xfId="33797" xr:uid="{00000000-0005-0000-0000-000005840000}"/>
    <cellStyle name="Normal 8 15 112" xfId="33798" xr:uid="{00000000-0005-0000-0000-000006840000}"/>
    <cellStyle name="Normal 8 15 113" xfId="33799" xr:uid="{00000000-0005-0000-0000-000007840000}"/>
    <cellStyle name="Normal 8 15 114" xfId="33800" xr:uid="{00000000-0005-0000-0000-000008840000}"/>
    <cellStyle name="Normal 8 15 115" xfId="33801" xr:uid="{00000000-0005-0000-0000-000009840000}"/>
    <cellStyle name="Normal 8 15 116" xfId="33802" xr:uid="{00000000-0005-0000-0000-00000A840000}"/>
    <cellStyle name="Normal 8 15 117" xfId="33803" xr:uid="{00000000-0005-0000-0000-00000B840000}"/>
    <cellStyle name="Normal 8 15 118" xfId="33804" xr:uid="{00000000-0005-0000-0000-00000C840000}"/>
    <cellStyle name="Normal 8 15 119" xfId="33805" xr:uid="{00000000-0005-0000-0000-00000D840000}"/>
    <cellStyle name="Normal 8 15 12" xfId="33806" xr:uid="{00000000-0005-0000-0000-00000E840000}"/>
    <cellStyle name="Normal 8 15 120" xfId="33807" xr:uid="{00000000-0005-0000-0000-00000F840000}"/>
    <cellStyle name="Normal 8 15 121" xfId="33808" xr:uid="{00000000-0005-0000-0000-000010840000}"/>
    <cellStyle name="Normal 8 15 122" xfId="33809" xr:uid="{00000000-0005-0000-0000-000011840000}"/>
    <cellStyle name="Normal 8 15 123" xfId="33810" xr:uid="{00000000-0005-0000-0000-000012840000}"/>
    <cellStyle name="Normal 8 15 124" xfId="33811" xr:uid="{00000000-0005-0000-0000-000013840000}"/>
    <cellStyle name="Normal 8 15 125" xfId="33812" xr:uid="{00000000-0005-0000-0000-000014840000}"/>
    <cellStyle name="Normal 8 15 126" xfId="33813" xr:uid="{00000000-0005-0000-0000-000015840000}"/>
    <cellStyle name="Normal 8 15 127" xfId="33814" xr:uid="{00000000-0005-0000-0000-000016840000}"/>
    <cellStyle name="Normal 8 15 128" xfId="33815" xr:uid="{00000000-0005-0000-0000-000017840000}"/>
    <cellStyle name="Normal 8 15 129" xfId="33816" xr:uid="{00000000-0005-0000-0000-000018840000}"/>
    <cellStyle name="Normal 8 15 13" xfId="33817" xr:uid="{00000000-0005-0000-0000-000019840000}"/>
    <cellStyle name="Normal 8 15 130" xfId="33818" xr:uid="{00000000-0005-0000-0000-00001A840000}"/>
    <cellStyle name="Normal 8 15 131" xfId="33819" xr:uid="{00000000-0005-0000-0000-00001B840000}"/>
    <cellStyle name="Normal 8 15 14" xfId="33820" xr:uid="{00000000-0005-0000-0000-00001C840000}"/>
    <cellStyle name="Normal 8 15 15" xfId="33821" xr:uid="{00000000-0005-0000-0000-00001D840000}"/>
    <cellStyle name="Normal 8 15 16" xfId="33822" xr:uid="{00000000-0005-0000-0000-00001E840000}"/>
    <cellStyle name="Normal 8 15 17" xfId="33823" xr:uid="{00000000-0005-0000-0000-00001F840000}"/>
    <cellStyle name="Normal 8 15 18" xfId="33824" xr:uid="{00000000-0005-0000-0000-000020840000}"/>
    <cellStyle name="Normal 8 15 19" xfId="33825" xr:uid="{00000000-0005-0000-0000-000021840000}"/>
    <cellStyle name="Normal 8 15 2" xfId="33826" xr:uid="{00000000-0005-0000-0000-000022840000}"/>
    <cellStyle name="Normal 8 15 20" xfId="33827" xr:uid="{00000000-0005-0000-0000-000023840000}"/>
    <cellStyle name="Normal 8 15 21" xfId="33828" xr:uid="{00000000-0005-0000-0000-000024840000}"/>
    <cellStyle name="Normal 8 15 22" xfId="33829" xr:uid="{00000000-0005-0000-0000-000025840000}"/>
    <cellStyle name="Normal 8 15 23" xfId="33830" xr:uid="{00000000-0005-0000-0000-000026840000}"/>
    <cellStyle name="Normal 8 15 24" xfId="33831" xr:uid="{00000000-0005-0000-0000-000027840000}"/>
    <cellStyle name="Normal 8 15 25" xfId="33832" xr:uid="{00000000-0005-0000-0000-000028840000}"/>
    <cellStyle name="Normal 8 15 26" xfId="33833" xr:uid="{00000000-0005-0000-0000-000029840000}"/>
    <cellStyle name="Normal 8 15 27" xfId="33834" xr:uid="{00000000-0005-0000-0000-00002A840000}"/>
    <cellStyle name="Normal 8 15 28" xfId="33835" xr:uid="{00000000-0005-0000-0000-00002B840000}"/>
    <cellStyle name="Normal 8 15 29" xfId="33836" xr:uid="{00000000-0005-0000-0000-00002C840000}"/>
    <cellStyle name="Normal 8 15 3" xfId="33837" xr:uid="{00000000-0005-0000-0000-00002D840000}"/>
    <cellStyle name="Normal 8 15 30" xfId="33838" xr:uid="{00000000-0005-0000-0000-00002E840000}"/>
    <cellStyle name="Normal 8 15 31" xfId="33839" xr:uid="{00000000-0005-0000-0000-00002F840000}"/>
    <cellStyle name="Normal 8 15 32" xfId="33840" xr:uid="{00000000-0005-0000-0000-000030840000}"/>
    <cellStyle name="Normal 8 15 33" xfId="33841" xr:uid="{00000000-0005-0000-0000-000031840000}"/>
    <cellStyle name="Normal 8 15 34" xfId="33842" xr:uid="{00000000-0005-0000-0000-000032840000}"/>
    <cellStyle name="Normal 8 15 35" xfId="33843" xr:uid="{00000000-0005-0000-0000-000033840000}"/>
    <cellStyle name="Normal 8 15 36" xfId="33844" xr:uid="{00000000-0005-0000-0000-000034840000}"/>
    <cellStyle name="Normal 8 15 37" xfId="33845" xr:uid="{00000000-0005-0000-0000-000035840000}"/>
    <cellStyle name="Normal 8 15 38" xfId="33846" xr:uid="{00000000-0005-0000-0000-000036840000}"/>
    <cellStyle name="Normal 8 15 39" xfId="33847" xr:uid="{00000000-0005-0000-0000-000037840000}"/>
    <cellStyle name="Normal 8 15 4" xfId="33848" xr:uid="{00000000-0005-0000-0000-000038840000}"/>
    <cellStyle name="Normal 8 15 40" xfId="33849" xr:uid="{00000000-0005-0000-0000-000039840000}"/>
    <cellStyle name="Normal 8 15 41" xfId="33850" xr:uid="{00000000-0005-0000-0000-00003A840000}"/>
    <cellStyle name="Normal 8 15 42" xfId="33851" xr:uid="{00000000-0005-0000-0000-00003B840000}"/>
    <cellStyle name="Normal 8 15 43" xfId="33852" xr:uid="{00000000-0005-0000-0000-00003C840000}"/>
    <cellStyle name="Normal 8 15 44" xfId="33853" xr:uid="{00000000-0005-0000-0000-00003D840000}"/>
    <cellStyle name="Normal 8 15 45" xfId="33854" xr:uid="{00000000-0005-0000-0000-00003E840000}"/>
    <cellStyle name="Normal 8 15 46" xfId="33855" xr:uid="{00000000-0005-0000-0000-00003F840000}"/>
    <cellStyle name="Normal 8 15 47" xfId="33856" xr:uid="{00000000-0005-0000-0000-000040840000}"/>
    <cellStyle name="Normal 8 15 48" xfId="33857" xr:uid="{00000000-0005-0000-0000-000041840000}"/>
    <cellStyle name="Normal 8 15 49" xfId="33858" xr:uid="{00000000-0005-0000-0000-000042840000}"/>
    <cellStyle name="Normal 8 15 5" xfId="33859" xr:uid="{00000000-0005-0000-0000-000043840000}"/>
    <cellStyle name="Normal 8 15 50" xfId="33860" xr:uid="{00000000-0005-0000-0000-000044840000}"/>
    <cellStyle name="Normal 8 15 51" xfId="33861" xr:uid="{00000000-0005-0000-0000-000045840000}"/>
    <cellStyle name="Normal 8 15 52" xfId="33862" xr:uid="{00000000-0005-0000-0000-000046840000}"/>
    <cellStyle name="Normal 8 15 53" xfId="33863" xr:uid="{00000000-0005-0000-0000-000047840000}"/>
    <cellStyle name="Normal 8 15 54" xfId="33864" xr:uid="{00000000-0005-0000-0000-000048840000}"/>
    <cellStyle name="Normal 8 15 55" xfId="33865" xr:uid="{00000000-0005-0000-0000-000049840000}"/>
    <cellStyle name="Normal 8 15 56" xfId="33866" xr:uid="{00000000-0005-0000-0000-00004A840000}"/>
    <cellStyle name="Normal 8 15 57" xfId="33867" xr:uid="{00000000-0005-0000-0000-00004B840000}"/>
    <cellStyle name="Normal 8 15 58" xfId="33868" xr:uid="{00000000-0005-0000-0000-00004C840000}"/>
    <cellStyle name="Normal 8 15 59" xfId="33869" xr:uid="{00000000-0005-0000-0000-00004D840000}"/>
    <cellStyle name="Normal 8 15 6" xfId="33870" xr:uid="{00000000-0005-0000-0000-00004E840000}"/>
    <cellStyle name="Normal 8 15 60" xfId="33871" xr:uid="{00000000-0005-0000-0000-00004F840000}"/>
    <cellStyle name="Normal 8 15 61" xfId="33872" xr:uid="{00000000-0005-0000-0000-000050840000}"/>
    <cellStyle name="Normal 8 15 62" xfId="33873" xr:uid="{00000000-0005-0000-0000-000051840000}"/>
    <cellStyle name="Normal 8 15 63" xfId="33874" xr:uid="{00000000-0005-0000-0000-000052840000}"/>
    <cellStyle name="Normal 8 15 64" xfId="33875" xr:uid="{00000000-0005-0000-0000-000053840000}"/>
    <cellStyle name="Normal 8 15 65" xfId="33876" xr:uid="{00000000-0005-0000-0000-000054840000}"/>
    <cellStyle name="Normal 8 15 66" xfId="33877" xr:uid="{00000000-0005-0000-0000-000055840000}"/>
    <cellStyle name="Normal 8 15 67" xfId="33878" xr:uid="{00000000-0005-0000-0000-000056840000}"/>
    <cellStyle name="Normal 8 15 68" xfId="33879" xr:uid="{00000000-0005-0000-0000-000057840000}"/>
    <cellStyle name="Normal 8 15 69" xfId="33880" xr:uid="{00000000-0005-0000-0000-000058840000}"/>
    <cellStyle name="Normal 8 15 7" xfId="33881" xr:uid="{00000000-0005-0000-0000-000059840000}"/>
    <cellStyle name="Normal 8 15 70" xfId="33882" xr:uid="{00000000-0005-0000-0000-00005A840000}"/>
    <cellStyle name="Normal 8 15 71" xfId="33883" xr:uid="{00000000-0005-0000-0000-00005B840000}"/>
    <cellStyle name="Normal 8 15 72" xfId="33884" xr:uid="{00000000-0005-0000-0000-00005C840000}"/>
    <cellStyle name="Normal 8 15 73" xfId="33885" xr:uid="{00000000-0005-0000-0000-00005D840000}"/>
    <cellStyle name="Normal 8 15 74" xfId="33886" xr:uid="{00000000-0005-0000-0000-00005E840000}"/>
    <cellStyle name="Normal 8 15 75" xfId="33887" xr:uid="{00000000-0005-0000-0000-00005F840000}"/>
    <cellStyle name="Normal 8 15 76" xfId="33888" xr:uid="{00000000-0005-0000-0000-000060840000}"/>
    <cellStyle name="Normal 8 15 77" xfId="33889" xr:uid="{00000000-0005-0000-0000-000061840000}"/>
    <cellStyle name="Normal 8 15 78" xfId="33890" xr:uid="{00000000-0005-0000-0000-000062840000}"/>
    <cellStyle name="Normal 8 15 79" xfId="33891" xr:uid="{00000000-0005-0000-0000-000063840000}"/>
    <cellStyle name="Normal 8 15 8" xfId="33892" xr:uid="{00000000-0005-0000-0000-000064840000}"/>
    <cellStyle name="Normal 8 15 80" xfId="33893" xr:uid="{00000000-0005-0000-0000-000065840000}"/>
    <cellStyle name="Normal 8 15 81" xfId="33894" xr:uid="{00000000-0005-0000-0000-000066840000}"/>
    <cellStyle name="Normal 8 15 82" xfId="33895" xr:uid="{00000000-0005-0000-0000-000067840000}"/>
    <cellStyle name="Normal 8 15 83" xfId="33896" xr:uid="{00000000-0005-0000-0000-000068840000}"/>
    <cellStyle name="Normal 8 15 84" xfId="33897" xr:uid="{00000000-0005-0000-0000-000069840000}"/>
    <cellStyle name="Normal 8 15 85" xfId="33898" xr:uid="{00000000-0005-0000-0000-00006A840000}"/>
    <cellStyle name="Normal 8 15 86" xfId="33899" xr:uid="{00000000-0005-0000-0000-00006B840000}"/>
    <cellStyle name="Normal 8 15 87" xfId="33900" xr:uid="{00000000-0005-0000-0000-00006C840000}"/>
    <cellStyle name="Normal 8 15 88" xfId="33901" xr:uid="{00000000-0005-0000-0000-00006D840000}"/>
    <cellStyle name="Normal 8 15 89" xfId="33902" xr:uid="{00000000-0005-0000-0000-00006E840000}"/>
    <cellStyle name="Normal 8 15 9" xfId="33903" xr:uid="{00000000-0005-0000-0000-00006F840000}"/>
    <cellStyle name="Normal 8 15 90" xfId="33904" xr:uid="{00000000-0005-0000-0000-000070840000}"/>
    <cellStyle name="Normal 8 15 91" xfId="33905" xr:uid="{00000000-0005-0000-0000-000071840000}"/>
    <cellStyle name="Normal 8 15 92" xfId="33906" xr:uid="{00000000-0005-0000-0000-000072840000}"/>
    <cellStyle name="Normal 8 15 93" xfId="33907" xr:uid="{00000000-0005-0000-0000-000073840000}"/>
    <cellStyle name="Normal 8 15 94" xfId="33908" xr:uid="{00000000-0005-0000-0000-000074840000}"/>
    <cellStyle name="Normal 8 15 95" xfId="33909" xr:uid="{00000000-0005-0000-0000-000075840000}"/>
    <cellStyle name="Normal 8 15 96" xfId="33910" xr:uid="{00000000-0005-0000-0000-000076840000}"/>
    <cellStyle name="Normal 8 15 97" xfId="33911" xr:uid="{00000000-0005-0000-0000-000077840000}"/>
    <cellStyle name="Normal 8 15 98" xfId="33912" xr:uid="{00000000-0005-0000-0000-000078840000}"/>
    <cellStyle name="Normal 8 15 99" xfId="33913" xr:uid="{00000000-0005-0000-0000-000079840000}"/>
    <cellStyle name="Normal 8 16" xfId="33914" xr:uid="{00000000-0005-0000-0000-00007A840000}"/>
    <cellStyle name="Normal 8 16 10" xfId="33915" xr:uid="{00000000-0005-0000-0000-00007B840000}"/>
    <cellStyle name="Normal 8 16 100" xfId="33916" xr:uid="{00000000-0005-0000-0000-00007C840000}"/>
    <cellStyle name="Normal 8 16 101" xfId="33917" xr:uid="{00000000-0005-0000-0000-00007D840000}"/>
    <cellStyle name="Normal 8 16 102" xfId="33918" xr:uid="{00000000-0005-0000-0000-00007E840000}"/>
    <cellStyle name="Normal 8 16 103" xfId="33919" xr:uid="{00000000-0005-0000-0000-00007F840000}"/>
    <cellStyle name="Normal 8 16 104" xfId="33920" xr:uid="{00000000-0005-0000-0000-000080840000}"/>
    <cellStyle name="Normal 8 16 105" xfId="33921" xr:uid="{00000000-0005-0000-0000-000081840000}"/>
    <cellStyle name="Normal 8 16 106" xfId="33922" xr:uid="{00000000-0005-0000-0000-000082840000}"/>
    <cellStyle name="Normal 8 16 107" xfId="33923" xr:uid="{00000000-0005-0000-0000-000083840000}"/>
    <cellStyle name="Normal 8 16 108" xfId="33924" xr:uid="{00000000-0005-0000-0000-000084840000}"/>
    <cellStyle name="Normal 8 16 109" xfId="33925" xr:uid="{00000000-0005-0000-0000-000085840000}"/>
    <cellStyle name="Normal 8 16 11" xfId="33926" xr:uid="{00000000-0005-0000-0000-000086840000}"/>
    <cellStyle name="Normal 8 16 110" xfId="33927" xr:uid="{00000000-0005-0000-0000-000087840000}"/>
    <cellStyle name="Normal 8 16 111" xfId="33928" xr:uid="{00000000-0005-0000-0000-000088840000}"/>
    <cellStyle name="Normal 8 16 112" xfId="33929" xr:uid="{00000000-0005-0000-0000-000089840000}"/>
    <cellStyle name="Normal 8 16 113" xfId="33930" xr:uid="{00000000-0005-0000-0000-00008A840000}"/>
    <cellStyle name="Normal 8 16 114" xfId="33931" xr:uid="{00000000-0005-0000-0000-00008B840000}"/>
    <cellStyle name="Normal 8 16 115" xfId="33932" xr:uid="{00000000-0005-0000-0000-00008C840000}"/>
    <cellStyle name="Normal 8 16 116" xfId="33933" xr:uid="{00000000-0005-0000-0000-00008D840000}"/>
    <cellStyle name="Normal 8 16 12" xfId="33934" xr:uid="{00000000-0005-0000-0000-00008E840000}"/>
    <cellStyle name="Normal 8 16 13" xfId="33935" xr:uid="{00000000-0005-0000-0000-00008F840000}"/>
    <cellStyle name="Normal 8 16 14" xfId="33936" xr:uid="{00000000-0005-0000-0000-000090840000}"/>
    <cellStyle name="Normal 8 16 15" xfId="33937" xr:uid="{00000000-0005-0000-0000-000091840000}"/>
    <cellStyle name="Normal 8 16 16" xfId="33938" xr:uid="{00000000-0005-0000-0000-000092840000}"/>
    <cellStyle name="Normal 8 16 17" xfId="33939" xr:uid="{00000000-0005-0000-0000-000093840000}"/>
    <cellStyle name="Normal 8 16 18" xfId="33940" xr:uid="{00000000-0005-0000-0000-000094840000}"/>
    <cellStyle name="Normal 8 16 19" xfId="33941" xr:uid="{00000000-0005-0000-0000-000095840000}"/>
    <cellStyle name="Normal 8 16 2" xfId="33942" xr:uid="{00000000-0005-0000-0000-000096840000}"/>
    <cellStyle name="Normal 8 16 20" xfId="33943" xr:uid="{00000000-0005-0000-0000-000097840000}"/>
    <cellStyle name="Normal 8 16 21" xfId="33944" xr:uid="{00000000-0005-0000-0000-000098840000}"/>
    <cellStyle name="Normal 8 16 22" xfId="33945" xr:uid="{00000000-0005-0000-0000-000099840000}"/>
    <cellStyle name="Normal 8 16 23" xfId="33946" xr:uid="{00000000-0005-0000-0000-00009A840000}"/>
    <cellStyle name="Normal 8 16 24" xfId="33947" xr:uid="{00000000-0005-0000-0000-00009B840000}"/>
    <cellStyle name="Normal 8 16 25" xfId="33948" xr:uid="{00000000-0005-0000-0000-00009C840000}"/>
    <cellStyle name="Normal 8 16 26" xfId="33949" xr:uid="{00000000-0005-0000-0000-00009D840000}"/>
    <cellStyle name="Normal 8 16 27" xfId="33950" xr:uid="{00000000-0005-0000-0000-00009E840000}"/>
    <cellStyle name="Normal 8 16 28" xfId="33951" xr:uid="{00000000-0005-0000-0000-00009F840000}"/>
    <cellStyle name="Normal 8 16 29" xfId="33952" xr:uid="{00000000-0005-0000-0000-0000A0840000}"/>
    <cellStyle name="Normal 8 16 3" xfId="33953" xr:uid="{00000000-0005-0000-0000-0000A1840000}"/>
    <cellStyle name="Normal 8 16 30" xfId="33954" xr:uid="{00000000-0005-0000-0000-0000A2840000}"/>
    <cellStyle name="Normal 8 16 31" xfId="33955" xr:uid="{00000000-0005-0000-0000-0000A3840000}"/>
    <cellStyle name="Normal 8 16 32" xfId="33956" xr:uid="{00000000-0005-0000-0000-0000A4840000}"/>
    <cellStyle name="Normal 8 16 33" xfId="33957" xr:uid="{00000000-0005-0000-0000-0000A5840000}"/>
    <cellStyle name="Normal 8 16 34" xfId="33958" xr:uid="{00000000-0005-0000-0000-0000A6840000}"/>
    <cellStyle name="Normal 8 16 35" xfId="33959" xr:uid="{00000000-0005-0000-0000-0000A7840000}"/>
    <cellStyle name="Normal 8 16 36" xfId="33960" xr:uid="{00000000-0005-0000-0000-0000A8840000}"/>
    <cellStyle name="Normal 8 16 37" xfId="33961" xr:uid="{00000000-0005-0000-0000-0000A9840000}"/>
    <cellStyle name="Normal 8 16 38" xfId="33962" xr:uid="{00000000-0005-0000-0000-0000AA840000}"/>
    <cellStyle name="Normal 8 16 39" xfId="33963" xr:uid="{00000000-0005-0000-0000-0000AB840000}"/>
    <cellStyle name="Normal 8 16 4" xfId="33964" xr:uid="{00000000-0005-0000-0000-0000AC840000}"/>
    <cellStyle name="Normal 8 16 40" xfId="33965" xr:uid="{00000000-0005-0000-0000-0000AD840000}"/>
    <cellStyle name="Normal 8 16 41" xfId="33966" xr:uid="{00000000-0005-0000-0000-0000AE840000}"/>
    <cellStyle name="Normal 8 16 42" xfId="33967" xr:uid="{00000000-0005-0000-0000-0000AF840000}"/>
    <cellStyle name="Normal 8 16 43" xfId="33968" xr:uid="{00000000-0005-0000-0000-0000B0840000}"/>
    <cellStyle name="Normal 8 16 44" xfId="33969" xr:uid="{00000000-0005-0000-0000-0000B1840000}"/>
    <cellStyle name="Normal 8 16 45" xfId="33970" xr:uid="{00000000-0005-0000-0000-0000B2840000}"/>
    <cellStyle name="Normal 8 16 46" xfId="33971" xr:uid="{00000000-0005-0000-0000-0000B3840000}"/>
    <cellStyle name="Normal 8 16 47" xfId="33972" xr:uid="{00000000-0005-0000-0000-0000B4840000}"/>
    <cellStyle name="Normal 8 16 48" xfId="33973" xr:uid="{00000000-0005-0000-0000-0000B5840000}"/>
    <cellStyle name="Normal 8 16 49" xfId="33974" xr:uid="{00000000-0005-0000-0000-0000B6840000}"/>
    <cellStyle name="Normal 8 16 5" xfId="33975" xr:uid="{00000000-0005-0000-0000-0000B7840000}"/>
    <cellStyle name="Normal 8 16 50" xfId="33976" xr:uid="{00000000-0005-0000-0000-0000B8840000}"/>
    <cellStyle name="Normal 8 16 51" xfId="33977" xr:uid="{00000000-0005-0000-0000-0000B9840000}"/>
    <cellStyle name="Normal 8 16 52" xfId="33978" xr:uid="{00000000-0005-0000-0000-0000BA840000}"/>
    <cellStyle name="Normal 8 16 53" xfId="33979" xr:uid="{00000000-0005-0000-0000-0000BB840000}"/>
    <cellStyle name="Normal 8 16 54" xfId="33980" xr:uid="{00000000-0005-0000-0000-0000BC840000}"/>
    <cellStyle name="Normal 8 16 55" xfId="33981" xr:uid="{00000000-0005-0000-0000-0000BD840000}"/>
    <cellStyle name="Normal 8 16 56" xfId="33982" xr:uid="{00000000-0005-0000-0000-0000BE840000}"/>
    <cellStyle name="Normal 8 16 57" xfId="33983" xr:uid="{00000000-0005-0000-0000-0000BF840000}"/>
    <cellStyle name="Normal 8 16 58" xfId="33984" xr:uid="{00000000-0005-0000-0000-0000C0840000}"/>
    <cellStyle name="Normal 8 16 59" xfId="33985" xr:uid="{00000000-0005-0000-0000-0000C1840000}"/>
    <cellStyle name="Normal 8 16 6" xfId="33986" xr:uid="{00000000-0005-0000-0000-0000C2840000}"/>
    <cellStyle name="Normal 8 16 60" xfId="33987" xr:uid="{00000000-0005-0000-0000-0000C3840000}"/>
    <cellStyle name="Normal 8 16 61" xfId="33988" xr:uid="{00000000-0005-0000-0000-0000C4840000}"/>
    <cellStyle name="Normal 8 16 62" xfId="33989" xr:uid="{00000000-0005-0000-0000-0000C5840000}"/>
    <cellStyle name="Normal 8 16 63" xfId="33990" xr:uid="{00000000-0005-0000-0000-0000C6840000}"/>
    <cellStyle name="Normal 8 16 64" xfId="33991" xr:uid="{00000000-0005-0000-0000-0000C7840000}"/>
    <cellStyle name="Normal 8 16 65" xfId="33992" xr:uid="{00000000-0005-0000-0000-0000C8840000}"/>
    <cellStyle name="Normal 8 16 66" xfId="33993" xr:uid="{00000000-0005-0000-0000-0000C9840000}"/>
    <cellStyle name="Normal 8 16 67" xfId="33994" xr:uid="{00000000-0005-0000-0000-0000CA840000}"/>
    <cellStyle name="Normal 8 16 68" xfId="33995" xr:uid="{00000000-0005-0000-0000-0000CB840000}"/>
    <cellStyle name="Normal 8 16 69" xfId="33996" xr:uid="{00000000-0005-0000-0000-0000CC840000}"/>
    <cellStyle name="Normal 8 16 7" xfId="33997" xr:uid="{00000000-0005-0000-0000-0000CD840000}"/>
    <cellStyle name="Normal 8 16 70" xfId="33998" xr:uid="{00000000-0005-0000-0000-0000CE840000}"/>
    <cellStyle name="Normal 8 16 71" xfId="33999" xr:uid="{00000000-0005-0000-0000-0000CF840000}"/>
    <cellStyle name="Normal 8 16 72" xfId="34000" xr:uid="{00000000-0005-0000-0000-0000D0840000}"/>
    <cellStyle name="Normal 8 16 73" xfId="34001" xr:uid="{00000000-0005-0000-0000-0000D1840000}"/>
    <cellStyle name="Normal 8 16 74" xfId="34002" xr:uid="{00000000-0005-0000-0000-0000D2840000}"/>
    <cellStyle name="Normal 8 16 75" xfId="34003" xr:uid="{00000000-0005-0000-0000-0000D3840000}"/>
    <cellStyle name="Normal 8 16 76" xfId="34004" xr:uid="{00000000-0005-0000-0000-0000D4840000}"/>
    <cellStyle name="Normal 8 16 77" xfId="34005" xr:uid="{00000000-0005-0000-0000-0000D5840000}"/>
    <cellStyle name="Normal 8 16 78" xfId="34006" xr:uid="{00000000-0005-0000-0000-0000D6840000}"/>
    <cellStyle name="Normal 8 16 79" xfId="34007" xr:uid="{00000000-0005-0000-0000-0000D7840000}"/>
    <cellStyle name="Normal 8 16 8" xfId="34008" xr:uid="{00000000-0005-0000-0000-0000D8840000}"/>
    <cellStyle name="Normal 8 16 80" xfId="34009" xr:uid="{00000000-0005-0000-0000-0000D9840000}"/>
    <cellStyle name="Normal 8 16 81" xfId="34010" xr:uid="{00000000-0005-0000-0000-0000DA840000}"/>
    <cellStyle name="Normal 8 16 82" xfId="34011" xr:uid="{00000000-0005-0000-0000-0000DB840000}"/>
    <cellStyle name="Normal 8 16 83" xfId="34012" xr:uid="{00000000-0005-0000-0000-0000DC840000}"/>
    <cellStyle name="Normal 8 16 84" xfId="34013" xr:uid="{00000000-0005-0000-0000-0000DD840000}"/>
    <cellStyle name="Normal 8 16 85" xfId="34014" xr:uid="{00000000-0005-0000-0000-0000DE840000}"/>
    <cellStyle name="Normal 8 16 86" xfId="34015" xr:uid="{00000000-0005-0000-0000-0000DF840000}"/>
    <cellStyle name="Normal 8 16 87" xfId="34016" xr:uid="{00000000-0005-0000-0000-0000E0840000}"/>
    <cellStyle name="Normal 8 16 88" xfId="34017" xr:uid="{00000000-0005-0000-0000-0000E1840000}"/>
    <cellStyle name="Normal 8 16 89" xfId="34018" xr:uid="{00000000-0005-0000-0000-0000E2840000}"/>
    <cellStyle name="Normal 8 16 9" xfId="34019" xr:uid="{00000000-0005-0000-0000-0000E3840000}"/>
    <cellStyle name="Normal 8 16 90" xfId="34020" xr:uid="{00000000-0005-0000-0000-0000E4840000}"/>
    <cellStyle name="Normal 8 16 91" xfId="34021" xr:uid="{00000000-0005-0000-0000-0000E5840000}"/>
    <cellStyle name="Normal 8 16 92" xfId="34022" xr:uid="{00000000-0005-0000-0000-0000E6840000}"/>
    <cellStyle name="Normal 8 16 93" xfId="34023" xr:uid="{00000000-0005-0000-0000-0000E7840000}"/>
    <cellStyle name="Normal 8 16 94" xfId="34024" xr:uid="{00000000-0005-0000-0000-0000E8840000}"/>
    <cellStyle name="Normal 8 16 95" xfId="34025" xr:uid="{00000000-0005-0000-0000-0000E9840000}"/>
    <cellStyle name="Normal 8 16 96" xfId="34026" xr:uid="{00000000-0005-0000-0000-0000EA840000}"/>
    <cellStyle name="Normal 8 16 97" xfId="34027" xr:uid="{00000000-0005-0000-0000-0000EB840000}"/>
    <cellStyle name="Normal 8 16 98" xfId="34028" xr:uid="{00000000-0005-0000-0000-0000EC840000}"/>
    <cellStyle name="Normal 8 16 99" xfId="34029" xr:uid="{00000000-0005-0000-0000-0000ED840000}"/>
    <cellStyle name="Normal 8 17" xfId="34030" xr:uid="{00000000-0005-0000-0000-0000EE840000}"/>
    <cellStyle name="Normal 8 18" xfId="34031" xr:uid="{00000000-0005-0000-0000-0000EF840000}"/>
    <cellStyle name="Normal 8 19" xfId="34032" xr:uid="{00000000-0005-0000-0000-0000F0840000}"/>
    <cellStyle name="Normal 8 2" xfId="34033" xr:uid="{00000000-0005-0000-0000-0000F1840000}"/>
    <cellStyle name="Normal 8 2 2" xfId="34034" xr:uid="{00000000-0005-0000-0000-0000F2840000}"/>
    <cellStyle name="Normal 8 20" xfId="34035" xr:uid="{00000000-0005-0000-0000-0000F3840000}"/>
    <cellStyle name="Normal 8 21" xfId="34036" xr:uid="{00000000-0005-0000-0000-0000F4840000}"/>
    <cellStyle name="Normal 8 22" xfId="34037" xr:uid="{00000000-0005-0000-0000-0000F5840000}"/>
    <cellStyle name="Normal 8 23" xfId="34038" xr:uid="{00000000-0005-0000-0000-0000F6840000}"/>
    <cellStyle name="Normal 8 24" xfId="34039" xr:uid="{00000000-0005-0000-0000-0000F7840000}"/>
    <cellStyle name="Normal 8 25" xfId="34040" xr:uid="{00000000-0005-0000-0000-0000F8840000}"/>
    <cellStyle name="Normal 8 26" xfId="34041" xr:uid="{00000000-0005-0000-0000-0000F9840000}"/>
    <cellStyle name="Normal 8 27" xfId="34042" xr:uid="{00000000-0005-0000-0000-0000FA840000}"/>
    <cellStyle name="Normal 8 28" xfId="34043" xr:uid="{00000000-0005-0000-0000-0000FB840000}"/>
    <cellStyle name="Normal 8 29" xfId="34044" xr:uid="{00000000-0005-0000-0000-0000FC840000}"/>
    <cellStyle name="Normal 8 3" xfId="34045" xr:uid="{00000000-0005-0000-0000-0000FD840000}"/>
    <cellStyle name="Normal 8 3 2" xfId="34046" xr:uid="{00000000-0005-0000-0000-0000FE840000}"/>
    <cellStyle name="Normal 8 30" xfId="34047" xr:uid="{00000000-0005-0000-0000-0000FF840000}"/>
    <cellStyle name="Normal 8 31" xfId="34048" xr:uid="{00000000-0005-0000-0000-000000850000}"/>
    <cellStyle name="Normal 8 32" xfId="34049" xr:uid="{00000000-0005-0000-0000-000001850000}"/>
    <cellStyle name="Normal 8 33" xfId="34050" xr:uid="{00000000-0005-0000-0000-000002850000}"/>
    <cellStyle name="Normal 8 34" xfId="34051" xr:uid="{00000000-0005-0000-0000-000003850000}"/>
    <cellStyle name="Normal 8 35" xfId="34052" xr:uid="{00000000-0005-0000-0000-000004850000}"/>
    <cellStyle name="Normal 8 36" xfId="34053" xr:uid="{00000000-0005-0000-0000-000005850000}"/>
    <cellStyle name="Normal 8 37" xfId="34054" xr:uid="{00000000-0005-0000-0000-000006850000}"/>
    <cellStyle name="Normal 8 38" xfId="34055" xr:uid="{00000000-0005-0000-0000-000007850000}"/>
    <cellStyle name="Normal 8 39" xfId="34056" xr:uid="{00000000-0005-0000-0000-000008850000}"/>
    <cellStyle name="Normal 8 4" xfId="34057" xr:uid="{00000000-0005-0000-0000-000009850000}"/>
    <cellStyle name="Normal 8 4 10" xfId="34058" xr:uid="{00000000-0005-0000-0000-00000A850000}"/>
    <cellStyle name="Normal 8 4 100" xfId="34059" xr:uid="{00000000-0005-0000-0000-00000B850000}"/>
    <cellStyle name="Normal 8 4 101" xfId="34060" xr:uid="{00000000-0005-0000-0000-00000C850000}"/>
    <cellStyle name="Normal 8 4 102" xfId="34061" xr:uid="{00000000-0005-0000-0000-00000D850000}"/>
    <cellStyle name="Normal 8 4 103" xfId="34062" xr:uid="{00000000-0005-0000-0000-00000E850000}"/>
    <cellStyle name="Normal 8 4 104" xfId="34063" xr:uid="{00000000-0005-0000-0000-00000F850000}"/>
    <cellStyle name="Normal 8 4 105" xfId="34064" xr:uid="{00000000-0005-0000-0000-000010850000}"/>
    <cellStyle name="Normal 8 4 106" xfId="34065" xr:uid="{00000000-0005-0000-0000-000011850000}"/>
    <cellStyle name="Normal 8 4 107" xfId="34066" xr:uid="{00000000-0005-0000-0000-000012850000}"/>
    <cellStyle name="Normal 8 4 108" xfId="34067" xr:uid="{00000000-0005-0000-0000-000013850000}"/>
    <cellStyle name="Normal 8 4 109" xfId="34068" xr:uid="{00000000-0005-0000-0000-000014850000}"/>
    <cellStyle name="Normal 8 4 11" xfId="34069" xr:uid="{00000000-0005-0000-0000-000015850000}"/>
    <cellStyle name="Normal 8 4 110" xfId="34070" xr:uid="{00000000-0005-0000-0000-000016850000}"/>
    <cellStyle name="Normal 8 4 111" xfId="34071" xr:uid="{00000000-0005-0000-0000-000017850000}"/>
    <cellStyle name="Normal 8 4 112" xfId="34072" xr:uid="{00000000-0005-0000-0000-000018850000}"/>
    <cellStyle name="Normal 8 4 113" xfId="34073" xr:uid="{00000000-0005-0000-0000-000019850000}"/>
    <cellStyle name="Normal 8 4 114" xfId="34074" xr:uid="{00000000-0005-0000-0000-00001A850000}"/>
    <cellStyle name="Normal 8 4 115" xfId="34075" xr:uid="{00000000-0005-0000-0000-00001B850000}"/>
    <cellStyle name="Normal 8 4 116" xfId="34076" xr:uid="{00000000-0005-0000-0000-00001C850000}"/>
    <cellStyle name="Normal 8 4 117" xfId="34077" xr:uid="{00000000-0005-0000-0000-00001D850000}"/>
    <cellStyle name="Normal 8 4 118" xfId="34078" xr:uid="{00000000-0005-0000-0000-00001E850000}"/>
    <cellStyle name="Normal 8 4 119" xfId="34079" xr:uid="{00000000-0005-0000-0000-00001F850000}"/>
    <cellStyle name="Normal 8 4 12" xfId="34080" xr:uid="{00000000-0005-0000-0000-000020850000}"/>
    <cellStyle name="Normal 8 4 120" xfId="34081" xr:uid="{00000000-0005-0000-0000-000021850000}"/>
    <cellStyle name="Normal 8 4 121" xfId="34082" xr:uid="{00000000-0005-0000-0000-000022850000}"/>
    <cellStyle name="Normal 8 4 122" xfId="34083" xr:uid="{00000000-0005-0000-0000-000023850000}"/>
    <cellStyle name="Normal 8 4 123" xfId="34084" xr:uid="{00000000-0005-0000-0000-000024850000}"/>
    <cellStyle name="Normal 8 4 124" xfId="34085" xr:uid="{00000000-0005-0000-0000-000025850000}"/>
    <cellStyle name="Normal 8 4 125" xfId="34086" xr:uid="{00000000-0005-0000-0000-000026850000}"/>
    <cellStyle name="Normal 8 4 126" xfId="34087" xr:uid="{00000000-0005-0000-0000-000027850000}"/>
    <cellStyle name="Normal 8 4 127" xfId="34088" xr:uid="{00000000-0005-0000-0000-000028850000}"/>
    <cellStyle name="Normal 8 4 128" xfId="34089" xr:uid="{00000000-0005-0000-0000-000029850000}"/>
    <cellStyle name="Normal 8 4 129" xfId="34090" xr:uid="{00000000-0005-0000-0000-00002A850000}"/>
    <cellStyle name="Normal 8 4 13" xfId="34091" xr:uid="{00000000-0005-0000-0000-00002B850000}"/>
    <cellStyle name="Normal 8 4 130" xfId="34092" xr:uid="{00000000-0005-0000-0000-00002C850000}"/>
    <cellStyle name="Normal 8 4 131" xfId="34093" xr:uid="{00000000-0005-0000-0000-00002D850000}"/>
    <cellStyle name="Normal 8 4 132" xfId="34094" xr:uid="{00000000-0005-0000-0000-00002E850000}"/>
    <cellStyle name="Normal 8 4 133" xfId="34095" xr:uid="{00000000-0005-0000-0000-00002F850000}"/>
    <cellStyle name="Normal 8 4 134" xfId="34096" xr:uid="{00000000-0005-0000-0000-000030850000}"/>
    <cellStyle name="Normal 8 4 135" xfId="34097" xr:uid="{00000000-0005-0000-0000-000031850000}"/>
    <cellStyle name="Normal 8 4 136" xfId="34098" xr:uid="{00000000-0005-0000-0000-000032850000}"/>
    <cellStyle name="Normal 8 4 137" xfId="34099" xr:uid="{00000000-0005-0000-0000-000033850000}"/>
    <cellStyle name="Normal 8 4 138" xfId="34100" xr:uid="{00000000-0005-0000-0000-000034850000}"/>
    <cellStyle name="Normal 8 4 139" xfId="34101" xr:uid="{00000000-0005-0000-0000-000035850000}"/>
    <cellStyle name="Normal 8 4 14" xfId="34102" xr:uid="{00000000-0005-0000-0000-000036850000}"/>
    <cellStyle name="Normal 8 4 140" xfId="34103" xr:uid="{00000000-0005-0000-0000-000037850000}"/>
    <cellStyle name="Normal 8 4 141" xfId="34104" xr:uid="{00000000-0005-0000-0000-000038850000}"/>
    <cellStyle name="Normal 8 4 142" xfId="34105" xr:uid="{00000000-0005-0000-0000-000039850000}"/>
    <cellStyle name="Normal 8 4 143" xfId="34106" xr:uid="{00000000-0005-0000-0000-00003A850000}"/>
    <cellStyle name="Normal 8 4 144" xfId="34107" xr:uid="{00000000-0005-0000-0000-00003B850000}"/>
    <cellStyle name="Normal 8 4 145" xfId="34108" xr:uid="{00000000-0005-0000-0000-00003C850000}"/>
    <cellStyle name="Normal 8 4 146" xfId="34109" xr:uid="{00000000-0005-0000-0000-00003D850000}"/>
    <cellStyle name="Normal 8 4 147" xfId="34110" xr:uid="{00000000-0005-0000-0000-00003E850000}"/>
    <cellStyle name="Normal 8 4 148" xfId="34111" xr:uid="{00000000-0005-0000-0000-00003F850000}"/>
    <cellStyle name="Normal 8 4 149" xfId="34112" xr:uid="{00000000-0005-0000-0000-000040850000}"/>
    <cellStyle name="Normal 8 4 15" xfId="34113" xr:uid="{00000000-0005-0000-0000-000041850000}"/>
    <cellStyle name="Normal 8 4 150" xfId="34114" xr:uid="{00000000-0005-0000-0000-000042850000}"/>
    <cellStyle name="Normal 8 4 151" xfId="34115" xr:uid="{00000000-0005-0000-0000-000043850000}"/>
    <cellStyle name="Normal 8 4 152" xfId="34116" xr:uid="{00000000-0005-0000-0000-000044850000}"/>
    <cellStyle name="Normal 8 4 153" xfId="34117" xr:uid="{00000000-0005-0000-0000-000045850000}"/>
    <cellStyle name="Normal 8 4 154" xfId="34118" xr:uid="{00000000-0005-0000-0000-000046850000}"/>
    <cellStyle name="Normal 8 4 155" xfId="34119" xr:uid="{00000000-0005-0000-0000-000047850000}"/>
    <cellStyle name="Normal 8 4 156" xfId="34120" xr:uid="{00000000-0005-0000-0000-000048850000}"/>
    <cellStyle name="Normal 8 4 157" xfId="34121" xr:uid="{00000000-0005-0000-0000-000049850000}"/>
    <cellStyle name="Normal 8 4 158" xfId="34122" xr:uid="{00000000-0005-0000-0000-00004A850000}"/>
    <cellStyle name="Normal 8 4 159" xfId="34123" xr:uid="{00000000-0005-0000-0000-00004B850000}"/>
    <cellStyle name="Normal 8 4 16" xfId="34124" xr:uid="{00000000-0005-0000-0000-00004C850000}"/>
    <cellStyle name="Normal 8 4 160" xfId="34125" xr:uid="{00000000-0005-0000-0000-00004D850000}"/>
    <cellStyle name="Normal 8 4 161" xfId="34126" xr:uid="{00000000-0005-0000-0000-00004E850000}"/>
    <cellStyle name="Normal 8 4 162" xfId="34127" xr:uid="{00000000-0005-0000-0000-00004F850000}"/>
    <cellStyle name="Normal 8 4 163" xfId="34128" xr:uid="{00000000-0005-0000-0000-000050850000}"/>
    <cellStyle name="Normal 8 4 164" xfId="34129" xr:uid="{00000000-0005-0000-0000-000051850000}"/>
    <cellStyle name="Normal 8 4 165" xfId="34130" xr:uid="{00000000-0005-0000-0000-000052850000}"/>
    <cellStyle name="Normal 8 4 166" xfId="34131" xr:uid="{00000000-0005-0000-0000-000053850000}"/>
    <cellStyle name="Normal 8 4 167" xfId="34132" xr:uid="{00000000-0005-0000-0000-000054850000}"/>
    <cellStyle name="Normal 8 4 168" xfId="34133" xr:uid="{00000000-0005-0000-0000-000055850000}"/>
    <cellStyle name="Normal 8 4 169" xfId="34134" xr:uid="{00000000-0005-0000-0000-000056850000}"/>
    <cellStyle name="Normal 8 4 17" xfId="34135" xr:uid="{00000000-0005-0000-0000-000057850000}"/>
    <cellStyle name="Normal 8 4 170" xfId="34136" xr:uid="{00000000-0005-0000-0000-000058850000}"/>
    <cellStyle name="Normal 8 4 171" xfId="34137" xr:uid="{00000000-0005-0000-0000-000059850000}"/>
    <cellStyle name="Normal 8 4 172" xfId="34138" xr:uid="{00000000-0005-0000-0000-00005A850000}"/>
    <cellStyle name="Normal 8 4 173" xfId="34139" xr:uid="{00000000-0005-0000-0000-00005B850000}"/>
    <cellStyle name="Normal 8 4 174" xfId="34140" xr:uid="{00000000-0005-0000-0000-00005C850000}"/>
    <cellStyle name="Normal 8 4 175" xfId="34141" xr:uid="{00000000-0005-0000-0000-00005D850000}"/>
    <cellStyle name="Normal 8 4 176" xfId="34142" xr:uid="{00000000-0005-0000-0000-00005E850000}"/>
    <cellStyle name="Normal 8 4 177" xfId="34143" xr:uid="{00000000-0005-0000-0000-00005F850000}"/>
    <cellStyle name="Normal 8 4 178" xfId="34144" xr:uid="{00000000-0005-0000-0000-000060850000}"/>
    <cellStyle name="Normal 8 4 179" xfId="34145" xr:uid="{00000000-0005-0000-0000-000061850000}"/>
    <cellStyle name="Normal 8 4 18" xfId="34146" xr:uid="{00000000-0005-0000-0000-000062850000}"/>
    <cellStyle name="Normal 8 4 180" xfId="34147" xr:uid="{00000000-0005-0000-0000-000063850000}"/>
    <cellStyle name="Normal 8 4 181" xfId="34148" xr:uid="{00000000-0005-0000-0000-000064850000}"/>
    <cellStyle name="Normal 8 4 182" xfId="34149" xr:uid="{00000000-0005-0000-0000-000065850000}"/>
    <cellStyle name="Normal 8 4 183" xfId="34150" xr:uid="{00000000-0005-0000-0000-000066850000}"/>
    <cellStyle name="Normal 8 4 184" xfId="34151" xr:uid="{00000000-0005-0000-0000-000067850000}"/>
    <cellStyle name="Normal 8 4 19" xfId="34152" xr:uid="{00000000-0005-0000-0000-000068850000}"/>
    <cellStyle name="Normal 8 4 2" xfId="34153" xr:uid="{00000000-0005-0000-0000-000069850000}"/>
    <cellStyle name="Normal 8 4 2 10" xfId="34154" xr:uid="{00000000-0005-0000-0000-00006A850000}"/>
    <cellStyle name="Normal 8 4 2 100" xfId="34155" xr:uid="{00000000-0005-0000-0000-00006B850000}"/>
    <cellStyle name="Normal 8 4 2 101" xfId="34156" xr:uid="{00000000-0005-0000-0000-00006C850000}"/>
    <cellStyle name="Normal 8 4 2 102" xfId="34157" xr:uid="{00000000-0005-0000-0000-00006D850000}"/>
    <cellStyle name="Normal 8 4 2 103" xfId="34158" xr:uid="{00000000-0005-0000-0000-00006E850000}"/>
    <cellStyle name="Normal 8 4 2 104" xfId="34159" xr:uid="{00000000-0005-0000-0000-00006F850000}"/>
    <cellStyle name="Normal 8 4 2 105" xfId="34160" xr:uid="{00000000-0005-0000-0000-000070850000}"/>
    <cellStyle name="Normal 8 4 2 106" xfId="34161" xr:uid="{00000000-0005-0000-0000-000071850000}"/>
    <cellStyle name="Normal 8 4 2 107" xfId="34162" xr:uid="{00000000-0005-0000-0000-000072850000}"/>
    <cellStyle name="Normal 8 4 2 108" xfId="34163" xr:uid="{00000000-0005-0000-0000-000073850000}"/>
    <cellStyle name="Normal 8 4 2 109" xfId="34164" xr:uid="{00000000-0005-0000-0000-000074850000}"/>
    <cellStyle name="Normal 8 4 2 11" xfId="34165" xr:uid="{00000000-0005-0000-0000-000075850000}"/>
    <cellStyle name="Normal 8 4 2 110" xfId="34166" xr:uid="{00000000-0005-0000-0000-000076850000}"/>
    <cellStyle name="Normal 8 4 2 111" xfId="34167" xr:uid="{00000000-0005-0000-0000-000077850000}"/>
    <cellStyle name="Normal 8 4 2 112" xfId="34168" xr:uid="{00000000-0005-0000-0000-000078850000}"/>
    <cellStyle name="Normal 8 4 2 113" xfId="34169" xr:uid="{00000000-0005-0000-0000-000079850000}"/>
    <cellStyle name="Normal 8 4 2 114" xfId="34170" xr:uid="{00000000-0005-0000-0000-00007A850000}"/>
    <cellStyle name="Normal 8 4 2 115" xfId="34171" xr:uid="{00000000-0005-0000-0000-00007B850000}"/>
    <cellStyle name="Normal 8 4 2 116" xfId="34172" xr:uid="{00000000-0005-0000-0000-00007C850000}"/>
    <cellStyle name="Normal 8 4 2 117" xfId="34173" xr:uid="{00000000-0005-0000-0000-00007D850000}"/>
    <cellStyle name="Normal 8 4 2 118" xfId="34174" xr:uid="{00000000-0005-0000-0000-00007E850000}"/>
    <cellStyle name="Normal 8 4 2 119" xfId="34175" xr:uid="{00000000-0005-0000-0000-00007F850000}"/>
    <cellStyle name="Normal 8 4 2 12" xfId="34176" xr:uid="{00000000-0005-0000-0000-000080850000}"/>
    <cellStyle name="Normal 8 4 2 120" xfId="34177" xr:uid="{00000000-0005-0000-0000-000081850000}"/>
    <cellStyle name="Normal 8 4 2 121" xfId="34178" xr:uid="{00000000-0005-0000-0000-000082850000}"/>
    <cellStyle name="Normal 8 4 2 122" xfId="34179" xr:uid="{00000000-0005-0000-0000-000083850000}"/>
    <cellStyle name="Normal 8 4 2 123" xfId="34180" xr:uid="{00000000-0005-0000-0000-000084850000}"/>
    <cellStyle name="Normal 8 4 2 124" xfId="34181" xr:uid="{00000000-0005-0000-0000-000085850000}"/>
    <cellStyle name="Normal 8 4 2 125" xfId="34182" xr:uid="{00000000-0005-0000-0000-000086850000}"/>
    <cellStyle name="Normal 8 4 2 126" xfId="34183" xr:uid="{00000000-0005-0000-0000-000087850000}"/>
    <cellStyle name="Normal 8 4 2 127" xfId="34184" xr:uid="{00000000-0005-0000-0000-000088850000}"/>
    <cellStyle name="Normal 8 4 2 128" xfId="34185" xr:uid="{00000000-0005-0000-0000-000089850000}"/>
    <cellStyle name="Normal 8 4 2 129" xfId="34186" xr:uid="{00000000-0005-0000-0000-00008A850000}"/>
    <cellStyle name="Normal 8 4 2 13" xfId="34187" xr:uid="{00000000-0005-0000-0000-00008B850000}"/>
    <cellStyle name="Normal 8 4 2 130" xfId="34188" xr:uid="{00000000-0005-0000-0000-00008C850000}"/>
    <cellStyle name="Normal 8 4 2 131" xfId="34189" xr:uid="{00000000-0005-0000-0000-00008D850000}"/>
    <cellStyle name="Normal 8 4 2 132" xfId="34190" xr:uid="{00000000-0005-0000-0000-00008E850000}"/>
    <cellStyle name="Normal 8 4 2 133" xfId="34191" xr:uid="{00000000-0005-0000-0000-00008F850000}"/>
    <cellStyle name="Normal 8 4 2 134" xfId="34192" xr:uid="{00000000-0005-0000-0000-000090850000}"/>
    <cellStyle name="Normal 8 4 2 135" xfId="34193" xr:uid="{00000000-0005-0000-0000-000091850000}"/>
    <cellStyle name="Normal 8 4 2 136" xfId="34194" xr:uid="{00000000-0005-0000-0000-000092850000}"/>
    <cellStyle name="Normal 8 4 2 137" xfId="34195" xr:uid="{00000000-0005-0000-0000-000093850000}"/>
    <cellStyle name="Normal 8 4 2 138" xfId="34196" xr:uid="{00000000-0005-0000-0000-000094850000}"/>
    <cellStyle name="Normal 8 4 2 139" xfId="34197" xr:uid="{00000000-0005-0000-0000-000095850000}"/>
    <cellStyle name="Normal 8 4 2 14" xfId="34198" xr:uid="{00000000-0005-0000-0000-000096850000}"/>
    <cellStyle name="Normal 8 4 2 140" xfId="34199" xr:uid="{00000000-0005-0000-0000-000097850000}"/>
    <cellStyle name="Normal 8 4 2 141" xfId="34200" xr:uid="{00000000-0005-0000-0000-000098850000}"/>
    <cellStyle name="Normal 8 4 2 142" xfId="34201" xr:uid="{00000000-0005-0000-0000-000099850000}"/>
    <cellStyle name="Normal 8 4 2 143" xfId="34202" xr:uid="{00000000-0005-0000-0000-00009A850000}"/>
    <cellStyle name="Normal 8 4 2 144" xfId="34203" xr:uid="{00000000-0005-0000-0000-00009B850000}"/>
    <cellStyle name="Normal 8 4 2 145" xfId="34204" xr:uid="{00000000-0005-0000-0000-00009C850000}"/>
    <cellStyle name="Normal 8 4 2 146" xfId="34205" xr:uid="{00000000-0005-0000-0000-00009D850000}"/>
    <cellStyle name="Normal 8 4 2 147" xfId="34206" xr:uid="{00000000-0005-0000-0000-00009E850000}"/>
    <cellStyle name="Normal 8 4 2 148" xfId="34207" xr:uid="{00000000-0005-0000-0000-00009F850000}"/>
    <cellStyle name="Normal 8 4 2 149" xfId="34208" xr:uid="{00000000-0005-0000-0000-0000A0850000}"/>
    <cellStyle name="Normal 8 4 2 15" xfId="34209" xr:uid="{00000000-0005-0000-0000-0000A1850000}"/>
    <cellStyle name="Normal 8 4 2 150" xfId="34210" xr:uid="{00000000-0005-0000-0000-0000A2850000}"/>
    <cellStyle name="Normal 8 4 2 151" xfId="34211" xr:uid="{00000000-0005-0000-0000-0000A3850000}"/>
    <cellStyle name="Normal 8 4 2 152" xfId="34212" xr:uid="{00000000-0005-0000-0000-0000A4850000}"/>
    <cellStyle name="Normal 8 4 2 153" xfId="34213" xr:uid="{00000000-0005-0000-0000-0000A5850000}"/>
    <cellStyle name="Normal 8 4 2 154" xfId="34214" xr:uid="{00000000-0005-0000-0000-0000A6850000}"/>
    <cellStyle name="Normal 8 4 2 155" xfId="34215" xr:uid="{00000000-0005-0000-0000-0000A7850000}"/>
    <cellStyle name="Normal 8 4 2 156" xfId="34216" xr:uid="{00000000-0005-0000-0000-0000A8850000}"/>
    <cellStyle name="Normal 8 4 2 157" xfId="34217" xr:uid="{00000000-0005-0000-0000-0000A9850000}"/>
    <cellStyle name="Normal 8 4 2 158" xfId="34218" xr:uid="{00000000-0005-0000-0000-0000AA850000}"/>
    <cellStyle name="Normal 8 4 2 159" xfId="34219" xr:uid="{00000000-0005-0000-0000-0000AB850000}"/>
    <cellStyle name="Normal 8 4 2 16" xfId="34220" xr:uid="{00000000-0005-0000-0000-0000AC850000}"/>
    <cellStyle name="Normal 8 4 2 160" xfId="34221" xr:uid="{00000000-0005-0000-0000-0000AD850000}"/>
    <cellStyle name="Normal 8 4 2 161" xfId="34222" xr:uid="{00000000-0005-0000-0000-0000AE850000}"/>
    <cellStyle name="Normal 8 4 2 162" xfId="34223" xr:uid="{00000000-0005-0000-0000-0000AF850000}"/>
    <cellStyle name="Normal 8 4 2 163" xfId="34224" xr:uid="{00000000-0005-0000-0000-0000B0850000}"/>
    <cellStyle name="Normal 8 4 2 164" xfId="34225" xr:uid="{00000000-0005-0000-0000-0000B1850000}"/>
    <cellStyle name="Normal 8 4 2 165" xfId="34226" xr:uid="{00000000-0005-0000-0000-0000B2850000}"/>
    <cellStyle name="Normal 8 4 2 166" xfId="34227" xr:uid="{00000000-0005-0000-0000-0000B3850000}"/>
    <cellStyle name="Normal 8 4 2 167" xfId="34228" xr:uid="{00000000-0005-0000-0000-0000B4850000}"/>
    <cellStyle name="Normal 8 4 2 168" xfId="34229" xr:uid="{00000000-0005-0000-0000-0000B5850000}"/>
    <cellStyle name="Normal 8 4 2 169" xfId="34230" xr:uid="{00000000-0005-0000-0000-0000B6850000}"/>
    <cellStyle name="Normal 8 4 2 17" xfId="34231" xr:uid="{00000000-0005-0000-0000-0000B7850000}"/>
    <cellStyle name="Normal 8 4 2 170" xfId="34232" xr:uid="{00000000-0005-0000-0000-0000B8850000}"/>
    <cellStyle name="Normal 8 4 2 171" xfId="34233" xr:uid="{00000000-0005-0000-0000-0000B9850000}"/>
    <cellStyle name="Normal 8 4 2 172" xfId="34234" xr:uid="{00000000-0005-0000-0000-0000BA850000}"/>
    <cellStyle name="Normal 8 4 2 173" xfId="34235" xr:uid="{00000000-0005-0000-0000-0000BB850000}"/>
    <cellStyle name="Normal 8 4 2 174" xfId="34236" xr:uid="{00000000-0005-0000-0000-0000BC850000}"/>
    <cellStyle name="Normal 8 4 2 175" xfId="34237" xr:uid="{00000000-0005-0000-0000-0000BD850000}"/>
    <cellStyle name="Normal 8 4 2 176" xfId="34238" xr:uid="{00000000-0005-0000-0000-0000BE850000}"/>
    <cellStyle name="Normal 8 4 2 177" xfId="34239" xr:uid="{00000000-0005-0000-0000-0000BF850000}"/>
    <cellStyle name="Normal 8 4 2 178" xfId="34240" xr:uid="{00000000-0005-0000-0000-0000C0850000}"/>
    <cellStyle name="Normal 8 4 2 179" xfId="34241" xr:uid="{00000000-0005-0000-0000-0000C1850000}"/>
    <cellStyle name="Normal 8 4 2 18" xfId="34242" xr:uid="{00000000-0005-0000-0000-0000C2850000}"/>
    <cellStyle name="Normal 8 4 2 180" xfId="34243" xr:uid="{00000000-0005-0000-0000-0000C3850000}"/>
    <cellStyle name="Normal 8 4 2 181" xfId="34244" xr:uid="{00000000-0005-0000-0000-0000C4850000}"/>
    <cellStyle name="Normal 8 4 2 19" xfId="34245" xr:uid="{00000000-0005-0000-0000-0000C5850000}"/>
    <cellStyle name="Normal 8 4 2 2" xfId="34246" xr:uid="{00000000-0005-0000-0000-0000C6850000}"/>
    <cellStyle name="Normal 8 4 2 2 10" xfId="34247" xr:uid="{00000000-0005-0000-0000-0000C7850000}"/>
    <cellStyle name="Normal 8 4 2 2 100" xfId="34248" xr:uid="{00000000-0005-0000-0000-0000C8850000}"/>
    <cellStyle name="Normal 8 4 2 2 101" xfId="34249" xr:uid="{00000000-0005-0000-0000-0000C9850000}"/>
    <cellStyle name="Normal 8 4 2 2 102" xfId="34250" xr:uid="{00000000-0005-0000-0000-0000CA850000}"/>
    <cellStyle name="Normal 8 4 2 2 103" xfId="34251" xr:uid="{00000000-0005-0000-0000-0000CB850000}"/>
    <cellStyle name="Normal 8 4 2 2 104" xfId="34252" xr:uid="{00000000-0005-0000-0000-0000CC850000}"/>
    <cellStyle name="Normal 8 4 2 2 105" xfId="34253" xr:uid="{00000000-0005-0000-0000-0000CD850000}"/>
    <cellStyle name="Normal 8 4 2 2 106" xfId="34254" xr:uid="{00000000-0005-0000-0000-0000CE850000}"/>
    <cellStyle name="Normal 8 4 2 2 107" xfId="34255" xr:uid="{00000000-0005-0000-0000-0000CF850000}"/>
    <cellStyle name="Normal 8 4 2 2 108" xfId="34256" xr:uid="{00000000-0005-0000-0000-0000D0850000}"/>
    <cellStyle name="Normal 8 4 2 2 109" xfId="34257" xr:uid="{00000000-0005-0000-0000-0000D1850000}"/>
    <cellStyle name="Normal 8 4 2 2 11" xfId="34258" xr:uid="{00000000-0005-0000-0000-0000D2850000}"/>
    <cellStyle name="Normal 8 4 2 2 110" xfId="34259" xr:uid="{00000000-0005-0000-0000-0000D3850000}"/>
    <cellStyle name="Normal 8 4 2 2 111" xfId="34260" xr:uid="{00000000-0005-0000-0000-0000D4850000}"/>
    <cellStyle name="Normal 8 4 2 2 112" xfId="34261" xr:uid="{00000000-0005-0000-0000-0000D5850000}"/>
    <cellStyle name="Normal 8 4 2 2 113" xfId="34262" xr:uid="{00000000-0005-0000-0000-0000D6850000}"/>
    <cellStyle name="Normal 8 4 2 2 114" xfId="34263" xr:uid="{00000000-0005-0000-0000-0000D7850000}"/>
    <cellStyle name="Normal 8 4 2 2 115" xfId="34264" xr:uid="{00000000-0005-0000-0000-0000D8850000}"/>
    <cellStyle name="Normal 8 4 2 2 116" xfId="34265" xr:uid="{00000000-0005-0000-0000-0000D9850000}"/>
    <cellStyle name="Normal 8 4 2 2 117" xfId="34266" xr:uid="{00000000-0005-0000-0000-0000DA850000}"/>
    <cellStyle name="Normal 8 4 2 2 118" xfId="34267" xr:uid="{00000000-0005-0000-0000-0000DB850000}"/>
    <cellStyle name="Normal 8 4 2 2 119" xfId="34268" xr:uid="{00000000-0005-0000-0000-0000DC850000}"/>
    <cellStyle name="Normal 8 4 2 2 12" xfId="34269" xr:uid="{00000000-0005-0000-0000-0000DD850000}"/>
    <cellStyle name="Normal 8 4 2 2 120" xfId="34270" xr:uid="{00000000-0005-0000-0000-0000DE850000}"/>
    <cellStyle name="Normal 8 4 2 2 121" xfId="34271" xr:uid="{00000000-0005-0000-0000-0000DF850000}"/>
    <cellStyle name="Normal 8 4 2 2 122" xfId="34272" xr:uid="{00000000-0005-0000-0000-0000E0850000}"/>
    <cellStyle name="Normal 8 4 2 2 123" xfId="34273" xr:uid="{00000000-0005-0000-0000-0000E1850000}"/>
    <cellStyle name="Normal 8 4 2 2 124" xfId="34274" xr:uid="{00000000-0005-0000-0000-0000E2850000}"/>
    <cellStyle name="Normal 8 4 2 2 125" xfId="34275" xr:uid="{00000000-0005-0000-0000-0000E3850000}"/>
    <cellStyle name="Normal 8 4 2 2 126" xfId="34276" xr:uid="{00000000-0005-0000-0000-0000E4850000}"/>
    <cellStyle name="Normal 8 4 2 2 127" xfId="34277" xr:uid="{00000000-0005-0000-0000-0000E5850000}"/>
    <cellStyle name="Normal 8 4 2 2 128" xfId="34278" xr:uid="{00000000-0005-0000-0000-0000E6850000}"/>
    <cellStyle name="Normal 8 4 2 2 129" xfId="34279" xr:uid="{00000000-0005-0000-0000-0000E7850000}"/>
    <cellStyle name="Normal 8 4 2 2 13" xfId="34280" xr:uid="{00000000-0005-0000-0000-0000E8850000}"/>
    <cellStyle name="Normal 8 4 2 2 130" xfId="34281" xr:uid="{00000000-0005-0000-0000-0000E9850000}"/>
    <cellStyle name="Normal 8 4 2 2 131" xfId="34282" xr:uid="{00000000-0005-0000-0000-0000EA850000}"/>
    <cellStyle name="Normal 8 4 2 2 132" xfId="34283" xr:uid="{00000000-0005-0000-0000-0000EB850000}"/>
    <cellStyle name="Normal 8 4 2 2 133" xfId="34284" xr:uid="{00000000-0005-0000-0000-0000EC850000}"/>
    <cellStyle name="Normal 8 4 2 2 134" xfId="34285" xr:uid="{00000000-0005-0000-0000-0000ED850000}"/>
    <cellStyle name="Normal 8 4 2 2 135" xfId="34286" xr:uid="{00000000-0005-0000-0000-0000EE850000}"/>
    <cellStyle name="Normal 8 4 2 2 136" xfId="34287" xr:uid="{00000000-0005-0000-0000-0000EF850000}"/>
    <cellStyle name="Normal 8 4 2 2 137" xfId="34288" xr:uid="{00000000-0005-0000-0000-0000F0850000}"/>
    <cellStyle name="Normal 8 4 2 2 138" xfId="34289" xr:uid="{00000000-0005-0000-0000-0000F1850000}"/>
    <cellStyle name="Normal 8 4 2 2 139" xfId="34290" xr:uid="{00000000-0005-0000-0000-0000F2850000}"/>
    <cellStyle name="Normal 8 4 2 2 14" xfId="34291" xr:uid="{00000000-0005-0000-0000-0000F3850000}"/>
    <cellStyle name="Normal 8 4 2 2 140" xfId="34292" xr:uid="{00000000-0005-0000-0000-0000F4850000}"/>
    <cellStyle name="Normal 8 4 2 2 141" xfId="34293" xr:uid="{00000000-0005-0000-0000-0000F5850000}"/>
    <cellStyle name="Normal 8 4 2 2 142" xfId="34294" xr:uid="{00000000-0005-0000-0000-0000F6850000}"/>
    <cellStyle name="Normal 8 4 2 2 143" xfId="34295" xr:uid="{00000000-0005-0000-0000-0000F7850000}"/>
    <cellStyle name="Normal 8 4 2 2 144" xfId="34296" xr:uid="{00000000-0005-0000-0000-0000F8850000}"/>
    <cellStyle name="Normal 8 4 2 2 145" xfId="34297" xr:uid="{00000000-0005-0000-0000-0000F9850000}"/>
    <cellStyle name="Normal 8 4 2 2 146" xfId="34298" xr:uid="{00000000-0005-0000-0000-0000FA850000}"/>
    <cellStyle name="Normal 8 4 2 2 147" xfId="34299" xr:uid="{00000000-0005-0000-0000-0000FB850000}"/>
    <cellStyle name="Normal 8 4 2 2 148" xfId="34300" xr:uid="{00000000-0005-0000-0000-0000FC850000}"/>
    <cellStyle name="Normal 8 4 2 2 149" xfId="34301" xr:uid="{00000000-0005-0000-0000-0000FD850000}"/>
    <cellStyle name="Normal 8 4 2 2 15" xfId="34302" xr:uid="{00000000-0005-0000-0000-0000FE850000}"/>
    <cellStyle name="Normal 8 4 2 2 150" xfId="34303" xr:uid="{00000000-0005-0000-0000-0000FF850000}"/>
    <cellStyle name="Normal 8 4 2 2 151" xfId="34304" xr:uid="{00000000-0005-0000-0000-000000860000}"/>
    <cellStyle name="Normal 8 4 2 2 152" xfId="34305" xr:uid="{00000000-0005-0000-0000-000001860000}"/>
    <cellStyle name="Normal 8 4 2 2 153" xfId="34306" xr:uid="{00000000-0005-0000-0000-000002860000}"/>
    <cellStyle name="Normal 8 4 2 2 154" xfId="34307" xr:uid="{00000000-0005-0000-0000-000003860000}"/>
    <cellStyle name="Normal 8 4 2 2 155" xfId="34308" xr:uid="{00000000-0005-0000-0000-000004860000}"/>
    <cellStyle name="Normal 8 4 2 2 156" xfId="34309" xr:uid="{00000000-0005-0000-0000-000005860000}"/>
    <cellStyle name="Normal 8 4 2 2 157" xfId="34310" xr:uid="{00000000-0005-0000-0000-000006860000}"/>
    <cellStyle name="Normal 8 4 2 2 158" xfId="34311" xr:uid="{00000000-0005-0000-0000-000007860000}"/>
    <cellStyle name="Normal 8 4 2 2 159" xfId="34312" xr:uid="{00000000-0005-0000-0000-000008860000}"/>
    <cellStyle name="Normal 8 4 2 2 16" xfId="34313" xr:uid="{00000000-0005-0000-0000-000009860000}"/>
    <cellStyle name="Normal 8 4 2 2 160" xfId="34314" xr:uid="{00000000-0005-0000-0000-00000A860000}"/>
    <cellStyle name="Normal 8 4 2 2 161" xfId="34315" xr:uid="{00000000-0005-0000-0000-00000B860000}"/>
    <cellStyle name="Normal 8 4 2 2 162" xfId="34316" xr:uid="{00000000-0005-0000-0000-00000C860000}"/>
    <cellStyle name="Normal 8 4 2 2 163" xfId="34317" xr:uid="{00000000-0005-0000-0000-00000D860000}"/>
    <cellStyle name="Normal 8 4 2 2 164" xfId="34318" xr:uid="{00000000-0005-0000-0000-00000E860000}"/>
    <cellStyle name="Normal 8 4 2 2 165" xfId="34319" xr:uid="{00000000-0005-0000-0000-00000F860000}"/>
    <cellStyle name="Normal 8 4 2 2 166" xfId="34320" xr:uid="{00000000-0005-0000-0000-000010860000}"/>
    <cellStyle name="Normal 8 4 2 2 167" xfId="34321" xr:uid="{00000000-0005-0000-0000-000011860000}"/>
    <cellStyle name="Normal 8 4 2 2 168" xfId="34322" xr:uid="{00000000-0005-0000-0000-000012860000}"/>
    <cellStyle name="Normal 8 4 2 2 169" xfId="34323" xr:uid="{00000000-0005-0000-0000-000013860000}"/>
    <cellStyle name="Normal 8 4 2 2 17" xfId="34324" xr:uid="{00000000-0005-0000-0000-000014860000}"/>
    <cellStyle name="Normal 8 4 2 2 170" xfId="34325" xr:uid="{00000000-0005-0000-0000-000015860000}"/>
    <cellStyle name="Normal 8 4 2 2 171" xfId="34326" xr:uid="{00000000-0005-0000-0000-000016860000}"/>
    <cellStyle name="Normal 8 4 2 2 172" xfId="34327" xr:uid="{00000000-0005-0000-0000-000017860000}"/>
    <cellStyle name="Normal 8 4 2 2 173" xfId="34328" xr:uid="{00000000-0005-0000-0000-000018860000}"/>
    <cellStyle name="Normal 8 4 2 2 174" xfId="34329" xr:uid="{00000000-0005-0000-0000-000019860000}"/>
    <cellStyle name="Normal 8 4 2 2 175" xfId="34330" xr:uid="{00000000-0005-0000-0000-00001A860000}"/>
    <cellStyle name="Normal 8 4 2 2 176" xfId="34331" xr:uid="{00000000-0005-0000-0000-00001B860000}"/>
    <cellStyle name="Normal 8 4 2 2 177" xfId="34332" xr:uid="{00000000-0005-0000-0000-00001C860000}"/>
    <cellStyle name="Normal 8 4 2 2 178" xfId="34333" xr:uid="{00000000-0005-0000-0000-00001D860000}"/>
    <cellStyle name="Normal 8 4 2 2 179" xfId="34334" xr:uid="{00000000-0005-0000-0000-00001E860000}"/>
    <cellStyle name="Normal 8 4 2 2 18" xfId="34335" xr:uid="{00000000-0005-0000-0000-00001F860000}"/>
    <cellStyle name="Normal 8 4 2 2 180" xfId="34336" xr:uid="{00000000-0005-0000-0000-000020860000}"/>
    <cellStyle name="Normal 8 4 2 2 181" xfId="34337" xr:uid="{00000000-0005-0000-0000-000021860000}"/>
    <cellStyle name="Normal 8 4 2 2 19" xfId="34338" xr:uid="{00000000-0005-0000-0000-000022860000}"/>
    <cellStyle name="Normal 8 4 2 2 2" xfId="34339" xr:uid="{00000000-0005-0000-0000-000023860000}"/>
    <cellStyle name="Normal 8 4 2 2 2 10" xfId="34340" xr:uid="{00000000-0005-0000-0000-000024860000}"/>
    <cellStyle name="Normal 8 4 2 2 2 100" xfId="34341" xr:uid="{00000000-0005-0000-0000-000025860000}"/>
    <cellStyle name="Normal 8 4 2 2 2 101" xfId="34342" xr:uid="{00000000-0005-0000-0000-000026860000}"/>
    <cellStyle name="Normal 8 4 2 2 2 102" xfId="34343" xr:uid="{00000000-0005-0000-0000-000027860000}"/>
    <cellStyle name="Normal 8 4 2 2 2 103" xfId="34344" xr:uid="{00000000-0005-0000-0000-000028860000}"/>
    <cellStyle name="Normal 8 4 2 2 2 104" xfId="34345" xr:uid="{00000000-0005-0000-0000-000029860000}"/>
    <cellStyle name="Normal 8 4 2 2 2 105" xfId="34346" xr:uid="{00000000-0005-0000-0000-00002A860000}"/>
    <cellStyle name="Normal 8 4 2 2 2 106" xfId="34347" xr:uid="{00000000-0005-0000-0000-00002B860000}"/>
    <cellStyle name="Normal 8 4 2 2 2 107" xfId="34348" xr:uid="{00000000-0005-0000-0000-00002C860000}"/>
    <cellStyle name="Normal 8 4 2 2 2 108" xfId="34349" xr:uid="{00000000-0005-0000-0000-00002D860000}"/>
    <cellStyle name="Normal 8 4 2 2 2 109" xfId="34350" xr:uid="{00000000-0005-0000-0000-00002E860000}"/>
    <cellStyle name="Normal 8 4 2 2 2 11" xfId="34351" xr:uid="{00000000-0005-0000-0000-00002F860000}"/>
    <cellStyle name="Normal 8 4 2 2 2 110" xfId="34352" xr:uid="{00000000-0005-0000-0000-000030860000}"/>
    <cellStyle name="Normal 8 4 2 2 2 111" xfId="34353" xr:uid="{00000000-0005-0000-0000-000031860000}"/>
    <cellStyle name="Normal 8 4 2 2 2 112" xfId="34354" xr:uid="{00000000-0005-0000-0000-000032860000}"/>
    <cellStyle name="Normal 8 4 2 2 2 113" xfId="34355" xr:uid="{00000000-0005-0000-0000-000033860000}"/>
    <cellStyle name="Normal 8 4 2 2 2 114" xfId="34356" xr:uid="{00000000-0005-0000-0000-000034860000}"/>
    <cellStyle name="Normal 8 4 2 2 2 115" xfId="34357" xr:uid="{00000000-0005-0000-0000-000035860000}"/>
    <cellStyle name="Normal 8 4 2 2 2 116" xfId="34358" xr:uid="{00000000-0005-0000-0000-000036860000}"/>
    <cellStyle name="Normal 8 4 2 2 2 117" xfId="34359" xr:uid="{00000000-0005-0000-0000-000037860000}"/>
    <cellStyle name="Normal 8 4 2 2 2 118" xfId="34360" xr:uid="{00000000-0005-0000-0000-000038860000}"/>
    <cellStyle name="Normal 8 4 2 2 2 119" xfId="34361" xr:uid="{00000000-0005-0000-0000-000039860000}"/>
    <cellStyle name="Normal 8 4 2 2 2 12" xfId="34362" xr:uid="{00000000-0005-0000-0000-00003A860000}"/>
    <cellStyle name="Normal 8 4 2 2 2 120" xfId="34363" xr:uid="{00000000-0005-0000-0000-00003B860000}"/>
    <cellStyle name="Normal 8 4 2 2 2 121" xfId="34364" xr:uid="{00000000-0005-0000-0000-00003C860000}"/>
    <cellStyle name="Normal 8 4 2 2 2 122" xfId="34365" xr:uid="{00000000-0005-0000-0000-00003D860000}"/>
    <cellStyle name="Normal 8 4 2 2 2 123" xfId="34366" xr:uid="{00000000-0005-0000-0000-00003E860000}"/>
    <cellStyle name="Normal 8 4 2 2 2 124" xfId="34367" xr:uid="{00000000-0005-0000-0000-00003F860000}"/>
    <cellStyle name="Normal 8 4 2 2 2 125" xfId="34368" xr:uid="{00000000-0005-0000-0000-000040860000}"/>
    <cellStyle name="Normal 8 4 2 2 2 126" xfId="34369" xr:uid="{00000000-0005-0000-0000-000041860000}"/>
    <cellStyle name="Normal 8 4 2 2 2 127" xfId="34370" xr:uid="{00000000-0005-0000-0000-000042860000}"/>
    <cellStyle name="Normal 8 4 2 2 2 128" xfId="34371" xr:uid="{00000000-0005-0000-0000-000043860000}"/>
    <cellStyle name="Normal 8 4 2 2 2 129" xfId="34372" xr:uid="{00000000-0005-0000-0000-000044860000}"/>
    <cellStyle name="Normal 8 4 2 2 2 13" xfId="34373" xr:uid="{00000000-0005-0000-0000-000045860000}"/>
    <cellStyle name="Normal 8 4 2 2 2 130" xfId="34374" xr:uid="{00000000-0005-0000-0000-000046860000}"/>
    <cellStyle name="Normal 8 4 2 2 2 131" xfId="34375" xr:uid="{00000000-0005-0000-0000-000047860000}"/>
    <cellStyle name="Normal 8 4 2 2 2 132" xfId="34376" xr:uid="{00000000-0005-0000-0000-000048860000}"/>
    <cellStyle name="Normal 8 4 2 2 2 133" xfId="34377" xr:uid="{00000000-0005-0000-0000-000049860000}"/>
    <cellStyle name="Normal 8 4 2 2 2 134" xfId="34378" xr:uid="{00000000-0005-0000-0000-00004A860000}"/>
    <cellStyle name="Normal 8 4 2 2 2 135" xfId="34379" xr:uid="{00000000-0005-0000-0000-00004B860000}"/>
    <cellStyle name="Normal 8 4 2 2 2 136" xfId="34380" xr:uid="{00000000-0005-0000-0000-00004C860000}"/>
    <cellStyle name="Normal 8 4 2 2 2 137" xfId="34381" xr:uid="{00000000-0005-0000-0000-00004D860000}"/>
    <cellStyle name="Normal 8 4 2 2 2 138" xfId="34382" xr:uid="{00000000-0005-0000-0000-00004E860000}"/>
    <cellStyle name="Normal 8 4 2 2 2 139" xfId="34383" xr:uid="{00000000-0005-0000-0000-00004F860000}"/>
    <cellStyle name="Normal 8 4 2 2 2 14" xfId="34384" xr:uid="{00000000-0005-0000-0000-000050860000}"/>
    <cellStyle name="Normal 8 4 2 2 2 140" xfId="34385" xr:uid="{00000000-0005-0000-0000-000051860000}"/>
    <cellStyle name="Normal 8 4 2 2 2 141" xfId="34386" xr:uid="{00000000-0005-0000-0000-000052860000}"/>
    <cellStyle name="Normal 8 4 2 2 2 142" xfId="34387" xr:uid="{00000000-0005-0000-0000-000053860000}"/>
    <cellStyle name="Normal 8 4 2 2 2 143" xfId="34388" xr:uid="{00000000-0005-0000-0000-000054860000}"/>
    <cellStyle name="Normal 8 4 2 2 2 144" xfId="34389" xr:uid="{00000000-0005-0000-0000-000055860000}"/>
    <cellStyle name="Normal 8 4 2 2 2 145" xfId="34390" xr:uid="{00000000-0005-0000-0000-000056860000}"/>
    <cellStyle name="Normal 8 4 2 2 2 146" xfId="34391" xr:uid="{00000000-0005-0000-0000-000057860000}"/>
    <cellStyle name="Normal 8 4 2 2 2 147" xfId="34392" xr:uid="{00000000-0005-0000-0000-000058860000}"/>
    <cellStyle name="Normal 8 4 2 2 2 148" xfId="34393" xr:uid="{00000000-0005-0000-0000-000059860000}"/>
    <cellStyle name="Normal 8 4 2 2 2 149" xfId="34394" xr:uid="{00000000-0005-0000-0000-00005A860000}"/>
    <cellStyle name="Normal 8 4 2 2 2 15" xfId="34395" xr:uid="{00000000-0005-0000-0000-00005B860000}"/>
    <cellStyle name="Normal 8 4 2 2 2 150" xfId="34396" xr:uid="{00000000-0005-0000-0000-00005C860000}"/>
    <cellStyle name="Normal 8 4 2 2 2 151" xfId="34397" xr:uid="{00000000-0005-0000-0000-00005D860000}"/>
    <cellStyle name="Normal 8 4 2 2 2 152" xfId="34398" xr:uid="{00000000-0005-0000-0000-00005E860000}"/>
    <cellStyle name="Normal 8 4 2 2 2 153" xfId="34399" xr:uid="{00000000-0005-0000-0000-00005F860000}"/>
    <cellStyle name="Normal 8 4 2 2 2 154" xfId="34400" xr:uid="{00000000-0005-0000-0000-000060860000}"/>
    <cellStyle name="Normal 8 4 2 2 2 155" xfId="34401" xr:uid="{00000000-0005-0000-0000-000061860000}"/>
    <cellStyle name="Normal 8 4 2 2 2 156" xfId="34402" xr:uid="{00000000-0005-0000-0000-000062860000}"/>
    <cellStyle name="Normal 8 4 2 2 2 157" xfId="34403" xr:uid="{00000000-0005-0000-0000-000063860000}"/>
    <cellStyle name="Normal 8 4 2 2 2 158" xfId="34404" xr:uid="{00000000-0005-0000-0000-000064860000}"/>
    <cellStyle name="Normal 8 4 2 2 2 159" xfId="34405" xr:uid="{00000000-0005-0000-0000-000065860000}"/>
    <cellStyle name="Normal 8 4 2 2 2 16" xfId="34406" xr:uid="{00000000-0005-0000-0000-000066860000}"/>
    <cellStyle name="Normal 8 4 2 2 2 160" xfId="34407" xr:uid="{00000000-0005-0000-0000-000067860000}"/>
    <cellStyle name="Normal 8 4 2 2 2 161" xfId="34408" xr:uid="{00000000-0005-0000-0000-000068860000}"/>
    <cellStyle name="Normal 8 4 2 2 2 162" xfId="34409" xr:uid="{00000000-0005-0000-0000-000069860000}"/>
    <cellStyle name="Normal 8 4 2 2 2 163" xfId="34410" xr:uid="{00000000-0005-0000-0000-00006A860000}"/>
    <cellStyle name="Normal 8 4 2 2 2 164" xfId="34411" xr:uid="{00000000-0005-0000-0000-00006B860000}"/>
    <cellStyle name="Normal 8 4 2 2 2 165" xfId="34412" xr:uid="{00000000-0005-0000-0000-00006C860000}"/>
    <cellStyle name="Normal 8 4 2 2 2 166" xfId="34413" xr:uid="{00000000-0005-0000-0000-00006D860000}"/>
    <cellStyle name="Normal 8 4 2 2 2 167" xfId="34414" xr:uid="{00000000-0005-0000-0000-00006E860000}"/>
    <cellStyle name="Normal 8 4 2 2 2 168" xfId="34415" xr:uid="{00000000-0005-0000-0000-00006F860000}"/>
    <cellStyle name="Normal 8 4 2 2 2 169" xfId="34416" xr:uid="{00000000-0005-0000-0000-000070860000}"/>
    <cellStyle name="Normal 8 4 2 2 2 17" xfId="34417" xr:uid="{00000000-0005-0000-0000-000071860000}"/>
    <cellStyle name="Normal 8 4 2 2 2 170" xfId="34418" xr:uid="{00000000-0005-0000-0000-000072860000}"/>
    <cellStyle name="Normal 8 4 2 2 2 171" xfId="34419" xr:uid="{00000000-0005-0000-0000-000073860000}"/>
    <cellStyle name="Normal 8 4 2 2 2 172" xfId="34420" xr:uid="{00000000-0005-0000-0000-000074860000}"/>
    <cellStyle name="Normal 8 4 2 2 2 173" xfId="34421" xr:uid="{00000000-0005-0000-0000-000075860000}"/>
    <cellStyle name="Normal 8 4 2 2 2 174" xfId="34422" xr:uid="{00000000-0005-0000-0000-000076860000}"/>
    <cellStyle name="Normal 8 4 2 2 2 175" xfId="34423" xr:uid="{00000000-0005-0000-0000-000077860000}"/>
    <cellStyle name="Normal 8 4 2 2 2 176" xfId="34424" xr:uid="{00000000-0005-0000-0000-000078860000}"/>
    <cellStyle name="Normal 8 4 2 2 2 177" xfId="34425" xr:uid="{00000000-0005-0000-0000-000079860000}"/>
    <cellStyle name="Normal 8 4 2 2 2 178" xfId="34426" xr:uid="{00000000-0005-0000-0000-00007A860000}"/>
    <cellStyle name="Normal 8 4 2 2 2 179" xfId="34427" xr:uid="{00000000-0005-0000-0000-00007B860000}"/>
    <cellStyle name="Normal 8 4 2 2 2 18" xfId="34428" xr:uid="{00000000-0005-0000-0000-00007C860000}"/>
    <cellStyle name="Normal 8 4 2 2 2 180" xfId="34429" xr:uid="{00000000-0005-0000-0000-00007D860000}"/>
    <cellStyle name="Normal 8 4 2 2 2 19" xfId="34430" xr:uid="{00000000-0005-0000-0000-00007E860000}"/>
    <cellStyle name="Normal 8 4 2 2 2 2" xfId="34431" xr:uid="{00000000-0005-0000-0000-00007F860000}"/>
    <cellStyle name="Normal 8 4 2 2 2 20" xfId="34432" xr:uid="{00000000-0005-0000-0000-000080860000}"/>
    <cellStyle name="Normal 8 4 2 2 2 21" xfId="34433" xr:uid="{00000000-0005-0000-0000-000081860000}"/>
    <cellStyle name="Normal 8 4 2 2 2 22" xfId="34434" xr:uid="{00000000-0005-0000-0000-000082860000}"/>
    <cellStyle name="Normal 8 4 2 2 2 23" xfId="34435" xr:uid="{00000000-0005-0000-0000-000083860000}"/>
    <cellStyle name="Normal 8 4 2 2 2 24" xfId="34436" xr:uid="{00000000-0005-0000-0000-000084860000}"/>
    <cellStyle name="Normal 8 4 2 2 2 25" xfId="34437" xr:uid="{00000000-0005-0000-0000-000085860000}"/>
    <cellStyle name="Normal 8 4 2 2 2 26" xfId="34438" xr:uid="{00000000-0005-0000-0000-000086860000}"/>
    <cellStyle name="Normal 8 4 2 2 2 27" xfId="34439" xr:uid="{00000000-0005-0000-0000-000087860000}"/>
    <cellStyle name="Normal 8 4 2 2 2 28" xfId="34440" xr:uid="{00000000-0005-0000-0000-000088860000}"/>
    <cellStyle name="Normal 8 4 2 2 2 29" xfId="34441" xr:uid="{00000000-0005-0000-0000-000089860000}"/>
    <cellStyle name="Normal 8 4 2 2 2 3" xfId="34442" xr:uid="{00000000-0005-0000-0000-00008A860000}"/>
    <cellStyle name="Normal 8 4 2 2 2 30" xfId="34443" xr:uid="{00000000-0005-0000-0000-00008B860000}"/>
    <cellStyle name="Normal 8 4 2 2 2 31" xfId="34444" xr:uid="{00000000-0005-0000-0000-00008C860000}"/>
    <cellStyle name="Normal 8 4 2 2 2 32" xfId="34445" xr:uid="{00000000-0005-0000-0000-00008D860000}"/>
    <cellStyle name="Normal 8 4 2 2 2 33" xfId="34446" xr:uid="{00000000-0005-0000-0000-00008E860000}"/>
    <cellStyle name="Normal 8 4 2 2 2 34" xfId="34447" xr:uid="{00000000-0005-0000-0000-00008F860000}"/>
    <cellStyle name="Normal 8 4 2 2 2 35" xfId="34448" xr:uid="{00000000-0005-0000-0000-000090860000}"/>
    <cellStyle name="Normal 8 4 2 2 2 36" xfId="34449" xr:uid="{00000000-0005-0000-0000-000091860000}"/>
    <cellStyle name="Normal 8 4 2 2 2 37" xfId="34450" xr:uid="{00000000-0005-0000-0000-000092860000}"/>
    <cellStyle name="Normal 8 4 2 2 2 38" xfId="34451" xr:uid="{00000000-0005-0000-0000-000093860000}"/>
    <cellStyle name="Normal 8 4 2 2 2 39" xfId="34452" xr:uid="{00000000-0005-0000-0000-000094860000}"/>
    <cellStyle name="Normal 8 4 2 2 2 4" xfId="34453" xr:uid="{00000000-0005-0000-0000-000095860000}"/>
    <cellStyle name="Normal 8 4 2 2 2 40" xfId="34454" xr:uid="{00000000-0005-0000-0000-000096860000}"/>
    <cellStyle name="Normal 8 4 2 2 2 41" xfId="34455" xr:uid="{00000000-0005-0000-0000-000097860000}"/>
    <cellStyle name="Normal 8 4 2 2 2 42" xfId="34456" xr:uid="{00000000-0005-0000-0000-000098860000}"/>
    <cellStyle name="Normal 8 4 2 2 2 43" xfId="34457" xr:uid="{00000000-0005-0000-0000-000099860000}"/>
    <cellStyle name="Normal 8 4 2 2 2 44" xfId="34458" xr:uid="{00000000-0005-0000-0000-00009A860000}"/>
    <cellStyle name="Normal 8 4 2 2 2 45" xfId="34459" xr:uid="{00000000-0005-0000-0000-00009B860000}"/>
    <cellStyle name="Normal 8 4 2 2 2 46" xfId="34460" xr:uid="{00000000-0005-0000-0000-00009C860000}"/>
    <cellStyle name="Normal 8 4 2 2 2 47" xfId="34461" xr:uid="{00000000-0005-0000-0000-00009D860000}"/>
    <cellStyle name="Normal 8 4 2 2 2 48" xfId="34462" xr:uid="{00000000-0005-0000-0000-00009E860000}"/>
    <cellStyle name="Normal 8 4 2 2 2 49" xfId="34463" xr:uid="{00000000-0005-0000-0000-00009F860000}"/>
    <cellStyle name="Normal 8 4 2 2 2 5" xfId="34464" xr:uid="{00000000-0005-0000-0000-0000A0860000}"/>
    <cellStyle name="Normal 8 4 2 2 2 50" xfId="34465" xr:uid="{00000000-0005-0000-0000-0000A1860000}"/>
    <cellStyle name="Normal 8 4 2 2 2 51" xfId="34466" xr:uid="{00000000-0005-0000-0000-0000A2860000}"/>
    <cellStyle name="Normal 8 4 2 2 2 52" xfId="34467" xr:uid="{00000000-0005-0000-0000-0000A3860000}"/>
    <cellStyle name="Normal 8 4 2 2 2 53" xfId="34468" xr:uid="{00000000-0005-0000-0000-0000A4860000}"/>
    <cellStyle name="Normal 8 4 2 2 2 54" xfId="34469" xr:uid="{00000000-0005-0000-0000-0000A5860000}"/>
    <cellStyle name="Normal 8 4 2 2 2 55" xfId="34470" xr:uid="{00000000-0005-0000-0000-0000A6860000}"/>
    <cellStyle name="Normal 8 4 2 2 2 56" xfId="34471" xr:uid="{00000000-0005-0000-0000-0000A7860000}"/>
    <cellStyle name="Normal 8 4 2 2 2 57" xfId="34472" xr:uid="{00000000-0005-0000-0000-0000A8860000}"/>
    <cellStyle name="Normal 8 4 2 2 2 58" xfId="34473" xr:uid="{00000000-0005-0000-0000-0000A9860000}"/>
    <cellStyle name="Normal 8 4 2 2 2 59" xfId="34474" xr:uid="{00000000-0005-0000-0000-0000AA860000}"/>
    <cellStyle name="Normal 8 4 2 2 2 6" xfId="34475" xr:uid="{00000000-0005-0000-0000-0000AB860000}"/>
    <cellStyle name="Normal 8 4 2 2 2 60" xfId="34476" xr:uid="{00000000-0005-0000-0000-0000AC860000}"/>
    <cellStyle name="Normal 8 4 2 2 2 61" xfId="34477" xr:uid="{00000000-0005-0000-0000-0000AD860000}"/>
    <cellStyle name="Normal 8 4 2 2 2 62" xfId="34478" xr:uid="{00000000-0005-0000-0000-0000AE860000}"/>
    <cellStyle name="Normal 8 4 2 2 2 63" xfId="34479" xr:uid="{00000000-0005-0000-0000-0000AF860000}"/>
    <cellStyle name="Normal 8 4 2 2 2 64" xfId="34480" xr:uid="{00000000-0005-0000-0000-0000B0860000}"/>
    <cellStyle name="Normal 8 4 2 2 2 65" xfId="34481" xr:uid="{00000000-0005-0000-0000-0000B1860000}"/>
    <cellStyle name="Normal 8 4 2 2 2 66" xfId="34482" xr:uid="{00000000-0005-0000-0000-0000B2860000}"/>
    <cellStyle name="Normal 8 4 2 2 2 67" xfId="34483" xr:uid="{00000000-0005-0000-0000-0000B3860000}"/>
    <cellStyle name="Normal 8 4 2 2 2 68" xfId="34484" xr:uid="{00000000-0005-0000-0000-0000B4860000}"/>
    <cellStyle name="Normal 8 4 2 2 2 69" xfId="34485" xr:uid="{00000000-0005-0000-0000-0000B5860000}"/>
    <cellStyle name="Normal 8 4 2 2 2 7" xfId="34486" xr:uid="{00000000-0005-0000-0000-0000B6860000}"/>
    <cellStyle name="Normal 8 4 2 2 2 70" xfId="34487" xr:uid="{00000000-0005-0000-0000-0000B7860000}"/>
    <cellStyle name="Normal 8 4 2 2 2 71" xfId="34488" xr:uid="{00000000-0005-0000-0000-0000B8860000}"/>
    <cellStyle name="Normal 8 4 2 2 2 72" xfId="34489" xr:uid="{00000000-0005-0000-0000-0000B9860000}"/>
    <cellStyle name="Normal 8 4 2 2 2 73" xfId="34490" xr:uid="{00000000-0005-0000-0000-0000BA860000}"/>
    <cellStyle name="Normal 8 4 2 2 2 74" xfId="34491" xr:uid="{00000000-0005-0000-0000-0000BB860000}"/>
    <cellStyle name="Normal 8 4 2 2 2 75" xfId="34492" xr:uid="{00000000-0005-0000-0000-0000BC860000}"/>
    <cellStyle name="Normal 8 4 2 2 2 76" xfId="34493" xr:uid="{00000000-0005-0000-0000-0000BD860000}"/>
    <cellStyle name="Normal 8 4 2 2 2 77" xfId="34494" xr:uid="{00000000-0005-0000-0000-0000BE860000}"/>
    <cellStyle name="Normal 8 4 2 2 2 78" xfId="34495" xr:uid="{00000000-0005-0000-0000-0000BF860000}"/>
    <cellStyle name="Normal 8 4 2 2 2 79" xfId="34496" xr:uid="{00000000-0005-0000-0000-0000C0860000}"/>
    <cellStyle name="Normal 8 4 2 2 2 8" xfId="34497" xr:uid="{00000000-0005-0000-0000-0000C1860000}"/>
    <cellStyle name="Normal 8 4 2 2 2 80" xfId="34498" xr:uid="{00000000-0005-0000-0000-0000C2860000}"/>
    <cellStyle name="Normal 8 4 2 2 2 81" xfId="34499" xr:uid="{00000000-0005-0000-0000-0000C3860000}"/>
    <cellStyle name="Normal 8 4 2 2 2 82" xfId="34500" xr:uid="{00000000-0005-0000-0000-0000C4860000}"/>
    <cellStyle name="Normal 8 4 2 2 2 83" xfId="34501" xr:uid="{00000000-0005-0000-0000-0000C5860000}"/>
    <cellStyle name="Normal 8 4 2 2 2 84" xfId="34502" xr:uid="{00000000-0005-0000-0000-0000C6860000}"/>
    <cellStyle name="Normal 8 4 2 2 2 85" xfId="34503" xr:uid="{00000000-0005-0000-0000-0000C7860000}"/>
    <cellStyle name="Normal 8 4 2 2 2 86" xfId="34504" xr:uid="{00000000-0005-0000-0000-0000C8860000}"/>
    <cellStyle name="Normal 8 4 2 2 2 87" xfId="34505" xr:uid="{00000000-0005-0000-0000-0000C9860000}"/>
    <cellStyle name="Normal 8 4 2 2 2 88" xfId="34506" xr:uid="{00000000-0005-0000-0000-0000CA860000}"/>
    <cellStyle name="Normal 8 4 2 2 2 89" xfId="34507" xr:uid="{00000000-0005-0000-0000-0000CB860000}"/>
    <cellStyle name="Normal 8 4 2 2 2 9" xfId="34508" xr:uid="{00000000-0005-0000-0000-0000CC860000}"/>
    <cellStyle name="Normal 8 4 2 2 2 90" xfId="34509" xr:uid="{00000000-0005-0000-0000-0000CD860000}"/>
    <cellStyle name="Normal 8 4 2 2 2 91" xfId="34510" xr:uid="{00000000-0005-0000-0000-0000CE860000}"/>
    <cellStyle name="Normal 8 4 2 2 2 92" xfId="34511" xr:uid="{00000000-0005-0000-0000-0000CF860000}"/>
    <cellStyle name="Normal 8 4 2 2 2 93" xfId="34512" xr:uid="{00000000-0005-0000-0000-0000D0860000}"/>
    <cellStyle name="Normal 8 4 2 2 2 94" xfId="34513" xr:uid="{00000000-0005-0000-0000-0000D1860000}"/>
    <cellStyle name="Normal 8 4 2 2 2 95" xfId="34514" xr:uid="{00000000-0005-0000-0000-0000D2860000}"/>
    <cellStyle name="Normal 8 4 2 2 2 96" xfId="34515" xr:uid="{00000000-0005-0000-0000-0000D3860000}"/>
    <cellStyle name="Normal 8 4 2 2 2 97" xfId="34516" xr:uid="{00000000-0005-0000-0000-0000D4860000}"/>
    <cellStyle name="Normal 8 4 2 2 2 98" xfId="34517" xr:uid="{00000000-0005-0000-0000-0000D5860000}"/>
    <cellStyle name="Normal 8 4 2 2 2 99" xfId="34518" xr:uid="{00000000-0005-0000-0000-0000D6860000}"/>
    <cellStyle name="Normal 8 4 2 2 20" xfId="34519" xr:uid="{00000000-0005-0000-0000-0000D7860000}"/>
    <cellStyle name="Normal 8 4 2 2 21" xfId="34520" xr:uid="{00000000-0005-0000-0000-0000D8860000}"/>
    <cellStyle name="Normal 8 4 2 2 22" xfId="34521" xr:uid="{00000000-0005-0000-0000-0000D9860000}"/>
    <cellStyle name="Normal 8 4 2 2 23" xfId="34522" xr:uid="{00000000-0005-0000-0000-0000DA860000}"/>
    <cellStyle name="Normal 8 4 2 2 24" xfId="34523" xr:uid="{00000000-0005-0000-0000-0000DB860000}"/>
    <cellStyle name="Normal 8 4 2 2 25" xfId="34524" xr:uid="{00000000-0005-0000-0000-0000DC860000}"/>
    <cellStyle name="Normal 8 4 2 2 26" xfId="34525" xr:uid="{00000000-0005-0000-0000-0000DD860000}"/>
    <cellStyle name="Normal 8 4 2 2 27" xfId="34526" xr:uid="{00000000-0005-0000-0000-0000DE860000}"/>
    <cellStyle name="Normal 8 4 2 2 28" xfId="34527" xr:uid="{00000000-0005-0000-0000-0000DF860000}"/>
    <cellStyle name="Normal 8 4 2 2 29" xfId="34528" xr:uid="{00000000-0005-0000-0000-0000E0860000}"/>
    <cellStyle name="Normal 8 4 2 2 3" xfId="34529" xr:uid="{00000000-0005-0000-0000-0000E1860000}"/>
    <cellStyle name="Normal 8 4 2 2 30" xfId="34530" xr:uid="{00000000-0005-0000-0000-0000E2860000}"/>
    <cellStyle name="Normal 8 4 2 2 31" xfId="34531" xr:uid="{00000000-0005-0000-0000-0000E3860000}"/>
    <cellStyle name="Normal 8 4 2 2 32" xfId="34532" xr:uid="{00000000-0005-0000-0000-0000E4860000}"/>
    <cellStyle name="Normal 8 4 2 2 33" xfId="34533" xr:uid="{00000000-0005-0000-0000-0000E5860000}"/>
    <cellStyle name="Normal 8 4 2 2 34" xfId="34534" xr:uid="{00000000-0005-0000-0000-0000E6860000}"/>
    <cellStyle name="Normal 8 4 2 2 35" xfId="34535" xr:uid="{00000000-0005-0000-0000-0000E7860000}"/>
    <cellStyle name="Normal 8 4 2 2 36" xfId="34536" xr:uid="{00000000-0005-0000-0000-0000E8860000}"/>
    <cellStyle name="Normal 8 4 2 2 37" xfId="34537" xr:uid="{00000000-0005-0000-0000-0000E9860000}"/>
    <cellStyle name="Normal 8 4 2 2 38" xfId="34538" xr:uid="{00000000-0005-0000-0000-0000EA860000}"/>
    <cellStyle name="Normal 8 4 2 2 39" xfId="34539" xr:uid="{00000000-0005-0000-0000-0000EB860000}"/>
    <cellStyle name="Normal 8 4 2 2 4" xfId="34540" xr:uid="{00000000-0005-0000-0000-0000EC860000}"/>
    <cellStyle name="Normal 8 4 2 2 40" xfId="34541" xr:uid="{00000000-0005-0000-0000-0000ED860000}"/>
    <cellStyle name="Normal 8 4 2 2 41" xfId="34542" xr:uid="{00000000-0005-0000-0000-0000EE860000}"/>
    <cellStyle name="Normal 8 4 2 2 42" xfId="34543" xr:uid="{00000000-0005-0000-0000-0000EF860000}"/>
    <cellStyle name="Normal 8 4 2 2 43" xfId="34544" xr:uid="{00000000-0005-0000-0000-0000F0860000}"/>
    <cellStyle name="Normal 8 4 2 2 44" xfId="34545" xr:uid="{00000000-0005-0000-0000-0000F1860000}"/>
    <cellStyle name="Normal 8 4 2 2 45" xfId="34546" xr:uid="{00000000-0005-0000-0000-0000F2860000}"/>
    <cellStyle name="Normal 8 4 2 2 46" xfId="34547" xr:uid="{00000000-0005-0000-0000-0000F3860000}"/>
    <cellStyle name="Normal 8 4 2 2 47" xfId="34548" xr:uid="{00000000-0005-0000-0000-0000F4860000}"/>
    <cellStyle name="Normal 8 4 2 2 48" xfId="34549" xr:uid="{00000000-0005-0000-0000-0000F5860000}"/>
    <cellStyle name="Normal 8 4 2 2 49" xfId="34550" xr:uid="{00000000-0005-0000-0000-0000F6860000}"/>
    <cellStyle name="Normal 8 4 2 2 5" xfId="34551" xr:uid="{00000000-0005-0000-0000-0000F7860000}"/>
    <cellStyle name="Normal 8 4 2 2 50" xfId="34552" xr:uid="{00000000-0005-0000-0000-0000F8860000}"/>
    <cellStyle name="Normal 8 4 2 2 51" xfId="34553" xr:uid="{00000000-0005-0000-0000-0000F9860000}"/>
    <cellStyle name="Normal 8 4 2 2 52" xfId="34554" xr:uid="{00000000-0005-0000-0000-0000FA860000}"/>
    <cellStyle name="Normal 8 4 2 2 53" xfId="34555" xr:uid="{00000000-0005-0000-0000-0000FB860000}"/>
    <cellStyle name="Normal 8 4 2 2 54" xfId="34556" xr:uid="{00000000-0005-0000-0000-0000FC860000}"/>
    <cellStyle name="Normal 8 4 2 2 55" xfId="34557" xr:uid="{00000000-0005-0000-0000-0000FD860000}"/>
    <cellStyle name="Normal 8 4 2 2 56" xfId="34558" xr:uid="{00000000-0005-0000-0000-0000FE860000}"/>
    <cellStyle name="Normal 8 4 2 2 57" xfId="34559" xr:uid="{00000000-0005-0000-0000-0000FF860000}"/>
    <cellStyle name="Normal 8 4 2 2 58" xfId="34560" xr:uid="{00000000-0005-0000-0000-000000870000}"/>
    <cellStyle name="Normal 8 4 2 2 59" xfId="34561" xr:uid="{00000000-0005-0000-0000-000001870000}"/>
    <cellStyle name="Normal 8 4 2 2 6" xfId="34562" xr:uid="{00000000-0005-0000-0000-000002870000}"/>
    <cellStyle name="Normal 8 4 2 2 60" xfId="34563" xr:uid="{00000000-0005-0000-0000-000003870000}"/>
    <cellStyle name="Normal 8 4 2 2 61" xfId="34564" xr:uid="{00000000-0005-0000-0000-000004870000}"/>
    <cellStyle name="Normal 8 4 2 2 62" xfId="34565" xr:uid="{00000000-0005-0000-0000-000005870000}"/>
    <cellStyle name="Normal 8 4 2 2 63" xfId="34566" xr:uid="{00000000-0005-0000-0000-000006870000}"/>
    <cellStyle name="Normal 8 4 2 2 64" xfId="34567" xr:uid="{00000000-0005-0000-0000-000007870000}"/>
    <cellStyle name="Normal 8 4 2 2 65" xfId="34568" xr:uid="{00000000-0005-0000-0000-000008870000}"/>
    <cellStyle name="Normal 8 4 2 2 66" xfId="34569" xr:uid="{00000000-0005-0000-0000-000009870000}"/>
    <cellStyle name="Normal 8 4 2 2 67" xfId="34570" xr:uid="{00000000-0005-0000-0000-00000A870000}"/>
    <cellStyle name="Normal 8 4 2 2 68" xfId="34571" xr:uid="{00000000-0005-0000-0000-00000B870000}"/>
    <cellStyle name="Normal 8 4 2 2 69" xfId="34572" xr:uid="{00000000-0005-0000-0000-00000C870000}"/>
    <cellStyle name="Normal 8 4 2 2 7" xfId="34573" xr:uid="{00000000-0005-0000-0000-00000D870000}"/>
    <cellStyle name="Normal 8 4 2 2 70" xfId="34574" xr:uid="{00000000-0005-0000-0000-00000E870000}"/>
    <cellStyle name="Normal 8 4 2 2 71" xfId="34575" xr:uid="{00000000-0005-0000-0000-00000F870000}"/>
    <cellStyle name="Normal 8 4 2 2 72" xfId="34576" xr:uid="{00000000-0005-0000-0000-000010870000}"/>
    <cellStyle name="Normal 8 4 2 2 73" xfId="34577" xr:uid="{00000000-0005-0000-0000-000011870000}"/>
    <cellStyle name="Normal 8 4 2 2 74" xfId="34578" xr:uid="{00000000-0005-0000-0000-000012870000}"/>
    <cellStyle name="Normal 8 4 2 2 75" xfId="34579" xr:uid="{00000000-0005-0000-0000-000013870000}"/>
    <cellStyle name="Normal 8 4 2 2 76" xfId="34580" xr:uid="{00000000-0005-0000-0000-000014870000}"/>
    <cellStyle name="Normal 8 4 2 2 77" xfId="34581" xr:uid="{00000000-0005-0000-0000-000015870000}"/>
    <cellStyle name="Normal 8 4 2 2 78" xfId="34582" xr:uid="{00000000-0005-0000-0000-000016870000}"/>
    <cellStyle name="Normal 8 4 2 2 79" xfId="34583" xr:uid="{00000000-0005-0000-0000-000017870000}"/>
    <cellStyle name="Normal 8 4 2 2 8" xfId="34584" xr:uid="{00000000-0005-0000-0000-000018870000}"/>
    <cellStyle name="Normal 8 4 2 2 80" xfId="34585" xr:uid="{00000000-0005-0000-0000-000019870000}"/>
    <cellStyle name="Normal 8 4 2 2 81" xfId="34586" xr:uid="{00000000-0005-0000-0000-00001A870000}"/>
    <cellStyle name="Normal 8 4 2 2 82" xfId="34587" xr:uid="{00000000-0005-0000-0000-00001B870000}"/>
    <cellStyle name="Normal 8 4 2 2 83" xfId="34588" xr:uid="{00000000-0005-0000-0000-00001C870000}"/>
    <cellStyle name="Normal 8 4 2 2 84" xfId="34589" xr:uid="{00000000-0005-0000-0000-00001D870000}"/>
    <cellStyle name="Normal 8 4 2 2 85" xfId="34590" xr:uid="{00000000-0005-0000-0000-00001E870000}"/>
    <cellStyle name="Normal 8 4 2 2 86" xfId="34591" xr:uid="{00000000-0005-0000-0000-00001F870000}"/>
    <cellStyle name="Normal 8 4 2 2 87" xfId="34592" xr:uid="{00000000-0005-0000-0000-000020870000}"/>
    <cellStyle name="Normal 8 4 2 2 88" xfId="34593" xr:uid="{00000000-0005-0000-0000-000021870000}"/>
    <cellStyle name="Normal 8 4 2 2 89" xfId="34594" xr:uid="{00000000-0005-0000-0000-000022870000}"/>
    <cellStyle name="Normal 8 4 2 2 9" xfId="34595" xr:uid="{00000000-0005-0000-0000-000023870000}"/>
    <cellStyle name="Normal 8 4 2 2 90" xfId="34596" xr:uid="{00000000-0005-0000-0000-000024870000}"/>
    <cellStyle name="Normal 8 4 2 2 91" xfId="34597" xr:uid="{00000000-0005-0000-0000-000025870000}"/>
    <cellStyle name="Normal 8 4 2 2 92" xfId="34598" xr:uid="{00000000-0005-0000-0000-000026870000}"/>
    <cellStyle name="Normal 8 4 2 2 93" xfId="34599" xr:uid="{00000000-0005-0000-0000-000027870000}"/>
    <cellStyle name="Normal 8 4 2 2 94" xfId="34600" xr:uid="{00000000-0005-0000-0000-000028870000}"/>
    <cellStyle name="Normal 8 4 2 2 95" xfId="34601" xr:uid="{00000000-0005-0000-0000-000029870000}"/>
    <cellStyle name="Normal 8 4 2 2 96" xfId="34602" xr:uid="{00000000-0005-0000-0000-00002A870000}"/>
    <cellStyle name="Normal 8 4 2 2 97" xfId="34603" xr:uid="{00000000-0005-0000-0000-00002B870000}"/>
    <cellStyle name="Normal 8 4 2 2 98" xfId="34604" xr:uid="{00000000-0005-0000-0000-00002C870000}"/>
    <cellStyle name="Normal 8 4 2 2 99" xfId="34605" xr:uid="{00000000-0005-0000-0000-00002D870000}"/>
    <cellStyle name="Normal 8 4 2 20" xfId="34606" xr:uid="{00000000-0005-0000-0000-00002E870000}"/>
    <cellStyle name="Normal 8 4 2 21" xfId="34607" xr:uid="{00000000-0005-0000-0000-00002F870000}"/>
    <cellStyle name="Normal 8 4 2 22" xfId="34608" xr:uid="{00000000-0005-0000-0000-000030870000}"/>
    <cellStyle name="Normal 8 4 2 23" xfId="34609" xr:uid="{00000000-0005-0000-0000-000031870000}"/>
    <cellStyle name="Normal 8 4 2 24" xfId="34610" xr:uid="{00000000-0005-0000-0000-000032870000}"/>
    <cellStyle name="Normal 8 4 2 25" xfId="34611" xr:uid="{00000000-0005-0000-0000-000033870000}"/>
    <cellStyle name="Normal 8 4 2 26" xfId="34612" xr:uid="{00000000-0005-0000-0000-000034870000}"/>
    <cellStyle name="Normal 8 4 2 27" xfId="34613" xr:uid="{00000000-0005-0000-0000-000035870000}"/>
    <cellStyle name="Normal 8 4 2 28" xfId="34614" xr:uid="{00000000-0005-0000-0000-000036870000}"/>
    <cellStyle name="Normal 8 4 2 29" xfId="34615" xr:uid="{00000000-0005-0000-0000-000037870000}"/>
    <cellStyle name="Normal 8 4 2 3" xfId="34616" xr:uid="{00000000-0005-0000-0000-000038870000}"/>
    <cellStyle name="Normal 8 4 2 3 10" xfId="34617" xr:uid="{00000000-0005-0000-0000-000039870000}"/>
    <cellStyle name="Normal 8 4 2 3 100" xfId="34618" xr:uid="{00000000-0005-0000-0000-00003A870000}"/>
    <cellStyle name="Normal 8 4 2 3 101" xfId="34619" xr:uid="{00000000-0005-0000-0000-00003B870000}"/>
    <cellStyle name="Normal 8 4 2 3 102" xfId="34620" xr:uid="{00000000-0005-0000-0000-00003C870000}"/>
    <cellStyle name="Normal 8 4 2 3 103" xfId="34621" xr:uid="{00000000-0005-0000-0000-00003D870000}"/>
    <cellStyle name="Normal 8 4 2 3 104" xfId="34622" xr:uid="{00000000-0005-0000-0000-00003E870000}"/>
    <cellStyle name="Normal 8 4 2 3 105" xfId="34623" xr:uid="{00000000-0005-0000-0000-00003F870000}"/>
    <cellStyle name="Normal 8 4 2 3 106" xfId="34624" xr:uid="{00000000-0005-0000-0000-000040870000}"/>
    <cellStyle name="Normal 8 4 2 3 107" xfId="34625" xr:uid="{00000000-0005-0000-0000-000041870000}"/>
    <cellStyle name="Normal 8 4 2 3 108" xfId="34626" xr:uid="{00000000-0005-0000-0000-000042870000}"/>
    <cellStyle name="Normal 8 4 2 3 109" xfId="34627" xr:uid="{00000000-0005-0000-0000-000043870000}"/>
    <cellStyle name="Normal 8 4 2 3 11" xfId="34628" xr:uid="{00000000-0005-0000-0000-000044870000}"/>
    <cellStyle name="Normal 8 4 2 3 110" xfId="34629" xr:uid="{00000000-0005-0000-0000-000045870000}"/>
    <cellStyle name="Normal 8 4 2 3 111" xfId="34630" xr:uid="{00000000-0005-0000-0000-000046870000}"/>
    <cellStyle name="Normal 8 4 2 3 112" xfId="34631" xr:uid="{00000000-0005-0000-0000-000047870000}"/>
    <cellStyle name="Normal 8 4 2 3 113" xfId="34632" xr:uid="{00000000-0005-0000-0000-000048870000}"/>
    <cellStyle name="Normal 8 4 2 3 114" xfId="34633" xr:uid="{00000000-0005-0000-0000-000049870000}"/>
    <cellStyle name="Normal 8 4 2 3 115" xfId="34634" xr:uid="{00000000-0005-0000-0000-00004A870000}"/>
    <cellStyle name="Normal 8 4 2 3 116" xfId="34635" xr:uid="{00000000-0005-0000-0000-00004B870000}"/>
    <cellStyle name="Normal 8 4 2 3 117" xfId="34636" xr:uid="{00000000-0005-0000-0000-00004C870000}"/>
    <cellStyle name="Normal 8 4 2 3 118" xfId="34637" xr:uid="{00000000-0005-0000-0000-00004D870000}"/>
    <cellStyle name="Normal 8 4 2 3 119" xfId="34638" xr:uid="{00000000-0005-0000-0000-00004E870000}"/>
    <cellStyle name="Normal 8 4 2 3 12" xfId="34639" xr:uid="{00000000-0005-0000-0000-00004F870000}"/>
    <cellStyle name="Normal 8 4 2 3 120" xfId="34640" xr:uid="{00000000-0005-0000-0000-000050870000}"/>
    <cellStyle name="Normal 8 4 2 3 121" xfId="34641" xr:uid="{00000000-0005-0000-0000-000051870000}"/>
    <cellStyle name="Normal 8 4 2 3 122" xfId="34642" xr:uid="{00000000-0005-0000-0000-000052870000}"/>
    <cellStyle name="Normal 8 4 2 3 123" xfId="34643" xr:uid="{00000000-0005-0000-0000-000053870000}"/>
    <cellStyle name="Normal 8 4 2 3 124" xfId="34644" xr:uid="{00000000-0005-0000-0000-000054870000}"/>
    <cellStyle name="Normal 8 4 2 3 125" xfId="34645" xr:uid="{00000000-0005-0000-0000-000055870000}"/>
    <cellStyle name="Normal 8 4 2 3 126" xfId="34646" xr:uid="{00000000-0005-0000-0000-000056870000}"/>
    <cellStyle name="Normal 8 4 2 3 127" xfId="34647" xr:uid="{00000000-0005-0000-0000-000057870000}"/>
    <cellStyle name="Normal 8 4 2 3 128" xfId="34648" xr:uid="{00000000-0005-0000-0000-000058870000}"/>
    <cellStyle name="Normal 8 4 2 3 129" xfId="34649" xr:uid="{00000000-0005-0000-0000-000059870000}"/>
    <cellStyle name="Normal 8 4 2 3 13" xfId="34650" xr:uid="{00000000-0005-0000-0000-00005A870000}"/>
    <cellStyle name="Normal 8 4 2 3 130" xfId="34651" xr:uid="{00000000-0005-0000-0000-00005B870000}"/>
    <cellStyle name="Normal 8 4 2 3 131" xfId="34652" xr:uid="{00000000-0005-0000-0000-00005C870000}"/>
    <cellStyle name="Normal 8 4 2 3 132" xfId="34653" xr:uid="{00000000-0005-0000-0000-00005D870000}"/>
    <cellStyle name="Normal 8 4 2 3 133" xfId="34654" xr:uid="{00000000-0005-0000-0000-00005E870000}"/>
    <cellStyle name="Normal 8 4 2 3 134" xfId="34655" xr:uid="{00000000-0005-0000-0000-00005F870000}"/>
    <cellStyle name="Normal 8 4 2 3 135" xfId="34656" xr:uid="{00000000-0005-0000-0000-000060870000}"/>
    <cellStyle name="Normal 8 4 2 3 136" xfId="34657" xr:uid="{00000000-0005-0000-0000-000061870000}"/>
    <cellStyle name="Normal 8 4 2 3 137" xfId="34658" xr:uid="{00000000-0005-0000-0000-000062870000}"/>
    <cellStyle name="Normal 8 4 2 3 138" xfId="34659" xr:uid="{00000000-0005-0000-0000-000063870000}"/>
    <cellStyle name="Normal 8 4 2 3 139" xfId="34660" xr:uid="{00000000-0005-0000-0000-000064870000}"/>
    <cellStyle name="Normal 8 4 2 3 14" xfId="34661" xr:uid="{00000000-0005-0000-0000-000065870000}"/>
    <cellStyle name="Normal 8 4 2 3 140" xfId="34662" xr:uid="{00000000-0005-0000-0000-000066870000}"/>
    <cellStyle name="Normal 8 4 2 3 141" xfId="34663" xr:uid="{00000000-0005-0000-0000-000067870000}"/>
    <cellStyle name="Normal 8 4 2 3 142" xfId="34664" xr:uid="{00000000-0005-0000-0000-000068870000}"/>
    <cellStyle name="Normal 8 4 2 3 143" xfId="34665" xr:uid="{00000000-0005-0000-0000-000069870000}"/>
    <cellStyle name="Normal 8 4 2 3 144" xfId="34666" xr:uid="{00000000-0005-0000-0000-00006A870000}"/>
    <cellStyle name="Normal 8 4 2 3 145" xfId="34667" xr:uid="{00000000-0005-0000-0000-00006B870000}"/>
    <cellStyle name="Normal 8 4 2 3 146" xfId="34668" xr:uid="{00000000-0005-0000-0000-00006C870000}"/>
    <cellStyle name="Normal 8 4 2 3 147" xfId="34669" xr:uid="{00000000-0005-0000-0000-00006D870000}"/>
    <cellStyle name="Normal 8 4 2 3 148" xfId="34670" xr:uid="{00000000-0005-0000-0000-00006E870000}"/>
    <cellStyle name="Normal 8 4 2 3 149" xfId="34671" xr:uid="{00000000-0005-0000-0000-00006F870000}"/>
    <cellStyle name="Normal 8 4 2 3 15" xfId="34672" xr:uid="{00000000-0005-0000-0000-000070870000}"/>
    <cellStyle name="Normal 8 4 2 3 150" xfId="34673" xr:uid="{00000000-0005-0000-0000-000071870000}"/>
    <cellStyle name="Normal 8 4 2 3 151" xfId="34674" xr:uid="{00000000-0005-0000-0000-000072870000}"/>
    <cellStyle name="Normal 8 4 2 3 152" xfId="34675" xr:uid="{00000000-0005-0000-0000-000073870000}"/>
    <cellStyle name="Normal 8 4 2 3 153" xfId="34676" xr:uid="{00000000-0005-0000-0000-000074870000}"/>
    <cellStyle name="Normal 8 4 2 3 154" xfId="34677" xr:uid="{00000000-0005-0000-0000-000075870000}"/>
    <cellStyle name="Normal 8 4 2 3 155" xfId="34678" xr:uid="{00000000-0005-0000-0000-000076870000}"/>
    <cellStyle name="Normal 8 4 2 3 156" xfId="34679" xr:uid="{00000000-0005-0000-0000-000077870000}"/>
    <cellStyle name="Normal 8 4 2 3 157" xfId="34680" xr:uid="{00000000-0005-0000-0000-000078870000}"/>
    <cellStyle name="Normal 8 4 2 3 158" xfId="34681" xr:uid="{00000000-0005-0000-0000-000079870000}"/>
    <cellStyle name="Normal 8 4 2 3 159" xfId="34682" xr:uid="{00000000-0005-0000-0000-00007A870000}"/>
    <cellStyle name="Normal 8 4 2 3 16" xfId="34683" xr:uid="{00000000-0005-0000-0000-00007B870000}"/>
    <cellStyle name="Normal 8 4 2 3 160" xfId="34684" xr:uid="{00000000-0005-0000-0000-00007C870000}"/>
    <cellStyle name="Normal 8 4 2 3 161" xfId="34685" xr:uid="{00000000-0005-0000-0000-00007D870000}"/>
    <cellStyle name="Normal 8 4 2 3 162" xfId="34686" xr:uid="{00000000-0005-0000-0000-00007E870000}"/>
    <cellStyle name="Normal 8 4 2 3 163" xfId="34687" xr:uid="{00000000-0005-0000-0000-00007F870000}"/>
    <cellStyle name="Normal 8 4 2 3 164" xfId="34688" xr:uid="{00000000-0005-0000-0000-000080870000}"/>
    <cellStyle name="Normal 8 4 2 3 165" xfId="34689" xr:uid="{00000000-0005-0000-0000-000081870000}"/>
    <cellStyle name="Normal 8 4 2 3 166" xfId="34690" xr:uid="{00000000-0005-0000-0000-000082870000}"/>
    <cellStyle name="Normal 8 4 2 3 167" xfId="34691" xr:uid="{00000000-0005-0000-0000-000083870000}"/>
    <cellStyle name="Normal 8 4 2 3 168" xfId="34692" xr:uid="{00000000-0005-0000-0000-000084870000}"/>
    <cellStyle name="Normal 8 4 2 3 169" xfId="34693" xr:uid="{00000000-0005-0000-0000-000085870000}"/>
    <cellStyle name="Normal 8 4 2 3 17" xfId="34694" xr:uid="{00000000-0005-0000-0000-000086870000}"/>
    <cellStyle name="Normal 8 4 2 3 170" xfId="34695" xr:uid="{00000000-0005-0000-0000-000087870000}"/>
    <cellStyle name="Normal 8 4 2 3 171" xfId="34696" xr:uid="{00000000-0005-0000-0000-000088870000}"/>
    <cellStyle name="Normal 8 4 2 3 172" xfId="34697" xr:uid="{00000000-0005-0000-0000-000089870000}"/>
    <cellStyle name="Normal 8 4 2 3 173" xfId="34698" xr:uid="{00000000-0005-0000-0000-00008A870000}"/>
    <cellStyle name="Normal 8 4 2 3 174" xfId="34699" xr:uid="{00000000-0005-0000-0000-00008B870000}"/>
    <cellStyle name="Normal 8 4 2 3 175" xfId="34700" xr:uid="{00000000-0005-0000-0000-00008C870000}"/>
    <cellStyle name="Normal 8 4 2 3 176" xfId="34701" xr:uid="{00000000-0005-0000-0000-00008D870000}"/>
    <cellStyle name="Normal 8 4 2 3 177" xfId="34702" xr:uid="{00000000-0005-0000-0000-00008E870000}"/>
    <cellStyle name="Normal 8 4 2 3 178" xfId="34703" xr:uid="{00000000-0005-0000-0000-00008F870000}"/>
    <cellStyle name="Normal 8 4 2 3 179" xfId="34704" xr:uid="{00000000-0005-0000-0000-000090870000}"/>
    <cellStyle name="Normal 8 4 2 3 18" xfId="34705" xr:uid="{00000000-0005-0000-0000-000091870000}"/>
    <cellStyle name="Normal 8 4 2 3 180" xfId="34706" xr:uid="{00000000-0005-0000-0000-000092870000}"/>
    <cellStyle name="Normal 8 4 2 3 19" xfId="34707" xr:uid="{00000000-0005-0000-0000-000093870000}"/>
    <cellStyle name="Normal 8 4 2 3 2" xfId="34708" xr:uid="{00000000-0005-0000-0000-000094870000}"/>
    <cellStyle name="Normal 8 4 2 3 20" xfId="34709" xr:uid="{00000000-0005-0000-0000-000095870000}"/>
    <cellStyle name="Normal 8 4 2 3 21" xfId="34710" xr:uid="{00000000-0005-0000-0000-000096870000}"/>
    <cellStyle name="Normal 8 4 2 3 22" xfId="34711" xr:uid="{00000000-0005-0000-0000-000097870000}"/>
    <cellStyle name="Normal 8 4 2 3 23" xfId="34712" xr:uid="{00000000-0005-0000-0000-000098870000}"/>
    <cellStyle name="Normal 8 4 2 3 24" xfId="34713" xr:uid="{00000000-0005-0000-0000-000099870000}"/>
    <cellStyle name="Normal 8 4 2 3 25" xfId="34714" xr:uid="{00000000-0005-0000-0000-00009A870000}"/>
    <cellStyle name="Normal 8 4 2 3 26" xfId="34715" xr:uid="{00000000-0005-0000-0000-00009B870000}"/>
    <cellStyle name="Normal 8 4 2 3 27" xfId="34716" xr:uid="{00000000-0005-0000-0000-00009C870000}"/>
    <cellStyle name="Normal 8 4 2 3 28" xfId="34717" xr:uid="{00000000-0005-0000-0000-00009D870000}"/>
    <cellStyle name="Normal 8 4 2 3 29" xfId="34718" xr:uid="{00000000-0005-0000-0000-00009E870000}"/>
    <cellStyle name="Normal 8 4 2 3 3" xfId="34719" xr:uid="{00000000-0005-0000-0000-00009F870000}"/>
    <cellStyle name="Normal 8 4 2 3 30" xfId="34720" xr:uid="{00000000-0005-0000-0000-0000A0870000}"/>
    <cellStyle name="Normal 8 4 2 3 31" xfId="34721" xr:uid="{00000000-0005-0000-0000-0000A1870000}"/>
    <cellStyle name="Normal 8 4 2 3 32" xfId="34722" xr:uid="{00000000-0005-0000-0000-0000A2870000}"/>
    <cellStyle name="Normal 8 4 2 3 33" xfId="34723" xr:uid="{00000000-0005-0000-0000-0000A3870000}"/>
    <cellStyle name="Normal 8 4 2 3 34" xfId="34724" xr:uid="{00000000-0005-0000-0000-0000A4870000}"/>
    <cellStyle name="Normal 8 4 2 3 35" xfId="34725" xr:uid="{00000000-0005-0000-0000-0000A5870000}"/>
    <cellStyle name="Normal 8 4 2 3 36" xfId="34726" xr:uid="{00000000-0005-0000-0000-0000A6870000}"/>
    <cellStyle name="Normal 8 4 2 3 37" xfId="34727" xr:uid="{00000000-0005-0000-0000-0000A7870000}"/>
    <cellStyle name="Normal 8 4 2 3 38" xfId="34728" xr:uid="{00000000-0005-0000-0000-0000A8870000}"/>
    <cellStyle name="Normal 8 4 2 3 39" xfId="34729" xr:uid="{00000000-0005-0000-0000-0000A9870000}"/>
    <cellStyle name="Normal 8 4 2 3 4" xfId="34730" xr:uid="{00000000-0005-0000-0000-0000AA870000}"/>
    <cellStyle name="Normal 8 4 2 3 40" xfId="34731" xr:uid="{00000000-0005-0000-0000-0000AB870000}"/>
    <cellStyle name="Normal 8 4 2 3 41" xfId="34732" xr:uid="{00000000-0005-0000-0000-0000AC870000}"/>
    <cellStyle name="Normal 8 4 2 3 42" xfId="34733" xr:uid="{00000000-0005-0000-0000-0000AD870000}"/>
    <cellStyle name="Normal 8 4 2 3 43" xfId="34734" xr:uid="{00000000-0005-0000-0000-0000AE870000}"/>
    <cellStyle name="Normal 8 4 2 3 44" xfId="34735" xr:uid="{00000000-0005-0000-0000-0000AF870000}"/>
    <cellStyle name="Normal 8 4 2 3 45" xfId="34736" xr:uid="{00000000-0005-0000-0000-0000B0870000}"/>
    <cellStyle name="Normal 8 4 2 3 46" xfId="34737" xr:uid="{00000000-0005-0000-0000-0000B1870000}"/>
    <cellStyle name="Normal 8 4 2 3 47" xfId="34738" xr:uid="{00000000-0005-0000-0000-0000B2870000}"/>
    <cellStyle name="Normal 8 4 2 3 48" xfId="34739" xr:uid="{00000000-0005-0000-0000-0000B3870000}"/>
    <cellStyle name="Normal 8 4 2 3 49" xfId="34740" xr:uid="{00000000-0005-0000-0000-0000B4870000}"/>
    <cellStyle name="Normal 8 4 2 3 5" xfId="34741" xr:uid="{00000000-0005-0000-0000-0000B5870000}"/>
    <cellStyle name="Normal 8 4 2 3 50" xfId="34742" xr:uid="{00000000-0005-0000-0000-0000B6870000}"/>
    <cellStyle name="Normal 8 4 2 3 51" xfId="34743" xr:uid="{00000000-0005-0000-0000-0000B7870000}"/>
    <cellStyle name="Normal 8 4 2 3 52" xfId="34744" xr:uid="{00000000-0005-0000-0000-0000B8870000}"/>
    <cellStyle name="Normal 8 4 2 3 53" xfId="34745" xr:uid="{00000000-0005-0000-0000-0000B9870000}"/>
    <cellStyle name="Normal 8 4 2 3 54" xfId="34746" xr:uid="{00000000-0005-0000-0000-0000BA870000}"/>
    <cellStyle name="Normal 8 4 2 3 55" xfId="34747" xr:uid="{00000000-0005-0000-0000-0000BB870000}"/>
    <cellStyle name="Normal 8 4 2 3 56" xfId="34748" xr:uid="{00000000-0005-0000-0000-0000BC870000}"/>
    <cellStyle name="Normal 8 4 2 3 57" xfId="34749" xr:uid="{00000000-0005-0000-0000-0000BD870000}"/>
    <cellStyle name="Normal 8 4 2 3 58" xfId="34750" xr:uid="{00000000-0005-0000-0000-0000BE870000}"/>
    <cellStyle name="Normal 8 4 2 3 59" xfId="34751" xr:uid="{00000000-0005-0000-0000-0000BF870000}"/>
    <cellStyle name="Normal 8 4 2 3 6" xfId="34752" xr:uid="{00000000-0005-0000-0000-0000C0870000}"/>
    <cellStyle name="Normal 8 4 2 3 60" xfId="34753" xr:uid="{00000000-0005-0000-0000-0000C1870000}"/>
    <cellStyle name="Normal 8 4 2 3 61" xfId="34754" xr:uid="{00000000-0005-0000-0000-0000C2870000}"/>
    <cellStyle name="Normal 8 4 2 3 62" xfId="34755" xr:uid="{00000000-0005-0000-0000-0000C3870000}"/>
    <cellStyle name="Normal 8 4 2 3 63" xfId="34756" xr:uid="{00000000-0005-0000-0000-0000C4870000}"/>
    <cellStyle name="Normal 8 4 2 3 64" xfId="34757" xr:uid="{00000000-0005-0000-0000-0000C5870000}"/>
    <cellStyle name="Normal 8 4 2 3 65" xfId="34758" xr:uid="{00000000-0005-0000-0000-0000C6870000}"/>
    <cellStyle name="Normal 8 4 2 3 66" xfId="34759" xr:uid="{00000000-0005-0000-0000-0000C7870000}"/>
    <cellStyle name="Normal 8 4 2 3 67" xfId="34760" xr:uid="{00000000-0005-0000-0000-0000C8870000}"/>
    <cellStyle name="Normal 8 4 2 3 68" xfId="34761" xr:uid="{00000000-0005-0000-0000-0000C9870000}"/>
    <cellStyle name="Normal 8 4 2 3 69" xfId="34762" xr:uid="{00000000-0005-0000-0000-0000CA870000}"/>
    <cellStyle name="Normal 8 4 2 3 7" xfId="34763" xr:uid="{00000000-0005-0000-0000-0000CB870000}"/>
    <cellStyle name="Normal 8 4 2 3 70" xfId="34764" xr:uid="{00000000-0005-0000-0000-0000CC870000}"/>
    <cellStyle name="Normal 8 4 2 3 71" xfId="34765" xr:uid="{00000000-0005-0000-0000-0000CD870000}"/>
    <cellStyle name="Normal 8 4 2 3 72" xfId="34766" xr:uid="{00000000-0005-0000-0000-0000CE870000}"/>
    <cellStyle name="Normal 8 4 2 3 73" xfId="34767" xr:uid="{00000000-0005-0000-0000-0000CF870000}"/>
    <cellStyle name="Normal 8 4 2 3 74" xfId="34768" xr:uid="{00000000-0005-0000-0000-0000D0870000}"/>
    <cellStyle name="Normal 8 4 2 3 75" xfId="34769" xr:uid="{00000000-0005-0000-0000-0000D1870000}"/>
    <cellStyle name="Normal 8 4 2 3 76" xfId="34770" xr:uid="{00000000-0005-0000-0000-0000D2870000}"/>
    <cellStyle name="Normal 8 4 2 3 77" xfId="34771" xr:uid="{00000000-0005-0000-0000-0000D3870000}"/>
    <cellStyle name="Normal 8 4 2 3 78" xfId="34772" xr:uid="{00000000-0005-0000-0000-0000D4870000}"/>
    <cellStyle name="Normal 8 4 2 3 79" xfId="34773" xr:uid="{00000000-0005-0000-0000-0000D5870000}"/>
    <cellStyle name="Normal 8 4 2 3 8" xfId="34774" xr:uid="{00000000-0005-0000-0000-0000D6870000}"/>
    <cellStyle name="Normal 8 4 2 3 80" xfId="34775" xr:uid="{00000000-0005-0000-0000-0000D7870000}"/>
    <cellStyle name="Normal 8 4 2 3 81" xfId="34776" xr:uid="{00000000-0005-0000-0000-0000D8870000}"/>
    <cellStyle name="Normal 8 4 2 3 82" xfId="34777" xr:uid="{00000000-0005-0000-0000-0000D9870000}"/>
    <cellStyle name="Normal 8 4 2 3 83" xfId="34778" xr:uid="{00000000-0005-0000-0000-0000DA870000}"/>
    <cellStyle name="Normal 8 4 2 3 84" xfId="34779" xr:uid="{00000000-0005-0000-0000-0000DB870000}"/>
    <cellStyle name="Normal 8 4 2 3 85" xfId="34780" xr:uid="{00000000-0005-0000-0000-0000DC870000}"/>
    <cellStyle name="Normal 8 4 2 3 86" xfId="34781" xr:uid="{00000000-0005-0000-0000-0000DD870000}"/>
    <cellStyle name="Normal 8 4 2 3 87" xfId="34782" xr:uid="{00000000-0005-0000-0000-0000DE870000}"/>
    <cellStyle name="Normal 8 4 2 3 88" xfId="34783" xr:uid="{00000000-0005-0000-0000-0000DF870000}"/>
    <cellStyle name="Normal 8 4 2 3 89" xfId="34784" xr:uid="{00000000-0005-0000-0000-0000E0870000}"/>
    <cellStyle name="Normal 8 4 2 3 9" xfId="34785" xr:uid="{00000000-0005-0000-0000-0000E1870000}"/>
    <cellStyle name="Normal 8 4 2 3 90" xfId="34786" xr:uid="{00000000-0005-0000-0000-0000E2870000}"/>
    <cellStyle name="Normal 8 4 2 3 91" xfId="34787" xr:uid="{00000000-0005-0000-0000-0000E3870000}"/>
    <cellStyle name="Normal 8 4 2 3 92" xfId="34788" xr:uid="{00000000-0005-0000-0000-0000E4870000}"/>
    <cellStyle name="Normal 8 4 2 3 93" xfId="34789" xr:uid="{00000000-0005-0000-0000-0000E5870000}"/>
    <cellStyle name="Normal 8 4 2 3 94" xfId="34790" xr:uid="{00000000-0005-0000-0000-0000E6870000}"/>
    <cellStyle name="Normal 8 4 2 3 95" xfId="34791" xr:uid="{00000000-0005-0000-0000-0000E7870000}"/>
    <cellStyle name="Normal 8 4 2 3 96" xfId="34792" xr:uid="{00000000-0005-0000-0000-0000E8870000}"/>
    <cellStyle name="Normal 8 4 2 3 97" xfId="34793" xr:uid="{00000000-0005-0000-0000-0000E9870000}"/>
    <cellStyle name="Normal 8 4 2 3 98" xfId="34794" xr:uid="{00000000-0005-0000-0000-0000EA870000}"/>
    <cellStyle name="Normal 8 4 2 3 99" xfId="34795" xr:uid="{00000000-0005-0000-0000-0000EB870000}"/>
    <cellStyle name="Normal 8 4 2 30" xfId="34796" xr:uid="{00000000-0005-0000-0000-0000EC870000}"/>
    <cellStyle name="Normal 8 4 2 31" xfId="34797" xr:uid="{00000000-0005-0000-0000-0000ED870000}"/>
    <cellStyle name="Normal 8 4 2 32" xfId="34798" xr:uid="{00000000-0005-0000-0000-0000EE870000}"/>
    <cellStyle name="Normal 8 4 2 33" xfId="34799" xr:uid="{00000000-0005-0000-0000-0000EF870000}"/>
    <cellStyle name="Normal 8 4 2 34" xfId="34800" xr:uid="{00000000-0005-0000-0000-0000F0870000}"/>
    <cellStyle name="Normal 8 4 2 35" xfId="34801" xr:uid="{00000000-0005-0000-0000-0000F1870000}"/>
    <cellStyle name="Normal 8 4 2 36" xfId="34802" xr:uid="{00000000-0005-0000-0000-0000F2870000}"/>
    <cellStyle name="Normal 8 4 2 37" xfId="34803" xr:uid="{00000000-0005-0000-0000-0000F3870000}"/>
    <cellStyle name="Normal 8 4 2 38" xfId="34804" xr:uid="{00000000-0005-0000-0000-0000F4870000}"/>
    <cellStyle name="Normal 8 4 2 39" xfId="34805" xr:uid="{00000000-0005-0000-0000-0000F5870000}"/>
    <cellStyle name="Normal 8 4 2 4" xfId="34806" xr:uid="{00000000-0005-0000-0000-0000F6870000}"/>
    <cellStyle name="Normal 8 4 2 40" xfId="34807" xr:uid="{00000000-0005-0000-0000-0000F7870000}"/>
    <cellStyle name="Normal 8 4 2 41" xfId="34808" xr:uid="{00000000-0005-0000-0000-0000F8870000}"/>
    <cellStyle name="Normal 8 4 2 42" xfId="34809" xr:uid="{00000000-0005-0000-0000-0000F9870000}"/>
    <cellStyle name="Normal 8 4 2 43" xfId="34810" xr:uid="{00000000-0005-0000-0000-0000FA870000}"/>
    <cellStyle name="Normal 8 4 2 44" xfId="34811" xr:uid="{00000000-0005-0000-0000-0000FB870000}"/>
    <cellStyle name="Normal 8 4 2 45" xfId="34812" xr:uid="{00000000-0005-0000-0000-0000FC870000}"/>
    <cellStyle name="Normal 8 4 2 46" xfId="34813" xr:uid="{00000000-0005-0000-0000-0000FD870000}"/>
    <cellStyle name="Normal 8 4 2 47" xfId="34814" xr:uid="{00000000-0005-0000-0000-0000FE870000}"/>
    <cellStyle name="Normal 8 4 2 48" xfId="34815" xr:uid="{00000000-0005-0000-0000-0000FF870000}"/>
    <cellStyle name="Normal 8 4 2 49" xfId="34816" xr:uid="{00000000-0005-0000-0000-000000880000}"/>
    <cellStyle name="Normal 8 4 2 5" xfId="34817" xr:uid="{00000000-0005-0000-0000-000001880000}"/>
    <cellStyle name="Normal 8 4 2 50" xfId="34818" xr:uid="{00000000-0005-0000-0000-000002880000}"/>
    <cellStyle name="Normal 8 4 2 51" xfId="34819" xr:uid="{00000000-0005-0000-0000-000003880000}"/>
    <cellStyle name="Normal 8 4 2 52" xfId="34820" xr:uid="{00000000-0005-0000-0000-000004880000}"/>
    <cellStyle name="Normal 8 4 2 53" xfId="34821" xr:uid="{00000000-0005-0000-0000-000005880000}"/>
    <cellStyle name="Normal 8 4 2 54" xfId="34822" xr:uid="{00000000-0005-0000-0000-000006880000}"/>
    <cellStyle name="Normal 8 4 2 55" xfId="34823" xr:uid="{00000000-0005-0000-0000-000007880000}"/>
    <cellStyle name="Normal 8 4 2 56" xfId="34824" xr:uid="{00000000-0005-0000-0000-000008880000}"/>
    <cellStyle name="Normal 8 4 2 57" xfId="34825" xr:uid="{00000000-0005-0000-0000-000009880000}"/>
    <cellStyle name="Normal 8 4 2 58" xfId="34826" xr:uid="{00000000-0005-0000-0000-00000A880000}"/>
    <cellStyle name="Normal 8 4 2 59" xfId="34827" xr:uid="{00000000-0005-0000-0000-00000B880000}"/>
    <cellStyle name="Normal 8 4 2 6" xfId="34828" xr:uid="{00000000-0005-0000-0000-00000C880000}"/>
    <cellStyle name="Normal 8 4 2 60" xfId="34829" xr:uid="{00000000-0005-0000-0000-00000D880000}"/>
    <cellStyle name="Normal 8 4 2 61" xfId="34830" xr:uid="{00000000-0005-0000-0000-00000E880000}"/>
    <cellStyle name="Normal 8 4 2 62" xfId="34831" xr:uid="{00000000-0005-0000-0000-00000F880000}"/>
    <cellStyle name="Normal 8 4 2 63" xfId="34832" xr:uid="{00000000-0005-0000-0000-000010880000}"/>
    <cellStyle name="Normal 8 4 2 64" xfId="34833" xr:uid="{00000000-0005-0000-0000-000011880000}"/>
    <cellStyle name="Normal 8 4 2 65" xfId="34834" xr:uid="{00000000-0005-0000-0000-000012880000}"/>
    <cellStyle name="Normal 8 4 2 66" xfId="34835" xr:uid="{00000000-0005-0000-0000-000013880000}"/>
    <cellStyle name="Normal 8 4 2 67" xfId="34836" xr:uid="{00000000-0005-0000-0000-000014880000}"/>
    <cellStyle name="Normal 8 4 2 68" xfId="34837" xr:uid="{00000000-0005-0000-0000-000015880000}"/>
    <cellStyle name="Normal 8 4 2 69" xfId="34838" xr:uid="{00000000-0005-0000-0000-000016880000}"/>
    <cellStyle name="Normal 8 4 2 7" xfId="34839" xr:uid="{00000000-0005-0000-0000-000017880000}"/>
    <cellStyle name="Normal 8 4 2 70" xfId="34840" xr:uid="{00000000-0005-0000-0000-000018880000}"/>
    <cellStyle name="Normal 8 4 2 71" xfId="34841" xr:uid="{00000000-0005-0000-0000-000019880000}"/>
    <cellStyle name="Normal 8 4 2 72" xfId="34842" xr:uid="{00000000-0005-0000-0000-00001A880000}"/>
    <cellStyle name="Normal 8 4 2 73" xfId="34843" xr:uid="{00000000-0005-0000-0000-00001B880000}"/>
    <cellStyle name="Normal 8 4 2 74" xfId="34844" xr:uid="{00000000-0005-0000-0000-00001C880000}"/>
    <cellStyle name="Normal 8 4 2 75" xfId="34845" xr:uid="{00000000-0005-0000-0000-00001D880000}"/>
    <cellStyle name="Normal 8 4 2 76" xfId="34846" xr:uid="{00000000-0005-0000-0000-00001E880000}"/>
    <cellStyle name="Normal 8 4 2 77" xfId="34847" xr:uid="{00000000-0005-0000-0000-00001F880000}"/>
    <cellStyle name="Normal 8 4 2 78" xfId="34848" xr:uid="{00000000-0005-0000-0000-000020880000}"/>
    <cellStyle name="Normal 8 4 2 79" xfId="34849" xr:uid="{00000000-0005-0000-0000-000021880000}"/>
    <cellStyle name="Normal 8 4 2 8" xfId="34850" xr:uid="{00000000-0005-0000-0000-000022880000}"/>
    <cellStyle name="Normal 8 4 2 80" xfId="34851" xr:uid="{00000000-0005-0000-0000-000023880000}"/>
    <cellStyle name="Normal 8 4 2 81" xfId="34852" xr:uid="{00000000-0005-0000-0000-000024880000}"/>
    <cellStyle name="Normal 8 4 2 82" xfId="34853" xr:uid="{00000000-0005-0000-0000-000025880000}"/>
    <cellStyle name="Normal 8 4 2 83" xfId="34854" xr:uid="{00000000-0005-0000-0000-000026880000}"/>
    <cellStyle name="Normal 8 4 2 84" xfId="34855" xr:uid="{00000000-0005-0000-0000-000027880000}"/>
    <cellStyle name="Normal 8 4 2 85" xfId="34856" xr:uid="{00000000-0005-0000-0000-000028880000}"/>
    <cellStyle name="Normal 8 4 2 86" xfId="34857" xr:uid="{00000000-0005-0000-0000-000029880000}"/>
    <cellStyle name="Normal 8 4 2 87" xfId="34858" xr:uid="{00000000-0005-0000-0000-00002A880000}"/>
    <cellStyle name="Normal 8 4 2 88" xfId="34859" xr:uid="{00000000-0005-0000-0000-00002B880000}"/>
    <cellStyle name="Normal 8 4 2 89" xfId="34860" xr:uid="{00000000-0005-0000-0000-00002C880000}"/>
    <cellStyle name="Normal 8 4 2 9" xfId="34861" xr:uid="{00000000-0005-0000-0000-00002D880000}"/>
    <cellStyle name="Normal 8 4 2 90" xfId="34862" xr:uid="{00000000-0005-0000-0000-00002E880000}"/>
    <cellStyle name="Normal 8 4 2 91" xfId="34863" xr:uid="{00000000-0005-0000-0000-00002F880000}"/>
    <cellStyle name="Normal 8 4 2 92" xfId="34864" xr:uid="{00000000-0005-0000-0000-000030880000}"/>
    <cellStyle name="Normal 8 4 2 93" xfId="34865" xr:uid="{00000000-0005-0000-0000-000031880000}"/>
    <cellStyle name="Normal 8 4 2 94" xfId="34866" xr:uid="{00000000-0005-0000-0000-000032880000}"/>
    <cellStyle name="Normal 8 4 2 95" xfId="34867" xr:uid="{00000000-0005-0000-0000-000033880000}"/>
    <cellStyle name="Normal 8 4 2 96" xfId="34868" xr:uid="{00000000-0005-0000-0000-000034880000}"/>
    <cellStyle name="Normal 8 4 2 97" xfId="34869" xr:uid="{00000000-0005-0000-0000-000035880000}"/>
    <cellStyle name="Normal 8 4 2 98" xfId="34870" xr:uid="{00000000-0005-0000-0000-000036880000}"/>
    <cellStyle name="Normal 8 4 2 99" xfId="34871" xr:uid="{00000000-0005-0000-0000-000037880000}"/>
    <cellStyle name="Normal 8 4 20" xfId="34872" xr:uid="{00000000-0005-0000-0000-000038880000}"/>
    <cellStyle name="Normal 8 4 21" xfId="34873" xr:uid="{00000000-0005-0000-0000-000039880000}"/>
    <cellStyle name="Normal 8 4 22" xfId="34874" xr:uid="{00000000-0005-0000-0000-00003A880000}"/>
    <cellStyle name="Normal 8 4 23" xfId="34875" xr:uid="{00000000-0005-0000-0000-00003B880000}"/>
    <cellStyle name="Normal 8 4 24" xfId="34876" xr:uid="{00000000-0005-0000-0000-00003C880000}"/>
    <cellStyle name="Normal 8 4 25" xfId="34877" xr:uid="{00000000-0005-0000-0000-00003D880000}"/>
    <cellStyle name="Normal 8 4 26" xfId="34878" xr:uid="{00000000-0005-0000-0000-00003E880000}"/>
    <cellStyle name="Normal 8 4 27" xfId="34879" xr:uid="{00000000-0005-0000-0000-00003F880000}"/>
    <cellStyle name="Normal 8 4 28" xfId="34880" xr:uid="{00000000-0005-0000-0000-000040880000}"/>
    <cellStyle name="Normal 8 4 29" xfId="34881" xr:uid="{00000000-0005-0000-0000-000041880000}"/>
    <cellStyle name="Normal 8 4 3" xfId="34882" xr:uid="{00000000-0005-0000-0000-000042880000}"/>
    <cellStyle name="Normal 8 4 30" xfId="34883" xr:uid="{00000000-0005-0000-0000-000043880000}"/>
    <cellStyle name="Normal 8 4 31" xfId="34884" xr:uid="{00000000-0005-0000-0000-000044880000}"/>
    <cellStyle name="Normal 8 4 32" xfId="34885" xr:uid="{00000000-0005-0000-0000-000045880000}"/>
    <cellStyle name="Normal 8 4 33" xfId="34886" xr:uid="{00000000-0005-0000-0000-000046880000}"/>
    <cellStyle name="Normal 8 4 34" xfId="34887" xr:uid="{00000000-0005-0000-0000-000047880000}"/>
    <cellStyle name="Normal 8 4 35" xfId="34888" xr:uid="{00000000-0005-0000-0000-000048880000}"/>
    <cellStyle name="Normal 8 4 36" xfId="34889" xr:uid="{00000000-0005-0000-0000-000049880000}"/>
    <cellStyle name="Normal 8 4 37" xfId="34890" xr:uid="{00000000-0005-0000-0000-00004A880000}"/>
    <cellStyle name="Normal 8 4 38" xfId="34891" xr:uid="{00000000-0005-0000-0000-00004B880000}"/>
    <cellStyle name="Normal 8 4 39" xfId="34892" xr:uid="{00000000-0005-0000-0000-00004C880000}"/>
    <cellStyle name="Normal 8 4 4" xfId="34893" xr:uid="{00000000-0005-0000-0000-00004D880000}"/>
    <cellStyle name="Normal 8 4 4 10" xfId="34894" xr:uid="{00000000-0005-0000-0000-00004E880000}"/>
    <cellStyle name="Normal 8 4 4 100" xfId="34895" xr:uid="{00000000-0005-0000-0000-00004F880000}"/>
    <cellStyle name="Normal 8 4 4 101" xfId="34896" xr:uid="{00000000-0005-0000-0000-000050880000}"/>
    <cellStyle name="Normal 8 4 4 102" xfId="34897" xr:uid="{00000000-0005-0000-0000-000051880000}"/>
    <cellStyle name="Normal 8 4 4 103" xfId="34898" xr:uid="{00000000-0005-0000-0000-000052880000}"/>
    <cellStyle name="Normal 8 4 4 104" xfId="34899" xr:uid="{00000000-0005-0000-0000-000053880000}"/>
    <cellStyle name="Normal 8 4 4 105" xfId="34900" xr:uid="{00000000-0005-0000-0000-000054880000}"/>
    <cellStyle name="Normal 8 4 4 106" xfId="34901" xr:uid="{00000000-0005-0000-0000-000055880000}"/>
    <cellStyle name="Normal 8 4 4 107" xfId="34902" xr:uid="{00000000-0005-0000-0000-000056880000}"/>
    <cellStyle name="Normal 8 4 4 108" xfId="34903" xr:uid="{00000000-0005-0000-0000-000057880000}"/>
    <cellStyle name="Normal 8 4 4 109" xfId="34904" xr:uid="{00000000-0005-0000-0000-000058880000}"/>
    <cellStyle name="Normal 8 4 4 11" xfId="34905" xr:uid="{00000000-0005-0000-0000-000059880000}"/>
    <cellStyle name="Normal 8 4 4 110" xfId="34906" xr:uid="{00000000-0005-0000-0000-00005A880000}"/>
    <cellStyle name="Normal 8 4 4 111" xfId="34907" xr:uid="{00000000-0005-0000-0000-00005B880000}"/>
    <cellStyle name="Normal 8 4 4 112" xfId="34908" xr:uid="{00000000-0005-0000-0000-00005C880000}"/>
    <cellStyle name="Normal 8 4 4 113" xfId="34909" xr:uid="{00000000-0005-0000-0000-00005D880000}"/>
    <cellStyle name="Normal 8 4 4 114" xfId="34910" xr:uid="{00000000-0005-0000-0000-00005E880000}"/>
    <cellStyle name="Normal 8 4 4 115" xfId="34911" xr:uid="{00000000-0005-0000-0000-00005F880000}"/>
    <cellStyle name="Normal 8 4 4 116" xfId="34912" xr:uid="{00000000-0005-0000-0000-000060880000}"/>
    <cellStyle name="Normal 8 4 4 117" xfId="34913" xr:uid="{00000000-0005-0000-0000-000061880000}"/>
    <cellStyle name="Normal 8 4 4 118" xfId="34914" xr:uid="{00000000-0005-0000-0000-000062880000}"/>
    <cellStyle name="Normal 8 4 4 119" xfId="34915" xr:uid="{00000000-0005-0000-0000-000063880000}"/>
    <cellStyle name="Normal 8 4 4 12" xfId="34916" xr:uid="{00000000-0005-0000-0000-000064880000}"/>
    <cellStyle name="Normal 8 4 4 120" xfId="34917" xr:uid="{00000000-0005-0000-0000-000065880000}"/>
    <cellStyle name="Normal 8 4 4 121" xfId="34918" xr:uid="{00000000-0005-0000-0000-000066880000}"/>
    <cellStyle name="Normal 8 4 4 122" xfId="34919" xr:uid="{00000000-0005-0000-0000-000067880000}"/>
    <cellStyle name="Normal 8 4 4 123" xfId="34920" xr:uid="{00000000-0005-0000-0000-000068880000}"/>
    <cellStyle name="Normal 8 4 4 124" xfId="34921" xr:uid="{00000000-0005-0000-0000-000069880000}"/>
    <cellStyle name="Normal 8 4 4 125" xfId="34922" xr:uid="{00000000-0005-0000-0000-00006A880000}"/>
    <cellStyle name="Normal 8 4 4 126" xfId="34923" xr:uid="{00000000-0005-0000-0000-00006B880000}"/>
    <cellStyle name="Normal 8 4 4 127" xfId="34924" xr:uid="{00000000-0005-0000-0000-00006C880000}"/>
    <cellStyle name="Normal 8 4 4 128" xfId="34925" xr:uid="{00000000-0005-0000-0000-00006D880000}"/>
    <cellStyle name="Normal 8 4 4 129" xfId="34926" xr:uid="{00000000-0005-0000-0000-00006E880000}"/>
    <cellStyle name="Normal 8 4 4 13" xfId="34927" xr:uid="{00000000-0005-0000-0000-00006F880000}"/>
    <cellStyle name="Normal 8 4 4 130" xfId="34928" xr:uid="{00000000-0005-0000-0000-000070880000}"/>
    <cellStyle name="Normal 8 4 4 131" xfId="34929" xr:uid="{00000000-0005-0000-0000-000071880000}"/>
    <cellStyle name="Normal 8 4 4 132" xfId="34930" xr:uid="{00000000-0005-0000-0000-000072880000}"/>
    <cellStyle name="Normal 8 4 4 133" xfId="34931" xr:uid="{00000000-0005-0000-0000-000073880000}"/>
    <cellStyle name="Normal 8 4 4 134" xfId="34932" xr:uid="{00000000-0005-0000-0000-000074880000}"/>
    <cellStyle name="Normal 8 4 4 135" xfId="34933" xr:uid="{00000000-0005-0000-0000-000075880000}"/>
    <cellStyle name="Normal 8 4 4 136" xfId="34934" xr:uid="{00000000-0005-0000-0000-000076880000}"/>
    <cellStyle name="Normal 8 4 4 137" xfId="34935" xr:uid="{00000000-0005-0000-0000-000077880000}"/>
    <cellStyle name="Normal 8 4 4 138" xfId="34936" xr:uid="{00000000-0005-0000-0000-000078880000}"/>
    <cellStyle name="Normal 8 4 4 139" xfId="34937" xr:uid="{00000000-0005-0000-0000-000079880000}"/>
    <cellStyle name="Normal 8 4 4 14" xfId="34938" xr:uid="{00000000-0005-0000-0000-00007A880000}"/>
    <cellStyle name="Normal 8 4 4 140" xfId="34939" xr:uid="{00000000-0005-0000-0000-00007B880000}"/>
    <cellStyle name="Normal 8 4 4 141" xfId="34940" xr:uid="{00000000-0005-0000-0000-00007C880000}"/>
    <cellStyle name="Normal 8 4 4 142" xfId="34941" xr:uid="{00000000-0005-0000-0000-00007D880000}"/>
    <cellStyle name="Normal 8 4 4 143" xfId="34942" xr:uid="{00000000-0005-0000-0000-00007E880000}"/>
    <cellStyle name="Normal 8 4 4 144" xfId="34943" xr:uid="{00000000-0005-0000-0000-00007F880000}"/>
    <cellStyle name="Normal 8 4 4 145" xfId="34944" xr:uid="{00000000-0005-0000-0000-000080880000}"/>
    <cellStyle name="Normal 8 4 4 146" xfId="34945" xr:uid="{00000000-0005-0000-0000-000081880000}"/>
    <cellStyle name="Normal 8 4 4 147" xfId="34946" xr:uid="{00000000-0005-0000-0000-000082880000}"/>
    <cellStyle name="Normal 8 4 4 148" xfId="34947" xr:uid="{00000000-0005-0000-0000-000083880000}"/>
    <cellStyle name="Normal 8 4 4 149" xfId="34948" xr:uid="{00000000-0005-0000-0000-000084880000}"/>
    <cellStyle name="Normal 8 4 4 15" xfId="34949" xr:uid="{00000000-0005-0000-0000-000085880000}"/>
    <cellStyle name="Normal 8 4 4 150" xfId="34950" xr:uid="{00000000-0005-0000-0000-000086880000}"/>
    <cellStyle name="Normal 8 4 4 151" xfId="34951" xr:uid="{00000000-0005-0000-0000-000087880000}"/>
    <cellStyle name="Normal 8 4 4 152" xfId="34952" xr:uid="{00000000-0005-0000-0000-000088880000}"/>
    <cellStyle name="Normal 8 4 4 153" xfId="34953" xr:uid="{00000000-0005-0000-0000-000089880000}"/>
    <cellStyle name="Normal 8 4 4 154" xfId="34954" xr:uid="{00000000-0005-0000-0000-00008A880000}"/>
    <cellStyle name="Normal 8 4 4 155" xfId="34955" xr:uid="{00000000-0005-0000-0000-00008B880000}"/>
    <cellStyle name="Normal 8 4 4 156" xfId="34956" xr:uid="{00000000-0005-0000-0000-00008C880000}"/>
    <cellStyle name="Normal 8 4 4 157" xfId="34957" xr:uid="{00000000-0005-0000-0000-00008D880000}"/>
    <cellStyle name="Normal 8 4 4 158" xfId="34958" xr:uid="{00000000-0005-0000-0000-00008E880000}"/>
    <cellStyle name="Normal 8 4 4 159" xfId="34959" xr:uid="{00000000-0005-0000-0000-00008F880000}"/>
    <cellStyle name="Normal 8 4 4 16" xfId="34960" xr:uid="{00000000-0005-0000-0000-000090880000}"/>
    <cellStyle name="Normal 8 4 4 160" xfId="34961" xr:uid="{00000000-0005-0000-0000-000091880000}"/>
    <cellStyle name="Normal 8 4 4 161" xfId="34962" xr:uid="{00000000-0005-0000-0000-000092880000}"/>
    <cellStyle name="Normal 8 4 4 162" xfId="34963" xr:uid="{00000000-0005-0000-0000-000093880000}"/>
    <cellStyle name="Normal 8 4 4 163" xfId="34964" xr:uid="{00000000-0005-0000-0000-000094880000}"/>
    <cellStyle name="Normal 8 4 4 164" xfId="34965" xr:uid="{00000000-0005-0000-0000-000095880000}"/>
    <cellStyle name="Normal 8 4 4 165" xfId="34966" xr:uid="{00000000-0005-0000-0000-000096880000}"/>
    <cellStyle name="Normal 8 4 4 166" xfId="34967" xr:uid="{00000000-0005-0000-0000-000097880000}"/>
    <cellStyle name="Normal 8 4 4 167" xfId="34968" xr:uid="{00000000-0005-0000-0000-000098880000}"/>
    <cellStyle name="Normal 8 4 4 168" xfId="34969" xr:uid="{00000000-0005-0000-0000-000099880000}"/>
    <cellStyle name="Normal 8 4 4 169" xfId="34970" xr:uid="{00000000-0005-0000-0000-00009A880000}"/>
    <cellStyle name="Normal 8 4 4 17" xfId="34971" xr:uid="{00000000-0005-0000-0000-00009B880000}"/>
    <cellStyle name="Normal 8 4 4 170" xfId="34972" xr:uid="{00000000-0005-0000-0000-00009C880000}"/>
    <cellStyle name="Normal 8 4 4 171" xfId="34973" xr:uid="{00000000-0005-0000-0000-00009D880000}"/>
    <cellStyle name="Normal 8 4 4 172" xfId="34974" xr:uid="{00000000-0005-0000-0000-00009E880000}"/>
    <cellStyle name="Normal 8 4 4 173" xfId="34975" xr:uid="{00000000-0005-0000-0000-00009F880000}"/>
    <cellStyle name="Normal 8 4 4 174" xfId="34976" xr:uid="{00000000-0005-0000-0000-0000A0880000}"/>
    <cellStyle name="Normal 8 4 4 175" xfId="34977" xr:uid="{00000000-0005-0000-0000-0000A1880000}"/>
    <cellStyle name="Normal 8 4 4 176" xfId="34978" xr:uid="{00000000-0005-0000-0000-0000A2880000}"/>
    <cellStyle name="Normal 8 4 4 177" xfId="34979" xr:uid="{00000000-0005-0000-0000-0000A3880000}"/>
    <cellStyle name="Normal 8 4 4 178" xfId="34980" xr:uid="{00000000-0005-0000-0000-0000A4880000}"/>
    <cellStyle name="Normal 8 4 4 179" xfId="34981" xr:uid="{00000000-0005-0000-0000-0000A5880000}"/>
    <cellStyle name="Normal 8 4 4 18" xfId="34982" xr:uid="{00000000-0005-0000-0000-0000A6880000}"/>
    <cellStyle name="Normal 8 4 4 180" xfId="34983" xr:uid="{00000000-0005-0000-0000-0000A7880000}"/>
    <cellStyle name="Normal 8 4 4 19" xfId="34984" xr:uid="{00000000-0005-0000-0000-0000A8880000}"/>
    <cellStyle name="Normal 8 4 4 2" xfId="34985" xr:uid="{00000000-0005-0000-0000-0000A9880000}"/>
    <cellStyle name="Normal 8 4 4 20" xfId="34986" xr:uid="{00000000-0005-0000-0000-0000AA880000}"/>
    <cellStyle name="Normal 8 4 4 21" xfId="34987" xr:uid="{00000000-0005-0000-0000-0000AB880000}"/>
    <cellStyle name="Normal 8 4 4 22" xfId="34988" xr:uid="{00000000-0005-0000-0000-0000AC880000}"/>
    <cellStyle name="Normal 8 4 4 23" xfId="34989" xr:uid="{00000000-0005-0000-0000-0000AD880000}"/>
    <cellStyle name="Normal 8 4 4 24" xfId="34990" xr:uid="{00000000-0005-0000-0000-0000AE880000}"/>
    <cellStyle name="Normal 8 4 4 25" xfId="34991" xr:uid="{00000000-0005-0000-0000-0000AF880000}"/>
    <cellStyle name="Normal 8 4 4 26" xfId="34992" xr:uid="{00000000-0005-0000-0000-0000B0880000}"/>
    <cellStyle name="Normal 8 4 4 27" xfId="34993" xr:uid="{00000000-0005-0000-0000-0000B1880000}"/>
    <cellStyle name="Normal 8 4 4 28" xfId="34994" xr:uid="{00000000-0005-0000-0000-0000B2880000}"/>
    <cellStyle name="Normal 8 4 4 29" xfId="34995" xr:uid="{00000000-0005-0000-0000-0000B3880000}"/>
    <cellStyle name="Normal 8 4 4 3" xfId="34996" xr:uid="{00000000-0005-0000-0000-0000B4880000}"/>
    <cellStyle name="Normal 8 4 4 30" xfId="34997" xr:uid="{00000000-0005-0000-0000-0000B5880000}"/>
    <cellStyle name="Normal 8 4 4 31" xfId="34998" xr:uid="{00000000-0005-0000-0000-0000B6880000}"/>
    <cellStyle name="Normal 8 4 4 32" xfId="34999" xr:uid="{00000000-0005-0000-0000-0000B7880000}"/>
    <cellStyle name="Normal 8 4 4 33" xfId="35000" xr:uid="{00000000-0005-0000-0000-0000B8880000}"/>
    <cellStyle name="Normal 8 4 4 34" xfId="35001" xr:uid="{00000000-0005-0000-0000-0000B9880000}"/>
    <cellStyle name="Normal 8 4 4 35" xfId="35002" xr:uid="{00000000-0005-0000-0000-0000BA880000}"/>
    <cellStyle name="Normal 8 4 4 36" xfId="35003" xr:uid="{00000000-0005-0000-0000-0000BB880000}"/>
    <cellStyle name="Normal 8 4 4 37" xfId="35004" xr:uid="{00000000-0005-0000-0000-0000BC880000}"/>
    <cellStyle name="Normal 8 4 4 38" xfId="35005" xr:uid="{00000000-0005-0000-0000-0000BD880000}"/>
    <cellStyle name="Normal 8 4 4 39" xfId="35006" xr:uid="{00000000-0005-0000-0000-0000BE880000}"/>
    <cellStyle name="Normal 8 4 4 4" xfId="35007" xr:uid="{00000000-0005-0000-0000-0000BF880000}"/>
    <cellStyle name="Normal 8 4 4 40" xfId="35008" xr:uid="{00000000-0005-0000-0000-0000C0880000}"/>
    <cellStyle name="Normal 8 4 4 41" xfId="35009" xr:uid="{00000000-0005-0000-0000-0000C1880000}"/>
    <cellStyle name="Normal 8 4 4 42" xfId="35010" xr:uid="{00000000-0005-0000-0000-0000C2880000}"/>
    <cellStyle name="Normal 8 4 4 43" xfId="35011" xr:uid="{00000000-0005-0000-0000-0000C3880000}"/>
    <cellStyle name="Normal 8 4 4 44" xfId="35012" xr:uid="{00000000-0005-0000-0000-0000C4880000}"/>
    <cellStyle name="Normal 8 4 4 45" xfId="35013" xr:uid="{00000000-0005-0000-0000-0000C5880000}"/>
    <cellStyle name="Normal 8 4 4 46" xfId="35014" xr:uid="{00000000-0005-0000-0000-0000C6880000}"/>
    <cellStyle name="Normal 8 4 4 47" xfId="35015" xr:uid="{00000000-0005-0000-0000-0000C7880000}"/>
    <cellStyle name="Normal 8 4 4 48" xfId="35016" xr:uid="{00000000-0005-0000-0000-0000C8880000}"/>
    <cellStyle name="Normal 8 4 4 49" xfId="35017" xr:uid="{00000000-0005-0000-0000-0000C9880000}"/>
    <cellStyle name="Normal 8 4 4 5" xfId="35018" xr:uid="{00000000-0005-0000-0000-0000CA880000}"/>
    <cellStyle name="Normal 8 4 4 50" xfId="35019" xr:uid="{00000000-0005-0000-0000-0000CB880000}"/>
    <cellStyle name="Normal 8 4 4 51" xfId="35020" xr:uid="{00000000-0005-0000-0000-0000CC880000}"/>
    <cellStyle name="Normal 8 4 4 52" xfId="35021" xr:uid="{00000000-0005-0000-0000-0000CD880000}"/>
    <cellStyle name="Normal 8 4 4 53" xfId="35022" xr:uid="{00000000-0005-0000-0000-0000CE880000}"/>
    <cellStyle name="Normal 8 4 4 54" xfId="35023" xr:uid="{00000000-0005-0000-0000-0000CF880000}"/>
    <cellStyle name="Normal 8 4 4 55" xfId="35024" xr:uid="{00000000-0005-0000-0000-0000D0880000}"/>
    <cellStyle name="Normal 8 4 4 56" xfId="35025" xr:uid="{00000000-0005-0000-0000-0000D1880000}"/>
    <cellStyle name="Normal 8 4 4 57" xfId="35026" xr:uid="{00000000-0005-0000-0000-0000D2880000}"/>
    <cellStyle name="Normal 8 4 4 58" xfId="35027" xr:uid="{00000000-0005-0000-0000-0000D3880000}"/>
    <cellStyle name="Normal 8 4 4 59" xfId="35028" xr:uid="{00000000-0005-0000-0000-0000D4880000}"/>
    <cellStyle name="Normal 8 4 4 6" xfId="35029" xr:uid="{00000000-0005-0000-0000-0000D5880000}"/>
    <cellStyle name="Normal 8 4 4 60" xfId="35030" xr:uid="{00000000-0005-0000-0000-0000D6880000}"/>
    <cellStyle name="Normal 8 4 4 61" xfId="35031" xr:uid="{00000000-0005-0000-0000-0000D7880000}"/>
    <cellStyle name="Normal 8 4 4 62" xfId="35032" xr:uid="{00000000-0005-0000-0000-0000D8880000}"/>
    <cellStyle name="Normal 8 4 4 63" xfId="35033" xr:uid="{00000000-0005-0000-0000-0000D9880000}"/>
    <cellStyle name="Normal 8 4 4 64" xfId="35034" xr:uid="{00000000-0005-0000-0000-0000DA880000}"/>
    <cellStyle name="Normal 8 4 4 65" xfId="35035" xr:uid="{00000000-0005-0000-0000-0000DB880000}"/>
    <cellStyle name="Normal 8 4 4 66" xfId="35036" xr:uid="{00000000-0005-0000-0000-0000DC880000}"/>
    <cellStyle name="Normal 8 4 4 67" xfId="35037" xr:uid="{00000000-0005-0000-0000-0000DD880000}"/>
    <cellStyle name="Normal 8 4 4 68" xfId="35038" xr:uid="{00000000-0005-0000-0000-0000DE880000}"/>
    <cellStyle name="Normal 8 4 4 69" xfId="35039" xr:uid="{00000000-0005-0000-0000-0000DF880000}"/>
    <cellStyle name="Normal 8 4 4 7" xfId="35040" xr:uid="{00000000-0005-0000-0000-0000E0880000}"/>
    <cellStyle name="Normal 8 4 4 70" xfId="35041" xr:uid="{00000000-0005-0000-0000-0000E1880000}"/>
    <cellStyle name="Normal 8 4 4 71" xfId="35042" xr:uid="{00000000-0005-0000-0000-0000E2880000}"/>
    <cellStyle name="Normal 8 4 4 72" xfId="35043" xr:uid="{00000000-0005-0000-0000-0000E3880000}"/>
    <cellStyle name="Normal 8 4 4 73" xfId="35044" xr:uid="{00000000-0005-0000-0000-0000E4880000}"/>
    <cellStyle name="Normal 8 4 4 74" xfId="35045" xr:uid="{00000000-0005-0000-0000-0000E5880000}"/>
    <cellStyle name="Normal 8 4 4 75" xfId="35046" xr:uid="{00000000-0005-0000-0000-0000E6880000}"/>
    <cellStyle name="Normal 8 4 4 76" xfId="35047" xr:uid="{00000000-0005-0000-0000-0000E7880000}"/>
    <cellStyle name="Normal 8 4 4 77" xfId="35048" xr:uid="{00000000-0005-0000-0000-0000E8880000}"/>
    <cellStyle name="Normal 8 4 4 78" xfId="35049" xr:uid="{00000000-0005-0000-0000-0000E9880000}"/>
    <cellStyle name="Normal 8 4 4 79" xfId="35050" xr:uid="{00000000-0005-0000-0000-0000EA880000}"/>
    <cellStyle name="Normal 8 4 4 8" xfId="35051" xr:uid="{00000000-0005-0000-0000-0000EB880000}"/>
    <cellStyle name="Normal 8 4 4 80" xfId="35052" xr:uid="{00000000-0005-0000-0000-0000EC880000}"/>
    <cellStyle name="Normal 8 4 4 81" xfId="35053" xr:uid="{00000000-0005-0000-0000-0000ED880000}"/>
    <cellStyle name="Normal 8 4 4 82" xfId="35054" xr:uid="{00000000-0005-0000-0000-0000EE880000}"/>
    <cellStyle name="Normal 8 4 4 83" xfId="35055" xr:uid="{00000000-0005-0000-0000-0000EF880000}"/>
    <cellStyle name="Normal 8 4 4 84" xfId="35056" xr:uid="{00000000-0005-0000-0000-0000F0880000}"/>
    <cellStyle name="Normal 8 4 4 85" xfId="35057" xr:uid="{00000000-0005-0000-0000-0000F1880000}"/>
    <cellStyle name="Normal 8 4 4 86" xfId="35058" xr:uid="{00000000-0005-0000-0000-0000F2880000}"/>
    <cellStyle name="Normal 8 4 4 87" xfId="35059" xr:uid="{00000000-0005-0000-0000-0000F3880000}"/>
    <cellStyle name="Normal 8 4 4 88" xfId="35060" xr:uid="{00000000-0005-0000-0000-0000F4880000}"/>
    <cellStyle name="Normal 8 4 4 89" xfId="35061" xr:uid="{00000000-0005-0000-0000-0000F5880000}"/>
    <cellStyle name="Normal 8 4 4 9" xfId="35062" xr:uid="{00000000-0005-0000-0000-0000F6880000}"/>
    <cellStyle name="Normal 8 4 4 90" xfId="35063" xr:uid="{00000000-0005-0000-0000-0000F7880000}"/>
    <cellStyle name="Normal 8 4 4 91" xfId="35064" xr:uid="{00000000-0005-0000-0000-0000F8880000}"/>
    <cellStyle name="Normal 8 4 4 92" xfId="35065" xr:uid="{00000000-0005-0000-0000-0000F9880000}"/>
    <cellStyle name="Normal 8 4 4 93" xfId="35066" xr:uid="{00000000-0005-0000-0000-0000FA880000}"/>
    <cellStyle name="Normal 8 4 4 94" xfId="35067" xr:uid="{00000000-0005-0000-0000-0000FB880000}"/>
    <cellStyle name="Normal 8 4 4 95" xfId="35068" xr:uid="{00000000-0005-0000-0000-0000FC880000}"/>
    <cellStyle name="Normal 8 4 4 96" xfId="35069" xr:uid="{00000000-0005-0000-0000-0000FD880000}"/>
    <cellStyle name="Normal 8 4 4 97" xfId="35070" xr:uid="{00000000-0005-0000-0000-0000FE880000}"/>
    <cellStyle name="Normal 8 4 4 98" xfId="35071" xr:uid="{00000000-0005-0000-0000-0000FF880000}"/>
    <cellStyle name="Normal 8 4 4 99" xfId="35072" xr:uid="{00000000-0005-0000-0000-000000890000}"/>
    <cellStyle name="Normal 8 4 40" xfId="35073" xr:uid="{00000000-0005-0000-0000-000001890000}"/>
    <cellStyle name="Normal 8 4 41" xfId="35074" xr:uid="{00000000-0005-0000-0000-000002890000}"/>
    <cellStyle name="Normal 8 4 42" xfId="35075" xr:uid="{00000000-0005-0000-0000-000003890000}"/>
    <cellStyle name="Normal 8 4 43" xfId="35076" xr:uid="{00000000-0005-0000-0000-000004890000}"/>
    <cellStyle name="Normal 8 4 44" xfId="35077" xr:uid="{00000000-0005-0000-0000-000005890000}"/>
    <cellStyle name="Normal 8 4 45" xfId="35078" xr:uid="{00000000-0005-0000-0000-000006890000}"/>
    <cellStyle name="Normal 8 4 46" xfId="35079" xr:uid="{00000000-0005-0000-0000-000007890000}"/>
    <cellStyle name="Normal 8 4 47" xfId="35080" xr:uid="{00000000-0005-0000-0000-000008890000}"/>
    <cellStyle name="Normal 8 4 48" xfId="35081" xr:uid="{00000000-0005-0000-0000-000009890000}"/>
    <cellStyle name="Normal 8 4 49" xfId="35082" xr:uid="{00000000-0005-0000-0000-00000A890000}"/>
    <cellStyle name="Normal 8 4 5" xfId="35083" xr:uid="{00000000-0005-0000-0000-00000B890000}"/>
    <cellStyle name="Normal 8 4 50" xfId="35084" xr:uid="{00000000-0005-0000-0000-00000C890000}"/>
    <cellStyle name="Normal 8 4 51" xfId="35085" xr:uid="{00000000-0005-0000-0000-00000D890000}"/>
    <cellStyle name="Normal 8 4 52" xfId="35086" xr:uid="{00000000-0005-0000-0000-00000E890000}"/>
    <cellStyle name="Normal 8 4 53" xfId="35087" xr:uid="{00000000-0005-0000-0000-00000F890000}"/>
    <cellStyle name="Normal 8 4 54" xfId="35088" xr:uid="{00000000-0005-0000-0000-000010890000}"/>
    <cellStyle name="Normal 8 4 55" xfId="35089" xr:uid="{00000000-0005-0000-0000-000011890000}"/>
    <cellStyle name="Normal 8 4 56" xfId="35090" xr:uid="{00000000-0005-0000-0000-000012890000}"/>
    <cellStyle name="Normal 8 4 57" xfId="35091" xr:uid="{00000000-0005-0000-0000-000013890000}"/>
    <cellStyle name="Normal 8 4 58" xfId="35092" xr:uid="{00000000-0005-0000-0000-000014890000}"/>
    <cellStyle name="Normal 8 4 59" xfId="35093" xr:uid="{00000000-0005-0000-0000-000015890000}"/>
    <cellStyle name="Normal 8 4 6" xfId="35094" xr:uid="{00000000-0005-0000-0000-000016890000}"/>
    <cellStyle name="Normal 8 4 60" xfId="35095" xr:uid="{00000000-0005-0000-0000-000017890000}"/>
    <cellStyle name="Normal 8 4 61" xfId="35096" xr:uid="{00000000-0005-0000-0000-000018890000}"/>
    <cellStyle name="Normal 8 4 62" xfId="35097" xr:uid="{00000000-0005-0000-0000-000019890000}"/>
    <cellStyle name="Normal 8 4 63" xfId="35098" xr:uid="{00000000-0005-0000-0000-00001A890000}"/>
    <cellStyle name="Normal 8 4 64" xfId="35099" xr:uid="{00000000-0005-0000-0000-00001B890000}"/>
    <cellStyle name="Normal 8 4 65" xfId="35100" xr:uid="{00000000-0005-0000-0000-00001C890000}"/>
    <cellStyle name="Normal 8 4 66" xfId="35101" xr:uid="{00000000-0005-0000-0000-00001D890000}"/>
    <cellStyle name="Normal 8 4 67" xfId="35102" xr:uid="{00000000-0005-0000-0000-00001E890000}"/>
    <cellStyle name="Normal 8 4 68" xfId="35103" xr:uid="{00000000-0005-0000-0000-00001F890000}"/>
    <cellStyle name="Normal 8 4 69" xfId="35104" xr:uid="{00000000-0005-0000-0000-000020890000}"/>
    <cellStyle name="Normal 8 4 7" xfId="35105" xr:uid="{00000000-0005-0000-0000-000021890000}"/>
    <cellStyle name="Normal 8 4 70" xfId="35106" xr:uid="{00000000-0005-0000-0000-000022890000}"/>
    <cellStyle name="Normal 8 4 71" xfId="35107" xr:uid="{00000000-0005-0000-0000-000023890000}"/>
    <cellStyle name="Normal 8 4 72" xfId="35108" xr:uid="{00000000-0005-0000-0000-000024890000}"/>
    <cellStyle name="Normal 8 4 73" xfId="35109" xr:uid="{00000000-0005-0000-0000-000025890000}"/>
    <cellStyle name="Normal 8 4 74" xfId="35110" xr:uid="{00000000-0005-0000-0000-000026890000}"/>
    <cellStyle name="Normal 8 4 75" xfId="35111" xr:uid="{00000000-0005-0000-0000-000027890000}"/>
    <cellStyle name="Normal 8 4 76" xfId="35112" xr:uid="{00000000-0005-0000-0000-000028890000}"/>
    <cellStyle name="Normal 8 4 77" xfId="35113" xr:uid="{00000000-0005-0000-0000-000029890000}"/>
    <cellStyle name="Normal 8 4 78" xfId="35114" xr:uid="{00000000-0005-0000-0000-00002A890000}"/>
    <cellStyle name="Normal 8 4 79" xfId="35115" xr:uid="{00000000-0005-0000-0000-00002B890000}"/>
    <cellStyle name="Normal 8 4 8" xfId="35116" xr:uid="{00000000-0005-0000-0000-00002C890000}"/>
    <cellStyle name="Normal 8 4 80" xfId="35117" xr:uid="{00000000-0005-0000-0000-00002D890000}"/>
    <cellStyle name="Normal 8 4 81" xfId="35118" xr:uid="{00000000-0005-0000-0000-00002E890000}"/>
    <cellStyle name="Normal 8 4 82" xfId="35119" xr:uid="{00000000-0005-0000-0000-00002F890000}"/>
    <cellStyle name="Normal 8 4 83" xfId="35120" xr:uid="{00000000-0005-0000-0000-000030890000}"/>
    <cellStyle name="Normal 8 4 84" xfId="35121" xr:uid="{00000000-0005-0000-0000-000031890000}"/>
    <cellStyle name="Normal 8 4 85" xfId="35122" xr:uid="{00000000-0005-0000-0000-000032890000}"/>
    <cellStyle name="Normal 8 4 86" xfId="35123" xr:uid="{00000000-0005-0000-0000-000033890000}"/>
    <cellStyle name="Normal 8 4 87" xfId="35124" xr:uid="{00000000-0005-0000-0000-000034890000}"/>
    <cellStyle name="Normal 8 4 88" xfId="35125" xr:uid="{00000000-0005-0000-0000-000035890000}"/>
    <cellStyle name="Normal 8 4 89" xfId="35126" xr:uid="{00000000-0005-0000-0000-000036890000}"/>
    <cellStyle name="Normal 8 4 9" xfId="35127" xr:uid="{00000000-0005-0000-0000-000037890000}"/>
    <cellStyle name="Normal 8 4 90" xfId="35128" xr:uid="{00000000-0005-0000-0000-000038890000}"/>
    <cellStyle name="Normal 8 4 91" xfId="35129" xr:uid="{00000000-0005-0000-0000-000039890000}"/>
    <cellStyle name="Normal 8 4 92" xfId="35130" xr:uid="{00000000-0005-0000-0000-00003A890000}"/>
    <cellStyle name="Normal 8 4 93" xfId="35131" xr:uid="{00000000-0005-0000-0000-00003B890000}"/>
    <cellStyle name="Normal 8 4 94" xfId="35132" xr:uid="{00000000-0005-0000-0000-00003C890000}"/>
    <cellStyle name="Normal 8 4 95" xfId="35133" xr:uid="{00000000-0005-0000-0000-00003D890000}"/>
    <cellStyle name="Normal 8 4 96" xfId="35134" xr:uid="{00000000-0005-0000-0000-00003E890000}"/>
    <cellStyle name="Normal 8 4 97" xfId="35135" xr:uid="{00000000-0005-0000-0000-00003F890000}"/>
    <cellStyle name="Normal 8 4 98" xfId="35136" xr:uid="{00000000-0005-0000-0000-000040890000}"/>
    <cellStyle name="Normal 8 4 99" xfId="35137" xr:uid="{00000000-0005-0000-0000-000041890000}"/>
    <cellStyle name="Normal 8 40" xfId="35138" xr:uid="{00000000-0005-0000-0000-000042890000}"/>
    <cellStyle name="Normal 8 41" xfId="35139" xr:uid="{00000000-0005-0000-0000-000043890000}"/>
    <cellStyle name="Normal 8 42" xfId="35140" xr:uid="{00000000-0005-0000-0000-000044890000}"/>
    <cellStyle name="Normal 8 43" xfId="35141" xr:uid="{00000000-0005-0000-0000-000045890000}"/>
    <cellStyle name="Normal 8 44" xfId="35142" xr:uid="{00000000-0005-0000-0000-000046890000}"/>
    <cellStyle name="Normal 8 45" xfId="35143" xr:uid="{00000000-0005-0000-0000-000047890000}"/>
    <cellStyle name="Normal 8 46" xfId="35144" xr:uid="{00000000-0005-0000-0000-000048890000}"/>
    <cellStyle name="Normal 8 47" xfId="35145" xr:uid="{00000000-0005-0000-0000-000049890000}"/>
    <cellStyle name="Normal 8 48" xfId="35146" xr:uid="{00000000-0005-0000-0000-00004A890000}"/>
    <cellStyle name="Normal 8 49" xfId="35147" xr:uid="{00000000-0005-0000-0000-00004B890000}"/>
    <cellStyle name="Normal 8 5" xfId="35148" xr:uid="{00000000-0005-0000-0000-00004C890000}"/>
    <cellStyle name="Normal 8 5 2" xfId="35149" xr:uid="{00000000-0005-0000-0000-00004D890000}"/>
    <cellStyle name="Normal 8 50" xfId="35150" xr:uid="{00000000-0005-0000-0000-00004E890000}"/>
    <cellStyle name="Normal 8 51" xfId="35151" xr:uid="{00000000-0005-0000-0000-00004F890000}"/>
    <cellStyle name="Normal 8 52" xfId="35152" xr:uid="{00000000-0005-0000-0000-000050890000}"/>
    <cellStyle name="Normal 8 53" xfId="35153" xr:uid="{00000000-0005-0000-0000-000051890000}"/>
    <cellStyle name="Normal 8 54" xfId="35154" xr:uid="{00000000-0005-0000-0000-000052890000}"/>
    <cellStyle name="Normal 8 55" xfId="35155" xr:uid="{00000000-0005-0000-0000-000053890000}"/>
    <cellStyle name="Normal 8 56" xfId="35156" xr:uid="{00000000-0005-0000-0000-000054890000}"/>
    <cellStyle name="Normal 8 57" xfId="35157" xr:uid="{00000000-0005-0000-0000-000055890000}"/>
    <cellStyle name="Normal 8 58" xfId="35158" xr:uid="{00000000-0005-0000-0000-000056890000}"/>
    <cellStyle name="Normal 8 59" xfId="35159" xr:uid="{00000000-0005-0000-0000-000057890000}"/>
    <cellStyle name="Normal 8 6" xfId="35160" xr:uid="{00000000-0005-0000-0000-000058890000}"/>
    <cellStyle name="Normal 8 6 2" xfId="35161" xr:uid="{00000000-0005-0000-0000-000059890000}"/>
    <cellStyle name="Normal 8 60" xfId="35162" xr:uid="{00000000-0005-0000-0000-00005A890000}"/>
    <cellStyle name="Normal 8 61" xfId="35163" xr:uid="{00000000-0005-0000-0000-00005B890000}"/>
    <cellStyle name="Normal 8 62" xfId="35164" xr:uid="{00000000-0005-0000-0000-00005C890000}"/>
    <cellStyle name="Normal 8 63" xfId="35165" xr:uid="{00000000-0005-0000-0000-00005D890000}"/>
    <cellStyle name="Normal 8 64" xfId="35166" xr:uid="{00000000-0005-0000-0000-00005E890000}"/>
    <cellStyle name="Normal 8 65" xfId="35167" xr:uid="{00000000-0005-0000-0000-00005F890000}"/>
    <cellStyle name="Normal 8 66" xfId="35168" xr:uid="{00000000-0005-0000-0000-000060890000}"/>
    <cellStyle name="Normal 8 67" xfId="35169" xr:uid="{00000000-0005-0000-0000-000061890000}"/>
    <cellStyle name="Normal 8 7" xfId="35170" xr:uid="{00000000-0005-0000-0000-000062890000}"/>
    <cellStyle name="Normal 8 8" xfId="35171" xr:uid="{00000000-0005-0000-0000-000063890000}"/>
    <cellStyle name="Normal 8 8 10" xfId="35172" xr:uid="{00000000-0005-0000-0000-000064890000}"/>
    <cellStyle name="Normal 8 8 100" xfId="35173" xr:uid="{00000000-0005-0000-0000-000065890000}"/>
    <cellStyle name="Normal 8 8 101" xfId="35174" xr:uid="{00000000-0005-0000-0000-000066890000}"/>
    <cellStyle name="Normal 8 8 102" xfId="35175" xr:uid="{00000000-0005-0000-0000-000067890000}"/>
    <cellStyle name="Normal 8 8 103" xfId="35176" xr:uid="{00000000-0005-0000-0000-000068890000}"/>
    <cellStyle name="Normal 8 8 104" xfId="35177" xr:uid="{00000000-0005-0000-0000-000069890000}"/>
    <cellStyle name="Normal 8 8 105" xfId="35178" xr:uid="{00000000-0005-0000-0000-00006A890000}"/>
    <cellStyle name="Normal 8 8 106" xfId="35179" xr:uid="{00000000-0005-0000-0000-00006B890000}"/>
    <cellStyle name="Normal 8 8 107" xfId="35180" xr:uid="{00000000-0005-0000-0000-00006C890000}"/>
    <cellStyle name="Normal 8 8 108" xfId="35181" xr:uid="{00000000-0005-0000-0000-00006D890000}"/>
    <cellStyle name="Normal 8 8 109" xfId="35182" xr:uid="{00000000-0005-0000-0000-00006E890000}"/>
    <cellStyle name="Normal 8 8 11" xfId="35183" xr:uid="{00000000-0005-0000-0000-00006F890000}"/>
    <cellStyle name="Normal 8 8 110" xfId="35184" xr:uid="{00000000-0005-0000-0000-000070890000}"/>
    <cellStyle name="Normal 8 8 111" xfId="35185" xr:uid="{00000000-0005-0000-0000-000071890000}"/>
    <cellStyle name="Normal 8 8 112" xfId="35186" xr:uid="{00000000-0005-0000-0000-000072890000}"/>
    <cellStyle name="Normal 8 8 113" xfId="35187" xr:uid="{00000000-0005-0000-0000-000073890000}"/>
    <cellStyle name="Normal 8 8 114" xfId="35188" xr:uid="{00000000-0005-0000-0000-000074890000}"/>
    <cellStyle name="Normal 8 8 115" xfId="35189" xr:uid="{00000000-0005-0000-0000-000075890000}"/>
    <cellStyle name="Normal 8 8 116" xfId="35190" xr:uid="{00000000-0005-0000-0000-000076890000}"/>
    <cellStyle name="Normal 8 8 117" xfId="35191" xr:uid="{00000000-0005-0000-0000-000077890000}"/>
    <cellStyle name="Normal 8 8 118" xfId="35192" xr:uid="{00000000-0005-0000-0000-000078890000}"/>
    <cellStyle name="Normal 8 8 119" xfId="35193" xr:uid="{00000000-0005-0000-0000-000079890000}"/>
    <cellStyle name="Normal 8 8 12" xfId="35194" xr:uid="{00000000-0005-0000-0000-00007A890000}"/>
    <cellStyle name="Normal 8 8 120" xfId="35195" xr:uid="{00000000-0005-0000-0000-00007B890000}"/>
    <cellStyle name="Normal 8 8 121" xfId="35196" xr:uid="{00000000-0005-0000-0000-00007C890000}"/>
    <cellStyle name="Normal 8 8 122" xfId="35197" xr:uid="{00000000-0005-0000-0000-00007D890000}"/>
    <cellStyle name="Normal 8 8 123" xfId="35198" xr:uid="{00000000-0005-0000-0000-00007E890000}"/>
    <cellStyle name="Normal 8 8 124" xfId="35199" xr:uid="{00000000-0005-0000-0000-00007F890000}"/>
    <cellStyle name="Normal 8 8 125" xfId="35200" xr:uid="{00000000-0005-0000-0000-000080890000}"/>
    <cellStyle name="Normal 8 8 126" xfId="35201" xr:uid="{00000000-0005-0000-0000-000081890000}"/>
    <cellStyle name="Normal 8 8 127" xfId="35202" xr:uid="{00000000-0005-0000-0000-000082890000}"/>
    <cellStyle name="Normal 8 8 128" xfId="35203" xr:uid="{00000000-0005-0000-0000-000083890000}"/>
    <cellStyle name="Normal 8 8 129" xfId="35204" xr:uid="{00000000-0005-0000-0000-000084890000}"/>
    <cellStyle name="Normal 8 8 13" xfId="35205" xr:uid="{00000000-0005-0000-0000-000085890000}"/>
    <cellStyle name="Normal 8 8 130" xfId="35206" xr:uid="{00000000-0005-0000-0000-000086890000}"/>
    <cellStyle name="Normal 8 8 131" xfId="35207" xr:uid="{00000000-0005-0000-0000-000087890000}"/>
    <cellStyle name="Normal 8 8 132" xfId="35208" xr:uid="{00000000-0005-0000-0000-000088890000}"/>
    <cellStyle name="Normal 8 8 133" xfId="35209" xr:uid="{00000000-0005-0000-0000-000089890000}"/>
    <cellStyle name="Normal 8 8 134" xfId="35210" xr:uid="{00000000-0005-0000-0000-00008A890000}"/>
    <cellStyle name="Normal 8 8 135" xfId="35211" xr:uid="{00000000-0005-0000-0000-00008B890000}"/>
    <cellStyle name="Normal 8 8 136" xfId="35212" xr:uid="{00000000-0005-0000-0000-00008C890000}"/>
    <cellStyle name="Normal 8 8 137" xfId="35213" xr:uid="{00000000-0005-0000-0000-00008D890000}"/>
    <cellStyle name="Normal 8 8 138" xfId="35214" xr:uid="{00000000-0005-0000-0000-00008E890000}"/>
    <cellStyle name="Normal 8 8 139" xfId="35215" xr:uid="{00000000-0005-0000-0000-00008F890000}"/>
    <cellStyle name="Normal 8 8 14" xfId="35216" xr:uid="{00000000-0005-0000-0000-000090890000}"/>
    <cellStyle name="Normal 8 8 140" xfId="35217" xr:uid="{00000000-0005-0000-0000-000091890000}"/>
    <cellStyle name="Normal 8 8 141" xfId="35218" xr:uid="{00000000-0005-0000-0000-000092890000}"/>
    <cellStyle name="Normal 8 8 142" xfId="35219" xr:uid="{00000000-0005-0000-0000-000093890000}"/>
    <cellStyle name="Normal 8 8 143" xfId="35220" xr:uid="{00000000-0005-0000-0000-000094890000}"/>
    <cellStyle name="Normal 8 8 144" xfId="35221" xr:uid="{00000000-0005-0000-0000-000095890000}"/>
    <cellStyle name="Normal 8 8 145" xfId="35222" xr:uid="{00000000-0005-0000-0000-000096890000}"/>
    <cellStyle name="Normal 8 8 146" xfId="35223" xr:uid="{00000000-0005-0000-0000-000097890000}"/>
    <cellStyle name="Normal 8 8 147" xfId="35224" xr:uid="{00000000-0005-0000-0000-000098890000}"/>
    <cellStyle name="Normal 8 8 148" xfId="35225" xr:uid="{00000000-0005-0000-0000-000099890000}"/>
    <cellStyle name="Normal 8 8 149" xfId="35226" xr:uid="{00000000-0005-0000-0000-00009A890000}"/>
    <cellStyle name="Normal 8 8 15" xfId="35227" xr:uid="{00000000-0005-0000-0000-00009B890000}"/>
    <cellStyle name="Normal 8 8 150" xfId="35228" xr:uid="{00000000-0005-0000-0000-00009C890000}"/>
    <cellStyle name="Normal 8 8 151" xfId="35229" xr:uid="{00000000-0005-0000-0000-00009D890000}"/>
    <cellStyle name="Normal 8 8 152" xfId="35230" xr:uid="{00000000-0005-0000-0000-00009E890000}"/>
    <cellStyle name="Normal 8 8 153" xfId="35231" xr:uid="{00000000-0005-0000-0000-00009F890000}"/>
    <cellStyle name="Normal 8 8 154" xfId="35232" xr:uid="{00000000-0005-0000-0000-0000A0890000}"/>
    <cellStyle name="Normal 8 8 155" xfId="35233" xr:uid="{00000000-0005-0000-0000-0000A1890000}"/>
    <cellStyle name="Normal 8 8 156" xfId="35234" xr:uid="{00000000-0005-0000-0000-0000A2890000}"/>
    <cellStyle name="Normal 8 8 157" xfId="35235" xr:uid="{00000000-0005-0000-0000-0000A3890000}"/>
    <cellStyle name="Normal 8 8 158" xfId="35236" xr:uid="{00000000-0005-0000-0000-0000A4890000}"/>
    <cellStyle name="Normal 8 8 159" xfId="35237" xr:uid="{00000000-0005-0000-0000-0000A5890000}"/>
    <cellStyle name="Normal 8 8 16" xfId="35238" xr:uid="{00000000-0005-0000-0000-0000A6890000}"/>
    <cellStyle name="Normal 8 8 160" xfId="35239" xr:uid="{00000000-0005-0000-0000-0000A7890000}"/>
    <cellStyle name="Normal 8 8 161" xfId="35240" xr:uid="{00000000-0005-0000-0000-0000A8890000}"/>
    <cellStyle name="Normal 8 8 162" xfId="35241" xr:uid="{00000000-0005-0000-0000-0000A9890000}"/>
    <cellStyle name="Normal 8 8 163" xfId="35242" xr:uid="{00000000-0005-0000-0000-0000AA890000}"/>
    <cellStyle name="Normal 8 8 164" xfId="35243" xr:uid="{00000000-0005-0000-0000-0000AB890000}"/>
    <cellStyle name="Normal 8 8 165" xfId="35244" xr:uid="{00000000-0005-0000-0000-0000AC890000}"/>
    <cellStyle name="Normal 8 8 166" xfId="35245" xr:uid="{00000000-0005-0000-0000-0000AD890000}"/>
    <cellStyle name="Normal 8 8 167" xfId="35246" xr:uid="{00000000-0005-0000-0000-0000AE890000}"/>
    <cellStyle name="Normal 8 8 17" xfId="35247" xr:uid="{00000000-0005-0000-0000-0000AF890000}"/>
    <cellStyle name="Normal 8 8 18" xfId="35248" xr:uid="{00000000-0005-0000-0000-0000B0890000}"/>
    <cellStyle name="Normal 8 8 19" xfId="35249" xr:uid="{00000000-0005-0000-0000-0000B1890000}"/>
    <cellStyle name="Normal 8 8 2" xfId="35250" xr:uid="{00000000-0005-0000-0000-0000B2890000}"/>
    <cellStyle name="Normal 8 8 20" xfId="35251" xr:uid="{00000000-0005-0000-0000-0000B3890000}"/>
    <cellStyle name="Normal 8 8 21" xfId="35252" xr:uid="{00000000-0005-0000-0000-0000B4890000}"/>
    <cellStyle name="Normal 8 8 22" xfId="35253" xr:uid="{00000000-0005-0000-0000-0000B5890000}"/>
    <cellStyle name="Normal 8 8 23" xfId="35254" xr:uid="{00000000-0005-0000-0000-0000B6890000}"/>
    <cellStyle name="Normal 8 8 24" xfId="35255" xr:uid="{00000000-0005-0000-0000-0000B7890000}"/>
    <cellStyle name="Normal 8 8 25" xfId="35256" xr:uid="{00000000-0005-0000-0000-0000B8890000}"/>
    <cellStyle name="Normal 8 8 26" xfId="35257" xr:uid="{00000000-0005-0000-0000-0000B9890000}"/>
    <cellStyle name="Normal 8 8 27" xfId="35258" xr:uid="{00000000-0005-0000-0000-0000BA890000}"/>
    <cellStyle name="Normal 8 8 28" xfId="35259" xr:uid="{00000000-0005-0000-0000-0000BB890000}"/>
    <cellStyle name="Normal 8 8 29" xfId="35260" xr:uid="{00000000-0005-0000-0000-0000BC890000}"/>
    <cellStyle name="Normal 8 8 3" xfId="35261" xr:uid="{00000000-0005-0000-0000-0000BD890000}"/>
    <cellStyle name="Normal 8 8 30" xfId="35262" xr:uid="{00000000-0005-0000-0000-0000BE890000}"/>
    <cellStyle name="Normal 8 8 31" xfId="35263" xr:uid="{00000000-0005-0000-0000-0000BF890000}"/>
    <cellStyle name="Normal 8 8 32" xfId="35264" xr:uid="{00000000-0005-0000-0000-0000C0890000}"/>
    <cellStyle name="Normal 8 8 33" xfId="35265" xr:uid="{00000000-0005-0000-0000-0000C1890000}"/>
    <cellStyle name="Normal 8 8 34" xfId="35266" xr:uid="{00000000-0005-0000-0000-0000C2890000}"/>
    <cellStyle name="Normal 8 8 35" xfId="35267" xr:uid="{00000000-0005-0000-0000-0000C3890000}"/>
    <cellStyle name="Normal 8 8 36" xfId="35268" xr:uid="{00000000-0005-0000-0000-0000C4890000}"/>
    <cellStyle name="Normal 8 8 37" xfId="35269" xr:uid="{00000000-0005-0000-0000-0000C5890000}"/>
    <cellStyle name="Normal 8 8 38" xfId="35270" xr:uid="{00000000-0005-0000-0000-0000C6890000}"/>
    <cellStyle name="Normal 8 8 39" xfId="35271" xr:uid="{00000000-0005-0000-0000-0000C7890000}"/>
    <cellStyle name="Normal 8 8 4" xfId="35272" xr:uid="{00000000-0005-0000-0000-0000C8890000}"/>
    <cellStyle name="Normal 8 8 40" xfId="35273" xr:uid="{00000000-0005-0000-0000-0000C9890000}"/>
    <cellStyle name="Normal 8 8 41" xfId="35274" xr:uid="{00000000-0005-0000-0000-0000CA890000}"/>
    <cellStyle name="Normal 8 8 42" xfId="35275" xr:uid="{00000000-0005-0000-0000-0000CB890000}"/>
    <cellStyle name="Normal 8 8 43" xfId="35276" xr:uid="{00000000-0005-0000-0000-0000CC890000}"/>
    <cellStyle name="Normal 8 8 44" xfId="35277" xr:uid="{00000000-0005-0000-0000-0000CD890000}"/>
    <cellStyle name="Normal 8 8 45" xfId="35278" xr:uid="{00000000-0005-0000-0000-0000CE890000}"/>
    <cellStyle name="Normal 8 8 46" xfId="35279" xr:uid="{00000000-0005-0000-0000-0000CF890000}"/>
    <cellStyle name="Normal 8 8 47" xfId="35280" xr:uid="{00000000-0005-0000-0000-0000D0890000}"/>
    <cellStyle name="Normal 8 8 48" xfId="35281" xr:uid="{00000000-0005-0000-0000-0000D1890000}"/>
    <cellStyle name="Normal 8 8 49" xfId="35282" xr:uid="{00000000-0005-0000-0000-0000D2890000}"/>
    <cellStyle name="Normal 8 8 5" xfId="35283" xr:uid="{00000000-0005-0000-0000-0000D3890000}"/>
    <cellStyle name="Normal 8 8 50" xfId="35284" xr:uid="{00000000-0005-0000-0000-0000D4890000}"/>
    <cellStyle name="Normal 8 8 51" xfId="35285" xr:uid="{00000000-0005-0000-0000-0000D5890000}"/>
    <cellStyle name="Normal 8 8 52" xfId="35286" xr:uid="{00000000-0005-0000-0000-0000D6890000}"/>
    <cellStyle name="Normal 8 8 53" xfId="35287" xr:uid="{00000000-0005-0000-0000-0000D7890000}"/>
    <cellStyle name="Normal 8 8 54" xfId="35288" xr:uid="{00000000-0005-0000-0000-0000D8890000}"/>
    <cellStyle name="Normal 8 8 55" xfId="35289" xr:uid="{00000000-0005-0000-0000-0000D9890000}"/>
    <cellStyle name="Normal 8 8 56" xfId="35290" xr:uid="{00000000-0005-0000-0000-0000DA890000}"/>
    <cellStyle name="Normal 8 8 57" xfId="35291" xr:uid="{00000000-0005-0000-0000-0000DB890000}"/>
    <cellStyle name="Normal 8 8 58" xfId="35292" xr:uid="{00000000-0005-0000-0000-0000DC890000}"/>
    <cellStyle name="Normal 8 8 59" xfId="35293" xr:uid="{00000000-0005-0000-0000-0000DD890000}"/>
    <cellStyle name="Normal 8 8 6" xfId="35294" xr:uid="{00000000-0005-0000-0000-0000DE890000}"/>
    <cellStyle name="Normal 8 8 60" xfId="35295" xr:uid="{00000000-0005-0000-0000-0000DF890000}"/>
    <cellStyle name="Normal 8 8 61" xfId="35296" xr:uid="{00000000-0005-0000-0000-0000E0890000}"/>
    <cellStyle name="Normal 8 8 62" xfId="35297" xr:uid="{00000000-0005-0000-0000-0000E1890000}"/>
    <cellStyle name="Normal 8 8 63" xfId="35298" xr:uid="{00000000-0005-0000-0000-0000E2890000}"/>
    <cellStyle name="Normal 8 8 64" xfId="35299" xr:uid="{00000000-0005-0000-0000-0000E3890000}"/>
    <cellStyle name="Normal 8 8 65" xfId="35300" xr:uid="{00000000-0005-0000-0000-0000E4890000}"/>
    <cellStyle name="Normal 8 8 66" xfId="35301" xr:uid="{00000000-0005-0000-0000-0000E5890000}"/>
    <cellStyle name="Normal 8 8 67" xfId="35302" xr:uid="{00000000-0005-0000-0000-0000E6890000}"/>
    <cellStyle name="Normal 8 8 68" xfId="35303" xr:uid="{00000000-0005-0000-0000-0000E7890000}"/>
    <cellStyle name="Normal 8 8 69" xfId="35304" xr:uid="{00000000-0005-0000-0000-0000E8890000}"/>
    <cellStyle name="Normal 8 8 7" xfId="35305" xr:uid="{00000000-0005-0000-0000-0000E9890000}"/>
    <cellStyle name="Normal 8 8 70" xfId="35306" xr:uid="{00000000-0005-0000-0000-0000EA890000}"/>
    <cellStyle name="Normal 8 8 71" xfId="35307" xr:uid="{00000000-0005-0000-0000-0000EB890000}"/>
    <cellStyle name="Normal 8 8 72" xfId="35308" xr:uid="{00000000-0005-0000-0000-0000EC890000}"/>
    <cellStyle name="Normal 8 8 73" xfId="35309" xr:uid="{00000000-0005-0000-0000-0000ED890000}"/>
    <cellStyle name="Normal 8 8 74" xfId="35310" xr:uid="{00000000-0005-0000-0000-0000EE890000}"/>
    <cellStyle name="Normal 8 8 75" xfId="35311" xr:uid="{00000000-0005-0000-0000-0000EF890000}"/>
    <cellStyle name="Normal 8 8 76" xfId="35312" xr:uid="{00000000-0005-0000-0000-0000F0890000}"/>
    <cellStyle name="Normal 8 8 77" xfId="35313" xr:uid="{00000000-0005-0000-0000-0000F1890000}"/>
    <cellStyle name="Normal 8 8 78" xfId="35314" xr:uid="{00000000-0005-0000-0000-0000F2890000}"/>
    <cellStyle name="Normal 8 8 79" xfId="35315" xr:uid="{00000000-0005-0000-0000-0000F3890000}"/>
    <cellStyle name="Normal 8 8 8" xfId="35316" xr:uid="{00000000-0005-0000-0000-0000F4890000}"/>
    <cellStyle name="Normal 8 8 80" xfId="35317" xr:uid="{00000000-0005-0000-0000-0000F5890000}"/>
    <cellStyle name="Normal 8 8 81" xfId="35318" xr:uid="{00000000-0005-0000-0000-0000F6890000}"/>
    <cellStyle name="Normal 8 8 82" xfId="35319" xr:uid="{00000000-0005-0000-0000-0000F7890000}"/>
    <cellStyle name="Normal 8 8 83" xfId="35320" xr:uid="{00000000-0005-0000-0000-0000F8890000}"/>
    <cellStyle name="Normal 8 8 84" xfId="35321" xr:uid="{00000000-0005-0000-0000-0000F9890000}"/>
    <cellStyle name="Normal 8 8 85" xfId="35322" xr:uid="{00000000-0005-0000-0000-0000FA890000}"/>
    <cellStyle name="Normal 8 8 86" xfId="35323" xr:uid="{00000000-0005-0000-0000-0000FB890000}"/>
    <cellStyle name="Normal 8 8 87" xfId="35324" xr:uid="{00000000-0005-0000-0000-0000FC890000}"/>
    <cellStyle name="Normal 8 8 88" xfId="35325" xr:uid="{00000000-0005-0000-0000-0000FD890000}"/>
    <cellStyle name="Normal 8 8 89" xfId="35326" xr:uid="{00000000-0005-0000-0000-0000FE890000}"/>
    <cellStyle name="Normal 8 8 9" xfId="35327" xr:uid="{00000000-0005-0000-0000-0000FF890000}"/>
    <cellStyle name="Normal 8 8 90" xfId="35328" xr:uid="{00000000-0005-0000-0000-0000008A0000}"/>
    <cellStyle name="Normal 8 8 91" xfId="35329" xr:uid="{00000000-0005-0000-0000-0000018A0000}"/>
    <cellStyle name="Normal 8 8 92" xfId="35330" xr:uid="{00000000-0005-0000-0000-0000028A0000}"/>
    <cellStyle name="Normal 8 8 93" xfId="35331" xr:uid="{00000000-0005-0000-0000-0000038A0000}"/>
    <cellStyle name="Normal 8 8 94" xfId="35332" xr:uid="{00000000-0005-0000-0000-0000048A0000}"/>
    <cellStyle name="Normal 8 8 95" xfId="35333" xr:uid="{00000000-0005-0000-0000-0000058A0000}"/>
    <cellStyle name="Normal 8 8 96" xfId="35334" xr:uid="{00000000-0005-0000-0000-0000068A0000}"/>
    <cellStyle name="Normal 8 8 97" xfId="35335" xr:uid="{00000000-0005-0000-0000-0000078A0000}"/>
    <cellStyle name="Normal 8 8 98" xfId="35336" xr:uid="{00000000-0005-0000-0000-0000088A0000}"/>
    <cellStyle name="Normal 8 8 99" xfId="35337" xr:uid="{00000000-0005-0000-0000-0000098A0000}"/>
    <cellStyle name="Normal 8 9" xfId="35338" xr:uid="{00000000-0005-0000-0000-00000A8A0000}"/>
    <cellStyle name="Normal 8 9 10" xfId="35339" xr:uid="{00000000-0005-0000-0000-00000B8A0000}"/>
    <cellStyle name="Normal 8 9 100" xfId="35340" xr:uid="{00000000-0005-0000-0000-00000C8A0000}"/>
    <cellStyle name="Normal 8 9 101" xfId="35341" xr:uid="{00000000-0005-0000-0000-00000D8A0000}"/>
    <cellStyle name="Normal 8 9 102" xfId="35342" xr:uid="{00000000-0005-0000-0000-00000E8A0000}"/>
    <cellStyle name="Normal 8 9 103" xfId="35343" xr:uid="{00000000-0005-0000-0000-00000F8A0000}"/>
    <cellStyle name="Normal 8 9 104" xfId="35344" xr:uid="{00000000-0005-0000-0000-0000108A0000}"/>
    <cellStyle name="Normal 8 9 105" xfId="35345" xr:uid="{00000000-0005-0000-0000-0000118A0000}"/>
    <cellStyle name="Normal 8 9 106" xfId="35346" xr:uid="{00000000-0005-0000-0000-0000128A0000}"/>
    <cellStyle name="Normal 8 9 107" xfId="35347" xr:uid="{00000000-0005-0000-0000-0000138A0000}"/>
    <cellStyle name="Normal 8 9 108" xfId="35348" xr:uid="{00000000-0005-0000-0000-0000148A0000}"/>
    <cellStyle name="Normal 8 9 109" xfId="35349" xr:uid="{00000000-0005-0000-0000-0000158A0000}"/>
    <cellStyle name="Normal 8 9 11" xfId="35350" xr:uid="{00000000-0005-0000-0000-0000168A0000}"/>
    <cellStyle name="Normal 8 9 110" xfId="35351" xr:uid="{00000000-0005-0000-0000-0000178A0000}"/>
    <cellStyle name="Normal 8 9 111" xfId="35352" xr:uid="{00000000-0005-0000-0000-0000188A0000}"/>
    <cellStyle name="Normal 8 9 112" xfId="35353" xr:uid="{00000000-0005-0000-0000-0000198A0000}"/>
    <cellStyle name="Normal 8 9 113" xfId="35354" xr:uid="{00000000-0005-0000-0000-00001A8A0000}"/>
    <cellStyle name="Normal 8 9 114" xfId="35355" xr:uid="{00000000-0005-0000-0000-00001B8A0000}"/>
    <cellStyle name="Normal 8 9 115" xfId="35356" xr:uid="{00000000-0005-0000-0000-00001C8A0000}"/>
    <cellStyle name="Normal 8 9 116" xfId="35357" xr:uid="{00000000-0005-0000-0000-00001D8A0000}"/>
    <cellStyle name="Normal 8 9 117" xfId="35358" xr:uid="{00000000-0005-0000-0000-00001E8A0000}"/>
    <cellStyle name="Normal 8 9 118" xfId="35359" xr:uid="{00000000-0005-0000-0000-00001F8A0000}"/>
    <cellStyle name="Normal 8 9 119" xfId="35360" xr:uid="{00000000-0005-0000-0000-0000208A0000}"/>
    <cellStyle name="Normal 8 9 12" xfId="35361" xr:uid="{00000000-0005-0000-0000-0000218A0000}"/>
    <cellStyle name="Normal 8 9 120" xfId="35362" xr:uid="{00000000-0005-0000-0000-0000228A0000}"/>
    <cellStyle name="Normal 8 9 121" xfId="35363" xr:uid="{00000000-0005-0000-0000-0000238A0000}"/>
    <cellStyle name="Normal 8 9 122" xfId="35364" xr:uid="{00000000-0005-0000-0000-0000248A0000}"/>
    <cellStyle name="Normal 8 9 123" xfId="35365" xr:uid="{00000000-0005-0000-0000-0000258A0000}"/>
    <cellStyle name="Normal 8 9 124" xfId="35366" xr:uid="{00000000-0005-0000-0000-0000268A0000}"/>
    <cellStyle name="Normal 8 9 125" xfId="35367" xr:uid="{00000000-0005-0000-0000-0000278A0000}"/>
    <cellStyle name="Normal 8 9 126" xfId="35368" xr:uid="{00000000-0005-0000-0000-0000288A0000}"/>
    <cellStyle name="Normal 8 9 127" xfId="35369" xr:uid="{00000000-0005-0000-0000-0000298A0000}"/>
    <cellStyle name="Normal 8 9 128" xfId="35370" xr:uid="{00000000-0005-0000-0000-00002A8A0000}"/>
    <cellStyle name="Normal 8 9 129" xfId="35371" xr:uid="{00000000-0005-0000-0000-00002B8A0000}"/>
    <cellStyle name="Normal 8 9 13" xfId="35372" xr:uid="{00000000-0005-0000-0000-00002C8A0000}"/>
    <cellStyle name="Normal 8 9 130" xfId="35373" xr:uid="{00000000-0005-0000-0000-00002D8A0000}"/>
    <cellStyle name="Normal 8 9 131" xfId="35374" xr:uid="{00000000-0005-0000-0000-00002E8A0000}"/>
    <cellStyle name="Normal 8 9 132" xfId="35375" xr:uid="{00000000-0005-0000-0000-00002F8A0000}"/>
    <cellStyle name="Normal 8 9 133" xfId="35376" xr:uid="{00000000-0005-0000-0000-0000308A0000}"/>
    <cellStyle name="Normal 8 9 134" xfId="35377" xr:uid="{00000000-0005-0000-0000-0000318A0000}"/>
    <cellStyle name="Normal 8 9 135" xfId="35378" xr:uid="{00000000-0005-0000-0000-0000328A0000}"/>
    <cellStyle name="Normal 8 9 136" xfId="35379" xr:uid="{00000000-0005-0000-0000-0000338A0000}"/>
    <cellStyle name="Normal 8 9 137" xfId="35380" xr:uid="{00000000-0005-0000-0000-0000348A0000}"/>
    <cellStyle name="Normal 8 9 138" xfId="35381" xr:uid="{00000000-0005-0000-0000-0000358A0000}"/>
    <cellStyle name="Normal 8 9 139" xfId="35382" xr:uid="{00000000-0005-0000-0000-0000368A0000}"/>
    <cellStyle name="Normal 8 9 14" xfId="35383" xr:uid="{00000000-0005-0000-0000-0000378A0000}"/>
    <cellStyle name="Normal 8 9 140" xfId="35384" xr:uid="{00000000-0005-0000-0000-0000388A0000}"/>
    <cellStyle name="Normal 8 9 141" xfId="35385" xr:uid="{00000000-0005-0000-0000-0000398A0000}"/>
    <cellStyle name="Normal 8 9 142" xfId="35386" xr:uid="{00000000-0005-0000-0000-00003A8A0000}"/>
    <cellStyle name="Normal 8 9 143" xfId="35387" xr:uid="{00000000-0005-0000-0000-00003B8A0000}"/>
    <cellStyle name="Normal 8 9 144" xfId="35388" xr:uid="{00000000-0005-0000-0000-00003C8A0000}"/>
    <cellStyle name="Normal 8 9 145" xfId="35389" xr:uid="{00000000-0005-0000-0000-00003D8A0000}"/>
    <cellStyle name="Normal 8 9 146" xfId="35390" xr:uid="{00000000-0005-0000-0000-00003E8A0000}"/>
    <cellStyle name="Normal 8 9 147" xfId="35391" xr:uid="{00000000-0005-0000-0000-00003F8A0000}"/>
    <cellStyle name="Normal 8 9 148" xfId="35392" xr:uid="{00000000-0005-0000-0000-0000408A0000}"/>
    <cellStyle name="Normal 8 9 149" xfId="35393" xr:uid="{00000000-0005-0000-0000-0000418A0000}"/>
    <cellStyle name="Normal 8 9 15" xfId="35394" xr:uid="{00000000-0005-0000-0000-0000428A0000}"/>
    <cellStyle name="Normal 8 9 150" xfId="35395" xr:uid="{00000000-0005-0000-0000-0000438A0000}"/>
    <cellStyle name="Normal 8 9 151" xfId="35396" xr:uid="{00000000-0005-0000-0000-0000448A0000}"/>
    <cellStyle name="Normal 8 9 152" xfId="35397" xr:uid="{00000000-0005-0000-0000-0000458A0000}"/>
    <cellStyle name="Normal 8 9 153" xfId="35398" xr:uid="{00000000-0005-0000-0000-0000468A0000}"/>
    <cellStyle name="Normal 8 9 154" xfId="35399" xr:uid="{00000000-0005-0000-0000-0000478A0000}"/>
    <cellStyle name="Normal 8 9 155" xfId="35400" xr:uid="{00000000-0005-0000-0000-0000488A0000}"/>
    <cellStyle name="Normal 8 9 156" xfId="35401" xr:uid="{00000000-0005-0000-0000-0000498A0000}"/>
    <cellStyle name="Normal 8 9 157" xfId="35402" xr:uid="{00000000-0005-0000-0000-00004A8A0000}"/>
    <cellStyle name="Normal 8 9 158" xfId="35403" xr:uid="{00000000-0005-0000-0000-00004B8A0000}"/>
    <cellStyle name="Normal 8 9 159" xfId="35404" xr:uid="{00000000-0005-0000-0000-00004C8A0000}"/>
    <cellStyle name="Normal 8 9 16" xfId="35405" xr:uid="{00000000-0005-0000-0000-00004D8A0000}"/>
    <cellStyle name="Normal 8 9 160" xfId="35406" xr:uid="{00000000-0005-0000-0000-00004E8A0000}"/>
    <cellStyle name="Normal 8 9 161" xfId="35407" xr:uid="{00000000-0005-0000-0000-00004F8A0000}"/>
    <cellStyle name="Normal 8 9 162" xfId="35408" xr:uid="{00000000-0005-0000-0000-0000508A0000}"/>
    <cellStyle name="Normal 8 9 163" xfId="35409" xr:uid="{00000000-0005-0000-0000-0000518A0000}"/>
    <cellStyle name="Normal 8 9 164" xfId="35410" xr:uid="{00000000-0005-0000-0000-0000528A0000}"/>
    <cellStyle name="Normal 8 9 165" xfId="35411" xr:uid="{00000000-0005-0000-0000-0000538A0000}"/>
    <cellStyle name="Normal 8 9 166" xfId="35412" xr:uid="{00000000-0005-0000-0000-0000548A0000}"/>
    <cellStyle name="Normal 8 9 167" xfId="35413" xr:uid="{00000000-0005-0000-0000-0000558A0000}"/>
    <cellStyle name="Normal 8 9 17" xfId="35414" xr:uid="{00000000-0005-0000-0000-0000568A0000}"/>
    <cellStyle name="Normal 8 9 18" xfId="35415" xr:uid="{00000000-0005-0000-0000-0000578A0000}"/>
    <cellStyle name="Normal 8 9 19" xfId="35416" xr:uid="{00000000-0005-0000-0000-0000588A0000}"/>
    <cellStyle name="Normal 8 9 2" xfId="35417" xr:uid="{00000000-0005-0000-0000-0000598A0000}"/>
    <cellStyle name="Normal 8 9 20" xfId="35418" xr:uid="{00000000-0005-0000-0000-00005A8A0000}"/>
    <cellStyle name="Normal 8 9 21" xfId="35419" xr:uid="{00000000-0005-0000-0000-00005B8A0000}"/>
    <cellStyle name="Normal 8 9 22" xfId="35420" xr:uid="{00000000-0005-0000-0000-00005C8A0000}"/>
    <cellStyle name="Normal 8 9 23" xfId="35421" xr:uid="{00000000-0005-0000-0000-00005D8A0000}"/>
    <cellStyle name="Normal 8 9 24" xfId="35422" xr:uid="{00000000-0005-0000-0000-00005E8A0000}"/>
    <cellStyle name="Normal 8 9 25" xfId="35423" xr:uid="{00000000-0005-0000-0000-00005F8A0000}"/>
    <cellStyle name="Normal 8 9 26" xfId="35424" xr:uid="{00000000-0005-0000-0000-0000608A0000}"/>
    <cellStyle name="Normal 8 9 27" xfId="35425" xr:uid="{00000000-0005-0000-0000-0000618A0000}"/>
    <cellStyle name="Normal 8 9 28" xfId="35426" xr:uid="{00000000-0005-0000-0000-0000628A0000}"/>
    <cellStyle name="Normal 8 9 29" xfId="35427" xr:uid="{00000000-0005-0000-0000-0000638A0000}"/>
    <cellStyle name="Normal 8 9 3" xfId="35428" xr:uid="{00000000-0005-0000-0000-0000648A0000}"/>
    <cellStyle name="Normal 8 9 30" xfId="35429" xr:uid="{00000000-0005-0000-0000-0000658A0000}"/>
    <cellStyle name="Normal 8 9 31" xfId="35430" xr:uid="{00000000-0005-0000-0000-0000668A0000}"/>
    <cellStyle name="Normal 8 9 32" xfId="35431" xr:uid="{00000000-0005-0000-0000-0000678A0000}"/>
    <cellStyle name="Normal 8 9 33" xfId="35432" xr:uid="{00000000-0005-0000-0000-0000688A0000}"/>
    <cellStyle name="Normal 8 9 34" xfId="35433" xr:uid="{00000000-0005-0000-0000-0000698A0000}"/>
    <cellStyle name="Normal 8 9 35" xfId="35434" xr:uid="{00000000-0005-0000-0000-00006A8A0000}"/>
    <cellStyle name="Normal 8 9 36" xfId="35435" xr:uid="{00000000-0005-0000-0000-00006B8A0000}"/>
    <cellStyle name="Normal 8 9 37" xfId="35436" xr:uid="{00000000-0005-0000-0000-00006C8A0000}"/>
    <cellStyle name="Normal 8 9 38" xfId="35437" xr:uid="{00000000-0005-0000-0000-00006D8A0000}"/>
    <cellStyle name="Normal 8 9 39" xfId="35438" xr:uid="{00000000-0005-0000-0000-00006E8A0000}"/>
    <cellStyle name="Normal 8 9 4" xfId="35439" xr:uid="{00000000-0005-0000-0000-00006F8A0000}"/>
    <cellStyle name="Normal 8 9 40" xfId="35440" xr:uid="{00000000-0005-0000-0000-0000708A0000}"/>
    <cellStyle name="Normal 8 9 41" xfId="35441" xr:uid="{00000000-0005-0000-0000-0000718A0000}"/>
    <cellStyle name="Normal 8 9 42" xfId="35442" xr:uid="{00000000-0005-0000-0000-0000728A0000}"/>
    <cellStyle name="Normal 8 9 43" xfId="35443" xr:uid="{00000000-0005-0000-0000-0000738A0000}"/>
    <cellStyle name="Normal 8 9 44" xfId="35444" xr:uid="{00000000-0005-0000-0000-0000748A0000}"/>
    <cellStyle name="Normal 8 9 45" xfId="35445" xr:uid="{00000000-0005-0000-0000-0000758A0000}"/>
    <cellStyle name="Normal 8 9 46" xfId="35446" xr:uid="{00000000-0005-0000-0000-0000768A0000}"/>
    <cellStyle name="Normal 8 9 47" xfId="35447" xr:uid="{00000000-0005-0000-0000-0000778A0000}"/>
    <cellStyle name="Normal 8 9 48" xfId="35448" xr:uid="{00000000-0005-0000-0000-0000788A0000}"/>
    <cellStyle name="Normal 8 9 49" xfId="35449" xr:uid="{00000000-0005-0000-0000-0000798A0000}"/>
    <cellStyle name="Normal 8 9 5" xfId="35450" xr:uid="{00000000-0005-0000-0000-00007A8A0000}"/>
    <cellStyle name="Normal 8 9 50" xfId="35451" xr:uid="{00000000-0005-0000-0000-00007B8A0000}"/>
    <cellStyle name="Normal 8 9 51" xfId="35452" xr:uid="{00000000-0005-0000-0000-00007C8A0000}"/>
    <cellStyle name="Normal 8 9 52" xfId="35453" xr:uid="{00000000-0005-0000-0000-00007D8A0000}"/>
    <cellStyle name="Normal 8 9 53" xfId="35454" xr:uid="{00000000-0005-0000-0000-00007E8A0000}"/>
    <cellStyle name="Normal 8 9 54" xfId="35455" xr:uid="{00000000-0005-0000-0000-00007F8A0000}"/>
    <cellStyle name="Normal 8 9 55" xfId="35456" xr:uid="{00000000-0005-0000-0000-0000808A0000}"/>
    <cellStyle name="Normal 8 9 56" xfId="35457" xr:uid="{00000000-0005-0000-0000-0000818A0000}"/>
    <cellStyle name="Normal 8 9 57" xfId="35458" xr:uid="{00000000-0005-0000-0000-0000828A0000}"/>
    <cellStyle name="Normal 8 9 58" xfId="35459" xr:uid="{00000000-0005-0000-0000-0000838A0000}"/>
    <cellStyle name="Normal 8 9 59" xfId="35460" xr:uid="{00000000-0005-0000-0000-0000848A0000}"/>
    <cellStyle name="Normal 8 9 6" xfId="35461" xr:uid="{00000000-0005-0000-0000-0000858A0000}"/>
    <cellStyle name="Normal 8 9 60" xfId="35462" xr:uid="{00000000-0005-0000-0000-0000868A0000}"/>
    <cellStyle name="Normal 8 9 61" xfId="35463" xr:uid="{00000000-0005-0000-0000-0000878A0000}"/>
    <cellStyle name="Normal 8 9 62" xfId="35464" xr:uid="{00000000-0005-0000-0000-0000888A0000}"/>
    <cellStyle name="Normal 8 9 63" xfId="35465" xr:uid="{00000000-0005-0000-0000-0000898A0000}"/>
    <cellStyle name="Normal 8 9 64" xfId="35466" xr:uid="{00000000-0005-0000-0000-00008A8A0000}"/>
    <cellStyle name="Normal 8 9 65" xfId="35467" xr:uid="{00000000-0005-0000-0000-00008B8A0000}"/>
    <cellStyle name="Normal 8 9 66" xfId="35468" xr:uid="{00000000-0005-0000-0000-00008C8A0000}"/>
    <cellStyle name="Normal 8 9 67" xfId="35469" xr:uid="{00000000-0005-0000-0000-00008D8A0000}"/>
    <cellStyle name="Normal 8 9 68" xfId="35470" xr:uid="{00000000-0005-0000-0000-00008E8A0000}"/>
    <cellStyle name="Normal 8 9 69" xfId="35471" xr:uid="{00000000-0005-0000-0000-00008F8A0000}"/>
    <cellStyle name="Normal 8 9 7" xfId="35472" xr:uid="{00000000-0005-0000-0000-0000908A0000}"/>
    <cellStyle name="Normal 8 9 70" xfId="35473" xr:uid="{00000000-0005-0000-0000-0000918A0000}"/>
    <cellStyle name="Normal 8 9 71" xfId="35474" xr:uid="{00000000-0005-0000-0000-0000928A0000}"/>
    <cellStyle name="Normal 8 9 72" xfId="35475" xr:uid="{00000000-0005-0000-0000-0000938A0000}"/>
    <cellStyle name="Normal 8 9 73" xfId="35476" xr:uid="{00000000-0005-0000-0000-0000948A0000}"/>
    <cellStyle name="Normal 8 9 74" xfId="35477" xr:uid="{00000000-0005-0000-0000-0000958A0000}"/>
    <cellStyle name="Normal 8 9 75" xfId="35478" xr:uid="{00000000-0005-0000-0000-0000968A0000}"/>
    <cellStyle name="Normal 8 9 76" xfId="35479" xr:uid="{00000000-0005-0000-0000-0000978A0000}"/>
    <cellStyle name="Normal 8 9 77" xfId="35480" xr:uid="{00000000-0005-0000-0000-0000988A0000}"/>
    <cellStyle name="Normal 8 9 78" xfId="35481" xr:uid="{00000000-0005-0000-0000-0000998A0000}"/>
    <cellStyle name="Normal 8 9 79" xfId="35482" xr:uid="{00000000-0005-0000-0000-00009A8A0000}"/>
    <cellStyle name="Normal 8 9 8" xfId="35483" xr:uid="{00000000-0005-0000-0000-00009B8A0000}"/>
    <cellStyle name="Normal 8 9 80" xfId="35484" xr:uid="{00000000-0005-0000-0000-00009C8A0000}"/>
    <cellStyle name="Normal 8 9 81" xfId="35485" xr:uid="{00000000-0005-0000-0000-00009D8A0000}"/>
    <cellStyle name="Normal 8 9 82" xfId="35486" xr:uid="{00000000-0005-0000-0000-00009E8A0000}"/>
    <cellStyle name="Normal 8 9 83" xfId="35487" xr:uid="{00000000-0005-0000-0000-00009F8A0000}"/>
    <cellStyle name="Normal 8 9 84" xfId="35488" xr:uid="{00000000-0005-0000-0000-0000A08A0000}"/>
    <cellStyle name="Normal 8 9 85" xfId="35489" xr:uid="{00000000-0005-0000-0000-0000A18A0000}"/>
    <cellStyle name="Normal 8 9 86" xfId="35490" xr:uid="{00000000-0005-0000-0000-0000A28A0000}"/>
    <cellStyle name="Normal 8 9 87" xfId="35491" xr:uid="{00000000-0005-0000-0000-0000A38A0000}"/>
    <cellStyle name="Normal 8 9 88" xfId="35492" xr:uid="{00000000-0005-0000-0000-0000A48A0000}"/>
    <cellStyle name="Normal 8 9 89" xfId="35493" xr:uid="{00000000-0005-0000-0000-0000A58A0000}"/>
    <cellStyle name="Normal 8 9 9" xfId="35494" xr:uid="{00000000-0005-0000-0000-0000A68A0000}"/>
    <cellStyle name="Normal 8 9 90" xfId="35495" xr:uid="{00000000-0005-0000-0000-0000A78A0000}"/>
    <cellStyle name="Normal 8 9 91" xfId="35496" xr:uid="{00000000-0005-0000-0000-0000A88A0000}"/>
    <cellStyle name="Normal 8 9 92" xfId="35497" xr:uid="{00000000-0005-0000-0000-0000A98A0000}"/>
    <cellStyle name="Normal 8 9 93" xfId="35498" xr:uid="{00000000-0005-0000-0000-0000AA8A0000}"/>
    <cellStyle name="Normal 8 9 94" xfId="35499" xr:uid="{00000000-0005-0000-0000-0000AB8A0000}"/>
    <cellStyle name="Normal 8 9 95" xfId="35500" xr:uid="{00000000-0005-0000-0000-0000AC8A0000}"/>
    <cellStyle name="Normal 8 9 96" xfId="35501" xr:uid="{00000000-0005-0000-0000-0000AD8A0000}"/>
    <cellStyle name="Normal 8 9 97" xfId="35502" xr:uid="{00000000-0005-0000-0000-0000AE8A0000}"/>
    <cellStyle name="Normal 8 9 98" xfId="35503" xr:uid="{00000000-0005-0000-0000-0000AF8A0000}"/>
    <cellStyle name="Normal 8 9 99" xfId="35504" xr:uid="{00000000-0005-0000-0000-0000B08A0000}"/>
    <cellStyle name="Normal 8_BALANCE TANQUES MIRASOL ABRIL" xfId="35505" xr:uid="{00000000-0005-0000-0000-0000B18A0000}"/>
    <cellStyle name="Normal 89" xfId="35506" xr:uid="{00000000-0005-0000-0000-0000B28A0000}"/>
    <cellStyle name="Normal 9" xfId="35507" xr:uid="{00000000-0005-0000-0000-0000B38A0000}"/>
    <cellStyle name="Normal 9 2" xfId="35508" xr:uid="{00000000-0005-0000-0000-0000B48A0000}"/>
    <cellStyle name="Normal 9 3" xfId="35509" xr:uid="{00000000-0005-0000-0000-0000B58A0000}"/>
    <cellStyle name="Normal 9 4" xfId="35510" xr:uid="{00000000-0005-0000-0000-0000B68A0000}"/>
    <cellStyle name="Normal 9 5" xfId="35511" xr:uid="{00000000-0005-0000-0000-0000B78A0000}"/>
    <cellStyle name="Normal 9 6" xfId="35512" xr:uid="{00000000-0005-0000-0000-0000B88A0000}"/>
    <cellStyle name="Notas" xfId="35513" xr:uid="{00000000-0005-0000-0000-0000B98A0000}"/>
    <cellStyle name="Notas 10" xfId="35514" xr:uid="{00000000-0005-0000-0000-0000BA8A0000}"/>
    <cellStyle name="Notas 11" xfId="35515" xr:uid="{00000000-0005-0000-0000-0000BB8A0000}"/>
    <cellStyle name="Notas 12" xfId="35516" xr:uid="{00000000-0005-0000-0000-0000BC8A0000}"/>
    <cellStyle name="Notas 13" xfId="35517" xr:uid="{00000000-0005-0000-0000-0000BD8A0000}"/>
    <cellStyle name="Notas 14" xfId="35518" xr:uid="{00000000-0005-0000-0000-0000BE8A0000}"/>
    <cellStyle name="Notas 2" xfId="35519" xr:uid="{00000000-0005-0000-0000-0000BF8A0000}"/>
    <cellStyle name="Notas 2 10" xfId="35520" xr:uid="{00000000-0005-0000-0000-0000C08A0000}"/>
    <cellStyle name="Notas 2 100" xfId="35521" xr:uid="{00000000-0005-0000-0000-0000C18A0000}"/>
    <cellStyle name="Notas 2 101" xfId="35522" xr:uid="{00000000-0005-0000-0000-0000C28A0000}"/>
    <cellStyle name="Notas 2 102" xfId="35523" xr:uid="{00000000-0005-0000-0000-0000C38A0000}"/>
    <cellStyle name="Notas 2 103" xfId="35524" xr:uid="{00000000-0005-0000-0000-0000C48A0000}"/>
    <cellStyle name="Notas 2 104" xfId="35525" xr:uid="{00000000-0005-0000-0000-0000C58A0000}"/>
    <cellStyle name="Notas 2 105" xfId="35526" xr:uid="{00000000-0005-0000-0000-0000C68A0000}"/>
    <cellStyle name="Notas 2 106" xfId="35527" xr:uid="{00000000-0005-0000-0000-0000C78A0000}"/>
    <cellStyle name="Notas 2 107" xfId="35528" xr:uid="{00000000-0005-0000-0000-0000C88A0000}"/>
    <cellStyle name="Notas 2 108" xfId="35529" xr:uid="{00000000-0005-0000-0000-0000C98A0000}"/>
    <cellStyle name="Notas 2 109" xfId="35530" xr:uid="{00000000-0005-0000-0000-0000CA8A0000}"/>
    <cellStyle name="Notas 2 11" xfId="35531" xr:uid="{00000000-0005-0000-0000-0000CB8A0000}"/>
    <cellStyle name="Notas 2 110" xfId="35532" xr:uid="{00000000-0005-0000-0000-0000CC8A0000}"/>
    <cellStyle name="Notas 2 111" xfId="35533" xr:uid="{00000000-0005-0000-0000-0000CD8A0000}"/>
    <cellStyle name="Notas 2 112" xfId="35534" xr:uid="{00000000-0005-0000-0000-0000CE8A0000}"/>
    <cellStyle name="Notas 2 113" xfId="35535" xr:uid="{00000000-0005-0000-0000-0000CF8A0000}"/>
    <cellStyle name="Notas 2 114" xfId="35536" xr:uid="{00000000-0005-0000-0000-0000D08A0000}"/>
    <cellStyle name="Notas 2 115" xfId="35537" xr:uid="{00000000-0005-0000-0000-0000D18A0000}"/>
    <cellStyle name="Notas 2 116" xfId="35538" xr:uid="{00000000-0005-0000-0000-0000D28A0000}"/>
    <cellStyle name="Notas 2 117" xfId="35539" xr:uid="{00000000-0005-0000-0000-0000D38A0000}"/>
    <cellStyle name="Notas 2 118" xfId="35540" xr:uid="{00000000-0005-0000-0000-0000D48A0000}"/>
    <cellStyle name="Notas 2 119" xfId="35541" xr:uid="{00000000-0005-0000-0000-0000D58A0000}"/>
    <cellStyle name="Notas 2 12" xfId="35542" xr:uid="{00000000-0005-0000-0000-0000D68A0000}"/>
    <cellStyle name="Notas 2 120" xfId="35543" xr:uid="{00000000-0005-0000-0000-0000D78A0000}"/>
    <cellStyle name="Notas 2 121" xfId="35544" xr:uid="{00000000-0005-0000-0000-0000D88A0000}"/>
    <cellStyle name="Notas 2 122" xfId="35545" xr:uid="{00000000-0005-0000-0000-0000D98A0000}"/>
    <cellStyle name="Notas 2 123" xfId="35546" xr:uid="{00000000-0005-0000-0000-0000DA8A0000}"/>
    <cellStyle name="Notas 2 124" xfId="35547" xr:uid="{00000000-0005-0000-0000-0000DB8A0000}"/>
    <cellStyle name="Notas 2 125" xfId="35548" xr:uid="{00000000-0005-0000-0000-0000DC8A0000}"/>
    <cellStyle name="Notas 2 126" xfId="35549" xr:uid="{00000000-0005-0000-0000-0000DD8A0000}"/>
    <cellStyle name="Notas 2 127" xfId="35550" xr:uid="{00000000-0005-0000-0000-0000DE8A0000}"/>
    <cellStyle name="Notas 2 128" xfId="35551" xr:uid="{00000000-0005-0000-0000-0000DF8A0000}"/>
    <cellStyle name="Notas 2 129" xfId="35552" xr:uid="{00000000-0005-0000-0000-0000E08A0000}"/>
    <cellStyle name="Notas 2 13" xfId="35553" xr:uid="{00000000-0005-0000-0000-0000E18A0000}"/>
    <cellStyle name="Notas 2 130" xfId="35554" xr:uid="{00000000-0005-0000-0000-0000E28A0000}"/>
    <cellStyle name="Notas 2 131" xfId="35555" xr:uid="{00000000-0005-0000-0000-0000E38A0000}"/>
    <cellStyle name="Notas 2 132" xfId="35556" xr:uid="{00000000-0005-0000-0000-0000E48A0000}"/>
    <cellStyle name="Notas 2 133" xfId="35557" xr:uid="{00000000-0005-0000-0000-0000E58A0000}"/>
    <cellStyle name="Notas 2 134" xfId="35558" xr:uid="{00000000-0005-0000-0000-0000E68A0000}"/>
    <cellStyle name="Notas 2 135" xfId="35559" xr:uid="{00000000-0005-0000-0000-0000E78A0000}"/>
    <cellStyle name="Notas 2 136" xfId="35560" xr:uid="{00000000-0005-0000-0000-0000E88A0000}"/>
    <cellStyle name="Notas 2 137" xfId="35561" xr:uid="{00000000-0005-0000-0000-0000E98A0000}"/>
    <cellStyle name="Notas 2 138" xfId="35562" xr:uid="{00000000-0005-0000-0000-0000EA8A0000}"/>
    <cellStyle name="Notas 2 139" xfId="35563" xr:uid="{00000000-0005-0000-0000-0000EB8A0000}"/>
    <cellStyle name="Notas 2 14" xfId="35564" xr:uid="{00000000-0005-0000-0000-0000EC8A0000}"/>
    <cellStyle name="Notas 2 140" xfId="35565" xr:uid="{00000000-0005-0000-0000-0000ED8A0000}"/>
    <cellStyle name="Notas 2 141" xfId="35566" xr:uid="{00000000-0005-0000-0000-0000EE8A0000}"/>
    <cellStyle name="Notas 2 142" xfId="35567" xr:uid="{00000000-0005-0000-0000-0000EF8A0000}"/>
    <cellStyle name="Notas 2 143" xfId="35568" xr:uid="{00000000-0005-0000-0000-0000F08A0000}"/>
    <cellStyle name="Notas 2 144" xfId="35569" xr:uid="{00000000-0005-0000-0000-0000F18A0000}"/>
    <cellStyle name="Notas 2 145" xfId="35570" xr:uid="{00000000-0005-0000-0000-0000F28A0000}"/>
    <cellStyle name="Notas 2 146" xfId="35571" xr:uid="{00000000-0005-0000-0000-0000F38A0000}"/>
    <cellStyle name="Notas 2 147" xfId="35572" xr:uid="{00000000-0005-0000-0000-0000F48A0000}"/>
    <cellStyle name="Notas 2 148" xfId="35573" xr:uid="{00000000-0005-0000-0000-0000F58A0000}"/>
    <cellStyle name="Notas 2 149" xfId="35574" xr:uid="{00000000-0005-0000-0000-0000F68A0000}"/>
    <cellStyle name="Notas 2 15" xfId="35575" xr:uid="{00000000-0005-0000-0000-0000F78A0000}"/>
    <cellStyle name="Notas 2 150" xfId="35576" xr:uid="{00000000-0005-0000-0000-0000F88A0000}"/>
    <cellStyle name="Notas 2 151" xfId="35577" xr:uid="{00000000-0005-0000-0000-0000F98A0000}"/>
    <cellStyle name="Notas 2 152" xfId="35578" xr:uid="{00000000-0005-0000-0000-0000FA8A0000}"/>
    <cellStyle name="Notas 2 153" xfId="35579" xr:uid="{00000000-0005-0000-0000-0000FB8A0000}"/>
    <cellStyle name="Notas 2 154" xfId="35580" xr:uid="{00000000-0005-0000-0000-0000FC8A0000}"/>
    <cellStyle name="Notas 2 155" xfId="35581" xr:uid="{00000000-0005-0000-0000-0000FD8A0000}"/>
    <cellStyle name="Notas 2 156" xfId="35582" xr:uid="{00000000-0005-0000-0000-0000FE8A0000}"/>
    <cellStyle name="Notas 2 157" xfId="35583" xr:uid="{00000000-0005-0000-0000-0000FF8A0000}"/>
    <cellStyle name="Notas 2 158" xfId="35584" xr:uid="{00000000-0005-0000-0000-0000008B0000}"/>
    <cellStyle name="Notas 2 159" xfId="35585" xr:uid="{00000000-0005-0000-0000-0000018B0000}"/>
    <cellStyle name="Notas 2 16" xfId="35586" xr:uid="{00000000-0005-0000-0000-0000028B0000}"/>
    <cellStyle name="Notas 2 160" xfId="35587" xr:uid="{00000000-0005-0000-0000-0000038B0000}"/>
    <cellStyle name="Notas 2 161" xfId="35588" xr:uid="{00000000-0005-0000-0000-0000048B0000}"/>
    <cellStyle name="Notas 2 162" xfId="35589" xr:uid="{00000000-0005-0000-0000-0000058B0000}"/>
    <cellStyle name="Notas 2 163" xfId="35590" xr:uid="{00000000-0005-0000-0000-0000068B0000}"/>
    <cellStyle name="Notas 2 164" xfId="35591" xr:uid="{00000000-0005-0000-0000-0000078B0000}"/>
    <cellStyle name="Notas 2 165" xfId="35592" xr:uid="{00000000-0005-0000-0000-0000088B0000}"/>
    <cellStyle name="Notas 2 166" xfId="35593" xr:uid="{00000000-0005-0000-0000-0000098B0000}"/>
    <cellStyle name="Notas 2 167" xfId="35594" xr:uid="{00000000-0005-0000-0000-00000A8B0000}"/>
    <cellStyle name="Notas 2 168" xfId="35595" xr:uid="{00000000-0005-0000-0000-00000B8B0000}"/>
    <cellStyle name="Notas 2 169" xfId="35596" xr:uid="{00000000-0005-0000-0000-00000C8B0000}"/>
    <cellStyle name="Notas 2 17" xfId="35597" xr:uid="{00000000-0005-0000-0000-00000D8B0000}"/>
    <cellStyle name="Notas 2 170" xfId="35598" xr:uid="{00000000-0005-0000-0000-00000E8B0000}"/>
    <cellStyle name="Notas 2 171" xfId="35599" xr:uid="{00000000-0005-0000-0000-00000F8B0000}"/>
    <cellStyle name="Notas 2 172" xfId="35600" xr:uid="{00000000-0005-0000-0000-0000108B0000}"/>
    <cellStyle name="Notas 2 173" xfId="35601" xr:uid="{00000000-0005-0000-0000-0000118B0000}"/>
    <cellStyle name="Notas 2 174" xfId="35602" xr:uid="{00000000-0005-0000-0000-0000128B0000}"/>
    <cellStyle name="Notas 2 175" xfId="35603" xr:uid="{00000000-0005-0000-0000-0000138B0000}"/>
    <cellStyle name="Notas 2 176" xfId="35604" xr:uid="{00000000-0005-0000-0000-0000148B0000}"/>
    <cellStyle name="Notas 2 177" xfId="35605" xr:uid="{00000000-0005-0000-0000-0000158B0000}"/>
    <cellStyle name="Notas 2 178" xfId="35606" xr:uid="{00000000-0005-0000-0000-0000168B0000}"/>
    <cellStyle name="Notas 2 179" xfId="35607" xr:uid="{00000000-0005-0000-0000-0000178B0000}"/>
    <cellStyle name="Notas 2 18" xfId="35608" xr:uid="{00000000-0005-0000-0000-0000188B0000}"/>
    <cellStyle name="Notas 2 180" xfId="35609" xr:uid="{00000000-0005-0000-0000-0000198B0000}"/>
    <cellStyle name="Notas 2 181" xfId="35610" xr:uid="{00000000-0005-0000-0000-00001A8B0000}"/>
    <cellStyle name="Notas 2 182" xfId="35611" xr:uid="{00000000-0005-0000-0000-00001B8B0000}"/>
    <cellStyle name="Notas 2 183" xfId="35612" xr:uid="{00000000-0005-0000-0000-00001C8B0000}"/>
    <cellStyle name="Notas 2 184" xfId="35613" xr:uid="{00000000-0005-0000-0000-00001D8B0000}"/>
    <cellStyle name="Notas 2 19" xfId="35614" xr:uid="{00000000-0005-0000-0000-00001E8B0000}"/>
    <cellStyle name="Notas 2 2" xfId="35615" xr:uid="{00000000-0005-0000-0000-00001F8B0000}"/>
    <cellStyle name="Notas 2 2 2" xfId="35616" xr:uid="{00000000-0005-0000-0000-0000208B0000}"/>
    <cellStyle name="Notas 2 2 3" xfId="35617" xr:uid="{00000000-0005-0000-0000-0000218B0000}"/>
    <cellStyle name="Notas 2 20" xfId="35618" xr:uid="{00000000-0005-0000-0000-0000228B0000}"/>
    <cellStyle name="Notas 2 21" xfId="35619" xr:uid="{00000000-0005-0000-0000-0000238B0000}"/>
    <cellStyle name="Notas 2 22" xfId="35620" xr:uid="{00000000-0005-0000-0000-0000248B0000}"/>
    <cellStyle name="Notas 2 23" xfId="35621" xr:uid="{00000000-0005-0000-0000-0000258B0000}"/>
    <cellStyle name="Notas 2 24" xfId="35622" xr:uid="{00000000-0005-0000-0000-0000268B0000}"/>
    <cellStyle name="Notas 2 25" xfId="35623" xr:uid="{00000000-0005-0000-0000-0000278B0000}"/>
    <cellStyle name="Notas 2 26" xfId="35624" xr:uid="{00000000-0005-0000-0000-0000288B0000}"/>
    <cellStyle name="Notas 2 27" xfId="35625" xr:uid="{00000000-0005-0000-0000-0000298B0000}"/>
    <cellStyle name="Notas 2 28" xfId="35626" xr:uid="{00000000-0005-0000-0000-00002A8B0000}"/>
    <cellStyle name="Notas 2 29" xfId="35627" xr:uid="{00000000-0005-0000-0000-00002B8B0000}"/>
    <cellStyle name="Notas 2 3" xfId="35628" xr:uid="{00000000-0005-0000-0000-00002C8B0000}"/>
    <cellStyle name="Notas 2 3 2" xfId="35629" xr:uid="{00000000-0005-0000-0000-00002D8B0000}"/>
    <cellStyle name="Notas 2 30" xfId="35630" xr:uid="{00000000-0005-0000-0000-00002E8B0000}"/>
    <cellStyle name="Notas 2 31" xfId="35631" xr:uid="{00000000-0005-0000-0000-00002F8B0000}"/>
    <cellStyle name="Notas 2 32" xfId="35632" xr:uid="{00000000-0005-0000-0000-0000308B0000}"/>
    <cellStyle name="Notas 2 33" xfId="35633" xr:uid="{00000000-0005-0000-0000-0000318B0000}"/>
    <cellStyle name="Notas 2 34" xfId="35634" xr:uid="{00000000-0005-0000-0000-0000328B0000}"/>
    <cellStyle name="Notas 2 35" xfId="35635" xr:uid="{00000000-0005-0000-0000-0000338B0000}"/>
    <cellStyle name="Notas 2 36" xfId="35636" xr:uid="{00000000-0005-0000-0000-0000348B0000}"/>
    <cellStyle name="Notas 2 37" xfId="35637" xr:uid="{00000000-0005-0000-0000-0000358B0000}"/>
    <cellStyle name="Notas 2 38" xfId="35638" xr:uid="{00000000-0005-0000-0000-0000368B0000}"/>
    <cellStyle name="Notas 2 39" xfId="35639" xr:uid="{00000000-0005-0000-0000-0000378B0000}"/>
    <cellStyle name="Notas 2 4" xfId="35640" xr:uid="{00000000-0005-0000-0000-0000388B0000}"/>
    <cellStyle name="Notas 2 40" xfId="35641" xr:uid="{00000000-0005-0000-0000-0000398B0000}"/>
    <cellStyle name="Notas 2 41" xfId="35642" xr:uid="{00000000-0005-0000-0000-00003A8B0000}"/>
    <cellStyle name="Notas 2 42" xfId="35643" xr:uid="{00000000-0005-0000-0000-00003B8B0000}"/>
    <cellStyle name="Notas 2 43" xfId="35644" xr:uid="{00000000-0005-0000-0000-00003C8B0000}"/>
    <cellStyle name="Notas 2 44" xfId="35645" xr:uid="{00000000-0005-0000-0000-00003D8B0000}"/>
    <cellStyle name="Notas 2 45" xfId="35646" xr:uid="{00000000-0005-0000-0000-00003E8B0000}"/>
    <cellStyle name="Notas 2 46" xfId="35647" xr:uid="{00000000-0005-0000-0000-00003F8B0000}"/>
    <cellStyle name="Notas 2 47" xfId="35648" xr:uid="{00000000-0005-0000-0000-0000408B0000}"/>
    <cellStyle name="Notas 2 48" xfId="35649" xr:uid="{00000000-0005-0000-0000-0000418B0000}"/>
    <cellStyle name="Notas 2 49" xfId="35650" xr:uid="{00000000-0005-0000-0000-0000428B0000}"/>
    <cellStyle name="Notas 2 5" xfId="35651" xr:uid="{00000000-0005-0000-0000-0000438B0000}"/>
    <cellStyle name="Notas 2 50" xfId="35652" xr:uid="{00000000-0005-0000-0000-0000448B0000}"/>
    <cellStyle name="Notas 2 51" xfId="35653" xr:uid="{00000000-0005-0000-0000-0000458B0000}"/>
    <cellStyle name="Notas 2 52" xfId="35654" xr:uid="{00000000-0005-0000-0000-0000468B0000}"/>
    <cellStyle name="Notas 2 53" xfId="35655" xr:uid="{00000000-0005-0000-0000-0000478B0000}"/>
    <cellStyle name="Notas 2 54" xfId="35656" xr:uid="{00000000-0005-0000-0000-0000488B0000}"/>
    <cellStyle name="Notas 2 55" xfId="35657" xr:uid="{00000000-0005-0000-0000-0000498B0000}"/>
    <cellStyle name="Notas 2 56" xfId="35658" xr:uid="{00000000-0005-0000-0000-00004A8B0000}"/>
    <cellStyle name="Notas 2 57" xfId="35659" xr:uid="{00000000-0005-0000-0000-00004B8B0000}"/>
    <cellStyle name="Notas 2 58" xfId="35660" xr:uid="{00000000-0005-0000-0000-00004C8B0000}"/>
    <cellStyle name="Notas 2 59" xfId="35661" xr:uid="{00000000-0005-0000-0000-00004D8B0000}"/>
    <cellStyle name="Notas 2 6" xfId="35662" xr:uid="{00000000-0005-0000-0000-00004E8B0000}"/>
    <cellStyle name="Notas 2 60" xfId="35663" xr:uid="{00000000-0005-0000-0000-00004F8B0000}"/>
    <cellStyle name="Notas 2 61" xfId="35664" xr:uid="{00000000-0005-0000-0000-0000508B0000}"/>
    <cellStyle name="Notas 2 62" xfId="35665" xr:uid="{00000000-0005-0000-0000-0000518B0000}"/>
    <cellStyle name="Notas 2 63" xfId="35666" xr:uid="{00000000-0005-0000-0000-0000528B0000}"/>
    <cellStyle name="Notas 2 64" xfId="35667" xr:uid="{00000000-0005-0000-0000-0000538B0000}"/>
    <cellStyle name="Notas 2 65" xfId="35668" xr:uid="{00000000-0005-0000-0000-0000548B0000}"/>
    <cellStyle name="Notas 2 66" xfId="35669" xr:uid="{00000000-0005-0000-0000-0000558B0000}"/>
    <cellStyle name="Notas 2 67" xfId="35670" xr:uid="{00000000-0005-0000-0000-0000568B0000}"/>
    <cellStyle name="Notas 2 68" xfId="35671" xr:uid="{00000000-0005-0000-0000-0000578B0000}"/>
    <cellStyle name="Notas 2 69" xfId="35672" xr:uid="{00000000-0005-0000-0000-0000588B0000}"/>
    <cellStyle name="Notas 2 7" xfId="35673" xr:uid="{00000000-0005-0000-0000-0000598B0000}"/>
    <cellStyle name="Notas 2 70" xfId="35674" xr:uid="{00000000-0005-0000-0000-00005A8B0000}"/>
    <cellStyle name="Notas 2 71" xfId="35675" xr:uid="{00000000-0005-0000-0000-00005B8B0000}"/>
    <cellStyle name="Notas 2 72" xfId="35676" xr:uid="{00000000-0005-0000-0000-00005C8B0000}"/>
    <cellStyle name="Notas 2 73" xfId="35677" xr:uid="{00000000-0005-0000-0000-00005D8B0000}"/>
    <cellStyle name="Notas 2 74" xfId="35678" xr:uid="{00000000-0005-0000-0000-00005E8B0000}"/>
    <cellStyle name="Notas 2 75" xfId="35679" xr:uid="{00000000-0005-0000-0000-00005F8B0000}"/>
    <cellStyle name="Notas 2 76" xfId="35680" xr:uid="{00000000-0005-0000-0000-0000608B0000}"/>
    <cellStyle name="Notas 2 77" xfId="35681" xr:uid="{00000000-0005-0000-0000-0000618B0000}"/>
    <cellStyle name="Notas 2 78" xfId="35682" xr:uid="{00000000-0005-0000-0000-0000628B0000}"/>
    <cellStyle name="Notas 2 79" xfId="35683" xr:uid="{00000000-0005-0000-0000-0000638B0000}"/>
    <cellStyle name="Notas 2 8" xfId="35684" xr:uid="{00000000-0005-0000-0000-0000648B0000}"/>
    <cellStyle name="Notas 2 80" xfId="35685" xr:uid="{00000000-0005-0000-0000-0000658B0000}"/>
    <cellStyle name="Notas 2 81" xfId="35686" xr:uid="{00000000-0005-0000-0000-0000668B0000}"/>
    <cellStyle name="Notas 2 82" xfId="35687" xr:uid="{00000000-0005-0000-0000-0000678B0000}"/>
    <cellStyle name="Notas 2 83" xfId="35688" xr:uid="{00000000-0005-0000-0000-0000688B0000}"/>
    <cellStyle name="Notas 2 84" xfId="35689" xr:uid="{00000000-0005-0000-0000-0000698B0000}"/>
    <cellStyle name="Notas 2 85" xfId="35690" xr:uid="{00000000-0005-0000-0000-00006A8B0000}"/>
    <cellStyle name="Notas 2 86" xfId="35691" xr:uid="{00000000-0005-0000-0000-00006B8B0000}"/>
    <cellStyle name="Notas 2 87" xfId="35692" xr:uid="{00000000-0005-0000-0000-00006C8B0000}"/>
    <cellStyle name="Notas 2 88" xfId="35693" xr:uid="{00000000-0005-0000-0000-00006D8B0000}"/>
    <cellStyle name="Notas 2 89" xfId="35694" xr:uid="{00000000-0005-0000-0000-00006E8B0000}"/>
    <cellStyle name="Notas 2 9" xfId="35695" xr:uid="{00000000-0005-0000-0000-00006F8B0000}"/>
    <cellStyle name="Notas 2 90" xfId="35696" xr:uid="{00000000-0005-0000-0000-0000708B0000}"/>
    <cellStyle name="Notas 2 91" xfId="35697" xr:uid="{00000000-0005-0000-0000-0000718B0000}"/>
    <cellStyle name="Notas 2 92" xfId="35698" xr:uid="{00000000-0005-0000-0000-0000728B0000}"/>
    <cellStyle name="Notas 2 93" xfId="35699" xr:uid="{00000000-0005-0000-0000-0000738B0000}"/>
    <cellStyle name="Notas 2 94" xfId="35700" xr:uid="{00000000-0005-0000-0000-0000748B0000}"/>
    <cellStyle name="Notas 2 95" xfId="35701" xr:uid="{00000000-0005-0000-0000-0000758B0000}"/>
    <cellStyle name="Notas 2 96" xfId="35702" xr:uid="{00000000-0005-0000-0000-0000768B0000}"/>
    <cellStyle name="Notas 2 97" xfId="35703" xr:uid="{00000000-0005-0000-0000-0000778B0000}"/>
    <cellStyle name="Notas 2 98" xfId="35704" xr:uid="{00000000-0005-0000-0000-0000788B0000}"/>
    <cellStyle name="Notas 2 99" xfId="35705" xr:uid="{00000000-0005-0000-0000-0000798B0000}"/>
    <cellStyle name="Notas 2_CO-TK-(8)" xfId="35706" xr:uid="{00000000-0005-0000-0000-00007A8B0000}"/>
    <cellStyle name="Notas 3" xfId="35707" xr:uid="{00000000-0005-0000-0000-00007B8B0000}"/>
    <cellStyle name="Notas 3 10" xfId="35708" xr:uid="{00000000-0005-0000-0000-00007C8B0000}"/>
    <cellStyle name="Notas 3 100" xfId="35709" xr:uid="{00000000-0005-0000-0000-00007D8B0000}"/>
    <cellStyle name="Notas 3 101" xfId="35710" xr:uid="{00000000-0005-0000-0000-00007E8B0000}"/>
    <cellStyle name="Notas 3 102" xfId="35711" xr:uid="{00000000-0005-0000-0000-00007F8B0000}"/>
    <cellStyle name="Notas 3 103" xfId="35712" xr:uid="{00000000-0005-0000-0000-0000808B0000}"/>
    <cellStyle name="Notas 3 104" xfId="35713" xr:uid="{00000000-0005-0000-0000-0000818B0000}"/>
    <cellStyle name="Notas 3 105" xfId="35714" xr:uid="{00000000-0005-0000-0000-0000828B0000}"/>
    <cellStyle name="Notas 3 106" xfId="35715" xr:uid="{00000000-0005-0000-0000-0000838B0000}"/>
    <cellStyle name="Notas 3 107" xfId="35716" xr:uid="{00000000-0005-0000-0000-0000848B0000}"/>
    <cellStyle name="Notas 3 108" xfId="35717" xr:uid="{00000000-0005-0000-0000-0000858B0000}"/>
    <cellStyle name="Notas 3 109" xfId="35718" xr:uid="{00000000-0005-0000-0000-0000868B0000}"/>
    <cellStyle name="Notas 3 11" xfId="35719" xr:uid="{00000000-0005-0000-0000-0000878B0000}"/>
    <cellStyle name="Notas 3 110" xfId="35720" xr:uid="{00000000-0005-0000-0000-0000888B0000}"/>
    <cellStyle name="Notas 3 111" xfId="35721" xr:uid="{00000000-0005-0000-0000-0000898B0000}"/>
    <cellStyle name="Notas 3 112" xfId="35722" xr:uid="{00000000-0005-0000-0000-00008A8B0000}"/>
    <cellStyle name="Notas 3 113" xfId="35723" xr:uid="{00000000-0005-0000-0000-00008B8B0000}"/>
    <cellStyle name="Notas 3 114" xfId="35724" xr:uid="{00000000-0005-0000-0000-00008C8B0000}"/>
    <cellStyle name="Notas 3 115" xfId="35725" xr:uid="{00000000-0005-0000-0000-00008D8B0000}"/>
    <cellStyle name="Notas 3 116" xfId="35726" xr:uid="{00000000-0005-0000-0000-00008E8B0000}"/>
    <cellStyle name="Notas 3 117" xfId="35727" xr:uid="{00000000-0005-0000-0000-00008F8B0000}"/>
    <cellStyle name="Notas 3 118" xfId="35728" xr:uid="{00000000-0005-0000-0000-0000908B0000}"/>
    <cellStyle name="Notas 3 119" xfId="35729" xr:uid="{00000000-0005-0000-0000-0000918B0000}"/>
    <cellStyle name="Notas 3 12" xfId="35730" xr:uid="{00000000-0005-0000-0000-0000928B0000}"/>
    <cellStyle name="Notas 3 120" xfId="35731" xr:uid="{00000000-0005-0000-0000-0000938B0000}"/>
    <cellStyle name="Notas 3 121" xfId="35732" xr:uid="{00000000-0005-0000-0000-0000948B0000}"/>
    <cellStyle name="Notas 3 122" xfId="35733" xr:uid="{00000000-0005-0000-0000-0000958B0000}"/>
    <cellStyle name="Notas 3 123" xfId="35734" xr:uid="{00000000-0005-0000-0000-0000968B0000}"/>
    <cellStyle name="Notas 3 124" xfId="35735" xr:uid="{00000000-0005-0000-0000-0000978B0000}"/>
    <cellStyle name="Notas 3 125" xfId="35736" xr:uid="{00000000-0005-0000-0000-0000988B0000}"/>
    <cellStyle name="Notas 3 126" xfId="35737" xr:uid="{00000000-0005-0000-0000-0000998B0000}"/>
    <cellStyle name="Notas 3 127" xfId="35738" xr:uid="{00000000-0005-0000-0000-00009A8B0000}"/>
    <cellStyle name="Notas 3 128" xfId="35739" xr:uid="{00000000-0005-0000-0000-00009B8B0000}"/>
    <cellStyle name="Notas 3 129" xfId="35740" xr:uid="{00000000-0005-0000-0000-00009C8B0000}"/>
    <cellStyle name="Notas 3 13" xfId="35741" xr:uid="{00000000-0005-0000-0000-00009D8B0000}"/>
    <cellStyle name="Notas 3 130" xfId="35742" xr:uid="{00000000-0005-0000-0000-00009E8B0000}"/>
    <cellStyle name="Notas 3 131" xfId="35743" xr:uid="{00000000-0005-0000-0000-00009F8B0000}"/>
    <cellStyle name="Notas 3 132" xfId="35744" xr:uid="{00000000-0005-0000-0000-0000A08B0000}"/>
    <cellStyle name="Notas 3 133" xfId="35745" xr:uid="{00000000-0005-0000-0000-0000A18B0000}"/>
    <cellStyle name="Notas 3 134" xfId="35746" xr:uid="{00000000-0005-0000-0000-0000A28B0000}"/>
    <cellStyle name="Notas 3 135" xfId="35747" xr:uid="{00000000-0005-0000-0000-0000A38B0000}"/>
    <cellStyle name="Notas 3 136" xfId="35748" xr:uid="{00000000-0005-0000-0000-0000A48B0000}"/>
    <cellStyle name="Notas 3 137" xfId="35749" xr:uid="{00000000-0005-0000-0000-0000A58B0000}"/>
    <cellStyle name="Notas 3 138" xfId="35750" xr:uid="{00000000-0005-0000-0000-0000A68B0000}"/>
    <cellStyle name="Notas 3 139" xfId="35751" xr:uid="{00000000-0005-0000-0000-0000A78B0000}"/>
    <cellStyle name="Notas 3 14" xfId="35752" xr:uid="{00000000-0005-0000-0000-0000A88B0000}"/>
    <cellStyle name="Notas 3 140" xfId="35753" xr:uid="{00000000-0005-0000-0000-0000A98B0000}"/>
    <cellStyle name="Notas 3 141" xfId="35754" xr:uid="{00000000-0005-0000-0000-0000AA8B0000}"/>
    <cellStyle name="Notas 3 142" xfId="35755" xr:uid="{00000000-0005-0000-0000-0000AB8B0000}"/>
    <cellStyle name="Notas 3 143" xfId="35756" xr:uid="{00000000-0005-0000-0000-0000AC8B0000}"/>
    <cellStyle name="Notas 3 144" xfId="35757" xr:uid="{00000000-0005-0000-0000-0000AD8B0000}"/>
    <cellStyle name="Notas 3 145" xfId="35758" xr:uid="{00000000-0005-0000-0000-0000AE8B0000}"/>
    <cellStyle name="Notas 3 146" xfId="35759" xr:uid="{00000000-0005-0000-0000-0000AF8B0000}"/>
    <cellStyle name="Notas 3 147" xfId="35760" xr:uid="{00000000-0005-0000-0000-0000B08B0000}"/>
    <cellStyle name="Notas 3 148" xfId="35761" xr:uid="{00000000-0005-0000-0000-0000B18B0000}"/>
    <cellStyle name="Notas 3 149" xfId="35762" xr:uid="{00000000-0005-0000-0000-0000B28B0000}"/>
    <cellStyle name="Notas 3 15" xfId="35763" xr:uid="{00000000-0005-0000-0000-0000B38B0000}"/>
    <cellStyle name="Notas 3 150" xfId="35764" xr:uid="{00000000-0005-0000-0000-0000B48B0000}"/>
    <cellStyle name="Notas 3 151" xfId="35765" xr:uid="{00000000-0005-0000-0000-0000B58B0000}"/>
    <cellStyle name="Notas 3 152" xfId="35766" xr:uid="{00000000-0005-0000-0000-0000B68B0000}"/>
    <cellStyle name="Notas 3 153" xfId="35767" xr:uid="{00000000-0005-0000-0000-0000B78B0000}"/>
    <cellStyle name="Notas 3 154" xfId="35768" xr:uid="{00000000-0005-0000-0000-0000B88B0000}"/>
    <cellStyle name="Notas 3 155" xfId="35769" xr:uid="{00000000-0005-0000-0000-0000B98B0000}"/>
    <cellStyle name="Notas 3 156" xfId="35770" xr:uid="{00000000-0005-0000-0000-0000BA8B0000}"/>
    <cellStyle name="Notas 3 157" xfId="35771" xr:uid="{00000000-0005-0000-0000-0000BB8B0000}"/>
    <cellStyle name="Notas 3 158" xfId="35772" xr:uid="{00000000-0005-0000-0000-0000BC8B0000}"/>
    <cellStyle name="Notas 3 159" xfId="35773" xr:uid="{00000000-0005-0000-0000-0000BD8B0000}"/>
    <cellStyle name="Notas 3 16" xfId="35774" xr:uid="{00000000-0005-0000-0000-0000BE8B0000}"/>
    <cellStyle name="Notas 3 160" xfId="35775" xr:uid="{00000000-0005-0000-0000-0000BF8B0000}"/>
    <cellStyle name="Notas 3 161" xfId="35776" xr:uid="{00000000-0005-0000-0000-0000C08B0000}"/>
    <cellStyle name="Notas 3 162" xfId="35777" xr:uid="{00000000-0005-0000-0000-0000C18B0000}"/>
    <cellStyle name="Notas 3 163" xfId="35778" xr:uid="{00000000-0005-0000-0000-0000C28B0000}"/>
    <cellStyle name="Notas 3 164" xfId="35779" xr:uid="{00000000-0005-0000-0000-0000C38B0000}"/>
    <cellStyle name="Notas 3 165" xfId="35780" xr:uid="{00000000-0005-0000-0000-0000C48B0000}"/>
    <cellStyle name="Notas 3 166" xfId="35781" xr:uid="{00000000-0005-0000-0000-0000C58B0000}"/>
    <cellStyle name="Notas 3 167" xfId="35782" xr:uid="{00000000-0005-0000-0000-0000C68B0000}"/>
    <cellStyle name="Notas 3 168" xfId="35783" xr:uid="{00000000-0005-0000-0000-0000C78B0000}"/>
    <cellStyle name="Notas 3 169" xfId="35784" xr:uid="{00000000-0005-0000-0000-0000C88B0000}"/>
    <cellStyle name="Notas 3 17" xfId="35785" xr:uid="{00000000-0005-0000-0000-0000C98B0000}"/>
    <cellStyle name="Notas 3 170" xfId="35786" xr:uid="{00000000-0005-0000-0000-0000CA8B0000}"/>
    <cellStyle name="Notas 3 171" xfId="35787" xr:uid="{00000000-0005-0000-0000-0000CB8B0000}"/>
    <cellStyle name="Notas 3 172" xfId="35788" xr:uid="{00000000-0005-0000-0000-0000CC8B0000}"/>
    <cellStyle name="Notas 3 173" xfId="35789" xr:uid="{00000000-0005-0000-0000-0000CD8B0000}"/>
    <cellStyle name="Notas 3 174" xfId="35790" xr:uid="{00000000-0005-0000-0000-0000CE8B0000}"/>
    <cellStyle name="Notas 3 175" xfId="35791" xr:uid="{00000000-0005-0000-0000-0000CF8B0000}"/>
    <cellStyle name="Notas 3 176" xfId="35792" xr:uid="{00000000-0005-0000-0000-0000D08B0000}"/>
    <cellStyle name="Notas 3 177" xfId="35793" xr:uid="{00000000-0005-0000-0000-0000D18B0000}"/>
    <cellStyle name="Notas 3 178" xfId="35794" xr:uid="{00000000-0005-0000-0000-0000D28B0000}"/>
    <cellStyle name="Notas 3 179" xfId="35795" xr:uid="{00000000-0005-0000-0000-0000D38B0000}"/>
    <cellStyle name="Notas 3 18" xfId="35796" xr:uid="{00000000-0005-0000-0000-0000D48B0000}"/>
    <cellStyle name="Notas 3 180" xfId="35797" xr:uid="{00000000-0005-0000-0000-0000D58B0000}"/>
    <cellStyle name="Notas 3 181" xfId="35798" xr:uid="{00000000-0005-0000-0000-0000D68B0000}"/>
    <cellStyle name="Notas 3 182" xfId="35799" xr:uid="{00000000-0005-0000-0000-0000D78B0000}"/>
    <cellStyle name="Notas 3 183" xfId="35800" xr:uid="{00000000-0005-0000-0000-0000D88B0000}"/>
    <cellStyle name="Notas 3 184" xfId="35801" xr:uid="{00000000-0005-0000-0000-0000D98B0000}"/>
    <cellStyle name="Notas 3 19" xfId="35802" xr:uid="{00000000-0005-0000-0000-0000DA8B0000}"/>
    <cellStyle name="Notas 3 2" xfId="35803" xr:uid="{00000000-0005-0000-0000-0000DB8B0000}"/>
    <cellStyle name="Notas 3 2 2" xfId="35804" xr:uid="{00000000-0005-0000-0000-0000DC8B0000}"/>
    <cellStyle name="Notas 3 20" xfId="35805" xr:uid="{00000000-0005-0000-0000-0000DD8B0000}"/>
    <cellStyle name="Notas 3 21" xfId="35806" xr:uid="{00000000-0005-0000-0000-0000DE8B0000}"/>
    <cellStyle name="Notas 3 22" xfId="35807" xr:uid="{00000000-0005-0000-0000-0000DF8B0000}"/>
    <cellStyle name="Notas 3 23" xfId="35808" xr:uid="{00000000-0005-0000-0000-0000E08B0000}"/>
    <cellStyle name="Notas 3 24" xfId="35809" xr:uid="{00000000-0005-0000-0000-0000E18B0000}"/>
    <cellStyle name="Notas 3 25" xfId="35810" xr:uid="{00000000-0005-0000-0000-0000E28B0000}"/>
    <cellStyle name="Notas 3 26" xfId="35811" xr:uid="{00000000-0005-0000-0000-0000E38B0000}"/>
    <cellStyle name="Notas 3 27" xfId="35812" xr:uid="{00000000-0005-0000-0000-0000E48B0000}"/>
    <cellStyle name="Notas 3 28" xfId="35813" xr:uid="{00000000-0005-0000-0000-0000E58B0000}"/>
    <cellStyle name="Notas 3 29" xfId="35814" xr:uid="{00000000-0005-0000-0000-0000E68B0000}"/>
    <cellStyle name="Notas 3 3" xfId="35815" xr:uid="{00000000-0005-0000-0000-0000E78B0000}"/>
    <cellStyle name="Notas 3 30" xfId="35816" xr:uid="{00000000-0005-0000-0000-0000E88B0000}"/>
    <cellStyle name="Notas 3 31" xfId="35817" xr:uid="{00000000-0005-0000-0000-0000E98B0000}"/>
    <cellStyle name="Notas 3 32" xfId="35818" xr:uid="{00000000-0005-0000-0000-0000EA8B0000}"/>
    <cellStyle name="Notas 3 33" xfId="35819" xr:uid="{00000000-0005-0000-0000-0000EB8B0000}"/>
    <cellStyle name="Notas 3 34" xfId="35820" xr:uid="{00000000-0005-0000-0000-0000EC8B0000}"/>
    <cellStyle name="Notas 3 35" xfId="35821" xr:uid="{00000000-0005-0000-0000-0000ED8B0000}"/>
    <cellStyle name="Notas 3 36" xfId="35822" xr:uid="{00000000-0005-0000-0000-0000EE8B0000}"/>
    <cellStyle name="Notas 3 37" xfId="35823" xr:uid="{00000000-0005-0000-0000-0000EF8B0000}"/>
    <cellStyle name="Notas 3 38" xfId="35824" xr:uid="{00000000-0005-0000-0000-0000F08B0000}"/>
    <cellStyle name="Notas 3 39" xfId="35825" xr:uid="{00000000-0005-0000-0000-0000F18B0000}"/>
    <cellStyle name="Notas 3 4" xfId="35826" xr:uid="{00000000-0005-0000-0000-0000F28B0000}"/>
    <cellStyle name="Notas 3 40" xfId="35827" xr:uid="{00000000-0005-0000-0000-0000F38B0000}"/>
    <cellStyle name="Notas 3 41" xfId="35828" xr:uid="{00000000-0005-0000-0000-0000F48B0000}"/>
    <cellStyle name="Notas 3 42" xfId="35829" xr:uid="{00000000-0005-0000-0000-0000F58B0000}"/>
    <cellStyle name="Notas 3 43" xfId="35830" xr:uid="{00000000-0005-0000-0000-0000F68B0000}"/>
    <cellStyle name="Notas 3 44" xfId="35831" xr:uid="{00000000-0005-0000-0000-0000F78B0000}"/>
    <cellStyle name="Notas 3 45" xfId="35832" xr:uid="{00000000-0005-0000-0000-0000F88B0000}"/>
    <cellStyle name="Notas 3 46" xfId="35833" xr:uid="{00000000-0005-0000-0000-0000F98B0000}"/>
    <cellStyle name="Notas 3 47" xfId="35834" xr:uid="{00000000-0005-0000-0000-0000FA8B0000}"/>
    <cellStyle name="Notas 3 48" xfId="35835" xr:uid="{00000000-0005-0000-0000-0000FB8B0000}"/>
    <cellStyle name="Notas 3 49" xfId="35836" xr:uid="{00000000-0005-0000-0000-0000FC8B0000}"/>
    <cellStyle name="Notas 3 5" xfId="35837" xr:uid="{00000000-0005-0000-0000-0000FD8B0000}"/>
    <cellStyle name="Notas 3 50" xfId="35838" xr:uid="{00000000-0005-0000-0000-0000FE8B0000}"/>
    <cellStyle name="Notas 3 51" xfId="35839" xr:uid="{00000000-0005-0000-0000-0000FF8B0000}"/>
    <cellStyle name="Notas 3 52" xfId="35840" xr:uid="{00000000-0005-0000-0000-0000008C0000}"/>
    <cellStyle name="Notas 3 53" xfId="35841" xr:uid="{00000000-0005-0000-0000-0000018C0000}"/>
    <cellStyle name="Notas 3 54" xfId="35842" xr:uid="{00000000-0005-0000-0000-0000028C0000}"/>
    <cellStyle name="Notas 3 55" xfId="35843" xr:uid="{00000000-0005-0000-0000-0000038C0000}"/>
    <cellStyle name="Notas 3 56" xfId="35844" xr:uid="{00000000-0005-0000-0000-0000048C0000}"/>
    <cellStyle name="Notas 3 57" xfId="35845" xr:uid="{00000000-0005-0000-0000-0000058C0000}"/>
    <cellStyle name="Notas 3 58" xfId="35846" xr:uid="{00000000-0005-0000-0000-0000068C0000}"/>
    <cellStyle name="Notas 3 59" xfId="35847" xr:uid="{00000000-0005-0000-0000-0000078C0000}"/>
    <cellStyle name="Notas 3 6" xfId="35848" xr:uid="{00000000-0005-0000-0000-0000088C0000}"/>
    <cellStyle name="Notas 3 60" xfId="35849" xr:uid="{00000000-0005-0000-0000-0000098C0000}"/>
    <cellStyle name="Notas 3 61" xfId="35850" xr:uid="{00000000-0005-0000-0000-00000A8C0000}"/>
    <cellStyle name="Notas 3 62" xfId="35851" xr:uid="{00000000-0005-0000-0000-00000B8C0000}"/>
    <cellStyle name="Notas 3 63" xfId="35852" xr:uid="{00000000-0005-0000-0000-00000C8C0000}"/>
    <cellStyle name="Notas 3 64" xfId="35853" xr:uid="{00000000-0005-0000-0000-00000D8C0000}"/>
    <cellStyle name="Notas 3 65" xfId="35854" xr:uid="{00000000-0005-0000-0000-00000E8C0000}"/>
    <cellStyle name="Notas 3 66" xfId="35855" xr:uid="{00000000-0005-0000-0000-00000F8C0000}"/>
    <cellStyle name="Notas 3 67" xfId="35856" xr:uid="{00000000-0005-0000-0000-0000108C0000}"/>
    <cellStyle name="Notas 3 68" xfId="35857" xr:uid="{00000000-0005-0000-0000-0000118C0000}"/>
    <cellStyle name="Notas 3 69" xfId="35858" xr:uid="{00000000-0005-0000-0000-0000128C0000}"/>
    <cellStyle name="Notas 3 7" xfId="35859" xr:uid="{00000000-0005-0000-0000-0000138C0000}"/>
    <cellStyle name="Notas 3 70" xfId="35860" xr:uid="{00000000-0005-0000-0000-0000148C0000}"/>
    <cellStyle name="Notas 3 71" xfId="35861" xr:uid="{00000000-0005-0000-0000-0000158C0000}"/>
    <cellStyle name="Notas 3 72" xfId="35862" xr:uid="{00000000-0005-0000-0000-0000168C0000}"/>
    <cellStyle name="Notas 3 73" xfId="35863" xr:uid="{00000000-0005-0000-0000-0000178C0000}"/>
    <cellStyle name="Notas 3 74" xfId="35864" xr:uid="{00000000-0005-0000-0000-0000188C0000}"/>
    <cellStyle name="Notas 3 75" xfId="35865" xr:uid="{00000000-0005-0000-0000-0000198C0000}"/>
    <cellStyle name="Notas 3 76" xfId="35866" xr:uid="{00000000-0005-0000-0000-00001A8C0000}"/>
    <cellStyle name="Notas 3 77" xfId="35867" xr:uid="{00000000-0005-0000-0000-00001B8C0000}"/>
    <cellStyle name="Notas 3 78" xfId="35868" xr:uid="{00000000-0005-0000-0000-00001C8C0000}"/>
    <cellStyle name="Notas 3 79" xfId="35869" xr:uid="{00000000-0005-0000-0000-00001D8C0000}"/>
    <cellStyle name="Notas 3 8" xfId="35870" xr:uid="{00000000-0005-0000-0000-00001E8C0000}"/>
    <cellStyle name="Notas 3 80" xfId="35871" xr:uid="{00000000-0005-0000-0000-00001F8C0000}"/>
    <cellStyle name="Notas 3 81" xfId="35872" xr:uid="{00000000-0005-0000-0000-0000208C0000}"/>
    <cellStyle name="Notas 3 82" xfId="35873" xr:uid="{00000000-0005-0000-0000-0000218C0000}"/>
    <cellStyle name="Notas 3 83" xfId="35874" xr:uid="{00000000-0005-0000-0000-0000228C0000}"/>
    <cellStyle name="Notas 3 84" xfId="35875" xr:uid="{00000000-0005-0000-0000-0000238C0000}"/>
    <cellStyle name="Notas 3 85" xfId="35876" xr:uid="{00000000-0005-0000-0000-0000248C0000}"/>
    <cellStyle name="Notas 3 86" xfId="35877" xr:uid="{00000000-0005-0000-0000-0000258C0000}"/>
    <cellStyle name="Notas 3 87" xfId="35878" xr:uid="{00000000-0005-0000-0000-0000268C0000}"/>
    <cellStyle name="Notas 3 88" xfId="35879" xr:uid="{00000000-0005-0000-0000-0000278C0000}"/>
    <cellStyle name="Notas 3 89" xfId="35880" xr:uid="{00000000-0005-0000-0000-0000288C0000}"/>
    <cellStyle name="Notas 3 9" xfId="35881" xr:uid="{00000000-0005-0000-0000-0000298C0000}"/>
    <cellStyle name="Notas 3 90" xfId="35882" xr:uid="{00000000-0005-0000-0000-00002A8C0000}"/>
    <cellStyle name="Notas 3 91" xfId="35883" xr:uid="{00000000-0005-0000-0000-00002B8C0000}"/>
    <cellStyle name="Notas 3 92" xfId="35884" xr:uid="{00000000-0005-0000-0000-00002C8C0000}"/>
    <cellStyle name="Notas 3 93" xfId="35885" xr:uid="{00000000-0005-0000-0000-00002D8C0000}"/>
    <cellStyle name="Notas 3 94" xfId="35886" xr:uid="{00000000-0005-0000-0000-00002E8C0000}"/>
    <cellStyle name="Notas 3 95" xfId="35887" xr:uid="{00000000-0005-0000-0000-00002F8C0000}"/>
    <cellStyle name="Notas 3 96" xfId="35888" xr:uid="{00000000-0005-0000-0000-0000308C0000}"/>
    <cellStyle name="Notas 3 97" xfId="35889" xr:uid="{00000000-0005-0000-0000-0000318C0000}"/>
    <cellStyle name="Notas 3 98" xfId="35890" xr:uid="{00000000-0005-0000-0000-0000328C0000}"/>
    <cellStyle name="Notas 3 99" xfId="35891" xr:uid="{00000000-0005-0000-0000-0000338C0000}"/>
    <cellStyle name="Notas 3_CO-TK-(8)" xfId="35892" xr:uid="{00000000-0005-0000-0000-0000348C0000}"/>
    <cellStyle name="Notas 4" xfId="35893" xr:uid="{00000000-0005-0000-0000-0000358C0000}"/>
    <cellStyle name="Notas 4 10" xfId="35894" xr:uid="{00000000-0005-0000-0000-0000368C0000}"/>
    <cellStyle name="Notas 4 11" xfId="35895" xr:uid="{00000000-0005-0000-0000-0000378C0000}"/>
    <cellStyle name="Notas 4 12" xfId="35896" xr:uid="{00000000-0005-0000-0000-0000388C0000}"/>
    <cellStyle name="Notas 4 13" xfId="35897" xr:uid="{00000000-0005-0000-0000-0000398C0000}"/>
    <cellStyle name="Notas 4 14" xfId="35898" xr:uid="{00000000-0005-0000-0000-00003A8C0000}"/>
    <cellStyle name="Notas 4 15" xfId="35899" xr:uid="{00000000-0005-0000-0000-00003B8C0000}"/>
    <cellStyle name="Notas 4 16" xfId="35900" xr:uid="{00000000-0005-0000-0000-00003C8C0000}"/>
    <cellStyle name="Notas 4 17" xfId="35901" xr:uid="{00000000-0005-0000-0000-00003D8C0000}"/>
    <cellStyle name="Notas 4 18" xfId="35902" xr:uid="{00000000-0005-0000-0000-00003E8C0000}"/>
    <cellStyle name="Notas 4 19" xfId="35903" xr:uid="{00000000-0005-0000-0000-00003F8C0000}"/>
    <cellStyle name="Notas 4 2" xfId="35904" xr:uid="{00000000-0005-0000-0000-0000408C0000}"/>
    <cellStyle name="Notas 4 2 10" xfId="35905" xr:uid="{00000000-0005-0000-0000-0000418C0000}"/>
    <cellStyle name="Notas 4 2 11" xfId="35906" xr:uid="{00000000-0005-0000-0000-0000428C0000}"/>
    <cellStyle name="Notas 4 2 12" xfId="35907" xr:uid="{00000000-0005-0000-0000-0000438C0000}"/>
    <cellStyle name="Notas 4 2 13" xfId="35908" xr:uid="{00000000-0005-0000-0000-0000448C0000}"/>
    <cellStyle name="Notas 4 2 14" xfId="35909" xr:uid="{00000000-0005-0000-0000-0000458C0000}"/>
    <cellStyle name="Notas 4 2 15" xfId="35910" xr:uid="{00000000-0005-0000-0000-0000468C0000}"/>
    <cellStyle name="Notas 4 2 16" xfId="35911" xr:uid="{00000000-0005-0000-0000-0000478C0000}"/>
    <cellStyle name="Notas 4 2 17" xfId="35912" xr:uid="{00000000-0005-0000-0000-0000488C0000}"/>
    <cellStyle name="Notas 4 2 18" xfId="35913" xr:uid="{00000000-0005-0000-0000-0000498C0000}"/>
    <cellStyle name="Notas 4 2 19" xfId="35914" xr:uid="{00000000-0005-0000-0000-00004A8C0000}"/>
    <cellStyle name="Notas 4 2 2" xfId="35915" xr:uid="{00000000-0005-0000-0000-00004B8C0000}"/>
    <cellStyle name="Notas 4 2 20" xfId="35916" xr:uid="{00000000-0005-0000-0000-00004C8C0000}"/>
    <cellStyle name="Notas 4 2 21" xfId="35917" xr:uid="{00000000-0005-0000-0000-00004D8C0000}"/>
    <cellStyle name="Notas 4 2 22" xfId="35918" xr:uid="{00000000-0005-0000-0000-00004E8C0000}"/>
    <cellStyle name="Notas 4 2 23" xfId="35919" xr:uid="{00000000-0005-0000-0000-00004F8C0000}"/>
    <cellStyle name="Notas 4 2 24" xfId="35920" xr:uid="{00000000-0005-0000-0000-0000508C0000}"/>
    <cellStyle name="Notas 4 2 25" xfId="35921" xr:uid="{00000000-0005-0000-0000-0000518C0000}"/>
    <cellStyle name="Notas 4 2 26" xfId="35922" xr:uid="{00000000-0005-0000-0000-0000528C0000}"/>
    <cellStyle name="Notas 4 2 27" xfId="35923" xr:uid="{00000000-0005-0000-0000-0000538C0000}"/>
    <cellStyle name="Notas 4 2 28" xfId="35924" xr:uid="{00000000-0005-0000-0000-0000548C0000}"/>
    <cellStyle name="Notas 4 2 29" xfId="35925" xr:uid="{00000000-0005-0000-0000-0000558C0000}"/>
    <cellStyle name="Notas 4 2 3" xfId="35926" xr:uid="{00000000-0005-0000-0000-0000568C0000}"/>
    <cellStyle name="Notas 4 2 30" xfId="35927" xr:uid="{00000000-0005-0000-0000-0000578C0000}"/>
    <cellStyle name="Notas 4 2 31" xfId="35928" xr:uid="{00000000-0005-0000-0000-0000588C0000}"/>
    <cellStyle name="Notas 4 2 32" xfId="35929" xr:uid="{00000000-0005-0000-0000-0000598C0000}"/>
    <cellStyle name="Notas 4 2 33" xfId="35930" xr:uid="{00000000-0005-0000-0000-00005A8C0000}"/>
    <cellStyle name="Notas 4 2 34" xfId="35931" xr:uid="{00000000-0005-0000-0000-00005B8C0000}"/>
    <cellStyle name="Notas 4 2 35" xfId="35932" xr:uid="{00000000-0005-0000-0000-00005C8C0000}"/>
    <cellStyle name="Notas 4 2 36" xfId="35933" xr:uid="{00000000-0005-0000-0000-00005D8C0000}"/>
    <cellStyle name="Notas 4 2 37" xfId="35934" xr:uid="{00000000-0005-0000-0000-00005E8C0000}"/>
    <cellStyle name="Notas 4 2 38" xfId="35935" xr:uid="{00000000-0005-0000-0000-00005F8C0000}"/>
    <cellStyle name="Notas 4 2 39" xfId="35936" xr:uid="{00000000-0005-0000-0000-0000608C0000}"/>
    <cellStyle name="Notas 4 2 4" xfId="35937" xr:uid="{00000000-0005-0000-0000-0000618C0000}"/>
    <cellStyle name="Notas 4 2 40" xfId="35938" xr:uid="{00000000-0005-0000-0000-0000628C0000}"/>
    <cellStyle name="Notas 4 2 41" xfId="35939" xr:uid="{00000000-0005-0000-0000-0000638C0000}"/>
    <cellStyle name="Notas 4 2 42" xfId="35940" xr:uid="{00000000-0005-0000-0000-0000648C0000}"/>
    <cellStyle name="Notas 4 2 43" xfId="35941" xr:uid="{00000000-0005-0000-0000-0000658C0000}"/>
    <cellStyle name="Notas 4 2 44" xfId="35942" xr:uid="{00000000-0005-0000-0000-0000668C0000}"/>
    <cellStyle name="Notas 4 2 45" xfId="35943" xr:uid="{00000000-0005-0000-0000-0000678C0000}"/>
    <cellStyle name="Notas 4 2 46" xfId="35944" xr:uid="{00000000-0005-0000-0000-0000688C0000}"/>
    <cellStyle name="Notas 4 2 47" xfId="35945" xr:uid="{00000000-0005-0000-0000-0000698C0000}"/>
    <cellStyle name="Notas 4 2 48" xfId="35946" xr:uid="{00000000-0005-0000-0000-00006A8C0000}"/>
    <cellStyle name="Notas 4 2 49" xfId="35947" xr:uid="{00000000-0005-0000-0000-00006B8C0000}"/>
    <cellStyle name="Notas 4 2 5" xfId="35948" xr:uid="{00000000-0005-0000-0000-00006C8C0000}"/>
    <cellStyle name="Notas 4 2 50" xfId="35949" xr:uid="{00000000-0005-0000-0000-00006D8C0000}"/>
    <cellStyle name="Notas 4 2 51" xfId="35950" xr:uid="{00000000-0005-0000-0000-00006E8C0000}"/>
    <cellStyle name="Notas 4 2 52" xfId="35951" xr:uid="{00000000-0005-0000-0000-00006F8C0000}"/>
    <cellStyle name="Notas 4 2 53" xfId="35952" xr:uid="{00000000-0005-0000-0000-0000708C0000}"/>
    <cellStyle name="Notas 4 2 54" xfId="35953" xr:uid="{00000000-0005-0000-0000-0000718C0000}"/>
    <cellStyle name="Notas 4 2 55" xfId="35954" xr:uid="{00000000-0005-0000-0000-0000728C0000}"/>
    <cellStyle name="Notas 4 2 56" xfId="35955" xr:uid="{00000000-0005-0000-0000-0000738C0000}"/>
    <cellStyle name="Notas 4 2 57" xfId="35956" xr:uid="{00000000-0005-0000-0000-0000748C0000}"/>
    <cellStyle name="Notas 4 2 58" xfId="35957" xr:uid="{00000000-0005-0000-0000-0000758C0000}"/>
    <cellStyle name="Notas 4 2 59" xfId="35958" xr:uid="{00000000-0005-0000-0000-0000768C0000}"/>
    <cellStyle name="Notas 4 2 6" xfId="35959" xr:uid="{00000000-0005-0000-0000-0000778C0000}"/>
    <cellStyle name="Notas 4 2 60" xfId="35960" xr:uid="{00000000-0005-0000-0000-0000788C0000}"/>
    <cellStyle name="Notas 4 2 61" xfId="35961" xr:uid="{00000000-0005-0000-0000-0000798C0000}"/>
    <cellStyle name="Notas 4 2 62" xfId="35962" xr:uid="{00000000-0005-0000-0000-00007A8C0000}"/>
    <cellStyle name="Notas 4 2 63" xfId="35963" xr:uid="{00000000-0005-0000-0000-00007B8C0000}"/>
    <cellStyle name="Notas 4 2 64" xfId="35964" xr:uid="{00000000-0005-0000-0000-00007C8C0000}"/>
    <cellStyle name="Notas 4 2 65" xfId="35965" xr:uid="{00000000-0005-0000-0000-00007D8C0000}"/>
    <cellStyle name="Notas 4 2 66" xfId="35966" xr:uid="{00000000-0005-0000-0000-00007E8C0000}"/>
    <cellStyle name="Notas 4 2 67" xfId="35967" xr:uid="{00000000-0005-0000-0000-00007F8C0000}"/>
    <cellStyle name="Notas 4 2 68" xfId="35968" xr:uid="{00000000-0005-0000-0000-0000808C0000}"/>
    <cellStyle name="Notas 4 2 69" xfId="35969" xr:uid="{00000000-0005-0000-0000-0000818C0000}"/>
    <cellStyle name="Notas 4 2 7" xfId="35970" xr:uid="{00000000-0005-0000-0000-0000828C0000}"/>
    <cellStyle name="Notas 4 2 70" xfId="35971" xr:uid="{00000000-0005-0000-0000-0000838C0000}"/>
    <cellStyle name="Notas 4 2 71" xfId="35972" xr:uid="{00000000-0005-0000-0000-0000848C0000}"/>
    <cellStyle name="Notas 4 2 72" xfId="35973" xr:uid="{00000000-0005-0000-0000-0000858C0000}"/>
    <cellStyle name="Notas 4 2 73" xfId="35974" xr:uid="{00000000-0005-0000-0000-0000868C0000}"/>
    <cellStyle name="Notas 4 2 74" xfId="35975" xr:uid="{00000000-0005-0000-0000-0000878C0000}"/>
    <cellStyle name="Notas 4 2 75" xfId="35976" xr:uid="{00000000-0005-0000-0000-0000888C0000}"/>
    <cellStyle name="Notas 4 2 8" xfId="35977" xr:uid="{00000000-0005-0000-0000-0000898C0000}"/>
    <cellStyle name="Notas 4 2 9" xfId="35978" xr:uid="{00000000-0005-0000-0000-00008A8C0000}"/>
    <cellStyle name="Notas 4 20" xfId="35979" xr:uid="{00000000-0005-0000-0000-00008B8C0000}"/>
    <cellStyle name="Notas 4 21" xfId="35980" xr:uid="{00000000-0005-0000-0000-00008C8C0000}"/>
    <cellStyle name="Notas 4 22" xfId="35981" xr:uid="{00000000-0005-0000-0000-00008D8C0000}"/>
    <cellStyle name="Notas 4 23" xfId="35982" xr:uid="{00000000-0005-0000-0000-00008E8C0000}"/>
    <cellStyle name="Notas 4 24" xfId="35983" xr:uid="{00000000-0005-0000-0000-00008F8C0000}"/>
    <cellStyle name="Notas 4 25" xfId="35984" xr:uid="{00000000-0005-0000-0000-0000908C0000}"/>
    <cellStyle name="Notas 4 26" xfId="35985" xr:uid="{00000000-0005-0000-0000-0000918C0000}"/>
    <cellStyle name="Notas 4 27" xfId="35986" xr:uid="{00000000-0005-0000-0000-0000928C0000}"/>
    <cellStyle name="Notas 4 28" xfId="35987" xr:uid="{00000000-0005-0000-0000-0000938C0000}"/>
    <cellStyle name="Notas 4 29" xfId="35988" xr:uid="{00000000-0005-0000-0000-0000948C0000}"/>
    <cellStyle name="Notas 4 3" xfId="35989" xr:uid="{00000000-0005-0000-0000-0000958C0000}"/>
    <cellStyle name="Notas 4 3 10" xfId="35990" xr:uid="{00000000-0005-0000-0000-0000968C0000}"/>
    <cellStyle name="Notas 4 3 11" xfId="35991" xr:uid="{00000000-0005-0000-0000-0000978C0000}"/>
    <cellStyle name="Notas 4 3 12" xfId="35992" xr:uid="{00000000-0005-0000-0000-0000988C0000}"/>
    <cellStyle name="Notas 4 3 13" xfId="35993" xr:uid="{00000000-0005-0000-0000-0000998C0000}"/>
    <cellStyle name="Notas 4 3 14" xfId="35994" xr:uid="{00000000-0005-0000-0000-00009A8C0000}"/>
    <cellStyle name="Notas 4 3 15" xfId="35995" xr:uid="{00000000-0005-0000-0000-00009B8C0000}"/>
    <cellStyle name="Notas 4 3 16" xfId="35996" xr:uid="{00000000-0005-0000-0000-00009C8C0000}"/>
    <cellStyle name="Notas 4 3 17" xfId="35997" xr:uid="{00000000-0005-0000-0000-00009D8C0000}"/>
    <cellStyle name="Notas 4 3 18" xfId="35998" xr:uid="{00000000-0005-0000-0000-00009E8C0000}"/>
    <cellStyle name="Notas 4 3 19" xfId="35999" xr:uid="{00000000-0005-0000-0000-00009F8C0000}"/>
    <cellStyle name="Notas 4 3 2" xfId="36000" xr:uid="{00000000-0005-0000-0000-0000A08C0000}"/>
    <cellStyle name="Notas 4 3 20" xfId="36001" xr:uid="{00000000-0005-0000-0000-0000A18C0000}"/>
    <cellStyle name="Notas 4 3 21" xfId="36002" xr:uid="{00000000-0005-0000-0000-0000A28C0000}"/>
    <cellStyle name="Notas 4 3 22" xfId="36003" xr:uid="{00000000-0005-0000-0000-0000A38C0000}"/>
    <cellStyle name="Notas 4 3 23" xfId="36004" xr:uid="{00000000-0005-0000-0000-0000A48C0000}"/>
    <cellStyle name="Notas 4 3 24" xfId="36005" xr:uid="{00000000-0005-0000-0000-0000A58C0000}"/>
    <cellStyle name="Notas 4 3 25" xfId="36006" xr:uid="{00000000-0005-0000-0000-0000A68C0000}"/>
    <cellStyle name="Notas 4 3 26" xfId="36007" xr:uid="{00000000-0005-0000-0000-0000A78C0000}"/>
    <cellStyle name="Notas 4 3 27" xfId="36008" xr:uid="{00000000-0005-0000-0000-0000A88C0000}"/>
    <cellStyle name="Notas 4 3 28" xfId="36009" xr:uid="{00000000-0005-0000-0000-0000A98C0000}"/>
    <cellStyle name="Notas 4 3 29" xfId="36010" xr:uid="{00000000-0005-0000-0000-0000AA8C0000}"/>
    <cellStyle name="Notas 4 3 3" xfId="36011" xr:uid="{00000000-0005-0000-0000-0000AB8C0000}"/>
    <cellStyle name="Notas 4 3 30" xfId="36012" xr:uid="{00000000-0005-0000-0000-0000AC8C0000}"/>
    <cellStyle name="Notas 4 3 31" xfId="36013" xr:uid="{00000000-0005-0000-0000-0000AD8C0000}"/>
    <cellStyle name="Notas 4 3 32" xfId="36014" xr:uid="{00000000-0005-0000-0000-0000AE8C0000}"/>
    <cellStyle name="Notas 4 3 33" xfId="36015" xr:uid="{00000000-0005-0000-0000-0000AF8C0000}"/>
    <cellStyle name="Notas 4 3 34" xfId="36016" xr:uid="{00000000-0005-0000-0000-0000B08C0000}"/>
    <cellStyle name="Notas 4 3 35" xfId="36017" xr:uid="{00000000-0005-0000-0000-0000B18C0000}"/>
    <cellStyle name="Notas 4 3 36" xfId="36018" xr:uid="{00000000-0005-0000-0000-0000B28C0000}"/>
    <cellStyle name="Notas 4 3 37" xfId="36019" xr:uid="{00000000-0005-0000-0000-0000B38C0000}"/>
    <cellStyle name="Notas 4 3 38" xfId="36020" xr:uid="{00000000-0005-0000-0000-0000B48C0000}"/>
    <cellStyle name="Notas 4 3 39" xfId="36021" xr:uid="{00000000-0005-0000-0000-0000B58C0000}"/>
    <cellStyle name="Notas 4 3 4" xfId="36022" xr:uid="{00000000-0005-0000-0000-0000B68C0000}"/>
    <cellStyle name="Notas 4 3 40" xfId="36023" xr:uid="{00000000-0005-0000-0000-0000B78C0000}"/>
    <cellStyle name="Notas 4 3 41" xfId="36024" xr:uid="{00000000-0005-0000-0000-0000B88C0000}"/>
    <cellStyle name="Notas 4 3 42" xfId="36025" xr:uid="{00000000-0005-0000-0000-0000B98C0000}"/>
    <cellStyle name="Notas 4 3 43" xfId="36026" xr:uid="{00000000-0005-0000-0000-0000BA8C0000}"/>
    <cellStyle name="Notas 4 3 44" xfId="36027" xr:uid="{00000000-0005-0000-0000-0000BB8C0000}"/>
    <cellStyle name="Notas 4 3 45" xfId="36028" xr:uid="{00000000-0005-0000-0000-0000BC8C0000}"/>
    <cellStyle name="Notas 4 3 46" xfId="36029" xr:uid="{00000000-0005-0000-0000-0000BD8C0000}"/>
    <cellStyle name="Notas 4 3 47" xfId="36030" xr:uid="{00000000-0005-0000-0000-0000BE8C0000}"/>
    <cellStyle name="Notas 4 3 48" xfId="36031" xr:uid="{00000000-0005-0000-0000-0000BF8C0000}"/>
    <cellStyle name="Notas 4 3 49" xfId="36032" xr:uid="{00000000-0005-0000-0000-0000C08C0000}"/>
    <cellStyle name="Notas 4 3 5" xfId="36033" xr:uid="{00000000-0005-0000-0000-0000C18C0000}"/>
    <cellStyle name="Notas 4 3 50" xfId="36034" xr:uid="{00000000-0005-0000-0000-0000C28C0000}"/>
    <cellStyle name="Notas 4 3 51" xfId="36035" xr:uid="{00000000-0005-0000-0000-0000C38C0000}"/>
    <cellStyle name="Notas 4 3 52" xfId="36036" xr:uid="{00000000-0005-0000-0000-0000C48C0000}"/>
    <cellStyle name="Notas 4 3 53" xfId="36037" xr:uid="{00000000-0005-0000-0000-0000C58C0000}"/>
    <cellStyle name="Notas 4 3 54" xfId="36038" xr:uid="{00000000-0005-0000-0000-0000C68C0000}"/>
    <cellStyle name="Notas 4 3 55" xfId="36039" xr:uid="{00000000-0005-0000-0000-0000C78C0000}"/>
    <cellStyle name="Notas 4 3 56" xfId="36040" xr:uid="{00000000-0005-0000-0000-0000C88C0000}"/>
    <cellStyle name="Notas 4 3 57" xfId="36041" xr:uid="{00000000-0005-0000-0000-0000C98C0000}"/>
    <cellStyle name="Notas 4 3 58" xfId="36042" xr:uid="{00000000-0005-0000-0000-0000CA8C0000}"/>
    <cellStyle name="Notas 4 3 59" xfId="36043" xr:uid="{00000000-0005-0000-0000-0000CB8C0000}"/>
    <cellStyle name="Notas 4 3 6" xfId="36044" xr:uid="{00000000-0005-0000-0000-0000CC8C0000}"/>
    <cellStyle name="Notas 4 3 60" xfId="36045" xr:uid="{00000000-0005-0000-0000-0000CD8C0000}"/>
    <cellStyle name="Notas 4 3 61" xfId="36046" xr:uid="{00000000-0005-0000-0000-0000CE8C0000}"/>
    <cellStyle name="Notas 4 3 62" xfId="36047" xr:uid="{00000000-0005-0000-0000-0000CF8C0000}"/>
    <cellStyle name="Notas 4 3 63" xfId="36048" xr:uid="{00000000-0005-0000-0000-0000D08C0000}"/>
    <cellStyle name="Notas 4 3 64" xfId="36049" xr:uid="{00000000-0005-0000-0000-0000D18C0000}"/>
    <cellStyle name="Notas 4 3 65" xfId="36050" xr:uid="{00000000-0005-0000-0000-0000D28C0000}"/>
    <cellStyle name="Notas 4 3 66" xfId="36051" xr:uid="{00000000-0005-0000-0000-0000D38C0000}"/>
    <cellStyle name="Notas 4 3 67" xfId="36052" xr:uid="{00000000-0005-0000-0000-0000D48C0000}"/>
    <cellStyle name="Notas 4 3 68" xfId="36053" xr:uid="{00000000-0005-0000-0000-0000D58C0000}"/>
    <cellStyle name="Notas 4 3 69" xfId="36054" xr:uid="{00000000-0005-0000-0000-0000D68C0000}"/>
    <cellStyle name="Notas 4 3 7" xfId="36055" xr:uid="{00000000-0005-0000-0000-0000D78C0000}"/>
    <cellStyle name="Notas 4 3 70" xfId="36056" xr:uid="{00000000-0005-0000-0000-0000D88C0000}"/>
    <cellStyle name="Notas 4 3 71" xfId="36057" xr:uid="{00000000-0005-0000-0000-0000D98C0000}"/>
    <cellStyle name="Notas 4 3 72" xfId="36058" xr:uid="{00000000-0005-0000-0000-0000DA8C0000}"/>
    <cellStyle name="Notas 4 3 73" xfId="36059" xr:uid="{00000000-0005-0000-0000-0000DB8C0000}"/>
    <cellStyle name="Notas 4 3 74" xfId="36060" xr:uid="{00000000-0005-0000-0000-0000DC8C0000}"/>
    <cellStyle name="Notas 4 3 75" xfId="36061" xr:uid="{00000000-0005-0000-0000-0000DD8C0000}"/>
    <cellStyle name="Notas 4 3 8" xfId="36062" xr:uid="{00000000-0005-0000-0000-0000DE8C0000}"/>
    <cellStyle name="Notas 4 3 9" xfId="36063" xr:uid="{00000000-0005-0000-0000-0000DF8C0000}"/>
    <cellStyle name="Notas 4 30" xfId="36064" xr:uid="{00000000-0005-0000-0000-0000E08C0000}"/>
    <cellStyle name="Notas 4 31" xfId="36065" xr:uid="{00000000-0005-0000-0000-0000E18C0000}"/>
    <cellStyle name="Notas 4 32" xfId="36066" xr:uid="{00000000-0005-0000-0000-0000E28C0000}"/>
    <cellStyle name="Notas 4 33" xfId="36067" xr:uid="{00000000-0005-0000-0000-0000E38C0000}"/>
    <cellStyle name="Notas 4 34" xfId="36068" xr:uid="{00000000-0005-0000-0000-0000E48C0000}"/>
    <cellStyle name="Notas 4 35" xfId="36069" xr:uid="{00000000-0005-0000-0000-0000E58C0000}"/>
    <cellStyle name="Notas 4 36" xfId="36070" xr:uid="{00000000-0005-0000-0000-0000E68C0000}"/>
    <cellStyle name="Notas 4 37" xfId="36071" xr:uid="{00000000-0005-0000-0000-0000E78C0000}"/>
    <cellStyle name="Notas 4 38" xfId="36072" xr:uid="{00000000-0005-0000-0000-0000E88C0000}"/>
    <cellStyle name="Notas 4 39" xfId="36073" xr:uid="{00000000-0005-0000-0000-0000E98C0000}"/>
    <cellStyle name="Notas 4 4" xfId="36074" xr:uid="{00000000-0005-0000-0000-0000EA8C0000}"/>
    <cellStyle name="Notas 4 40" xfId="36075" xr:uid="{00000000-0005-0000-0000-0000EB8C0000}"/>
    <cellStyle name="Notas 4 41" xfId="36076" xr:uid="{00000000-0005-0000-0000-0000EC8C0000}"/>
    <cellStyle name="Notas 4 42" xfId="36077" xr:uid="{00000000-0005-0000-0000-0000ED8C0000}"/>
    <cellStyle name="Notas 4 43" xfId="36078" xr:uid="{00000000-0005-0000-0000-0000EE8C0000}"/>
    <cellStyle name="Notas 4 44" xfId="36079" xr:uid="{00000000-0005-0000-0000-0000EF8C0000}"/>
    <cellStyle name="Notas 4 45" xfId="36080" xr:uid="{00000000-0005-0000-0000-0000F08C0000}"/>
    <cellStyle name="Notas 4 46" xfId="36081" xr:uid="{00000000-0005-0000-0000-0000F18C0000}"/>
    <cellStyle name="Notas 4 47" xfId="36082" xr:uid="{00000000-0005-0000-0000-0000F28C0000}"/>
    <cellStyle name="Notas 4 48" xfId="36083" xr:uid="{00000000-0005-0000-0000-0000F38C0000}"/>
    <cellStyle name="Notas 4 49" xfId="36084" xr:uid="{00000000-0005-0000-0000-0000F48C0000}"/>
    <cellStyle name="Notas 4 5" xfId="36085" xr:uid="{00000000-0005-0000-0000-0000F58C0000}"/>
    <cellStyle name="Notas 4 50" xfId="36086" xr:uid="{00000000-0005-0000-0000-0000F68C0000}"/>
    <cellStyle name="Notas 4 51" xfId="36087" xr:uid="{00000000-0005-0000-0000-0000F78C0000}"/>
    <cellStyle name="Notas 4 52" xfId="36088" xr:uid="{00000000-0005-0000-0000-0000F88C0000}"/>
    <cellStyle name="Notas 4 53" xfId="36089" xr:uid="{00000000-0005-0000-0000-0000F98C0000}"/>
    <cellStyle name="Notas 4 54" xfId="36090" xr:uid="{00000000-0005-0000-0000-0000FA8C0000}"/>
    <cellStyle name="Notas 4 55" xfId="36091" xr:uid="{00000000-0005-0000-0000-0000FB8C0000}"/>
    <cellStyle name="Notas 4 56" xfId="36092" xr:uid="{00000000-0005-0000-0000-0000FC8C0000}"/>
    <cellStyle name="Notas 4 57" xfId="36093" xr:uid="{00000000-0005-0000-0000-0000FD8C0000}"/>
    <cellStyle name="Notas 4 58" xfId="36094" xr:uid="{00000000-0005-0000-0000-0000FE8C0000}"/>
    <cellStyle name="Notas 4 59" xfId="36095" xr:uid="{00000000-0005-0000-0000-0000FF8C0000}"/>
    <cellStyle name="Notas 4 6" xfId="36096" xr:uid="{00000000-0005-0000-0000-0000008D0000}"/>
    <cellStyle name="Notas 4 60" xfId="36097" xr:uid="{00000000-0005-0000-0000-0000018D0000}"/>
    <cellStyle name="Notas 4 61" xfId="36098" xr:uid="{00000000-0005-0000-0000-0000028D0000}"/>
    <cellStyle name="Notas 4 62" xfId="36099" xr:uid="{00000000-0005-0000-0000-0000038D0000}"/>
    <cellStyle name="Notas 4 63" xfId="36100" xr:uid="{00000000-0005-0000-0000-0000048D0000}"/>
    <cellStyle name="Notas 4 64" xfId="36101" xr:uid="{00000000-0005-0000-0000-0000058D0000}"/>
    <cellStyle name="Notas 4 65" xfId="36102" xr:uid="{00000000-0005-0000-0000-0000068D0000}"/>
    <cellStyle name="Notas 4 66" xfId="36103" xr:uid="{00000000-0005-0000-0000-0000078D0000}"/>
    <cellStyle name="Notas 4 67" xfId="36104" xr:uid="{00000000-0005-0000-0000-0000088D0000}"/>
    <cellStyle name="Notas 4 68" xfId="36105" xr:uid="{00000000-0005-0000-0000-0000098D0000}"/>
    <cellStyle name="Notas 4 69" xfId="36106" xr:uid="{00000000-0005-0000-0000-00000A8D0000}"/>
    <cellStyle name="Notas 4 7" xfId="36107" xr:uid="{00000000-0005-0000-0000-00000B8D0000}"/>
    <cellStyle name="Notas 4 70" xfId="36108" xr:uid="{00000000-0005-0000-0000-00000C8D0000}"/>
    <cellStyle name="Notas 4 71" xfId="36109" xr:uid="{00000000-0005-0000-0000-00000D8D0000}"/>
    <cellStyle name="Notas 4 72" xfId="36110" xr:uid="{00000000-0005-0000-0000-00000E8D0000}"/>
    <cellStyle name="Notas 4 73" xfId="36111" xr:uid="{00000000-0005-0000-0000-00000F8D0000}"/>
    <cellStyle name="Notas 4 74" xfId="36112" xr:uid="{00000000-0005-0000-0000-0000108D0000}"/>
    <cellStyle name="Notas 4 75" xfId="36113" xr:uid="{00000000-0005-0000-0000-0000118D0000}"/>
    <cellStyle name="Notas 4 76" xfId="36114" xr:uid="{00000000-0005-0000-0000-0000128D0000}"/>
    <cellStyle name="Notas 4 77" xfId="36115" xr:uid="{00000000-0005-0000-0000-0000138D0000}"/>
    <cellStyle name="Notas 4 78" xfId="36116" xr:uid="{00000000-0005-0000-0000-0000148D0000}"/>
    <cellStyle name="Notas 4 79" xfId="36117" xr:uid="{00000000-0005-0000-0000-0000158D0000}"/>
    <cellStyle name="Notas 4 8" xfId="36118" xr:uid="{00000000-0005-0000-0000-0000168D0000}"/>
    <cellStyle name="Notas 4 80" xfId="36119" xr:uid="{00000000-0005-0000-0000-0000178D0000}"/>
    <cellStyle name="Notas 4 81" xfId="36120" xr:uid="{00000000-0005-0000-0000-0000188D0000}"/>
    <cellStyle name="Notas 4 9" xfId="36121" xr:uid="{00000000-0005-0000-0000-0000198D0000}"/>
    <cellStyle name="Notas 4_CO-TK-(8)" xfId="36122" xr:uid="{00000000-0005-0000-0000-00001A8D0000}"/>
    <cellStyle name="Notas 5" xfId="36123" xr:uid="{00000000-0005-0000-0000-00001B8D0000}"/>
    <cellStyle name="Notas 5 2" xfId="36124" xr:uid="{00000000-0005-0000-0000-00001C8D0000}"/>
    <cellStyle name="Notas 5 3" xfId="36125" xr:uid="{00000000-0005-0000-0000-00001D8D0000}"/>
    <cellStyle name="Notas 5 4" xfId="36126" xr:uid="{00000000-0005-0000-0000-00001E8D0000}"/>
    <cellStyle name="Notas 5 5" xfId="36127" xr:uid="{00000000-0005-0000-0000-00001F8D0000}"/>
    <cellStyle name="Notas 5 6" xfId="36128" xr:uid="{00000000-0005-0000-0000-0000208D0000}"/>
    <cellStyle name="Notas 5 7" xfId="36129" xr:uid="{00000000-0005-0000-0000-0000218D0000}"/>
    <cellStyle name="Notas 5_CO-TK-(8)" xfId="36130" xr:uid="{00000000-0005-0000-0000-0000228D0000}"/>
    <cellStyle name="Notas 6" xfId="36131" xr:uid="{00000000-0005-0000-0000-0000238D0000}"/>
    <cellStyle name="Notas 6 2" xfId="36132" xr:uid="{00000000-0005-0000-0000-0000248D0000}"/>
    <cellStyle name="Notas 6 3" xfId="36133" xr:uid="{00000000-0005-0000-0000-0000258D0000}"/>
    <cellStyle name="Notas 6 4" xfId="36134" xr:uid="{00000000-0005-0000-0000-0000268D0000}"/>
    <cellStyle name="Notas 6 5" xfId="36135" xr:uid="{00000000-0005-0000-0000-0000278D0000}"/>
    <cellStyle name="Notas 6 6" xfId="36136" xr:uid="{00000000-0005-0000-0000-0000288D0000}"/>
    <cellStyle name="Notas 6 7" xfId="36137" xr:uid="{00000000-0005-0000-0000-0000298D0000}"/>
    <cellStyle name="Notas 6_CO-TK-(8)" xfId="36138" xr:uid="{00000000-0005-0000-0000-00002A8D0000}"/>
    <cellStyle name="Notas 7" xfId="36139" xr:uid="{00000000-0005-0000-0000-00002B8D0000}"/>
    <cellStyle name="Notas 7 2" xfId="36140" xr:uid="{00000000-0005-0000-0000-00002C8D0000}"/>
    <cellStyle name="Notas 7_CO-TK-(8)" xfId="36141" xr:uid="{00000000-0005-0000-0000-00002D8D0000}"/>
    <cellStyle name="Notas 8" xfId="36142" xr:uid="{00000000-0005-0000-0000-00002E8D0000}"/>
    <cellStyle name="Notas 8 2" xfId="36143" xr:uid="{00000000-0005-0000-0000-00002F8D0000}"/>
    <cellStyle name="Notas 8_CO-TK-(8)" xfId="36144" xr:uid="{00000000-0005-0000-0000-0000308D0000}"/>
    <cellStyle name="Notas 9" xfId="36145" xr:uid="{00000000-0005-0000-0000-0000318D0000}"/>
    <cellStyle name="Notas 9 2" xfId="36146" xr:uid="{00000000-0005-0000-0000-0000328D0000}"/>
    <cellStyle name="Notas 9_CO-TK-(8)" xfId="36147" xr:uid="{00000000-0005-0000-0000-0000338D0000}"/>
    <cellStyle name="Note 10" xfId="36148" xr:uid="{00000000-0005-0000-0000-0000348D0000}"/>
    <cellStyle name="Note 10 2" xfId="36149" xr:uid="{00000000-0005-0000-0000-0000358D0000}"/>
    <cellStyle name="Note 10 3" xfId="36150" xr:uid="{00000000-0005-0000-0000-0000368D0000}"/>
    <cellStyle name="Note 11" xfId="36151" xr:uid="{00000000-0005-0000-0000-0000378D0000}"/>
    <cellStyle name="Note 2" xfId="36152" xr:uid="{00000000-0005-0000-0000-0000388D0000}"/>
    <cellStyle name="Note 2 2" xfId="36153" xr:uid="{00000000-0005-0000-0000-0000398D0000}"/>
    <cellStyle name="Note 2 3" xfId="36154" xr:uid="{00000000-0005-0000-0000-00003A8D0000}"/>
    <cellStyle name="Note 2 4" xfId="36155" xr:uid="{00000000-0005-0000-0000-00003B8D0000}"/>
    <cellStyle name="Note 3" xfId="36156" xr:uid="{00000000-0005-0000-0000-00003C8D0000}"/>
    <cellStyle name="Note 3 2" xfId="36157" xr:uid="{00000000-0005-0000-0000-00003D8D0000}"/>
    <cellStyle name="Note 3 3" xfId="36158" xr:uid="{00000000-0005-0000-0000-00003E8D0000}"/>
    <cellStyle name="Note 3 4" xfId="36159" xr:uid="{00000000-0005-0000-0000-00003F8D0000}"/>
    <cellStyle name="Note 4" xfId="36160" xr:uid="{00000000-0005-0000-0000-0000408D0000}"/>
    <cellStyle name="Note 4 2" xfId="36161" xr:uid="{00000000-0005-0000-0000-0000418D0000}"/>
    <cellStyle name="Note 4 3" xfId="36162" xr:uid="{00000000-0005-0000-0000-0000428D0000}"/>
    <cellStyle name="Note 5" xfId="36163" xr:uid="{00000000-0005-0000-0000-0000438D0000}"/>
    <cellStyle name="Note 5 2" xfId="36164" xr:uid="{00000000-0005-0000-0000-0000448D0000}"/>
    <cellStyle name="Note 5 3" xfId="36165" xr:uid="{00000000-0005-0000-0000-0000458D0000}"/>
    <cellStyle name="Note 6" xfId="36166" xr:uid="{00000000-0005-0000-0000-0000468D0000}"/>
    <cellStyle name="Note 6 2" xfId="36167" xr:uid="{00000000-0005-0000-0000-0000478D0000}"/>
    <cellStyle name="Note 6 3" xfId="36168" xr:uid="{00000000-0005-0000-0000-0000488D0000}"/>
    <cellStyle name="Note 7" xfId="36169" xr:uid="{00000000-0005-0000-0000-0000498D0000}"/>
    <cellStyle name="Note 7 2" xfId="36170" xr:uid="{00000000-0005-0000-0000-00004A8D0000}"/>
    <cellStyle name="Note 7 3" xfId="36171" xr:uid="{00000000-0005-0000-0000-00004B8D0000}"/>
    <cellStyle name="Note 8" xfId="36172" xr:uid="{00000000-0005-0000-0000-00004C8D0000}"/>
    <cellStyle name="Note 8 2" xfId="36173" xr:uid="{00000000-0005-0000-0000-00004D8D0000}"/>
    <cellStyle name="Note 8 3" xfId="36174" xr:uid="{00000000-0005-0000-0000-00004E8D0000}"/>
    <cellStyle name="Note 9" xfId="36175" xr:uid="{00000000-0005-0000-0000-00004F8D0000}"/>
    <cellStyle name="Note 9 2" xfId="36176" xr:uid="{00000000-0005-0000-0000-0000508D0000}"/>
    <cellStyle name="Note 9 3" xfId="36177" xr:uid="{00000000-0005-0000-0000-0000518D0000}"/>
    <cellStyle name="Output 10" xfId="36178" xr:uid="{00000000-0005-0000-0000-0000528D0000}"/>
    <cellStyle name="Output 100" xfId="36179" xr:uid="{00000000-0005-0000-0000-0000538D0000}"/>
    <cellStyle name="Output 101" xfId="36180" xr:uid="{00000000-0005-0000-0000-0000548D0000}"/>
    <cellStyle name="Output 102" xfId="36181" xr:uid="{00000000-0005-0000-0000-0000558D0000}"/>
    <cellStyle name="Output 103" xfId="36182" xr:uid="{00000000-0005-0000-0000-0000568D0000}"/>
    <cellStyle name="Output 104" xfId="36183" xr:uid="{00000000-0005-0000-0000-0000578D0000}"/>
    <cellStyle name="Output 105" xfId="36184" xr:uid="{00000000-0005-0000-0000-0000588D0000}"/>
    <cellStyle name="Output 106" xfId="36185" xr:uid="{00000000-0005-0000-0000-0000598D0000}"/>
    <cellStyle name="Output 107" xfId="36186" xr:uid="{00000000-0005-0000-0000-00005A8D0000}"/>
    <cellStyle name="Output 108" xfId="36187" xr:uid="{00000000-0005-0000-0000-00005B8D0000}"/>
    <cellStyle name="Output 109" xfId="36188" xr:uid="{00000000-0005-0000-0000-00005C8D0000}"/>
    <cellStyle name="Output 11" xfId="36189" xr:uid="{00000000-0005-0000-0000-00005D8D0000}"/>
    <cellStyle name="Output 110" xfId="36190" xr:uid="{00000000-0005-0000-0000-00005E8D0000}"/>
    <cellStyle name="Output 111" xfId="36191" xr:uid="{00000000-0005-0000-0000-00005F8D0000}"/>
    <cellStyle name="Output 112" xfId="36192" xr:uid="{00000000-0005-0000-0000-0000608D0000}"/>
    <cellStyle name="Output 113" xfId="36193" xr:uid="{00000000-0005-0000-0000-0000618D0000}"/>
    <cellStyle name="Output 114" xfId="36194" xr:uid="{00000000-0005-0000-0000-0000628D0000}"/>
    <cellStyle name="Output 115" xfId="36195" xr:uid="{00000000-0005-0000-0000-0000638D0000}"/>
    <cellStyle name="Output 116" xfId="36196" xr:uid="{00000000-0005-0000-0000-0000648D0000}"/>
    <cellStyle name="Output 117" xfId="36197" xr:uid="{00000000-0005-0000-0000-0000658D0000}"/>
    <cellStyle name="Output 118" xfId="36198" xr:uid="{00000000-0005-0000-0000-0000668D0000}"/>
    <cellStyle name="Output 119" xfId="36199" xr:uid="{00000000-0005-0000-0000-0000678D0000}"/>
    <cellStyle name="Output 12" xfId="36200" xr:uid="{00000000-0005-0000-0000-0000688D0000}"/>
    <cellStyle name="Output 120" xfId="36201" xr:uid="{00000000-0005-0000-0000-0000698D0000}"/>
    <cellStyle name="Output 121" xfId="36202" xr:uid="{00000000-0005-0000-0000-00006A8D0000}"/>
    <cellStyle name="Output 122" xfId="36203" xr:uid="{00000000-0005-0000-0000-00006B8D0000}"/>
    <cellStyle name="Output 123" xfId="36204" xr:uid="{00000000-0005-0000-0000-00006C8D0000}"/>
    <cellStyle name="Output 124" xfId="36205" xr:uid="{00000000-0005-0000-0000-00006D8D0000}"/>
    <cellStyle name="Output 125" xfId="36206" xr:uid="{00000000-0005-0000-0000-00006E8D0000}"/>
    <cellStyle name="Output 126" xfId="36207" xr:uid="{00000000-0005-0000-0000-00006F8D0000}"/>
    <cellStyle name="Output 127" xfId="36208" xr:uid="{00000000-0005-0000-0000-0000708D0000}"/>
    <cellStyle name="Output 128" xfId="36209" xr:uid="{00000000-0005-0000-0000-0000718D0000}"/>
    <cellStyle name="Output 129" xfId="36210" xr:uid="{00000000-0005-0000-0000-0000728D0000}"/>
    <cellStyle name="Output 13" xfId="36211" xr:uid="{00000000-0005-0000-0000-0000738D0000}"/>
    <cellStyle name="Output 130" xfId="36212" xr:uid="{00000000-0005-0000-0000-0000748D0000}"/>
    <cellStyle name="Output 131" xfId="36213" xr:uid="{00000000-0005-0000-0000-0000758D0000}"/>
    <cellStyle name="Output 132" xfId="36214" xr:uid="{00000000-0005-0000-0000-0000768D0000}"/>
    <cellStyle name="Output 133" xfId="36215" xr:uid="{00000000-0005-0000-0000-0000778D0000}"/>
    <cellStyle name="Output 134" xfId="36216" xr:uid="{00000000-0005-0000-0000-0000788D0000}"/>
    <cellStyle name="Output 135" xfId="36217" xr:uid="{00000000-0005-0000-0000-0000798D0000}"/>
    <cellStyle name="Output 136" xfId="36218" xr:uid="{00000000-0005-0000-0000-00007A8D0000}"/>
    <cellStyle name="Output 137" xfId="36219" xr:uid="{00000000-0005-0000-0000-00007B8D0000}"/>
    <cellStyle name="Output 138" xfId="36220" xr:uid="{00000000-0005-0000-0000-00007C8D0000}"/>
    <cellStyle name="Output 139" xfId="36221" xr:uid="{00000000-0005-0000-0000-00007D8D0000}"/>
    <cellStyle name="Output 14" xfId="36222" xr:uid="{00000000-0005-0000-0000-00007E8D0000}"/>
    <cellStyle name="Output 140" xfId="36223" xr:uid="{00000000-0005-0000-0000-00007F8D0000}"/>
    <cellStyle name="Output 141" xfId="36224" xr:uid="{00000000-0005-0000-0000-0000808D0000}"/>
    <cellStyle name="Output 142" xfId="36225" xr:uid="{00000000-0005-0000-0000-0000818D0000}"/>
    <cellStyle name="Output 143" xfId="36226" xr:uid="{00000000-0005-0000-0000-0000828D0000}"/>
    <cellStyle name="Output 144" xfId="36227" xr:uid="{00000000-0005-0000-0000-0000838D0000}"/>
    <cellStyle name="Output 145" xfId="36228" xr:uid="{00000000-0005-0000-0000-0000848D0000}"/>
    <cellStyle name="Output 146" xfId="36229" xr:uid="{00000000-0005-0000-0000-0000858D0000}"/>
    <cellStyle name="Output 147" xfId="36230" xr:uid="{00000000-0005-0000-0000-0000868D0000}"/>
    <cellStyle name="Output 148" xfId="36231" xr:uid="{00000000-0005-0000-0000-0000878D0000}"/>
    <cellStyle name="Output 149" xfId="36232" xr:uid="{00000000-0005-0000-0000-0000888D0000}"/>
    <cellStyle name="Output 15" xfId="36233" xr:uid="{00000000-0005-0000-0000-0000898D0000}"/>
    <cellStyle name="Output 150" xfId="36234" xr:uid="{00000000-0005-0000-0000-00008A8D0000}"/>
    <cellStyle name="Output 151" xfId="36235" xr:uid="{00000000-0005-0000-0000-00008B8D0000}"/>
    <cellStyle name="Output 16" xfId="36236" xr:uid="{00000000-0005-0000-0000-00008C8D0000}"/>
    <cellStyle name="Output 17" xfId="36237" xr:uid="{00000000-0005-0000-0000-00008D8D0000}"/>
    <cellStyle name="Output 18" xfId="36238" xr:uid="{00000000-0005-0000-0000-00008E8D0000}"/>
    <cellStyle name="Output 19" xfId="36239" xr:uid="{00000000-0005-0000-0000-00008F8D0000}"/>
    <cellStyle name="Output 2" xfId="36240" xr:uid="{00000000-0005-0000-0000-0000908D0000}"/>
    <cellStyle name="Output 2 2" xfId="36241" xr:uid="{00000000-0005-0000-0000-0000918D0000}"/>
    <cellStyle name="Output 20" xfId="36242" xr:uid="{00000000-0005-0000-0000-0000928D0000}"/>
    <cellStyle name="Output 21" xfId="36243" xr:uid="{00000000-0005-0000-0000-0000938D0000}"/>
    <cellStyle name="Output 22" xfId="36244" xr:uid="{00000000-0005-0000-0000-0000948D0000}"/>
    <cellStyle name="Output 23" xfId="36245" xr:uid="{00000000-0005-0000-0000-0000958D0000}"/>
    <cellStyle name="Output 24" xfId="36246" xr:uid="{00000000-0005-0000-0000-0000968D0000}"/>
    <cellStyle name="Output 25" xfId="36247" xr:uid="{00000000-0005-0000-0000-0000978D0000}"/>
    <cellStyle name="Output 26" xfId="36248" xr:uid="{00000000-0005-0000-0000-0000988D0000}"/>
    <cellStyle name="Output 27" xfId="36249" xr:uid="{00000000-0005-0000-0000-0000998D0000}"/>
    <cellStyle name="Output 28" xfId="36250" xr:uid="{00000000-0005-0000-0000-00009A8D0000}"/>
    <cellStyle name="Output 29" xfId="36251" xr:uid="{00000000-0005-0000-0000-00009B8D0000}"/>
    <cellStyle name="Output 3" xfId="36252" xr:uid="{00000000-0005-0000-0000-00009C8D0000}"/>
    <cellStyle name="Output 30" xfId="36253" xr:uid="{00000000-0005-0000-0000-00009D8D0000}"/>
    <cellStyle name="Output 31" xfId="36254" xr:uid="{00000000-0005-0000-0000-00009E8D0000}"/>
    <cellStyle name="Output 32" xfId="36255" xr:uid="{00000000-0005-0000-0000-00009F8D0000}"/>
    <cellStyle name="Output 33" xfId="36256" xr:uid="{00000000-0005-0000-0000-0000A08D0000}"/>
    <cellStyle name="Output 34" xfId="36257" xr:uid="{00000000-0005-0000-0000-0000A18D0000}"/>
    <cellStyle name="Output 35" xfId="36258" xr:uid="{00000000-0005-0000-0000-0000A28D0000}"/>
    <cellStyle name="Output 36" xfId="36259" xr:uid="{00000000-0005-0000-0000-0000A38D0000}"/>
    <cellStyle name="Output 37" xfId="36260" xr:uid="{00000000-0005-0000-0000-0000A48D0000}"/>
    <cellStyle name="Output 38" xfId="36261" xr:uid="{00000000-0005-0000-0000-0000A58D0000}"/>
    <cellStyle name="Output 39" xfId="36262" xr:uid="{00000000-0005-0000-0000-0000A68D0000}"/>
    <cellStyle name="Output 4" xfId="36263" xr:uid="{00000000-0005-0000-0000-0000A78D0000}"/>
    <cellStyle name="Output 40" xfId="36264" xr:uid="{00000000-0005-0000-0000-0000A88D0000}"/>
    <cellStyle name="Output 41" xfId="36265" xr:uid="{00000000-0005-0000-0000-0000A98D0000}"/>
    <cellStyle name="Output 42" xfId="36266" xr:uid="{00000000-0005-0000-0000-0000AA8D0000}"/>
    <cellStyle name="Output 43" xfId="36267" xr:uid="{00000000-0005-0000-0000-0000AB8D0000}"/>
    <cellStyle name="Output 44" xfId="36268" xr:uid="{00000000-0005-0000-0000-0000AC8D0000}"/>
    <cellStyle name="Output 45" xfId="36269" xr:uid="{00000000-0005-0000-0000-0000AD8D0000}"/>
    <cellStyle name="Output 46" xfId="36270" xr:uid="{00000000-0005-0000-0000-0000AE8D0000}"/>
    <cellStyle name="Output 47" xfId="36271" xr:uid="{00000000-0005-0000-0000-0000AF8D0000}"/>
    <cellStyle name="Output 48" xfId="36272" xr:uid="{00000000-0005-0000-0000-0000B08D0000}"/>
    <cellStyle name="Output 49" xfId="36273" xr:uid="{00000000-0005-0000-0000-0000B18D0000}"/>
    <cellStyle name="Output 5" xfId="36274" xr:uid="{00000000-0005-0000-0000-0000B28D0000}"/>
    <cellStyle name="Output 50" xfId="36275" xr:uid="{00000000-0005-0000-0000-0000B38D0000}"/>
    <cellStyle name="Output 51" xfId="36276" xr:uid="{00000000-0005-0000-0000-0000B48D0000}"/>
    <cellStyle name="Output 52" xfId="36277" xr:uid="{00000000-0005-0000-0000-0000B58D0000}"/>
    <cellStyle name="Output 53" xfId="36278" xr:uid="{00000000-0005-0000-0000-0000B68D0000}"/>
    <cellStyle name="Output 54" xfId="36279" xr:uid="{00000000-0005-0000-0000-0000B78D0000}"/>
    <cellStyle name="Output 55" xfId="36280" xr:uid="{00000000-0005-0000-0000-0000B88D0000}"/>
    <cellStyle name="Output 56" xfId="36281" xr:uid="{00000000-0005-0000-0000-0000B98D0000}"/>
    <cellStyle name="Output 57" xfId="36282" xr:uid="{00000000-0005-0000-0000-0000BA8D0000}"/>
    <cellStyle name="Output 58" xfId="36283" xr:uid="{00000000-0005-0000-0000-0000BB8D0000}"/>
    <cellStyle name="Output 59" xfId="36284" xr:uid="{00000000-0005-0000-0000-0000BC8D0000}"/>
    <cellStyle name="Output 6" xfId="36285" xr:uid="{00000000-0005-0000-0000-0000BD8D0000}"/>
    <cellStyle name="Output 60" xfId="36286" xr:uid="{00000000-0005-0000-0000-0000BE8D0000}"/>
    <cellStyle name="Output 61" xfId="36287" xr:uid="{00000000-0005-0000-0000-0000BF8D0000}"/>
    <cellStyle name="Output 62" xfId="36288" xr:uid="{00000000-0005-0000-0000-0000C08D0000}"/>
    <cellStyle name="Output 63" xfId="36289" xr:uid="{00000000-0005-0000-0000-0000C18D0000}"/>
    <cellStyle name="Output 64" xfId="36290" xr:uid="{00000000-0005-0000-0000-0000C28D0000}"/>
    <cellStyle name="Output 65" xfId="36291" xr:uid="{00000000-0005-0000-0000-0000C38D0000}"/>
    <cellStyle name="Output 66" xfId="36292" xr:uid="{00000000-0005-0000-0000-0000C48D0000}"/>
    <cellStyle name="Output 67" xfId="36293" xr:uid="{00000000-0005-0000-0000-0000C58D0000}"/>
    <cellStyle name="Output 68" xfId="36294" xr:uid="{00000000-0005-0000-0000-0000C68D0000}"/>
    <cellStyle name="Output 69" xfId="36295" xr:uid="{00000000-0005-0000-0000-0000C78D0000}"/>
    <cellStyle name="Output 7" xfId="36296" xr:uid="{00000000-0005-0000-0000-0000C88D0000}"/>
    <cellStyle name="Output 70" xfId="36297" xr:uid="{00000000-0005-0000-0000-0000C98D0000}"/>
    <cellStyle name="Output 71" xfId="36298" xr:uid="{00000000-0005-0000-0000-0000CA8D0000}"/>
    <cellStyle name="Output 72" xfId="36299" xr:uid="{00000000-0005-0000-0000-0000CB8D0000}"/>
    <cellStyle name="Output 73" xfId="36300" xr:uid="{00000000-0005-0000-0000-0000CC8D0000}"/>
    <cellStyle name="Output 74" xfId="36301" xr:uid="{00000000-0005-0000-0000-0000CD8D0000}"/>
    <cellStyle name="Output 75" xfId="36302" xr:uid="{00000000-0005-0000-0000-0000CE8D0000}"/>
    <cellStyle name="Output 76" xfId="36303" xr:uid="{00000000-0005-0000-0000-0000CF8D0000}"/>
    <cellStyle name="Output 77" xfId="36304" xr:uid="{00000000-0005-0000-0000-0000D08D0000}"/>
    <cellStyle name="Output 78" xfId="36305" xr:uid="{00000000-0005-0000-0000-0000D18D0000}"/>
    <cellStyle name="Output 79" xfId="36306" xr:uid="{00000000-0005-0000-0000-0000D28D0000}"/>
    <cellStyle name="Output 8" xfId="36307" xr:uid="{00000000-0005-0000-0000-0000D38D0000}"/>
    <cellStyle name="Output 80" xfId="36308" xr:uid="{00000000-0005-0000-0000-0000D48D0000}"/>
    <cellStyle name="Output 81" xfId="36309" xr:uid="{00000000-0005-0000-0000-0000D58D0000}"/>
    <cellStyle name="Output 82" xfId="36310" xr:uid="{00000000-0005-0000-0000-0000D68D0000}"/>
    <cellStyle name="Output 83" xfId="36311" xr:uid="{00000000-0005-0000-0000-0000D78D0000}"/>
    <cellStyle name="Output 84" xfId="36312" xr:uid="{00000000-0005-0000-0000-0000D88D0000}"/>
    <cellStyle name="Output 85" xfId="36313" xr:uid="{00000000-0005-0000-0000-0000D98D0000}"/>
    <cellStyle name="Output 86" xfId="36314" xr:uid="{00000000-0005-0000-0000-0000DA8D0000}"/>
    <cellStyle name="Output 87" xfId="36315" xr:uid="{00000000-0005-0000-0000-0000DB8D0000}"/>
    <cellStyle name="Output 88" xfId="36316" xr:uid="{00000000-0005-0000-0000-0000DC8D0000}"/>
    <cellStyle name="Output 89" xfId="36317" xr:uid="{00000000-0005-0000-0000-0000DD8D0000}"/>
    <cellStyle name="Output 9" xfId="36318" xr:uid="{00000000-0005-0000-0000-0000DE8D0000}"/>
    <cellStyle name="Output 90" xfId="36319" xr:uid="{00000000-0005-0000-0000-0000DF8D0000}"/>
    <cellStyle name="Output 91" xfId="36320" xr:uid="{00000000-0005-0000-0000-0000E08D0000}"/>
    <cellStyle name="Output 92" xfId="36321" xr:uid="{00000000-0005-0000-0000-0000E18D0000}"/>
    <cellStyle name="Output 93" xfId="36322" xr:uid="{00000000-0005-0000-0000-0000E28D0000}"/>
    <cellStyle name="Output 94" xfId="36323" xr:uid="{00000000-0005-0000-0000-0000E38D0000}"/>
    <cellStyle name="Output 95" xfId="36324" xr:uid="{00000000-0005-0000-0000-0000E48D0000}"/>
    <cellStyle name="Output 96" xfId="36325" xr:uid="{00000000-0005-0000-0000-0000E58D0000}"/>
    <cellStyle name="Output 97" xfId="36326" xr:uid="{00000000-0005-0000-0000-0000E68D0000}"/>
    <cellStyle name="Output 98" xfId="36327" xr:uid="{00000000-0005-0000-0000-0000E78D0000}"/>
    <cellStyle name="Output 99" xfId="36328" xr:uid="{00000000-0005-0000-0000-0000E88D0000}"/>
    <cellStyle name="per.style" xfId="36329" xr:uid="{00000000-0005-0000-0000-0000E98D0000}"/>
    <cellStyle name="per.style 2" xfId="36330" xr:uid="{00000000-0005-0000-0000-0000EA8D0000}"/>
    <cellStyle name="per.style 3" xfId="36331" xr:uid="{00000000-0005-0000-0000-0000EB8D0000}"/>
    <cellStyle name="Percent" xfId="2" builtinId="5"/>
    <cellStyle name="Percent [2]" xfId="36332" xr:uid="{00000000-0005-0000-0000-0000ED8D0000}"/>
    <cellStyle name="Percent [2] 10" xfId="36333" xr:uid="{00000000-0005-0000-0000-0000EE8D0000}"/>
    <cellStyle name="Percent [2] 11" xfId="36334" xr:uid="{00000000-0005-0000-0000-0000EF8D0000}"/>
    <cellStyle name="Percent [2] 2" xfId="36335" xr:uid="{00000000-0005-0000-0000-0000F08D0000}"/>
    <cellStyle name="Percent [2] 3" xfId="36336" xr:uid="{00000000-0005-0000-0000-0000F18D0000}"/>
    <cellStyle name="Percent [2] 4" xfId="36337" xr:uid="{00000000-0005-0000-0000-0000F28D0000}"/>
    <cellStyle name="Percent [2] 5" xfId="36338" xr:uid="{00000000-0005-0000-0000-0000F38D0000}"/>
    <cellStyle name="Percent [2] 6" xfId="36339" xr:uid="{00000000-0005-0000-0000-0000F48D0000}"/>
    <cellStyle name="Percent [2] 7" xfId="36340" xr:uid="{00000000-0005-0000-0000-0000F58D0000}"/>
    <cellStyle name="Percent [2] 8" xfId="36341" xr:uid="{00000000-0005-0000-0000-0000F68D0000}"/>
    <cellStyle name="Percent [2] 9" xfId="36342" xr:uid="{00000000-0005-0000-0000-0000F78D0000}"/>
    <cellStyle name="Percent 2" xfId="36343" xr:uid="{00000000-0005-0000-0000-0000F88D0000}"/>
    <cellStyle name="Percent 2 2" xfId="36344" xr:uid="{00000000-0005-0000-0000-0000F98D0000}"/>
    <cellStyle name="Percent 3" xfId="36345" xr:uid="{00000000-0005-0000-0000-0000FA8D0000}"/>
    <cellStyle name="Percent 3 2" xfId="36346" xr:uid="{00000000-0005-0000-0000-0000FB8D0000}"/>
    <cellStyle name="Percent 3 3" xfId="36347" xr:uid="{00000000-0005-0000-0000-0000FC8D0000}"/>
    <cellStyle name="Percent 3 4" xfId="36348" xr:uid="{00000000-0005-0000-0000-0000FD8D0000}"/>
    <cellStyle name="Percent 4" xfId="36349" xr:uid="{00000000-0005-0000-0000-0000FE8D0000}"/>
    <cellStyle name="Percent 4 2" xfId="36350" xr:uid="{00000000-0005-0000-0000-0000FF8D0000}"/>
    <cellStyle name="Percent 5" xfId="36351" xr:uid="{00000000-0005-0000-0000-0000008E0000}"/>
    <cellStyle name="Percent 6" xfId="36352" xr:uid="{00000000-0005-0000-0000-0000018E0000}"/>
    <cellStyle name="Percent 7" xfId="36353" xr:uid="{00000000-0005-0000-0000-0000028E0000}"/>
    <cellStyle name="plot title" xfId="36354" xr:uid="{00000000-0005-0000-0000-0000038E0000}"/>
    <cellStyle name="Porcentual 10" xfId="36355" xr:uid="{00000000-0005-0000-0000-0000048E0000}"/>
    <cellStyle name="Porcentual 10 2" xfId="36356" xr:uid="{00000000-0005-0000-0000-0000058E0000}"/>
    <cellStyle name="Porcentual 10 3" xfId="36357" xr:uid="{00000000-0005-0000-0000-0000068E0000}"/>
    <cellStyle name="Porcentual 11" xfId="36358" xr:uid="{00000000-0005-0000-0000-0000078E0000}"/>
    <cellStyle name="Porcentual 11 2" xfId="36359" xr:uid="{00000000-0005-0000-0000-0000088E0000}"/>
    <cellStyle name="Porcentual 12" xfId="36360" xr:uid="{00000000-0005-0000-0000-0000098E0000}"/>
    <cellStyle name="Porcentual 2" xfId="36361" xr:uid="{00000000-0005-0000-0000-00000A8E0000}"/>
    <cellStyle name="Porcentual 2 10" xfId="36362" xr:uid="{00000000-0005-0000-0000-00000B8E0000}"/>
    <cellStyle name="Porcentual 2 10 10" xfId="36363" xr:uid="{00000000-0005-0000-0000-00000C8E0000}"/>
    <cellStyle name="Porcentual 2 10 100" xfId="36364" xr:uid="{00000000-0005-0000-0000-00000D8E0000}"/>
    <cellStyle name="Porcentual 2 10 101" xfId="36365" xr:uid="{00000000-0005-0000-0000-00000E8E0000}"/>
    <cellStyle name="Porcentual 2 10 102" xfId="36366" xr:uid="{00000000-0005-0000-0000-00000F8E0000}"/>
    <cellStyle name="Porcentual 2 10 103" xfId="36367" xr:uid="{00000000-0005-0000-0000-0000108E0000}"/>
    <cellStyle name="Porcentual 2 10 104" xfId="36368" xr:uid="{00000000-0005-0000-0000-0000118E0000}"/>
    <cellStyle name="Porcentual 2 10 105" xfId="36369" xr:uid="{00000000-0005-0000-0000-0000128E0000}"/>
    <cellStyle name="Porcentual 2 10 106" xfId="36370" xr:uid="{00000000-0005-0000-0000-0000138E0000}"/>
    <cellStyle name="Porcentual 2 10 107" xfId="36371" xr:uid="{00000000-0005-0000-0000-0000148E0000}"/>
    <cellStyle name="Porcentual 2 10 108" xfId="36372" xr:uid="{00000000-0005-0000-0000-0000158E0000}"/>
    <cellStyle name="Porcentual 2 10 109" xfId="36373" xr:uid="{00000000-0005-0000-0000-0000168E0000}"/>
    <cellStyle name="Porcentual 2 10 11" xfId="36374" xr:uid="{00000000-0005-0000-0000-0000178E0000}"/>
    <cellStyle name="Porcentual 2 10 110" xfId="36375" xr:uid="{00000000-0005-0000-0000-0000188E0000}"/>
    <cellStyle name="Porcentual 2 10 111" xfId="36376" xr:uid="{00000000-0005-0000-0000-0000198E0000}"/>
    <cellStyle name="Porcentual 2 10 112" xfId="36377" xr:uid="{00000000-0005-0000-0000-00001A8E0000}"/>
    <cellStyle name="Porcentual 2 10 113" xfId="36378" xr:uid="{00000000-0005-0000-0000-00001B8E0000}"/>
    <cellStyle name="Porcentual 2 10 114" xfId="36379" xr:uid="{00000000-0005-0000-0000-00001C8E0000}"/>
    <cellStyle name="Porcentual 2 10 115" xfId="36380" xr:uid="{00000000-0005-0000-0000-00001D8E0000}"/>
    <cellStyle name="Porcentual 2 10 116" xfId="36381" xr:uid="{00000000-0005-0000-0000-00001E8E0000}"/>
    <cellStyle name="Porcentual 2 10 117" xfId="36382" xr:uid="{00000000-0005-0000-0000-00001F8E0000}"/>
    <cellStyle name="Porcentual 2 10 118" xfId="36383" xr:uid="{00000000-0005-0000-0000-0000208E0000}"/>
    <cellStyle name="Porcentual 2 10 119" xfId="36384" xr:uid="{00000000-0005-0000-0000-0000218E0000}"/>
    <cellStyle name="Porcentual 2 10 12" xfId="36385" xr:uid="{00000000-0005-0000-0000-0000228E0000}"/>
    <cellStyle name="Porcentual 2 10 120" xfId="36386" xr:uid="{00000000-0005-0000-0000-0000238E0000}"/>
    <cellStyle name="Porcentual 2 10 121" xfId="36387" xr:uid="{00000000-0005-0000-0000-0000248E0000}"/>
    <cellStyle name="Porcentual 2 10 122" xfId="36388" xr:uid="{00000000-0005-0000-0000-0000258E0000}"/>
    <cellStyle name="Porcentual 2 10 123" xfId="36389" xr:uid="{00000000-0005-0000-0000-0000268E0000}"/>
    <cellStyle name="Porcentual 2 10 124" xfId="36390" xr:uid="{00000000-0005-0000-0000-0000278E0000}"/>
    <cellStyle name="Porcentual 2 10 125" xfId="36391" xr:uid="{00000000-0005-0000-0000-0000288E0000}"/>
    <cellStyle name="Porcentual 2 10 126" xfId="36392" xr:uid="{00000000-0005-0000-0000-0000298E0000}"/>
    <cellStyle name="Porcentual 2 10 127" xfId="36393" xr:uid="{00000000-0005-0000-0000-00002A8E0000}"/>
    <cellStyle name="Porcentual 2 10 128" xfId="36394" xr:uid="{00000000-0005-0000-0000-00002B8E0000}"/>
    <cellStyle name="Porcentual 2 10 129" xfId="36395" xr:uid="{00000000-0005-0000-0000-00002C8E0000}"/>
    <cellStyle name="Porcentual 2 10 13" xfId="36396" xr:uid="{00000000-0005-0000-0000-00002D8E0000}"/>
    <cellStyle name="Porcentual 2 10 130" xfId="36397" xr:uid="{00000000-0005-0000-0000-00002E8E0000}"/>
    <cellStyle name="Porcentual 2 10 131" xfId="36398" xr:uid="{00000000-0005-0000-0000-00002F8E0000}"/>
    <cellStyle name="Porcentual 2 10 132" xfId="36399" xr:uid="{00000000-0005-0000-0000-0000308E0000}"/>
    <cellStyle name="Porcentual 2 10 133" xfId="36400" xr:uid="{00000000-0005-0000-0000-0000318E0000}"/>
    <cellStyle name="Porcentual 2 10 134" xfId="36401" xr:uid="{00000000-0005-0000-0000-0000328E0000}"/>
    <cellStyle name="Porcentual 2 10 135" xfId="36402" xr:uid="{00000000-0005-0000-0000-0000338E0000}"/>
    <cellStyle name="Porcentual 2 10 136" xfId="36403" xr:uid="{00000000-0005-0000-0000-0000348E0000}"/>
    <cellStyle name="Porcentual 2 10 137" xfId="36404" xr:uid="{00000000-0005-0000-0000-0000358E0000}"/>
    <cellStyle name="Porcentual 2 10 138" xfId="36405" xr:uid="{00000000-0005-0000-0000-0000368E0000}"/>
    <cellStyle name="Porcentual 2 10 139" xfId="36406" xr:uid="{00000000-0005-0000-0000-0000378E0000}"/>
    <cellStyle name="Porcentual 2 10 14" xfId="36407" xr:uid="{00000000-0005-0000-0000-0000388E0000}"/>
    <cellStyle name="Porcentual 2 10 140" xfId="36408" xr:uid="{00000000-0005-0000-0000-0000398E0000}"/>
    <cellStyle name="Porcentual 2 10 141" xfId="36409" xr:uid="{00000000-0005-0000-0000-00003A8E0000}"/>
    <cellStyle name="Porcentual 2 10 142" xfId="36410" xr:uid="{00000000-0005-0000-0000-00003B8E0000}"/>
    <cellStyle name="Porcentual 2 10 143" xfId="36411" xr:uid="{00000000-0005-0000-0000-00003C8E0000}"/>
    <cellStyle name="Porcentual 2 10 144" xfId="36412" xr:uid="{00000000-0005-0000-0000-00003D8E0000}"/>
    <cellStyle name="Porcentual 2 10 145" xfId="36413" xr:uid="{00000000-0005-0000-0000-00003E8E0000}"/>
    <cellStyle name="Porcentual 2 10 146" xfId="36414" xr:uid="{00000000-0005-0000-0000-00003F8E0000}"/>
    <cellStyle name="Porcentual 2 10 147" xfId="36415" xr:uid="{00000000-0005-0000-0000-0000408E0000}"/>
    <cellStyle name="Porcentual 2 10 148" xfId="36416" xr:uid="{00000000-0005-0000-0000-0000418E0000}"/>
    <cellStyle name="Porcentual 2 10 149" xfId="36417" xr:uid="{00000000-0005-0000-0000-0000428E0000}"/>
    <cellStyle name="Porcentual 2 10 15" xfId="36418" xr:uid="{00000000-0005-0000-0000-0000438E0000}"/>
    <cellStyle name="Porcentual 2 10 150" xfId="36419" xr:uid="{00000000-0005-0000-0000-0000448E0000}"/>
    <cellStyle name="Porcentual 2 10 151" xfId="36420" xr:uid="{00000000-0005-0000-0000-0000458E0000}"/>
    <cellStyle name="Porcentual 2 10 152" xfId="36421" xr:uid="{00000000-0005-0000-0000-0000468E0000}"/>
    <cellStyle name="Porcentual 2 10 153" xfId="36422" xr:uid="{00000000-0005-0000-0000-0000478E0000}"/>
    <cellStyle name="Porcentual 2 10 154" xfId="36423" xr:uid="{00000000-0005-0000-0000-0000488E0000}"/>
    <cellStyle name="Porcentual 2 10 155" xfId="36424" xr:uid="{00000000-0005-0000-0000-0000498E0000}"/>
    <cellStyle name="Porcentual 2 10 156" xfId="36425" xr:uid="{00000000-0005-0000-0000-00004A8E0000}"/>
    <cellStyle name="Porcentual 2 10 157" xfId="36426" xr:uid="{00000000-0005-0000-0000-00004B8E0000}"/>
    <cellStyle name="Porcentual 2 10 158" xfId="36427" xr:uid="{00000000-0005-0000-0000-00004C8E0000}"/>
    <cellStyle name="Porcentual 2 10 159" xfId="36428" xr:uid="{00000000-0005-0000-0000-00004D8E0000}"/>
    <cellStyle name="Porcentual 2 10 16" xfId="36429" xr:uid="{00000000-0005-0000-0000-00004E8E0000}"/>
    <cellStyle name="Porcentual 2 10 160" xfId="36430" xr:uid="{00000000-0005-0000-0000-00004F8E0000}"/>
    <cellStyle name="Porcentual 2 10 161" xfId="36431" xr:uid="{00000000-0005-0000-0000-0000508E0000}"/>
    <cellStyle name="Porcentual 2 10 162" xfId="36432" xr:uid="{00000000-0005-0000-0000-0000518E0000}"/>
    <cellStyle name="Porcentual 2 10 163" xfId="36433" xr:uid="{00000000-0005-0000-0000-0000528E0000}"/>
    <cellStyle name="Porcentual 2 10 164" xfId="36434" xr:uid="{00000000-0005-0000-0000-0000538E0000}"/>
    <cellStyle name="Porcentual 2 10 165" xfId="36435" xr:uid="{00000000-0005-0000-0000-0000548E0000}"/>
    <cellStyle name="Porcentual 2 10 166" xfId="36436" xr:uid="{00000000-0005-0000-0000-0000558E0000}"/>
    <cellStyle name="Porcentual 2 10 167" xfId="36437" xr:uid="{00000000-0005-0000-0000-0000568E0000}"/>
    <cellStyle name="Porcentual 2 10 168" xfId="36438" xr:uid="{00000000-0005-0000-0000-0000578E0000}"/>
    <cellStyle name="Porcentual 2 10 169" xfId="36439" xr:uid="{00000000-0005-0000-0000-0000588E0000}"/>
    <cellStyle name="Porcentual 2 10 17" xfId="36440" xr:uid="{00000000-0005-0000-0000-0000598E0000}"/>
    <cellStyle name="Porcentual 2 10 170" xfId="36441" xr:uid="{00000000-0005-0000-0000-00005A8E0000}"/>
    <cellStyle name="Porcentual 2 10 171" xfId="36442" xr:uid="{00000000-0005-0000-0000-00005B8E0000}"/>
    <cellStyle name="Porcentual 2 10 172" xfId="36443" xr:uid="{00000000-0005-0000-0000-00005C8E0000}"/>
    <cellStyle name="Porcentual 2 10 173" xfId="36444" xr:uid="{00000000-0005-0000-0000-00005D8E0000}"/>
    <cellStyle name="Porcentual 2 10 174" xfId="36445" xr:uid="{00000000-0005-0000-0000-00005E8E0000}"/>
    <cellStyle name="Porcentual 2 10 175" xfId="36446" xr:uid="{00000000-0005-0000-0000-00005F8E0000}"/>
    <cellStyle name="Porcentual 2 10 176" xfId="36447" xr:uid="{00000000-0005-0000-0000-0000608E0000}"/>
    <cellStyle name="Porcentual 2 10 177" xfId="36448" xr:uid="{00000000-0005-0000-0000-0000618E0000}"/>
    <cellStyle name="Porcentual 2 10 178" xfId="36449" xr:uid="{00000000-0005-0000-0000-0000628E0000}"/>
    <cellStyle name="Porcentual 2 10 179" xfId="36450" xr:uid="{00000000-0005-0000-0000-0000638E0000}"/>
    <cellStyle name="Porcentual 2 10 18" xfId="36451" xr:uid="{00000000-0005-0000-0000-0000648E0000}"/>
    <cellStyle name="Porcentual 2 10 19" xfId="36452" xr:uid="{00000000-0005-0000-0000-0000658E0000}"/>
    <cellStyle name="Porcentual 2 10 2" xfId="36453" xr:uid="{00000000-0005-0000-0000-0000668E0000}"/>
    <cellStyle name="Porcentual 2 10 20" xfId="36454" xr:uid="{00000000-0005-0000-0000-0000678E0000}"/>
    <cellStyle name="Porcentual 2 10 21" xfId="36455" xr:uid="{00000000-0005-0000-0000-0000688E0000}"/>
    <cellStyle name="Porcentual 2 10 22" xfId="36456" xr:uid="{00000000-0005-0000-0000-0000698E0000}"/>
    <cellStyle name="Porcentual 2 10 23" xfId="36457" xr:uid="{00000000-0005-0000-0000-00006A8E0000}"/>
    <cellStyle name="Porcentual 2 10 24" xfId="36458" xr:uid="{00000000-0005-0000-0000-00006B8E0000}"/>
    <cellStyle name="Porcentual 2 10 25" xfId="36459" xr:uid="{00000000-0005-0000-0000-00006C8E0000}"/>
    <cellStyle name="Porcentual 2 10 26" xfId="36460" xr:uid="{00000000-0005-0000-0000-00006D8E0000}"/>
    <cellStyle name="Porcentual 2 10 27" xfId="36461" xr:uid="{00000000-0005-0000-0000-00006E8E0000}"/>
    <cellStyle name="Porcentual 2 10 28" xfId="36462" xr:uid="{00000000-0005-0000-0000-00006F8E0000}"/>
    <cellStyle name="Porcentual 2 10 29" xfId="36463" xr:uid="{00000000-0005-0000-0000-0000708E0000}"/>
    <cellStyle name="Porcentual 2 10 3" xfId="36464" xr:uid="{00000000-0005-0000-0000-0000718E0000}"/>
    <cellStyle name="Porcentual 2 10 30" xfId="36465" xr:uid="{00000000-0005-0000-0000-0000728E0000}"/>
    <cellStyle name="Porcentual 2 10 31" xfId="36466" xr:uid="{00000000-0005-0000-0000-0000738E0000}"/>
    <cellStyle name="Porcentual 2 10 32" xfId="36467" xr:uid="{00000000-0005-0000-0000-0000748E0000}"/>
    <cellStyle name="Porcentual 2 10 33" xfId="36468" xr:uid="{00000000-0005-0000-0000-0000758E0000}"/>
    <cellStyle name="Porcentual 2 10 34" xfId="36469" xr:uid="{00000000-0005-0000-0000-0000768E0000}"/>
    <cellStyle name="Porcentual 2 10 35" xfId="36470" xr:uid="{00000000-0005-0000-0000-0000778E0000}"/>
    <cellStyle name="Porcentual 2 10 36" xfId="36471" xr:uid="{00000000-0005-0000-0000-0000788E0000}"/>
    <cellStyle name="Porcentual 2 10 37" xfId="36472" xr:uid="{00000000-0005-0000-0000-0000798E0000}"/>
    <cellStyle name="Porcentual 2 10 38" xfId="36473" xr:uid="{00000000-0005-0000-0000-00007A8E0000}"/>
    <cellStyle name="Porcentual 2 10 39" xfId="36474" xr:uid="{00000000-0005-0000-0000-00007B8E0000}"/>
    <cellStyle name="Porcentual 2 10 4" xfId="36475" xr:uid="{00000000-0005-0000-0000-00007C8E0000}"/>
    <cellStyle name="Porcentual 2 10 40" xfId="36476" xr:uid="{00000000-0005-0000-0000-00007D8E0000}"/>
    <cellStyle name="Porcentual 2 10 41" xfId="36477" xr:uid="{00000000-0005-0000-0000-00007E8E0000}"/>
    <cellStyle name="Porcentual 2 10 42" xfId="36478" xr:uid="{00000000-0005-0000-0000-00007F8E0000}"/>
    <cellStyle name="Porcentual 2 10 43" xfId="36479" xr:uid="{00000000-0005-0000-0000-0000808E0000}"/>
    <cellStyle name="Porcentual 2 10 44" xfId="36480" xr:uid="{00000000-0005-0000-0000-0000818E0000}"/>
    <cellStyle name="Porcentual 2 10 45" xfId="36481" xr:uid="{00000000-0005-0000-0000-0000828E0000}"/>
    <cellStyle name="Porcentual 2 10 46" xfId="36482" xr:uid="{00000000-0005-0000-0000-0000838E0000}"/>
    <cellStyle name="Porcentual 2 10 47" xfId="36483" xr:uid="{00000000-0005-0000-0000-0000848E0000}"/>
    <cellStyle name="Porcentual 2 10 48" xfId="36484" xr:uid="{00000000-0005-0000-0000-0000858E0000}"/>
    <cellStyle name="Porcentual 2 10 49" xfId="36485" xr:uid="{00000000-0005-0000-0000-0000868E0000}"/>
    <cellStyle name="Porcentual 2 10 5" xfId="36486" xr:uid="{00000000-0005-0000-0000-0000878E0000}"/>
    <cellStyle name="Porcentual 2 10 50" xfId="36487" xr:uid="{00000000-0005-0000-0000-0000888E0000}"/>
    <cellStyle name="Porcentual 2 10 51" xfId="36488" xr:uid="{00000000-0005-0000-0000-0000898E0000}"/>
    <cellStyle name="Porcentual 2 10 52" xfId="36489" xr:uid="{00000000-0005-0000-0000-00008A8E0000}"/>
    <cellStyle name="Porcentual 2 10 53" xfId="36490" xr:uid="{00000000-0005-0000-0000-00008B8E0000}"/>
    <cellStyle name="Porcentual 2 10 54" xfId="36491" xr:uid="{00000000-0005-0000-0000-00008C8E0000}"/>
    <cellStyle name="Porcentual 2 10 55" xfId="36492" xr:uid="{00000000-0005-0000-0000-00008D8E0000}"/>
    <cellStyle name="Porcentual 2 10 56" xfId="36493" xr:uid="{00000000-0005-0000-0000-00008E8E0000}"/>
    <cellStyle name="Porcentual 2 10 57" xfId="36494" xr:uid="{00000000-0005-0000-0000-00008F8E0000}"/>
    <cellStyle name="Porcentual 2 10 58" xfId="36495" xr:uid="{00000000-0005-0000-0000-0000908E0000}"/>
    <cellStyle name="Porcentual 2 10 59" xfId="36496" xr:uid="{00000000-0005-0000-0000-0000918E0000}"/>
    <cellStyle name="Porcentual 2 10 6" xfId="36497" xr:uid="{00000000-0005-0000-0000-0000928E0000}"/>
    <cellStyle name="Porcentual 2 10 60" xfId="36498" xr:uid="{00000000-0005-0000-0000-0000938E0000}"/>
    <cellStyle name="Porcentual 2 10 61" xfId="36499" xr:uid="{00000000-0005-0000-0000-0000948E0000}"/>
    <cellStyle name="Porcentual 2 10 62" xfId="36500" xr:uid="{00000000-0005-0000-0000-0000958E0000}"/>
    <cellStyle name="Porcentual 2 10 63" xfId="36501" xr:uid="{00000000-0005-0000-0000-0000968E0000}"/>
    <cellStyle name="Porcentual 2 10 64" xfId="36502" xr:uid="{00000000-0005-0000-0000-0000978E0000}"/>
    <cellStyle name="Porcentual 2 10 65" xfId="36503" xr:uid="{00000000-0005-0000-0000-0000988E0000}"/>
    <cellStyle name="Porcentual 2 10 66" xfId="36504" xr:uid="{00000000-0005-0000-0000-0000998E0000}"/>
    <cellStyle name="Porcentual 2 10 67" xfId="36505" xr:uid="{00000000-0005-0000-0000-00009A8E0000}"/>
    <cellStyle name="Porcentual 2 10 68" xfId="36506" xr:uid="{00000000-0005-0000-0000-00009B8E0000}"/>
    <cellStyle name="Porcentual 2 10 69" xfId="36507" xr:uid="{00000000-0005-0000-0000-00009C8E0000}"/>
    <cellStyle name="Porcentual 2 10 7" xfId="36508" xr:uid="{00000000-0005-0000-0000-00009D8E0000}"/>
    <cellStyle name="Porcentual 2 10 70" xfId="36509" xr:uid="{00000000-0005-0000-0000-00009E8E0000}"/>
    <cellStyle name="Porcentual 2 10 71" xfId="36510" xr:uid="{00000000-0005-0000-0000-00009F8E0000}"/>
    <cellStyle name="Porcentual 2 10 72" xfId="36511" xr:uid="{00000000-0005-0000-0000-0000A08E0000}"/>
    <cellStyle name="Porcentual 2 10 73" xfId="36512" xr:uid="{00000000-0005-0000-0000-0000A18E0000}"/>
    <cellStyle name="Porcentual 2 10 74" xfId="36513" xr:uid="{00000000-0005-0000-0000-0000A28E0000}"/>
    <cellStyle name="Porcentual 2 10 75" xfId="36514" xr:uid="{00000000-0005-0000-0000-0000A38E0000}"/>
    <cellStyle name="Porcentual 2 10 76" xfId="36515" xr:uid="{00000000-0005-0000-0000-0000A48E0000}"/>
    <cellStyle name="Porcentual 2 10 77" xfId="36516" xr:uid="{00000000-0005-0000-0000-0000A58E0000}"/>
    <cellStyle name="Porcentual 2 10 78" xfId="36517" xr:uid="{00000000-0005-0000-0000-0000A68E0000}"/>
    <cellStyle name="Porcentual 2 10 79" xfId="36518" xr:uid="{00000000-0005-0000-0000-0000A78E0000}"/>
    <cellStyle name="Porcentual 2 10 8" xfId="36519" xr:uid="{00000000-0005-0000-0000-0000A88E0000}"/>
    <cellStyle name="Porcentual 2 10 80" xfId="36520" xr:uid="{00000000-0005-0000-0000-0000A98E0000}"/>
    <cellStyle name="Porcentual 2 10 81" xfId="36521" xr:uid="{00000000-0005-0000-0000-0000AA8E0000}"/>
    <cellStyle name="Porcentual 2 10 82" xfId="36522" xr:uid="{00000000-0005-0000-0000-0000AB8E0000}"/>
    <cellStyle name="Porcentual 2 10 83" xfId="36523" xr:uid="{00000000-0005-0000-0000-0000AC8E0000}"/>
    <cellStyle name="Porcentual 2 10 84" xfId="36524" xr:uid="{00000000-0005-0000-0000-0000AD8E0000}"/>
    <cellStyle name="Porcentual 2 10 85" xfId="36525" xr:uid="{00000000-0005-0000-0000-0000AE8E0000}"/>
    <cellStyle name="Porcentual 2 10 86" xfId="36526" xr:uid="{00000000-0005-0000-0000-0000AF8E0000}"/>
    <cellStyle name="Porcentual 2 10 87" xfId="36527" xr:uid="{00000000-0005-0000-0000-0000B08E0000}"/>
    <cellStyle name="Porcentual 2 10 88" xfId="36528" xr:uid="{00000000-0005-0000-0000-0000B18E0000}"/>
    <cellStyle name="Porcentual 2 10 89" xfId="36529" xr:uid="{00000000-0005-0000-0000-0000B28E0000}"/>
    <cellStyle name="Porcentual 2 10 9" xfId="36530" xr:uid="{00000000-0005-0000-0000-0000B38E0000}"/>
    <cellStyle name="Porcentual 2 10 90" xfId="36531" xr:uid="{00000000-0005-0000-0000-0000B48E0000}"/>
    <cellStyle name="Porcentual 2 10 91" xfId="36532" xr:uid="{00000000-0005-0000-0000-0000B58E0000}"/>
    <cellStyle name="Porcentual 2 10 92" xfId="36533" xr:uid="{00000000-0005-0000-0000-0000B68E0000}"/>
    <cellStyle name="Porcentual 2 10 93" xfId="36534" xr:uid="{00000000-0005-0000-0000-0000B78E0000}"/>
    <cellStyle name="Porcentual 2 10 94" xfId="36535" xr:uid="{00000000-0005-0000-0000-0000B88E0000}"/>
    <cellStyle name="Porcentual 2 10 95" xfId="36536" xr:uid="{00000000-0005-0000-0000-0000B98E0000}"/>
    <cellStyle name="Porcentual 2 10 96" xfId="36537" xr:uid="{00000000-0005-0000-0000-0000BA8E0000}"/>
    <cellStyle name="Porcentual 2 10 97" xfId="36538" xr:uid="{00000000-0005-0000-0000-0000BB8E0000}"/>
    <cellStyle name="Porcentual 2 10 98" xfId="36539" xr:uid="{00000000-0005-0000-0000-0000BC8E0000}"/>
    <cellStyle name="Porcentual 2 10 99" xfId="36540" xr:uid="{00000000-0005-0000-0000-0000BD8E0000}"/>
    <cellStyle name="Porcentual 2 100" xfId="36541" xr:uid="{00000000-0005-0000-0000-0000BE8E0000}"/>
    <cellStyle name="Porcentual 2 101" xfId="36542" xr:uid="{00000000-0005-0000-0000-0000BF8E0000}"/>
    <cellStyle name="Porcentual 2 102" xfId="36543" xr:uid="{00000000-0005-0000-0000-0000C08E0000}"/>
    <cellStyle name="Porcentual 2 103" xfId="36544" xr:uid="{00000000-0005-0000-0000-0000C18E0000}"/>
    <cellStyle name="Porcentual 2 104" xfId="36545" xr:uid="{00000000-0005-0000-0000-0000C28E0000}"/>
    <cellStyle name="Porcentual 2 105" xfId="36546" xr:uid="{00000000-0005-0000-0000-0000C38E0000}"/>
    <cellStyle name="Porcentual 2 106" xfId="36547" xr:uid="{00000000-0005-0000-0000-0000C48E0000}"/>
    <cellStyle name="Porcentual 2 107" xfId="36548" xr:uid="{00000000-0005-0000-0000-0000C58E0000}"/>
    <cellStyle name="Porcentual 2 108" xfId="36549" xr:uid="{00000000-0005-0000-0000-0000C68E0000}"/>
    <cellStyle name="Porcentual 2 109" xfId="36550" xr:uid="{00000000-0005-0000-0000-0000C78E0000}"/>
    <cellStyle name="Porcentual 2 11" xfId="36551" xr:uid="{00000000-0005-0000-0000-0000C88E0000}"/>
    <cellStyle name="Porcentual 2 11 10" xfId="36552" xr:uid="{00000000-0005-0000-0000-0000C98E0000}"/>
    <cellStyle name="Porcentual 2 11 100" xfId="36553" xr:uid="{00000000-0005-0000-0000-0000CA8E0000}"/>
    <cellStyle name="Porcentual 2 11 101" xfId="36554" xr:uid="{00000000-0005-0000-0000-0000CB8E0000}"/>
    <cellStyle name="Porcentual 2 11 102" xfId="36555" xr:uid="{00000000-0005-0000-0000-0000CC8E0000}"/>
    <cellStyle name="Porcentual 2 11 103" xfId="36556" xr:uid="{00000000-0005-0000-0000-0000CD8E0000}"/>
    <cellStyle name="Porcentual 2 11 104" xfId="36557" xr:uid="{00000000-0005-0000-0000-0000CE8E0000}"/>
    <cellStyle name="Porcentual 2 11 105" xfId="36558" xr:uid="{00000000-0005-0000-0000-0000CF8E0000}"/>
    <cellStyle name="Porcentual 2 11 106" xfId="36559" xr:uid="{00000000-0005-0000-0000-0000D08E0000}"/>
    <cellStyle name="Porcentual 2 11 107" xfId="36560" xr:uid="{00000000-0005-0000-0000-0000D18E0000}"/>
    <cellStyle name="Porcentual 2 11 108" xfId="36561" xr:uid="{00000000-0005-0000-0000-0000D28E0000}"/>
    <cellStyle name="Porcentual 2 11 109" xfId="36562" xr:uid="{00000000-0005-0000-0000-0000D38E0000}"/>
    <cellStyle name="Porcentual 2 11 11" xfId="36563" xr:uid="{00000000-0005-0000-0000-0000D48E0000}"/>
    <cellStyle name="Porcentual 2 11 110" xfId="36564" xr:uid="{00000000-0005-0000-0000-0000D58E0000}"/>
    <cellStyle name="Porcentual 2 11 111" xfId="36565" xr:uid="{00000000-0005-0000-0000-0000D68E0000}"/>
    <cellStyle name="Porcentual 2 11 112" xfId="36566" xr:uid="{00000000-0005-0000-0000-0000D78E0000}"/>
    <cellStyle name="Porcentual 2 11 113" xfId="36567" xr:uid="{00000000-0005-0000-0000-0000D88E0000}"/>
    <cellStyle name="Porcentual 2 11 114" xfId="36568" xr:uid="{00000000-0005-0000-0000-0000D98E0000}"/>
    <cellStyle name="Porcentual 2 11 115" xfId="36569" xr:uid="{00000000-0005-0000-0000-0000DA8E0000}"/>
    <cellStyle name="Porcentual 2 11 116" xfId="36570" xr:uid="{00000000-0005-0000-0000-0000DB8E0000}"/>
    <cellStyle name="Porcentual 2 11 117" xfId="36571" xr:uid="{00000000-0005-0000-0000-0000DC8E0000}"/>
    <cellStyle name="Porcentual 2 11 118" xfId="36572" xr:uid="{00000000-0005-0000-0000-0000DD8E0000}"/>
    <cellStyle name="Porcentual 2 11 119" xfId="36573" xr:uid="{00000000-0005-0000-0000-0000DE8E0000}"/>
    <cellStyle name="Porcentual 2 11 12" xfId="36574" xr:uid="{00000000-0005-0000-0000-0000DF8E0000}"/>
    <cellStyle name="Porcentual 2 11 120" xfId="36575" xr:uid="{00000000-0005-0000-0000-0000E08E0000}"/>
    <cellStyle name="Porcentual 2 11 121" xfId="36576" xr:uid="{00000000-0005-0000-0000-0000E18E0000}"/>
    <cellStyle name="Porcentual 2 11 122" xfId="36577" xr:uid="{00000000-0005-0000-0000-0000E28E0000}"/>
    <cellStyle name="Porcentual 2 11 123" xfId="36578" xr:uid="{00000000-0005-0000-0000-0000E38E0000}"/>
    <cellStyle name="Porcentual 2 11 124" xfId="36579" xr:uid="{00000000-0005-0000-0000-0000E48E0000}"/>
    <cellStyle name="Porcentual 2 11 125" xfId="36580" xr:uid="{00000000-0005-0000-0000-0000E58E0000}"/>
    <cellStyle name="Porcentual 2 11 126" xfId="36581" xr:uid="{00000000-0005-0000-0000-0000E68E0000}"/>
    <cellStyle name="Porcentual 2 11 127" xfId="36582" xr:uid="{00000000-0005-0000-0000-0000E78E0000}"/>
    <cellStyle name="Porcentual 2 11 128" xfId="36583" xr:uid="{00000000-0005-0000-0000-0000E88E0000}"/>
    <cellStyle name="Porcentual 2 11 129" xfId="36584" xr:uid="{00000000-0005-0000-0000-0000E98E0000}"/>
    <cellStyle name="Porcentual 2 11 13" xfId="36585" xr:uid="{00000000-0005-0000-0000-0000EA8E0000}"/>
    <cellStyle name="Porcentual 2 11 130" xfId="36586" xr:uid="{00000000-0005-0000-0000-0000EB8E0000}"/>
    <cellStyle name="Porcentual 2 11 131" xfId="36587" xr:uid="{00000000-0005-0000-0000-0000EC8E0000}"/>
    <cellStyle name="Porcentual 2 11 132" xfId="36588" xr:uid="{00000000-0005-0000-0000-0000ED8E0000}"/>
    <cellStyle name="Porcentual 2 11 133" xfId="36589" xr:uid="{00000000-0005-0000-0000-0000EE8E0000}"/>
    <cellStyle name="Porcentual 2 11 134" xfId="36590" xr:uid="{00000000-0005-0000-0000-0000EF8E0000}"/>
    <cellStyle name="Porcentual 2 11 135" xfId="36591" xr:uid="{00000000-0005-0000-0000-0000F08E0000}"/>
    <cellStyle name="Porcentual 2 11 136" xfId="36592" xr:uid="{00000000-0005-0000-0000-0000F18E0000}"/>
    <cellStyle name="Porcentual 2 11 137" xfId="36593" xr:uid="{00000000-0005-0000-0000-0000F28E0000}"/>
    <cellStyle name="Porcentual 2 11 138" xfId="36594" xr:uid="{00000000-0005-0000-0000-0000F38E0000}"/>
    <cellStyle name="Porcentual 2 11 139" xfId="36595" xr:uid="{00000000-0005-0000-0000-0000F48E0000}"/>
    <cellStyle name="Porcentual 2 11 14" xfId="36596" xr:uid="{00000000-0005-0000-0000-0000F58E0000}"/>
    <cellStyle name="Porcentual 2 11 140" xfId="36597" xr:uid="{00000000-0005-0000-0000-0000F68E0000}"/>
    <cellStyle name="Porcentual 2 11 141" xfId="36598" xr:uid="{00000000-0005-0000-0000-0000F78E0000}"/>
    <cellStyle name="Porcentual 2 11 142" xfId="36599" xr:uid="{00000000-0005-0000-0000-0000F88E0000}"/>
    <cellStyle name="Porcentual 2 11 143" xfId="36600" xr:uid="{00000000-0005-0000-0000-0000F98E0000}"/>
    <cellStyle name="Porcentual 2 11 144" xfId="36601" xr:uid="{00000000-0005-0000-0000-0000FA8E0000}"/>
    <cellStyle name="Porcentual 2 11 145" xfId="36602" xr:uid="{00000000-0005-0000-0000-0000FB8E0000}"/>
    <cellStyle name="Porcentual 2 11 146" xfId="36603" xr:uid="{00000000-0005-0000-0000-0000FC8E0000}"/>
    <cellStyle name="Porcentual 2 11 147" xfId="36604" xr:uid="{00000000-0005-0000-0000-0000FD8E0000}"/>
    <cellStyle name="Porcentual 2 11 148" xfId="36605" xr:uid="{00000000-0005-0000-0000-0000FE8E0000}"/>
    <cellStyle name="Porcentual 2 11 149" xfId="36606" xr:uid="{00000000-0005-0000-0000-0000FF8E0000}"/>
    <cellStyle name="Porcentual 2 11 15" xfId="36607" xr:uid="{00000000-0005-0000-0000-0000008F0000}"/>
    <cellStyle name="Porcentual 2 11 150" xfId="36608" xr:uid="{00000000-0005-0000-0000-0000018F0000}"/>
    <cellStyle name="Porcentual 2 11 151" xfId="36609" xr:uid="{00000000-0005-0000-0000-0000028F0000}"/>
    <cellStyle name="Porcentual 2 11 152" xfId="36610" xr:uid="{00000000-0005-0000-0000-0000038F0000}"/>
    <cellStyle name="Porcentual 2 11 153" xfId="36611" xr:uid="{00000000-0005-0000-0000-0000048F0000}"/>
    <cellStyle name="Porcentual 2 11 154" xfId="36612" xr:uid="{00000000-0005-0000-0000-0000058F0000}"/>
    <cellStyle name="Porcentual 2 11 155" xfId="36613" xr:uid="{00000000-0005-0000-0000-0000068F0000}"/>
    <cellStyle name="Porcentual 2 11 156" xfId="36614" xr:uid="{00000000-0005-0000-0000-0000078F0000}"/>
    <cellStyle name="Porcentual 2 11 157" xfId="36615" xr:uid="{00000000-0005-0000-0000-0000088F0000}"/>
    <cellStyle name="Porcentual 2 11 158" xfId="36616" xr:uid="{00000000-0005-0000-0000-0000098F0000}"/>
    <cellStyle name="Porcentual 2 11 159" xfId="36617" xr:uid="{00000000-0005-0000-0000-00000A8F0000}"/>
    <cellStyle name="Porcentual 2 11 16" xfId="36618" xr:uid="{00000000-0005-0000-0000-00000B8F0000}"/>
    <cellStyle name="Porcentual 2 11 160" xfId="36619" xr:uid="{00000000-0005-0000-0000-00000C8F0000}"/>
    <cellStyle name="Porcentual 2 11 161" xfId="36620" xr:uid="{00000000-0005-0000-0000-00000D8F0000}"/>
    <cellStyle name="Porcentual 2 11 162" xfId="36621" xr:uid="{00000000-0005-0000-0000-00000E8F0000}"/>
    <cellStyle name="Porcentual 2 11 163" xfId="36622" xr:uid="{00000000-0005-0000-0000-00000F8F0000}"/>
    <cellStyle name="Porcentual 2 11 164" xfId="36623" xr:uid="{00000000-0005-0000-0000-0000108F0000}"/>
    <cellStyle name="Porcentual 2 11 165" xfId="36624" xr:uid="{00000000-0005-0000-0000-0000118F0000}"/>
    <cellStyle name="Porcentual 2 11 166" xfId="36625" xr:uid="{00000000-0005-0000-0000-0000128F0000}"/>
    <cellStyle name="Porcentual 2 11 167" xfId="36626" xr:uid="{00000000-0005-0000-0000-0000138F0000}"/>
    <cellStyle name="Porcentual 2 11 168" xfId="36627" xr:uid="{00000000-0005-0000-0000-0000148F0000}"/>
    <cellStyle name="Porcentual 2 11 169" xfId="36628" xr:uid="{00000000-0005-0000-0000-0000158F0000}"/>
    <cellStyle name="Porcentual 2 11 17" xfId="36629" xr:uid="{00000000-0005-0000-0000-0000168F0000}"/>
    <cellStyle name="Porcentual 2 11 170" xfId="36630" xr:uid="{00000000-0005-0000-0000-0000178F0000}"/>
    <cellStyle name="Porcentual 2 11 171" xfId="36631" xr:uid="{00000000-0005-0000-0000-0000188F0000}"/>
    <cellStyle name="Porcentual 2 11 172" xfId="36632" xr:uid="{00000000-0005-0000-0000-0000198F0000}"/>
    <cellStyle name="Porcentual 2 11 173" xfId="36633" xr:uid="{00000000-0005-0000-0000-00001A8F0000}"/>
    <cellStyle name="Porcentual 2 11 174" xfId="36634" xr:uid="{00000000-0005-0000-0000-00001B8F0000}"/>
    <cellStyle name="Porcentual 2 11 175" xfId="36635" xr:uid="{00000000-0005-0000-0000-00001C8F0000}"/>
    <cellStyle name="Porcentual 2 11 176" xfId="36636" xr:uid="{00000000-0005-0000-0000-00001D8F0000}"/>
    <cellStyle name="Porcentual 2 11 177" xfId="36637" xr:uid="{00000000-0005-0000-0000-00001E8F0000}"/>
    <cellStyle name="Porcentual 2 11 178" xfId="36638" xr:uid="{00000000-0005-0000-0000-00001F8F0000}"/>
    <cellStyle name="Porcentual 2 11 179" xfId="36639" xr:uid="{00000000-0005-0000-0000-0000208F0000}"/>
    <cellStyle name="Porcentual 2 11 18" xfId="36640" xr:uid="{00000000-0005-0000-0000-0000218F0000}"/>
    <cellStyle name="Porcentual 2 11 19" xfId="36641" xr:uid="{00000000-0005-0000-0000-0000228F0000}"/>
    <cellStyle name="Porcentual 2 11 2" xfId="36642" xr:uid="{00000000-0005-0000-0000-0000238F0000}"/>
    <cellStyle name="Porcentual 2 11 20" xfId="36643" xr:uid="{00000000-0005-0000-0000-0000248F0000}"/>
    <cellStyle name="Porcentual 2 11 21" xfId="36644" xr:uid="{00000000-0005-0000-0000-0000258F0000}"/>
    <cellStyle name="Porcentual 2 11 22" xfId="36645" xr:uid="{00000000-0005-0000-0000-0000268F0000}"/>
    <cellStyle name="Porcentual 2 11 23" xfId="36646" xr:uid="{00000000-0005-0000-0000-0000278F0000}"/>
    <cellStyle name="Porcentual 2 11 24" xfId="36647" xr:uid="{00000000-0005-0000-0000-0000288F0000}"/>
    <cellStyle name="Porcentual 2 11 25" xfId="36648" xr:uid="{00000000-0005-0000-0000-0000298F0000}"/>
    <cellStyle name="Porcentual 2 11 26" xfId="36649" xr:uid="{00000000-0005-0000-0000-00002A8F0000}"/>
    <cellStyle name="Porcentual 2 11 27" xfId="36650" xr:uid="{00000000-0005-0000-0000-00002B8F0000}"/>
    <cellStyle name="Porcentual 2 11 28" xfId="36651" xr:uid="{00000000-0005-0000-0000-00002C8F0000}"/>
    <cellStyle name="Porcentual 2 11 29" xfId="36652" xr:uid="{00000000-0005-0000-0000-00002D8F0000}"/>
    <cellStyle name="Porcentual 2 11 3" xfId="36653" xr:uid="{00000000-0005-0000-0000-00002E8F0000}"/>
    <cellStyle name="Porcentual 2 11 30" xfId="36654" xr:uid="{00000000-0005-0000-0000-00002F8F0000}"/>
    <cellStyle name="Porcentual 2 11 31" xfId="36655" xr:uid="{00000000-0005-0000-0000-0000308F0000}"/>
    <cellStyle name="Porcentual 2 11 32" xfId="36656" xr:uid="{00000000-0005-0000-0000-0000318F0000}"/>
    <cellStyle name="Porcentual 2 11 33" xfId="36657" xr:uid="{00000000-0005-0000-0000-0000328F0000}"/>
    <cellStyle name="Porcentual 2 11 34" xfId="36658" xr:uid="{00000000-0005-0000-0000-0000338F0000}"/>
    <cellStyle name="Porcentual 2 11 35" xfId="36659" xr:uid="{00000000-0005-0000-0000-0000348F0000}"/>
    <cellStyle name="Porcentual 2 11 36" xfId="36660" xr:uid="{00000000-0005-0000-0000-0000358F0000}"/>
    <cellStyle name="Porcentual 2 11 37" xfId="36661" xr:uid="{00000000-0005-0000-0000-0000368F0000}"/>
    <cellStyle name="Porcentual 2 11 38" xfId="36662" xr:uid="{00000000-0005-0000-0000-0000378F0000}"/>
    <cellStyle name="Porcentual 2 11 39" xfId="36663" xr:uid="{00000000-0005-0000-0000-0000388F0000}"/>
    <cellStyle name="Porcentual 2 11 4" xfId="36664" xr:uid="{00000000-0005-0000-0000-0000398F0000}"/>
    <cellStyle name="Porcentual 2 11 40" xfId="36665" xr:uid="{00000000-0005-0000-0000-00003A8F0000}"/>
    <cellStyle name="Porcentual 2 11 41" xfId="36666" xr:uid="{00000000-0005-0000-0000-00003B8F0000}"/>
    <cellStyle name="Porcentual 2 11 42" xfId="36667" xr:uid="{00000000-0005-0000-0000-00003C8F0000}"/>
    <cellStyle name="Porcentual 2 11 43" xfId="36668" xr:uid="{00000000-0005-0000-0000-00003D8F0000}"/>
    <cellStyle name="Porcentual 2 11 44" xfId="36669" xr:uid="{00000000-0005-0000-0000-00003E8F0000}"/>
    <cellStyle name="Porcentual 2 11 45" xfId="36670" xr:uid="{00000000-0005-0000-0000-00003F8F0000}"/>
    <cellStyle name="Porcentual 2 11 46" xfId="36671" xr:uid="{00000000-0005-0000-0000-0000408F0000}"/>
    <cellStyle name="Porcentual 2 11 47" xfId="36672" xr:uid="{00000000-0005-0000-0000-0000418F0000}"/>
    <cellStyle name="Porcentual 2 11 48" xfId="36673" xr:uid="{00000000-0005-0000-0000-0000428F0000}"/>
    <cellStyle name="Porcentual 2 11 49" xfId="36674" xr:uid="{00000000-0005-0000-0000-0000438F0000}"/>
    <cellStyle name="Porcentual 2 11 5" xfId="36675" xr:uid="{00000000-0005-0000-0000-0000448F0000}"/>
    <cellStyle name="Porcentual 2 11 50" xfId="36676" xr:uid="{00000000-0005-0000-0000-0000458F0000}"/>
    <cellStyle name="Porcentual 2 11 51" xfId="36677" xr:uid="{00000000-0005-0000-0000-0000468F0000}"/>
    <cellStyle name="Porcentual 2 11 52" xfId="36678" xr:uid="{00000000-0005-0000-0000-0000478F0000}"/>
    <cellStyle name="Porcentual 2 11 53" xfId="36679" xr:uid="{00000000-0005-0000-0000-0000488F0000}"/>
    <cellStyle name="Porcentual 2 11 54" xfId="36680" xr:uid="{00000000-0005-0000-0000-0000498F0000}"/>
    <cellStyle name="Porcentual 2 11 55" xfId="36681" xr:uid="{00000000-0005-0000-0000-00004A8F0000}"/>
    <cellStyle name="Porcentual 2 11 56" xfId="36682" xr:uid="{00000000-0005-0000-0000-00004B8F0000}"/>
    <cellStyle name="Porcentual 2 11 57" xfId="36683" xr:uid="{00000000-0005-0000-0000-00004C8F0000}"/>
    <cellStyle name="Porcentual 2 11 58" xfId="36684" xr:uid="{00000000-0005-0000-0000-00004D8F0000}"/>
    <cellStyle name="Porcentual 2 11 59" xfId="36685" xr:uid="{00000000-0005-0000-0000-00004E8F0000}"/>
    <cellStyle name="Porcentual 2 11 6" xfId="36686" xr:uid="{00000000-0005-0000-0000-00004F8F0000}"/>
    <cellStyle name="Porcentual 2 11 60" xfId="36687" xr:uid="{00000000-0005-0000-0000-0000508F0000}"/>
    <cellStyle name="Porcentual 2 11 61" xfId="36688" xr:uid="{00000000-0005-0000-0000-0000518F0000}"/>
    <cellStyle name="Porcentual 2 11 62" xfId="36689" xr:uid="{00000000-0005-0000-0000-0000528F0000}"/>
    <cellStyle name="Porcentual 2 11 63" xfId="36690" xr:uid="{00000000-0005-0000-0000-0000538F0000}"/>
    <cellStyle name="Porcentual 2 11 64" xfId="36691" xr:uid="{00000000-0005-0000-0000-0000548F0000}"/>
    <cellStyle name="Porcentual 2 11 65" xfId="36692" xr:uid="{00000000-0005-0000-0000-0000558F0000}"/>
    <cellStyle name="Porcentual 2 11 66" xfId="36693" xr:uid="{00000000-0005-0000-0000-0000568F0000}"/>
    <cellStyle name="Porcentual 2 11 67" xfId="36694" xr:uid="{00000000-0005-0000-0000-0000578F0000}"/>
    <cellStyle name="Porcentual 2 11 68" xfId="36695" xr:uid="{00000000-0005-0000-0000-0000588F0000}"/>
    <cellStyle name="Porcentual 2 11 69" xfId="36696" xr:uid="{00000000-0005-0000-0000-0000598F0000}"/>
    <cellStyle name="Porcentual 2 11 7" xfId="36697" xr:uid="{00000000-0005-0000-0000-00005A8F0000}"/>
    <cellStyle name="Porcentual 2 11 70" xfId="36698" xr:uid="{00000000-0005-0000-0000-00005B8F0000}"/>
    <cellStyle name="Porcentual 2 11 71" xfId="36699" xr:uid="{00000000-0005-0000-0000-00005C8F0000}"/>
    <cellStyle name="Porcentual 2 11 72" xfId="36700" xr:uid="{00000000-0005-0000-0000-00005D8F0000}"/>
    <cellStyle name="Porcentual 2 11 73" xfId="36701" xr:uid="{00000000-0005-0000-0000-00005E8F0000}"/>
    <cellStyle name="Porcentual 2 11 74" xfId="36702" xr:uid="{00000000-0005-0000-0000-00005F8F0000}"/>
    <cellStyle name="Porcentual 2 11 75" xfId="36703" xr:uid="{00000000-0005-0000-0000-0000608F0000}"/>
    <cellStyle name="Porcentual 2 11 76" xfId="36704" xr:uid="{00000000-0005-0000-0000-0000618F0000}"/>
    <cellStyle name="Porcentual 2 11 77" xfId="36705" xr:uid="{00000000-0005-0000-0000-0000628F0000}"/>
    <cellStyle name="Porcentual 2 11 78" xfId="36706" xr:uid="{00000000-0005-0000-0000-0000638F0000}"/>
    <cellStyle name="Porcentual 2 11 79" xfId="36707" xr:uid="{00000000-0005-0000-0000-0000648F0000}"/>
    <cellStyle name="Porcentual 2 11 8" xfId="36708" xr:uid="{00000000-0005-0000-0000-0000658F0000}"/>
    <cellStyle name="Porcentual 2 11 80" xfId="36709" xr:uid="{00000000-0005-0000-0000-0000668F0000}"/>
    <cellStyle name="Porcentual 2 11 81" xfId="36710" xr:uid="{00000000-0005-0000-0000-0000678F0000}"/>
    <cellStyle name="Porcentual 2 11 82" xfId="36711" xr:uid="{00000000-0005-0000-0000-0000688F0000}"/>
    <cellStyle name="Porcentual 2 11 83" xfId="36712" xr:uid="{00000000-0005-0000-0000-0000698F0000}"/>
    <cellStyle name="Porcentual 2 11 84" xfId="36713" xr:uid="{00000000-0005-0000-0000-00006A8F0000}"/>
    <cellStyle name="Porcentual 2 11 85" xfId="36714" xr:uid="{00000000-0005-0000-0000-00006B8F0000}"/>
    <cellStyle name="Porcentual 2 11 86" xfId="36715" xr:uid="{00000000-0005-0000-0000-00006C8F0000}"/>
    <cellStyle name="Porcentual 2 11 87" xfId="36716" xr:uid="{00000000-0005-0000-0000-00006D8F0000}"/>
    <cellStyle name="Porcentual 2 11 88" xfId="36717" xr:uid="{00000000-0005-0000-0000-00006E8F0000}"/>
    <cellStyle name="Porcentual 2 11 89" xfId="36718" xr:uid="{00000000-0005-0000-0000-00006F8F0000}"/>
    <cellStyle name="Porcentual 2 11 9" xfId="36719" xr:uid="{00000000-0005-0000-0000-0000708F0000}"/>
    <cellStyle name="Porcentual 2 11 90" xfId="36720" xr:uid="{00000000-0005-0000-0000-0000718F0000}"/>
    <cellStyle name="Porcentual 2 11 91" xfId="36721" xr:uid="{00000000-0005-0000-0000-0000728F0000}"/>
    <cellStyle name="Porcentual 2 11 92" xfId="36722" xr:uid="{00000000-0005-0000-0000-0000738F0000}"/>
    <cellStyle name="Porcentual 2 11 93" xfId="36723" xr:uid="{00000000-0005-0000-0000-0000748F0000}"/>
    <cellStyle name="Porcentual 2 11 94" xfId="36724" xr:uid="{00000000-0005-0000-0000-0000758F0000}"/>
    <cellStyle name="Porcentual 2 11 95" xfId="36725" xr:uid="{00000000-0005-0000-0000-0000768F0000}"/>
    <cellStyle name="Porcentual 2 11 96" xfId="36726" xr:uid="{00000000-0005-0000-0000-0000778F0000}"/>
    <cellStyle name="Porcentual 2 11 97" xfId="36727" xr:uid="{00000000-0005-0000-0000-0000788F0000}"/>
    <cellStyle name="Porcentual 2 11 98" xfId="36728" xr:uid="{00000000-0005-0000-0000-0000798F0000}"/>
    <cellStyle name="Porcentual 2 11 99" xfId="36729" xr:uid="{00000000-0005-0000-0000-00007A8F0000}"/>
    <cellStyle name="Porcentual 2 110" xfId="36730" xr:uid="{00000000-0005-0000-0000-00007B8F0000}"/>
    <cellStyle name="Porcentual 2 111" xfId="36731" xr:uid="{00000000-0005-0000-0000-00007C8F0000}"/>
    <cellStyle name="Porcentual 2 112" xfId="36732" xr:uid="{00000000-0005-0000-0000-00007D8F0000}"/>
    <cellStyle name="Porcentual 2 113" xfId="36733" xr:uid="{00000000-0005-0000-0000-00007E8F0000}"/>
    <cellStyle name="Porcentual 2 114" xfId="36734" xr:uid="{00000000-0005-0000-0000-00007F8F0000}"/>
    <cellStyle name="Porcentual 2 115" xfId="36735" xr:uid="{00000000-0005-0000-0000-0000808F0000}"/>
    <cellStyle name="Porcentual 2 116" xfId="36736" xr:uid="{00000000-0005-0000-0000-0000818F0000}"/>
    <cellStyle name="Porcentual 2 117" xfId="36737" xr:uid="{00000000-0005-0000-0000-0000828F0000}"/>
    <cellStyle name="Porcentual 2 118" xfId="36738" xr:uid="{00000000-0005-0000-0000-0000838F0000}"/>
    <cellStyle name="Porcentual 2 119" xfId="36739" xr:uid="{00000000-0005-0000-0000-0000848F0000}"/>
    <cellStyle name="Porcentual 2 12" xfId="36740" xr:uid="{00000000-0005-0000-0000-0000858F0000}"/>
    <cellStyle name="Porcentual 2 120" xfId="36741" xr:uid="{00000000-0005-0000-0000-0000868F0000}"/>
    <cellStyle name="Porcentual 2 121" xfId="36742" xr:uid="{00000000-0005-0000-0000-0000878F0000}"/>
    <cellStyle name="Porcentual 2 122" xfId="36743" xr:uid="{00000000-0005-0000-0000-0000888F0000}"/>
    <cellStyle name="Porcentual 2 123" xfId="36744" xr:uid="{00000000-0005-0000-0000-0000898F0000}"/>
    <cellStyle name="Porcentual 2 124" xfId="36745" xr:uid="{00000000-0005-0000-0000-00008A8F0000}"/>
    <cellStyle name="Porcentual 2 125" xfId="36746" xr:uid="{00000000-0005-0000-0000-00008B8F0000}"/>
    <cellStyle name="Porcentual 2 126" xfId="36747" xr:uid="{00000000-0005-0000-0000-00008C8F0000}"/>
    <cellStyle name="Porcentual 2 127" xfId="36748" xr:uid="{00000000-0005-0000-0000-00008D8F0000}"/>
    <cellStyle name="Porcentual 2 128" xfId="36749" xr:uid="{00000000-0005-0000-0000-00008E8F0000}"/>
    <cellStyle name="Porcentual 2 129" xfId="36750" xr:uid="{00000000-0005-0000-0000-00008F8F0000}"/>
    <cellStyle name="Porcentual 2 13" xfId="36751" xr:uid="{00000000-0005-0000-0000-0000908F0000}"/>
    <cellStyle name="Porcentual 2 130" xfId="36752" xr:uid="{00000000-0005-0000-0000-0000918F0000}"/>
    <cellStyle name="Porcentual 2 131" xfId="36753" xr:uid="{00000000-0005-0000-0000-0000928F0000}"/>
    <cellStyle name="Porcentual 2 132" xfId="36754" xr:uid="{00000000-0005-0000-0000-0000938F0000}"/>
    <cellStyle name="Porcentual 2 133" xfId="36755" xr:uid="{00000000-0005-0000-0000-0000948F0000}"/>
    <cellStyle name="Porcentual 2 134" xfId="36756" xr:uid="{00000000-0005-0000-0000-0000958F0000}"/>
    <cellStyle name="Porcentual 2 135" xfId="36757" xr:uid="{00000000-0005-0000-0000-0000968F0000}"/>
    <cellStyle name="Porcentual 2 136" xfId="36758" xr:uid="{00000000-0005-0000-0000-0000978F0000}"/>
    <cellStyle name="Porcentual 2 137" xfId="36759" xr:uid="{00000000-0005-0000-0000-0000988F0000}"/>
    <cellStyle name="Porcentual 2 138" xfId="36760" xr:uid="{00000000-0005-0000-0000-0000998F0000}"/>
    <cellStyle name="Porcentual 2 139" xfId="36761" xr:uid="{00000000-0005-0000-0000-00009A8F0000}"/>
    <cellStyle name="Porcentual 2 14" xfId="36762" xr:uid="{00000000-0005-0000-0000-00009B8F0000}"/>
    <cellStyle name="Porcentual 2 140" xfId="36763" xr:uid="{00000000-0005-0000-0000-00009C8F0000}"/>
    <cellStyle name="Porcentual 2 141" xfId="36764" xr:uid="{00000000-0005-0000-0000-00009D8F0000}"/>
    <cellStyle name="Porcentual 2 142" xfId="36765" xr:uid="{00000000-0005-0000-0000-00009E8F0000}"/>
    <cellStyle name="Porcentual 2 143" xfId="36766" xr:uid="{00000000-0005-0000-0000-00009F8F0000}"/>
    <cellStyle name="Porcentual 2 144" xfId="36767" xr:uid="{00000000-0005-0000-0000-0000A08F0000}"/>
    <cellStyle name="Porcentual 2 145" xfId="36768" xr:uid="{00000000-0005-0000-0000-0000A18F0000}"/>
    <cellStyle name="Porcentual 2 146" xfId="36769" xr:uid="{00000000-0005-0000-0000-0000A28F0000}"/>
    <cellStyle name="Porcentual 2 147" xfId="36770" xr:uid="{00000000-0005-0000-0000-0000A38F0000}"/>
    <cellStyle name="Porcentual 2 148" xfId="36771" xr:uid="{00000000-0005-0000-0000-0000A48F0000}"/>
    <cellStyle name="Porcentual 2 149" xfId="36772" xr:uid="{00000000-0005-0000-0000-0000A58F0000}"/>
    <cellStyle name="Porcentual 2 15" xfId="36773" xr:uid="{00000000-0005-0000-0000-0000A68F0000}"/>
    <cellStyle name="Porcentual 2 150" xfId="36774" xr:uid="{00000000-0005-0000-0000-0000A78F0000}"/>
    <cellStyle name="Porcentual 2 151" xfId="36775" xr:uid="{00000000-0005-0000-0000-0000A88F0000}"/>
    <cellStyle name="Porcentual 2 152" xfId="36776" xr:uid="{00000000-0005-0000-0000-0000A98F0000}"/>
    <cellStyle name="Porcentual 2 153" xfId="36777" xr:uid="{00000000-0005-0000-0000-0000AA8F0000}"/>
    <cellStyle name="Porcentual 2 154" xfId="36778" xr:uid="{00000000-0005-0000-0000-0000AB8F0000}"/>
    <cellStyle name="Porcentual 2 155" xfId="36779" xr:uid="{00000000-0005-0000-0000-0000AC8F0000}"/>
    <cellStyle name="Porcentual 2 156" xfId="36780" xr:uid="{00000000-0005-0000-0000-0000AD8F0000}"/>
    <cellStyle name="Porcentual 2 157" xfId="36781" xr:uid="{00000000-0005-0000-0000-0000AE8F0000}"/>
    <cellStyle name="Porcentual 2 158" xfId="36782" xr:uid="{00000000-0005-0000-0000-0000AF8F0000}"/>
    <cellStyle name="Porcentual 2 159" xfId="36783" xr:uid="{00000000-0005-0000-0000-0000B08F0000}"/>
    <cellStyle name="Porcentual 2 16" xfId="36784" xr:uid="{00000000-0005-0000-0000-0000B18F0000}"/>
    <cellStyle name="Porcentual 2 16 10" xfId="36785" xr:uid="{00000000-0005-0000-0000-0000B28F0000}"/>
    <cellStyle name="Porcentual 2 16 11" xfId="36786" xr:uid="{00000000-0005-0000-0000-0000B38F0000}"/>
    <cellStyle name="Porcentual 2 16 12" xfId="36787" xr:uid="{00000000-0005-0000-0000-0000B48F0000}"/>
    <cellStyle name="Porcentual 2 16 13" xfId="36788" xr:uid="{00000000-0005-0000-0000-0000B58F0000}"/>
    <cellStyle name="Porcentual 2 16 14" xfId="36789" xr:uid="{00000000-0005-0000-0000-0000B68F0000}"/>
    <cellStyle name="Porcentual 2 16 15" xfId="36790" xr:uid="{00000000-0005-0000-0000-0000B78F0000}"/>
    <cellStyle name="Porcentual 2 16 16" xfId="36791" xr:uid="{00000000-0005-0000-0000-0000B88F0000}"/>
    <cellStyle name="Porcentual 2 16 17" xfId="36792" xr:uid="{00000000-0005-0000-0000-0000B98F0000}"/>
    <cellStyle name="Porcentual 2 16 18" xfId="36793" xr:uid="{00000000-0005-0000-0000-0000BA8F0000}"/>
    <cellStyle name="Porcentual 2 16 19" xfId="36794" xr:uid="{00000000-0005-0000-0000-0000BB8F0000}"/>
    <cellStyle name="Porcentual 2 16 2" xfId="36795" xr:uid="{00000000-0005-0000-0000-0000BC8F0000}"/>
    <cellStyle name="Porcentual 2 16 20" xfId="36796" xr:uid="{00000000-0005-0000-0000-0000BD8F0000}"/>
    <cellStyle name="Porcentual 2 16 21" xfId="36797" xr:uid="{00000000-0005-0000-0000-0000BE8F0000}"/>
    <cellStyle name="Porcentual 2 16 22" xfId="36798" xr:uid="{00000000-0005-0000-0000-0000BF8F0000}"/>
    <cellStyle name="Porcentual 2 16 23" xfId="36799" xr:uid="{00000000-0005-0000-0000-0000C08F0000}"/>
    <cellStyle name="Porcentual 2 16 24" xfId="36800" xr:uid="{00000000-0005-0000-0000-0000C18F0000}"/>
    <cellStyle name="Porcentual 2 16 25" xfId="36801" xr:uid="{00000000-0005-0000-0000-0000C28F0000}"/>
    <cellStyle name="Porcentual 2 16 26" xfId="36802" xr:uid="{00000000-0005-0000-0000-0000C38F0000}"/>
    <cellStyle name="Porcentual 2 16 27" xfId="36803" xr:uid="{00000000-0005-0000-0000-0000C48F0000}"/>
    <cellStyle name="Porcentual 2 16 28" xfId="36804" xr:uid="{00000000-0005-0000-0000-0000C58F0000}"/>
    <cellStyle name="Porcentual 2 16 29" xfId="36805" xr:uid="{00000000-0005-0000-0000-0000C68F0000}"/>
    <cellStyle name="Porcentual 2 16 3" xfId="36806" xr:uid="{00000000-0005-0000-0000-0000C78F0000}"/>
    <cellStyle name="Porcentual 2 16 30" xfId="36807" xr:uid="{00000000-0005-0000-0000-0000C88F0000}"/>
    <cellStyle name="Porcentual 2 16 31" xfId="36808" xr:uid="{00000000-0005-0000-0000-0000C98F0000}"/>
    <cellStyle name="Porcentual 2 16 32" xfId="36809" xr:uid="{00000000-0005-0000-0000-0000CA8F0000}"/>
    <cellStyle name="Porcentual 2 16 33" xfId="36810" xr:uid="{00000000-0005-0000-0000-0000CB8F0000}"/>
    <cellStyle name="Porcentual 2 16 34" xfId="36811" xr:uid="{00000000-0005-0000-0000-0000CC8F0000}"/>
    <cellStyle name="Porcentual 2 16 35" xfId="36812" xr:uid="{00000000-0005-0000-0000-0000CD8F0000}"/>
    <cellStyle name="Porcentual 2 16 36" xfId="36813" xr:uid="{00000000-0005-0000-0000-0000CE8F0000}"/>
    <cellStyle name="Porcentual 2 16 37" xfId="36814" xr:uid="{00000000-0005-0000-0000-0000CF8F0000}"/>
    <cellStyle name="Porcentual 2 16 38" xfId="36815" xr:uid="{00000000-0005-0000-0000-0000D08F0000}"/>
    <cellStyle name="Porcentual 2 16 39" xfId="36816" xr:uid="{00000000-0005-0000-0000-0000D18F0000}"/>
    <cellStyle name="Porcentual 2 16 4" xfId="36817" xr:uid="{00000000-0005-0000-0000-0000D28F0000}"/>
    <cellStyle name="Porcentual 2 16 40" xfId="36818" xr:uid="{00000000-0005-0000-0000-0000D38F0000}"/>
    <cellStyle name="Porcentual 2 16 41" xfId="36819" xr:uid="{00000000-0005-0000-0000-0000D48F0000}"/>
    <cellStyle name="Porcentual 2 16 42" xfId="36820" xr:uid="{00000000-0005-0000-0000-0000D58F0000}"/>
    <cellStyle name="Porcentual 2 16 43" xfId="36821" xr:uid="{00000000-0005-0000-0000-0000D68F0000}"/>
    <cellStyle name="Porcentual 2 16 44" xfId="36822" xr:uid="{00000000-0005-0000-0000-0000D78F0000}"/>
    <cellStyle name="Porcentual 2 16 45" xfId="36823" xr:uid="{00000000-0005-0000-0000-0000D88F0000}"/>
    <cellStyle name="Porcentual 2 16 46" xfId="36824" xr:uid="{00000000-0005-0000-0000-0000D98F0000}"/>
    <cellStyle name="Porcentual 2 16 47" xfId="36825" xr:uid="{00000000-0005-0000-0000-0000DA8F0000}"/>
    <cellStyle name="Porcentual 2 16 48" xfId="36826" xr:uid="{00000000-0005-0000-0000-0000DB8F0000}"/>
    <cellStyle name="Porcentual 2 16 49" xfId="36827" xr:uid="{00000000-0005-0000-0000-0000DC8F0000}"/>
    <cellStyle name="Porcentual 2 16 5" xfId="36828" xr:uid="{00000000-0005-0000-0000-0000DD8F0000}"/>
    <cellStyle name="Porcentual 2 16 50" xfId="36829" xr:uid="{00000000-0005-0000-0000-0000DE8F0000}"/>
    <cellStyle name="Porcentual 2 16 51" xfId="36830" xr:uid="{00000000-0005-0000-0000-0000DF8F0000}"/>
    <cellStyle name="Porcentual 2 16 52" xfId="36831" xr:uid="{00000000-0005-0000-0000-0000E08F0000}"/>
    <cellStyle name="Porcentual 2 16 53" xfId="36832" xr:uid="{00000000-0005-0000-0000-0000E18F0000}"/>
    <cellStyle name="Porcentual 2 16 54" xfId="36833" xr:uid="{00000000-0005-0000-0000-0000E28F0000}"/>
    <cellStyle name="Porcentual 2 16 55" xfId="36834" xr:uid="{00000000-0005-0000-0000-0000E38F0000}"/>
    <cellStyle name="Porcentual 2 16 56" xfId="36835" xr:uid="{00000000-0005-0000-0000-0000E48F0000}"/>
    <cellStyle name="Porcentual 2 16 57" xfId="36836" xr:uid="{00000000-0005-0000-0000-0000E58F0000}"/>
    <cellStyle name="Porcentual 2 16 58" xfId="36837" xr:uid="{00000000-0005-0000-0000-0000E68F0000}"/>
    <cellStyle name="Porcentual 2 16 59" xfId="36838" xr:uid="{00000000-0005-0000-0000-0000E78F0000}"/>
    <cellStyle name="Porcentual 2 16 6" xfId="36839" xr:uid="{00000000-0005-0000-0000-0000E88F0000}"/>
    <cellStyle name="Porcentual 2 16 60" xfId="36840" xr:uid="{00000000-0005-0000-0000-0000E98F0000}"/>
    <cellStyle name="Porcentual 2 16 61" xfId="36841" xr:uid="{00000000-0005-0000-0000-0000EA8F0000}"/>
    <cellStyle name="Porcentual 2 16 62" xfId="36842" xr:uid="{00000000-0005-0000-0000-0000EB8F0000}"/>
    <cellStyle name="Porcentual 2 16 63" xfId="36843" xr:uid="{00000000-0005-0000-0000-0000EC8F0000}"/>
    <cellStyle name="Porcentual 2 16 64" xfId="36844" xr:uid="{00000000-0005-0000-0000-0000ED8F0000}"/>
    <cellStyle name="Porcentual 2 16 65" xfId="36845" xr:uid="{00000000-0005-0000-0000-0000EE8F0000}"/>
    <cellStyle name="Porcentual 2 16 66" xfId="36846" xr:uid="{00000000-0005-0000-0000-0000EF8F0000}"/>
    <cellStyle name="Porcentual 2 16 67" xfId="36847" xr:uid="{00000000-0005-0000-0000-0000F08F0000}"/>
    <cellStyle name="Porcentual 2 16 68" xfId="36848" xr:uid="{00000000-0005-0000-0000-0000F18F0000}"/>
    <cellStyle name="Porcentual 2 16 69" xfId="36849" xr:uid="{00000000-0005-0000-0000-0000F28F0000}"/>
    <cellStyle name="Porcentual 2 16 7" xfId="36850" xr:uid="{00000000-0005-0000-0000-0000F38F0000}"/>
    <cellStyle name="Porcentual 2 16 70" xfId="36851" xr:uid="{00000000-0005-0000-0000-0000F48F0000}"/>
    <cellStyle name="Porcentual 2 16 71" xfId="36852" xr:uid="{00000000-0005-0000-0000-0000F58F0000}"/>
    <cellStyle name="Porcentual 2 16 72" xfId="36853" xr:uid="{00000000-0005-0000-0000-0000F68F0000}"/>
    <cellStyle name="Porcentual 2 16 73" xfId="36854" xr:uid="{00000000-0005-0000-0000-0000F78F0000}"/>
    <cellStyle name="Porcentual 2 16 74" xfId="36855" xr:uid="{00000000-0005-0000-0000-0000F88F0000}"/>
    <cellStyle name="Porcentual 2 16 75" xfId="36856" xr:uid="{00000000-0005-0000-0000-0000F98F0000}"/>
    <cellStyle name="Porcentual 2 16 8" xfId="36857" xr:uid="{00000000-0005-0000-0000-0000FA8F0000}"/>
    <cellStyle name="Porcentual 2 16 9" xfId="36858" xr:uid="{00000000-0005-0000-0000-0000FB8F0000}"/>
    <cellStyle name="Porcentual 2 160" xfId="36859" xr:uid="{00000000-0005-0000-0000-0000FC8F0000}"/>
    <cellStyle name="Porcentual 2 161" xfId="36860" xr:uid="{00000000-0005-0000-0000-0000FD8F0000}"/>
    <cellStyle name="Porcentual 2 162" xfId="36861" xr:uid="{00000000-0005-0000-0000-0000FE8F0000}"/>
    <cellStyle name="Porcentual 2 163" xfId="36862" xr:uid="{00000000-0005-0000-0000-0000FF8F0000}"/>
    <cellStyle name="Porcentual 2 164" xfId="36863" xr:uid="{00000000-0005-0000-0000-000000900000}"/>
    <cellStyle name="Porcentual 2 165" xfId="36864" xr:uid="{00000000-0005-0000-0000-000001900000}"/>
    <cellStyle name="Porcentual 2 166" xfId="36865" xr:uid="{00000000-0005-0000-0000-000002900000}"/>
    <cellStyle name="Porcentual 2 167" xfId="36866" xr:uid="{00000000-0005-0000-0000-000003900000}"/>
    <cellStyle name="Porcentual 2 168" xfId="36867" xr:uid="{00000000-0005-0000-0000-000004900000}"/>
    <cellStyle name="Porcentual 2 169" xfId="36868" xr:uid="{00000000-0005-0000-0000-000005900000}"/>
    <cellStyle name="Porcentual 2 17" xfId="36869" xr:uid="{00000000-0005-0000-0000-000006900000}"/>
    <cellStyle name="Porcentual 2 17 10" xfId="36870" xr:uid="{00000000-0005-0000-0000-000007900000}"/>
    <cellStyle name="Porcentual 2 17 11" xfId="36871" xr:uid="{00000000-0005-0000-0000-000008900000}"/>
    <cellStyle name="Porcentual 2 17 12" xfId="36872" xr:uid="{00000000-0005-0000-0000-000009900000}"/>
    <cellStyle name="Porcentual 2 17 13" xfId="36873" xr:uid="{00000000-0005-0000-0000-00000A900000}"/>
    <cellStyle name="Porcentual 2 17 14" xfId="36874" xr:uid="{00000000-0005-0000-0000-00000B900000}"/>
    <cellStyle name="Porcentual 2 17 15" xfId="36875" xr:uid="{00000000-0005-0000-0000-00000C900000}"/>
    <cellStyle name="Porcentual 2 17 16" xfId="36876" xr:uid="{00000000-0005-0000-0000-00000D900000}"/>
    <cellStyle name="Porcentual 2 17 17" xfId="36877" xr:uid="{00000000-0005-0000-0000-00000E900000}"/>
    <cellStyle name="Porcentual 2 17 18" xfId="36878" xr:uid="{00000000-0005-0000-0000-00000F900000}"/>
    <cellStyle name="Porcentual 2 17 19" xfId="36879" xr:uid="{00000000-0005-0000-0000-000010900000}"/>
    <cellStyle name="Porcentual 2 17 2" xfId="36880" xr:uid="{00000000-0005-0000-0000-000011900000}"/>
    <cellStyle name="Porcentual 2 17 20" xfId="36881" xr:uid="{00000000-0005-0000-0000-000012900000}"/>
    <cellStyle name="Porcentual 2 17 21" xfId="36882" xr:uid="{00000000-0005-0000-0000-000013900000}"/>
    <cellStyle name="Porcentual 2 17 22" xfId="36883" xr:uid="{00000000-0005-0000-0000-000014900000}"/>
    <cellStyle name="Porcentual 2 17 23" xfId="36884" xr:uid="{00000000-0005-0000-0000-000015900000}"/>
    <cellStyle name="Porcentual 2 17 24" xfId="36885" xr:uid="{00000000-0005-0000-0000-000016900000}"/>
    <cellStyle name="Porcentual 2 17 25" xfId="36886" xr:uid="{00000000-0005-0000-0000-000017900000}"/>
    <cellStyle name="Porcentual 2 17 26" xfId="36887" xr:uid="{00000000-0005-0000-0000-000018900000}"/>
    <cellStyle name="Porcentual 2 17 27" xfId="36888" xr:uid="{00000000-0005-0000-0000-000019900000}"/>
    <cellStyle name="Porcentual 2 17 28" xfId="36889" xr:uid="{00000000-0005-0000-0000-00001A900000}"/>
    <cellStyle name="Porcentual 2 17 29" xfId="36890" xr:uid="{00000000-0005-0000-0000-00001B900000}"/>
    <cellStyle name="Porcentual 2 17 3" xfId="36891" xr:uid="{00000000-0005-0000-0000-00001C900000}"/>
    <cellStyle name="Porcentual 2 17 30" xfId="36892" xr:uid="{00000000-0005-0000-0000-00001D900000}"/>
    <cellStyle name="Porcentual 2 17 31" xfId="36893" xr:uid="{00000000-0005-0000-0000-00001E900000}"/>
    <cellStyle name="Porcentual 2 17 32" xfId="36894" xr:uid="{00000000-0005-0000-0000-00001F900000}"/>
    <cellStyle name="Porcentual 2 17 33" xfId="36895" xr:uid="{00000000-0005-0000-0000-000020900000}"/>
    <cellStyle name="Porcentual 2 17 34" xfId="36896" xr:uid="{00000000-0005-0000-0000-000021900000}"/>
    <cellStyle name="Porcentual 2 17 35" xfId="36897" xr:uid="{00000000-0005-0000-0000-000022900000}"/>
    <cellStyle name="Porcentual 2 17 36" xfId="36898" xr:uid="{00000000-0005-0000-0000-000023900000}"/>
    <cellStyle name="Porcentual 2 17 37" xfId="36899" xr:uid="{00000000-0005-0000-0000-000024900000}"/>
    <cellStyle name="Porcentual 2 17 38" xfId="36900" xr:uid="{00000000-0005-0000-0000-000025900000}"/>
    <cellStyle name="Porcentual 2 17 39" xfId="36901" xr:uid="{00000000-0005-0000-0000-000026900000}"/>
    <cellStyle name="Porcentual 2 17 4" xfId="36902" xr:uid="{00000000-0005-0000-0000-000027900000}"/>
    <cellStyle name="Porcentual 2 17 40" xfId="36903" xr:uid="{00000000-0005-0000-0000-000028900000}"/>
    <cellStyle name="Porcentual 2 17 41" xfId="36904" xr:uid="{00000000-0005-0000-0000-000029900000}"/>
    <cellStyle name="Porcentual 2 17 42" xfId="36905" xr:uid="{00000000-0005-0000-0000-00002A900000}"/>
    <cellStyle name="Porcentual 2 17 43" xfId="36906" xr:uid="{00000000-0005-0000-0000-00002B900000}"/>
    <cellStyle name="Porcentual 2 17 44" xfId="36907" xr:uid="{00000000-0005-0000-0000-00002C900000}"/>
    <cellStyle name="Porcentual 2 17 45" xfId="36908" xr:uid="{00000000-0005-0000-0000-00002D900000}"/>
    <cellStyle name="Porcentual 2 17 46" xfId="36909" xr:uid="{00000000-0005-0000-0000-00002E900000}"/>
    <cellStyle name="Porcentual 2 17 47" xfId="36910" xr:uid="{00000000-0005-0000-0000-00002F900000}"/>
    <cellStyle name="Porcentual 2 17 48" xfId="36911" xr:uid="{00000000-0005-0000-0000-000030900000}"/>
    <cellStyle name="Porcentual 2 17 49" xfId="36912" xr:uid="{00000000-0005-0000-0000-000031900000}"/>
    <cellStyle name="Porcentual 2 17 5" xfId="36913" xr:uid="{00000000-0005-0000-0000-000032900000}"/>
    <cellStyle name="Porcentual 2 17 50" xfId="36914" xr:uid="{00000000-0005-0000-0000-000033900000}"/>
    <cellStyle name="Porcentual 2 17 51" xfId="36915" xr:uid="{00000000-0005-0000-0000-000034900000}"/>
    <cellStyle name="Porcentual 2 17 52" xfId="36916" xr:uid="{00000000-0005-0000-0000-000035900000}"/>
    <cellStyle name="Porcentual 2 17 53" xfId="36917" xr:uid="{00000000-0005-0000-0000-000036900000}"/>
    <cellStyle name="Porcentual 2 17 54" xfId="36918" xr:uid="{00000000-0005-0000-0000-000037900000}"/>
    <cellStyle name="Porcentual 2 17 55" xfId="36919" xr:uid="{00000000-0005-0000-0000-000038900000}"/>
    <cellStyle name="Porcentual 2 17 56" xfId="36920" xr:uid="{00000000-0005-0000-0000-000039900000}"/>
    <cellStyle name="Porcentual 2 17 57" xfId="36921" xr:uid="{00000000-0005-0000-0000-00003A900000}"/>
    <cellStyle name="Porcentual 2 17 58" xfId="36922" xr:uid="{00000000-0005-0000-0000-00003B900000}"/>
    <cellStyle name="Porcentual 2 17 59" xfId="36923" xr:uid="{00000000-0005-0000-0000-00003C900000}"/>
    <cellStyle name="Porcentual 2 17 6" xfId="36924" xr:uid="{00000000-0005-0000-0000-00003D900000}"/>
    <cellStyle name="Porcentual 2 17 60" xfId="36925" xr:uid="{00000000-0005-0000-0000-00003E900000}"/>
    <cellStyle name="Porcentual 2 17 61" xfId="36926" xr:uid="{00000000-0005-0000-0000-00003F900000}"/>
    <cellStyle name="Porcentual 2 17 62" xfId="36927" xr:uid="{00000000-0005-0000-0000-000040900000}"/>
    <cellStyle name="Porcentual 2 17 63" xfId="36928" xr:uid="{00000000-0005-0000-0000-000041900000}"/>
    <cellStyle name="Porcentual 2 17 64" xfId="36929" xr:uid="{00000000-0005-0000-0000-000042900000}"/>
    <cellStyle name="Porcentual 2 17 65" xfId="36930" xr:uid="{00000000-0005-0000-0000-000043900000}"/>
    <cellStyle name="Porcentual 2 17 66" xfId="36931" xr:uid="{00000000-0005-0000-0000-000044900000}"/>
    <cellStyle name="Porcentual 2 17 67" xfId="36932" xr:uid="{00000000-0005-0000-0000-000045900000}"/>
    <cellStyle name="Porcentual 2 17 68" xfId="36933" xr:uid="{00000000-0005-0000-0000-000046900000}"/>
    <cellStyle name="Porcentual 2 17 69" xfId="36934" xr:uid="{00000000-0005-0000-0000-000047900000}"/>
    <cellStyle name="Porcentual 2 17 7" xfId="36935" xr:uid="{00000000-0005-0000-0000-000048900000}"/>
    <cellStyle name="Porcentual 2 17 70" xfId="36936" xr:uid="{00000000-0005-0000-0000-000049900000}"/>
    <cellStyle name="Porcentual 2 17 71" xfId="36937" xr:uid="{00000000-0005-0000-0000-00004A900000}"/>
    <cellStyle name="Porcentual 2 17 72" xfId="36938" xr:uid="{00000000-0005-0000-0000-00004B900000}"/>
    <cellStyle name="Porcentual 2 17 73" xfId="36939" xr:uid="{00000000-0005-0000-0000-00004C900000}"/>
    <cellStyle name="Porcentual 2 17 74" xfId="36940" xr:uid="{00000000-0005-0000-0000-00004D900000}"/>
    <cellStyle name="Porcentual 2 17 75" xfId="36941" xr:uid="{00000000-0005-0000-0000-00004E900000}"/>
    <cellStyle name="Porcentual 2 17 8" xfId="36942" xr:uid="{00000000-0005-0000-0000-00004F900000}"/>
    <cellStyle name="Porcentual 2 17 9" xfId="36943" xr:uid="{00000000-0005-0000-0000-000050900000}"/>
    <cellStyle name="Porcentual 2 170" xfId="36944" xr:uid="{00000000-0005-0000-0000-000051900000}"/>
    <cellStyle name="Porcentual 2 171" xfId="36945" xr:uid="{00000000-0005-0000-0000-000052900000}"/>
    <cellStyle name="Porcentual 2 172" xfId="36946" xr:uid="{00000000-0005-0000-0000-000053900000}"/>
    <cellStyle name="Porcentual 2 173" xfId="36947" xr:uid="{00000000-0005-0000-0000-000054900000}"/>
    <cellStyle name="Porcentual 2 174" xfId="36948" xr:uid="{00000000-0005-0000-0000-000055900000}"/>
    <cellStyle name="Porcentual 2 175" xfId="36949" xr:uid="{00000000-0005-0000-0000-000056900000}"/>
    <cellStyle name="Porcentual 2 176" xfId="36950" xr:uid="{00000000-0005-0000-0000-000057900000}"/>
    <cellStyle name="Porcentual 2 177" xfId="36951" xr:uid="{00000000-0005-0000-0000-000058900000}"/>
    <cellStyle name="Porcentual 2 178" xfId="36952" xr:uid="{00000000-0005-0000-0000-000059900000}"/>
    <cellStyle name="Porcentual 2 179" xfId="36953" xr:uid="{00000000-0005-0000-0000-00005A900000}"/>
    <cellStyle name="Porcentual 2 18" xfId="36954" xr:uid="{00000000-0005-0000-0000-00005B900000}"/>
    <cellStyle name="Porcentual 2 180" xfId="36955" xr:uid="{00000000-0005-0000-0000-00005C900000}"/>
    <cellStyle name="Porcentual 2 181" xfId="36956" xr:uid="{00000000-0005-0000-0000-00005D900000}"/>
    <cellStyle name="Porcentual 2 19" xfId="36957" xr:uid="{00000000-0005-0000-0000-00005E900000}"/>
    <cellStyle name="Porcentual 2 2" xfId="36958" xr:uid="{00000000-0005-0000-0000-00005F900000}"/>
    <cellStyle name="Porcentual 2 2 2" xfId="36959" xr:uid="{00000000-0005-0000-0000-000060900000}"/>
    <cellStyle name="Porcentual 2 2 2 2" xfId="36960" xr:uid="{00000000-0005-0000-0000-000061900000}"/>
    <cellStyle name="Porcentual 2 20" xfId="36961" xr:uid="{00000000-0005-0000-0000-000062900000}"/>
    <cellStyle name="Porcentual 2 21" xfId="36962" xr:uid="{00000000-0005-0000-0000-000063900000}"/>
    <cellStyle name="Porcentual 2 22" xfId="36963" xr:uid="{00000000-0005-0000-0000-000064900000}"/>
    <cellStyle name="Porcentual 2 23" xfId="36964" xr:uid="{00000000-0005-0000-0000-000065900000}"/>
    <cellStyle name="Porcentual 2 24" xfId="36965" xr:uid="{00000000-0005-0000-0000-000066900000}"/>
    <cellStyle name="Porcentual 2 25" xfId="36966" xr:uid="{00000000-0005-0000-0000-000067900000}"/>
    <cellStyle name="Porcentual 2 26" xfId="36967" xr:uid="{00000000-0005-0000-0000-000068900000}"/>
    <cellStyle name="Porcentual 2 27" xfId="36968" xr:uid="{00000000-0005-0000-0000-000069900000}"/>
    <cellStyle name="Porcentual 2 28" xfId="36969" xr:uid="{00000000-0005-0000-0000-00006A900000}"/>
    <cellStyle name="Porcentual 2 29" xfId="36970" xr:uid="{00000000-0005-0000-0000-00006B900000}"/>
    <cellStyle name="Porcentual 2 3" xfId="36971" xr:uid="{00000000-0005-0000-0000-00006C900000}"/>
    <cellStyle name="Porcentual 2 30" xfId="36972" xr:uid="{00000000-0005-0000-0000-00006D900000}"/>
    <cellStyle name="Porcentual 2 31" xfId="36973" xr:uid="{00000000-0005-0000-0000-00006E900000}"/>
    <cellStyle name="Porcentual 2 32" xfId="36974" xr:uid="{00000000-0005-0000-0000-00006F900000}"/>
    <cellStyle name="Porcentual 2 33" xfId="36975" xr:uid="{00000000-0005-0000-0000-000070900000}"/>
    <cellStyle name="Porcentual 2 34" xfId="36976" xr:uid="{00000000-0005-0000-0000-000071900000}"/>
    <cellStyle name="Porcentual 2 35" xfId="36977" xr:uid="{00000000-0005-0000-0000-000072900000}"/>
    <cellStyle name="Porcentual 2 36" xfId="36978" xr:uid="{00000000-0005-0000-0000-000073900000}"/>
    <cellStyle name="Porcentual 2 37" xfId="36979" xr:uid="{00000000-0005-0000-0000-000074900000}"/>
    <cellStyle name="Porcentual 2 38" xfId="36980" xr:uid="{00000000-0005-0000-0000-000075900000}"/>
    <cellStyle name="Porcentual 2 39" xfId="36981" xr:uid="{00000000-0005-0000-0000-000076900000}"/>
    <cellStyle name="Porcentual 2 4" xfId="36982" xr:uid="{00000000-0005-0000-0000-000077900000}"/>
    <cellStyle name="Porcentual 2 40" xfId="36983" xr:uid="{00000000-0005-0000-0000-000078900000}"/>
    <cellStyle name="Porcentual 2 41" xfId="36984" xr:uid="{00000000-0005-0000-0000-000079900000}"/>
    <cellStyle name="Porcentual 2 42" xfId="36985" xr:uid="{00000000-0005-0000-0000-00007A900000}"/>
    <cellStyle name="Porcentual 2 43" xfId="36986" xr:uid="{00000000-0005-0000-0000-00007B900000}"/>
    <cellStyle name="Porcentual 2 44" xfId="36987" xr:uid="{00000000-0005-0000-0000-00007C900000}"/>
    <cellStyle name="Porcentual 2 45" xfId="36988" xr:uid="{00000000-0005-0000-0000-00007D900000}"/>
    <cellStyle name="Porcentual 2 46" xfId="36989" xr:uid="{00000000-0005-0000-0000-00007E900000}"/>
    <cellStyle name="Porcentual 2 47" xfId="36990" xr:uid="{00000000-0005-0000-0000-00007F900000}"/>
    <cellStyle name="Porcentual 2 48" xfId="36991" xr:uid="{00000000-0005-0000-0000-000080900000}"/>
    <cellStyle name="Porcentual 2 49" xfId="36992" xr:uid="{00000000-0005-0000-0000-000081900000}"/>
    <cellStyle name="Porcentual 2 5" xfId="36993" xr:uid="{00000000-0005-0000-0000-000082900000}"/>
    <cellStyle name="Porcentual 2 50" xfId="36994" xr:uid="{00000000-0005-0000-0000-000083900000}"/>
    <cellStyle name="Porcentual 2 51" xfId="36995" xr:uid="{00000000-0005-0000-0000-000084900000}"/>
    <cellStyle name="Porcentual 2 52" xfId="36996" xr:uid="{00000000-0005-0000-0000-000085900000}"/>
    <cellStyle name="Porcentual 2 53" xfId="36997" xr:uid="{00000000-0005-0000-0000-000086900000}"/>
    <cellStyle name="Porcentual 2 54" xfId="36998" xr:uid="{00000000-0005-0000-0000-000087900000}"/>
    <cellStyle name="Porcentual 2 55" xfId="36999" xr:uid="{00000000-0005-0000-0000-000088900000}"/>
    <cellStyle name="Porcentual 2 56" xfId="37000" xr:uid="{00000000-0005-0000-0000-000089900000}"/>
    <cellStyle name="Porcentual 2 57" xfId="37001" xr:uid="{00000000-0005-0000-0000-00008A900000}"/>
    <cellStyle name="Porcentual 2 58" xfId="37002" xr:uid="{00000000-0005-0000-0000-00008B900000}"/>
    <cellStyle name="Porcentual 2 59" xfId="37003" xr:uid="{00000000-0005-0000-0000-00008C900000}"/>
    <cellStyle name="Porcentual 2 6" xfId="37004" xr:uid="{00000000-0005-0000-0000-00008D900000}"/>
    <cellStyle name="Porcentual 2 6 10" xfId="37005" xr:uid="{00000000-0005-0000-0000-00008E900000}"/>
    <cellStyle name="Porcentual 2 6 100" xfId="37006" xr:uid="{00000000-0005-0000-0000-00008F900000}"/>
    <cellStyle name="Porcentual 2 6 101" xfId="37007" xr:uid="{00000000-0005-0000-0000-000090900000}"/>
    <cellStyle name="Porcentual 2 6 102" xfId="37008" xr:uid="{00000000-0005-0000-0000-000091900000}"/>
    <cellStyle name="Porcentual 2 6 103" xfId="37009" xr:uid="{00000000-0005-0000-0000-000092900000}"/>
    <cellStyle name="Porcentual 2 6 104" xfId="37010" xr:uid="{00000000-0005-0000-0000-000093900000}"/>
    <cellStyle name="Porcentual 2 6 105" xfId="37011" xr:uid="{00000000-0005-0000-0000-000094900000}"/>
    <cellStyle name="Porcentual 2 6 106" xfId="37012" xr:uid="{00000000-0005-0000-0000-000095900000}"/>
    <cellStyle name="Porcentual 2 6 107" xfId="37013" xr:uid="{00000000-0005-0000-0000-000096900000}"/>
    <cellStyle name="Porcentual 2 6 108" xfId="37014" xr:uid="{00000000-0005-0000-0000-000097900000}"/>
    <cellStyle name="Porcentual 2 6 109" xfId="37015" xr:uid="{00000000-0005-0000-0000-000098900000}"/>
    <cellStyle name="Porcentual 2 6 11" xfId="37016" xr:uid="{00000000-0005-0000-0000-000099900000}"/>
    <cellStyle name="Porcentual 2 6 110" xfId="37017" xr:uid="{00000000-0005-0000-0000-00009A900000}"/>
    <cellStyle name="Porcentual 2 6 111" xfId="37018" xr:uid="{00000000-0005-0000-0000-00009B900000}"/>
    <cellStyle name="Porcentual 2 6 112" xfId="37019" xr:uid="{00000000-0005-0000-0000-00009C900000}"/>
    <cellStyle name="Porcentual 2 6 113" xfId="37020" xr:uid="{00000000-0005-0000-0000-00009D900000}"/>
    <cellStyle name="Porcentual 2 6 114" xfId="37021" xr:uid="{00000000-0005-0000-0000-00009E900000}"/>
    <cellStyle name="Porcentual 2 6 115" xfId="37022" xr:uid="{00000000-0005-0000-0000-00009F900000}"/>
    <cellStyle name="Porcentual 2 6 116" xfId="37023" xr:uid="{00000000-0005-0000-0000-0000A0900000}"/>
    <cellStyle name="Porcentual 2 6 117" xfId="37024" xr:uid="{00000000-0005-0000-0000-0000A1900000}"/>
    <cellStyle name="Porcentual 2 6 118" xfId="37025" xr:uid="{00000000-0005-0000-0000-0000A2900000}"/>
    <cellStyle name="Porcentual 2 6 119" xfId="37026" xr:uid="{00000000-0005-0000-0000-0000A3900000}"/>
    <cellStyle name="Porcentual 2 6 12" xfId="37027" xr:uid="{00000000-0005-0000-0000-0000A4900000}"/>
    <cellStyle name="Porcentual 2 6 120" xfId="37028" xr:uid="{00000000-0005-0000-0000-0000A5900000}"/>
    <cellStyle name="Porcentual 2 6 121" xfId="37029" xr:uid="{00000000-0005-0000-0000-0000A6900000}"/>
    <cellStyle name="Porcentual 2 6 122" xfId="37030" xr:uid="{00000000-0005-0000-0000-0000A7900000}"/>
    <cellStyle name="Porcentual 2 6 123" xfId="37031" xr:uid="{00000000-0005-0000-0000-0000A8900000}"/>
    <cellStyle name="Porcentual 2 6 124" xfId="37032" xr:uid="{00000000-0005-0000-0000-0000A9900000}"/>
    <cellStyle name="Porcentual 2 6 125" xfId="37033" xr:uid="{00000000-0005-0000-0000-0000AA900000}"/>
    <cellStyle name="Porcentual 2 6 126" xfId="37034" xr:uid="{00000000-0005-0000-0000-0000AB900000}"/>
    <cellStyle name="Porcentual 2 6 127" xfId="37035" xr:uid="{00000000-0005-0000-0000-0000AC900000}"/>
    <cellStyle name="Porcentual 2 6 128" xfId="37036" xr:uid="{00000000-0005-0000-0000-0000AD900000}"/>
    <cellStyle name="Porcentual 2 6 129" xfId="37037" xr:uid="{00000000-0005-0000-0000-0000AE900000}"/>
    <cellStyle name="Porcentual 2 6 13" xfId="37038" xr:uid="{00000000-0005-0000-0000-0000AF900000}"/>
    <cellStyle name="Porcentual 2 6 130" xfId="37039" xr:uid="{00000000-0005-0000-0000-0000B0900000}"/>
    <cellStyle name="Porcentual 2 6 131" xfId="37040" xr:uid="{00000000-0005-0000-0000-0000B1900000}"/>
    <cellStyle name="Porcentual 2 6 132" xfId="37041" xr:uid="{00000000-0005-0000-0000-0000B2900000}"/>
    <cellStyle name="Porcentual 2 6 133" xfId="37042" xr:uid="{00000000-0005-0000-0000-0000B3900000}"/>
    <cellStyle name="Porcentual 2 6 134" xfId="37043" xr:uid="{00000000-0005-0000-0000-0000B4900000}"/>
    <cellStyle name="Porcentual 2 6 135" xfId="37044" xr:uid="{00000000-0005-0000-0000-0000B5900000}"/>
    <cellStyle name="Porcentual 2 6 136" xfId="37045" xr:uid="{00000000-0005-0000-0000-0000B6900000}"/>
    <cellStyle name="Porcentual 2 6 137" xfId="37046" xr:uid="{00000000-0005-0000-0000-0000B7900000}"/>
    <cellStyle name="Porcentual 2 6 138" xfId="37047" xr:uid="{00000000-0005-0000-0000-0000B8900000}"/>
    <cellStyle name="Porcentual 2 6 139" xfId="37048" xr:uid="{00000000-0005-0000-0000-0000B9900000}"/>
    <cellStyle name="Porcentual 2 6 14" xfId="37049" xr:uid="{00000000-0005-0000-0000-0000BA900000}"/>
    <cellStyle name="Porcentual 2 6 140" xfId="37050" xr:uid="{00000000-0005-0000-0000-0000BB900000}"/>
    <cellStyle name="Porcentual 2 6 141" xfId="37051" xr:uid="{00000000-0005-0000-0000-0000BC900000}"/>
    <cellStyle name="Porcentual 2 6 142" xfId="37052" xr:uid="{00000000-0005-0000-0000-0000BD900000}"/>
    <cellStyle name="Porcentual 2 6 143" xfId="37053" xr:uid="{00000000-0005-0000-0000-0000BE900000}"/>
    <cellStyle name="Porcentual 2 6 144" xfId="37054" xr:uid="{00000000-0005-0000-0000-0000BF900000}"/>
    <cellStyle name="Porcentual 2 6 145" xfId="37055" xr:uid="{00000000-0005-0000-0000-0000C0900000}"/>
    <cellStyle name="Porcentual 2 6 146" xfId="37056" xr:uid="{00000000-0005-0000-0000-0000C1900000}"/>
    <cellStyle name="Porcentual 2 6 147" xfId="37057" xr:uid="{00000000-0005-0000-0000-0000C2900000}"/>
    <cellStyle name="Porcentual 2 6 148" xfId="37058" xr:uid="{00000000-0005-0000-0000-0000C3900000}"/>
    <cellStyle name="Porcentual 2 6 149" xfId="37059" xr:uid="{00000000-0005-0000-0000-0000C4900000}"/>
    <cellStyle name="Porcentual 2 6 15" xfId="37060" xr:uid="{00000000-0005-0000-0000-0000C5900000}"/>
    <cellStyle name="Porcentual 2 6 150" xfId="37061" xr:uid="{00000000-0005-0000-0000-0000C6900000}"/>
    <cellStyle name="Porcentual 2 6 151" xfId="37062" xr:uid="{00000000-0005-0000-0000-0000C7900000}"/>
    <cellStyle name="Porcentual 2 6 152" xfId="37063" xr:uid="{00000000-0005-0000-0000-0000C8900000}"/>
    <cellStyle name="Porcentual 2 6 153" xfId="37064" xr:uid="{00000000-0005-0000-0000-0000C9900000}"/>
    <cellStyle name="Porcentual 2 6 154" xfId="37065" xr:uid="{00000000-0005-0000-0000-0000CA900000}"/>
    <cellStyle name="Porcentual 2 6 155" xfId="37066" xr:uid="{00000000-0005-0000-0000-0000CB900000}"/>
    <cellStyle name="Porcentual 2 6 156" xfId="37067" xr:uid="{00000000-0005-0000-0000-0000CC900000}"/>
    <cellStyle name="Porcentual 2 6 157" xfId="37068" xr:uid="{00000000-0005-0000-0000-0000CD900000}"/>
    <cellStyle name="Porcentual 2 6 158" xfId="37069" xr:uid="{00000000-0005-0000-0000-0000CE900000}"/>
    <cellStyle name="Porcentual 2 6 159" xfId="37070" xr:uid="{00000000-0005-0000-0000-0000CF900000}"/>
    <cellStyle name="Porcentual 2 6 16" xfId="37071" xr:uid="{00000000-0005-0000-0000-0000D0900000}"/>
    <cellStyle name="Porcentual 2 6 160" xfId="37072" xr:uid="{00000000-0005-0000-0000-0000D1900000}"/>
    <cellStyle name="Porcentual 2 6 161" xfId="37073" xr:uid="{00000000-0005-0000-0000-0000D2900000}"/>
    <cellStyle name="Porcentual 2 6 162" xfId="37074" xr:uid="{00000000-0005-0000-0000-0000D3900000}"/>
    <cellStyle name="Porcentual 2 6 163" xfId="37075" xr:uid="{00000000-0005-0000-0000-0000D4900000}"/>
    <cellStyle name="Porcentual 2 6 164" xfId="37076" xr:uid="{00000000-0005-0000-0000-0000D5900000}"/>
    <cellStyle name="Porcentual 2 6 165" xfId="37077" xr:uid="{00000000-0005-0000-0000-0000D6900000}"/>
    <cellStyle name="Porcentual 2 6 166" xfId="37078" xr:uid="{00000000-0005-0000-0000-0000D7900000}"/>
    <cellStyle name="Porcentual 2 6 167" xfId="37079" xr:uid="{00000000-0005-0000-0000-0000D8900000}"/>
    <cellStyle name="Porcentual 2 6 168" xfId="37080" xr:uid="{00000000-0005-0000-0000-0000D9900000}"/>
    <cellStyle name="Porcentual 2 6 169" xfId="37081" xr:uid="{00000000-0005-0000-0000-0000DA900000}"/>
    <cellStyle name="Porcentual 2 6 17" xfId="37082" xr:uid="{00000000-0005-0000-0000-0000DB900000}"/>
    <cellStyle name="Porcentual 2 6 170" xfId="37083" xr:uid="{00000000-0005-0000-0000-0000DC900000}"/>
    <cellStyle name="Porcentual 2 6 171" xfId="37084" xr:uid="{00000000-0005-0000-0000-0000DD900000}"/>
    <cellStyle name="Porcentual 2 6 172" xfId="37085" xr:uid="{00000000-0005-0000-0000-0000DE900000}"/>
    <cellStyle name="Porcentual 2 6 173" xfId="37086" xr:uid="{00000000-0005-0000-0000-0000DF900000}"/>
    <cellStyle name="Porcentual 2 6 174" xfId="37087" xr:uid="{00000000-0005-0000-0000-0000E0900000}"/>
    <cellStyle name="Porcentual 2 6 175" xfId="37088" xr:uid="{00000000-0005-0000-0000-0000E1900000}"/>
    <cellStyle name="Porcentual 2 6 176" xfId="37089" xr:uid="{00000000-0005-0000-0000-0000E2900000}"/>
    <cellStyle name="Porcentual 2 6 177" xfId="37090" xr:uid="{00000000-0005-0000-0000-0000E3900000}"/>
    <cellStyle name="Porcentual 2 6 178" xfId="37091" xr:uid="{00000000-0005-0000-0000-0000E4900000}"/>
    <cellStyle name="Porcentual 2 6 179" xfId="37092" xr:uid="{00000000-0005-0000-0000-0000E5900000}"/>
    <cellStyle name="Porcentual 2 6 18" xfId="37093" xr:uid="{00000000-0005-0000-0000-0000E6900000}"/>
    <cellStyle name="Porcentual 2 6 19" xfId="37094" xr:uid="{00000000-0005-0000-0000-0000E7900000}"/>
    <cellStyle name="Porcentual 2 6 2" xfId="37095" xr:uid="{00000000-0005-0000-0000-0000E8900000}"/>
    <cellStyle name="Porcentual 2 6 20" xfId="37096" xr:uid="{00000000-0005-0000-0000-0000E9900000}"/>
    <cellStyle name="Porcentual 2 6 21" xfId="37097" xr:uid="{00000000-0005-0000-0000-0000EA900000}"/>
    <cellStyle name="Porcentual 2 6 22" xfId="37098" xr:uid="{00000000-0005-0000-0000-0000EB900000}"/>
    <cellStyle name="Porcentual 2 6 23" xfId="37099" xr:uid="{00000000-0005-0000-0000-0000EC900000}"/>
    <cellStyle name="Porcentual 2 6 24" xfId="37100" xr:uid="{00000000-0005-0000-0000-0000ED900000}"/>
    <cellStyle name="Porcentual 2 6 25" xfId="37101" xr:uid="{00000000-0005-0000-0000-0000EE900000}"/>
    <cellStyle name="Porcentual 2 6 26" xfId="37102" xr:uid="{00000000-0005-0000-0000-0000EF900000}"/>
    <cellStyle name="Porcentual 2 6 27" xfId="37103" xr:uid="{00000000-0005-0000-0000-0000F0900000}"/>
    <cellStyle name="Porcentual 2 6 28" xfId="37104" xr:uid="{00000000-0005-0000-0000-0000F1900000}"/>
    <cellStyle name="Porcentual 2 6 29" xfId="37105" xr:uid="{00000000-0005-0000-0000-0000F2900000}"/>
    <cellStyle name="Porcentual 2 6 3" xfId="37106" xr:uid="{00000000-0005-0000-0000-0000F3900000}"/>
    <cellStyle name="Porcentual 2 6 30" xfId="37107" xr:uid="{00000000-0005-0000-0000-0000F4900000}"/>
    <cellStyle name="Porcentual 2 6 31" xfId="37108" xr:uid="{00000000-0005-0000-0000-0000F5900000}"/>
    <cellStyle name="Porcentual 2 6 32" xfId="37109" xr:uid="{00000000-0005-0000-0000-0000F6900000}"/>
    <cellStyle name="Porcentual 2 6 33" xfId="37110" xr:uid="{00000000-0005-0000-0000-0000F7900000}"/>
    <cellStyle name="Porcentual 2 6 34" xfId="37111" xr:uid="{00000000-0005-0000-0000-0000F8900000}"/>
    <cellStyle name="Porcentual 2 6 35" xfId="37112" xr:uid="{00000000-0005-0000-0000-0000F9900000}"/>
    <cellStyle name="Porcentual 2 6 36" xfId="37113" xr:uid="{00000000-0005-0000-0000-0000FA900000}"/>
    <cellStyle name="Porcentual 2 6 37" xfId="37114" xr:uid="{00000000-0005-0000-0000-0000FB900000}"/>
    <cellStyle name="Porcentual 2 6 38" xfId="37115" xr:uid="{00000000-0005-0000-0000-0000FC900000}"/>
    <cellStyle name="Porcentual 2 6 39" xfId="37116" xr:uid="{00000000-0005-0000-0000-0000FD900000}"/>
    <cellStyle name="Porcentual 2 6 4" xfId="37117" xr:uid="{00000000-0005-0000-0000-0000FE900000}"/>
    <cellStyle name="Porcentual 2 6 40" xfId="37118" xr:uid="{00000000-0005-0000-0000-0000FF900000}"/>
    <cellStyle name="Porcentual 2 6 41" xfId="37119" xr:uid="{00000000-0005-0000-0000-000000910000}"/>
    <cellStyle name="Porcentual 2 6 42" xfId="37120" xr:uid="{00000000-0005-0000-0000-000001910000}"/>
    <cellStyle name="Porcentual 2 6 43" xfId="37121" xr:uid="{00000000-0005-0000-0000-000002910000}"/>
    <cellStyle name="Porcentual 2 6 44" xfId="37122" xr:uid="{00000000-0005-0000-0000-000003910000}"/>
    <cellStyle name="Porcentual 2 6 45" xfId="37123" xr:uid="{00000000-0005-0000-0000-000004910000}"/>
    <cellStyle name="Porcentual 2 6 46" xfId="37124" xr:uid="{00000000-0005-0000-0000-000005910000}"/>
    <cellStyle name="Porcentual 2 6 47" xfId="37125" xr:uid="{00000000-0005-0000-0000-000006910000}"/>
    <cellStyle name="Porcentual 2 6 48" xfId="37126" xr:uid="{00000000-0005-0000-0000-000007910000}"/>
    <cellStyle name="Porcentual 2 6 49" xfId="37127" xr:uid="{00000000-0005-0000-0000-000008910000}"/>
    <cellStyle name="Porcentual 2 6 5" xfId="37128" xr:uid="{00000000-0005-0000-0000-000009910000}"/>
    <cellStyle name="Porcentual 2 6 50" xfId="37129" xr:uid="{00000000-0005-0000-0000-00000A910000}"/>
    <cellStyle name="Porcentual 2 6 51" xfId="37130" xr:uid="{00000000-0005-0000-0000-00000B910000}"/>
    <cellStyle name="Porcentual 2 6 52" xfId="37131" xr:uid="{00000000-0005-0000-0000-00000C910000}"/>
    <cellStyle name="Porcentual 2 6 53" xfId="37132" xr:uid="{00000000-0005-0000-0000-00000D910000}"/>
    <cellStyle name="Porcentual 2 6 54" xfId="37133" xr:uid="{00000000-0005-0000-0000-00000E910000}"/>
    <cellStyle name="Porcentual 2 6 55" xfId="37134" xr:uid="{00000000-0005-0000-0000-00000F910000}"/>
    <cellStyle name="Porcentual 2 6 56" xfId="37135" xr:uid="{00000000-0005-0000-0000-000010910000}"/>
    <cellStyle name="Porcentual 2 6 57" xfId="37136" xr:uid="{00000000-0005-0000-0000-000011910000}"/>
    <cellStyle name="Porcentual 2 6 58" xfId="37137" xr:uid="{00000000-0005-0000-0000-000012910000}"/>
    <cellStyle name="Porcentual 2 6 59" xfId="37138" xr:uid="{00000000-0005-0000-0000-000013910000}"/>
    <cellStyle name="Porcentual 2 6 6" xfId="37139" xr:uid="{00000000-0005-0000-0000-000014910000}"/>
    <cellStyle name="Porcentual 2 6 60" xfId="37140" xr:uid="{00000000-0005-0000-0000-000015910000}"/>
    <cellStyle name="Porcentual 2 6 61" xfId="37141" xr:uid="{00000000-0005-0000-0000-000016910000}"/>
    <cellStyle name="Porcentual 2 6 62" xfId="37142" xr:uid="{00000000-0005-0000-0000-000017910000}"/>
    <cellStyle name="Porcentual 2 6 63" xfId="37143" xr:uid="{00000000-0005-0000-0000-000018910000}"/>
    <cellStyle name="Porcentual 2 6 64" xfId="37144" xr:uid="{00000000-0005-0000-0000-000019910000}"/>
    <cellStyle name="Porcentual 2 6 65" xfId="37145" xr:uid="{00000000-0005-0000-0000-00001A910000}"/>
    <cellStyle name="Porcentual 2 6 66" xfId="37146" xr:uid="{00000000-0005-0000-0000-00001B910000}"/>
    <cellStyle name="Porcentual 2 6 67" xfId="37147" xr:uid="{00000000-0005-0000-0000-00001C910000}"/>
    <cellStyle name="Porcentual 2 6 68" xfId="37148" xr:uid="{00000000-0005-0000-0000-00001D910000}"/>
    <cellStyle name="Porcentual 2 6 69" xfId="37149" xr:uid="{00000000-0005-0000-0000-00001E910000}"/>
    <cellStyle name="Porcentual 2 6 7" xfId="37150" xr:uid="{00000000-0005-0000-0000-00001F910000}"/>
    <cellStyle name="Porcentual 2 6 70" xfId="37151" xr:uid="{00000000-0005-0000-0000-000020910000}"/>
    <cellStyle name="Porcentual 2 6 71" xfId="37152" xr:uid="{00000000-0005-0000-0000-000021910000}"/>
    <cellStyle name="Porcentual 2 6 72" xfId="37153" xr:uid="{00000000-0005-0000-0000-000022910000}"/>
    <cellStyle name="Porcentual 2 6 73" xfId="37154" xr:uid="{00000000-0005-0000-0000-000023910000}"/>
    <cellStyle name="Porcentual 2 6 74" xfId="37155" xr:uid="{00000000-0005-0000-0000-000024910000}"/>
    <cellStyle name="Porcentual 2 6 75" xfId="37156" xr:uid="{00000000-0005-0000-0000-000025910000}"/>
    <cellStyle name="Porcentual 2 6 76" xfId="37157" xr:uid="{00000000-0005-0000-0000-000026910000}"/>
    <cellStyle name="Porcentual 2 6 77" xfId="37158" xr:uid="{00000000-0005-0000-0000-000027910000}"/>
    <cellStyle name="Porcentual 2 6 78" xfId="37159" xr:uid="{00000000-0005-0000-0000-000028910000}"/>
    <cellStyle name="Porcentual 2 6 79" xfId="37160" xr:uid="{00000000-0005-0000-0000-000029910000}"/>
    <cellStyle name="Porcentual 2 6 8" xfId="37161" xr:uid="{00000000-0005-0000-0000-00002A910000}"/>
    <cellStyle name="Porcentual 2 6 80" xfId="37162" xr:uid="{00000000-0005-0000-0000-00002B910000}"/>
    <cellStyle name="Porcentual 2 6 81" xfId="37163" xr:uid="{00000000-0005-0000-0000-00002C910000}"/>
    <cellStyle name="Porcentual 2 6 82" xfId="37164" xr:uid="{00000000-0005-0000-0000-00002D910000}"/>
    <cellStyle name="Porcentual 2 6 83" xfId="37165" xr:uid="{00000000-0005-0000-0000-00002E910000}"/>
    <cellStyle name="Porcentual 2 6 84" xfId="37166" xr:uid="{00000000-0005-0000-0000-00002F910000}"/>
    <cellStyle name="Porcentual 2 6 85" xfId="37167" xr:uid="{00000000-0005-0000-0000-000030910000}"/>
    <cellStyle name="Porcentual 2 6 86" xfId="37168" xr:uid="{00000000-0005-0000-0000-000031910000}"/>
    <cellStyle name="Porcentual 2 6 87" xfId="37169" xr:uid="{00000000-0005-0000-0000-000032910000}"/>
    <cellStyle name="Porcentual 2 6 88" xfId="37170" xr:uid="{00000000-0005-0000-0000-000033910000}"/>
    <cellStyle name="Porcentual 2 6 89" xfId="37171" xr:uid="{00000000-0005-0000-0000-000034910000}"/>
    <cellStyle name="Porcentual 2 6 9" xfId="37172" xr:uid="{00000000-0005-0000-0000-000035910000}"/>
    <cellStyle name="Porcentual 2 6 90" xfId="37173" xr:uid="{00000000-0005-0000-0000-000036910000}"/>
    <cellStyle name="Porcentual 2 6 91" xfId="37174" xr:uid="{00000000-0005-0000-0000-000037910000}"/>
    <cellStyle name="Porcentual 2 6 92" xfId="37175" xr:uid="{00000000-0005-0000-0000-000038910000}"/>
    <cellStyle name="Porcentual 2 6 93" xfId="37176" xr:uid="{00000000-0005-0000-0000-000039910000}"/>
    <cellStyle name="Porcentual 2 6 94" xfId="37177" xr:uid="{00000000-0005-0000-0000-00003A910000}"/>
    <cellStyle name="Porcentual 2 6 95" xfId="37178" xr:uid="{00000000-0005-0000-0000-00003B910000}"/>
    <cellStyle name="Porcentual 2 6 96" xfId="37179" xr:uid="{00000000-0005-0000-0000-00003C910000}"/>
    <cellStyle name="Porcentual 2 6 97" xfId="37180" xr:uid="{00000000-0005-0000-0000-00003D910000}"/>
    <cellStyle name="Porcentual 2 6 98" xfId="37181" xr:uid="{00000000-0005-0000-0000-00003E910000}"/>
    <cellStyle name="Porcentual 2 6 99" xfId="37182" xr:uid="{00000000-0005-0000-0000-00003F910000}"/>
    <cellStyle name="Porcentual 2 60" xfId="37183" xr:uid="{00000000-0005-0000-0000-000040910000}"/>
    <cellStyle name="Porcentual 2 61" xfId="37184" xr:uid="{00000000-0005-0000-0000-000041910000}"/>
    <cellStyle name="Porcentual 2 62" xfId="37185" xr:uid="{00000000-0005-0000-0000-000042910000}"/>
    <cellStyle name="Porcentual 2 63" xfId="37186" xr:uid="{00000000-0005-0000-0000-000043910000}"/>
    <cellStyle name="Porcentual 2 64" xfId="37187" xr:uid="{00000000-0005-0000-0000-000044910000}"/>
    <cellStyle name="Porcentual 2 65" xfId="37188" xr:uid="{00000000-0005-0000-0000-000045910000}"/>
    <cellStyle name="Porcentual 2 66" xfId="37189" xr:uid="{00000000-0005-0000-0000-000046910000}"/>
    <cellStyle name="Porcentual 2 67" xfId="37190" xr:uid="{00000000-0005-0000-0000-000047910000}"/>
    <cellStyle name="Porcentual 2 68" xfId="37191" xr:uid="{00000000-0005-0000-0000-000048910000}"/>
    <cellStyle name="Porcentual 2 69" xfId="37192" xr:uid="{00000000-0005-0000-0000-000049910000}"/>
    <cellStyle name="Porcentual 2 7" xfId="37193" xr:uid="{00000000-0005-0000-0000-00004A910000}"/>
    <cellStyle name="Porcentual 2 7 10" xfId="37194" xr:uid="{00000000-0005-0000-0000-00004B910000}"/>
    <cellStyle name="Porcentual 2 7 100" xfId="37195" xr:uid="{00000000-0005-0000-0000-00004C910000}"/>
    <cellStyle name="Porcentual 2 7 101" xfId="37196" xr:uid="{00000000-0005-0000-0000-00004D910000}"/>
    <cellStyle name="Porcentual 2 7 102" xfId="37197" xr:uid="{00000000-0005-0000-0000-00004E910000}"/>
    <cellStyle name="Porcentual 2 7 103" xfId="37198" xr:uid="{00000000-0005-0000-0000-00004F910000}"/>
    <cellStyle name="Porcentual 2 7 104" xfId="37199" xr:uid="{00000000-0005-0000-0000-000050910000}"/>
    <cellStyle name="Porcentual 2 7 105" xfId="37200" xr:uid="{00000000-0005-0000-0000-000051910000}"/>
    <cellStyle name="Porcentual 2 7 106" xfId="37201" xr:uid="{00000000-0005-0000-0000-000052910000}"/>
    <cellStyle name="Porcentual 2 7 107" xfId="37202" xr:uid="{00000000-0005-0000-0000-000053910000}"/>
    <cellStyle name="Porcentual 2 7 108" xfId="37203" xr:uid="{00000000-0005-0000-0000-000054910000}"/>
    <cellStyle name="Porcentual 2 7 109" xfId="37204" xr:uid="{00000000-0005-0000-0000-000055910000}"/>
    <cellStyle name="Porcentual 2 7 11" xfId="37205" xr:uid="{00000000-0005-0000-0000-000056910000}"/>
    <cellStyle name="Porcentual 2 7 110" xfId="37206" xr:uid="{00000000-0005-0000-0000-000057910000}"/>
    <cellStyle name="Porcentual 2 7 111" xfId="37207" xr:uid="{00000000-0005-0000-0000-000058910000}"/>
    <cellStyle name="Porcentual 2 7 112" xfId="37208" xr:uid="{00000000-0005-0000-0000-000059910000}"/>
    <cellStyle name="Porcentual 2 7 113" xfId="37209" xr:uid="{00000000-0005-0000-0000-00005A910000}"/>
    <cellStyle name="Porcentual 2 7 114" xfId="37210" xr:uid="{00000000-0005-0000-0000-00005B910000}"/>
    <cellStyle name="Porcentual 2 7 115" xfId="37211" xr:uid="{00000000-0005-0000-0000-00005C910000}"/>
    <cellStyle name="Porcentual 2 7 116" xfId="37212" xr:uid="{00000000-0005-0000-0000-00005D910000}"/>
    <cellStyle name="Porcentual 2 7 117" xfId="37213" xr:uid="{00000000-0005-0000-0000-00005E910000}"/>
    <cellStyle name="Porcentual 2 7 118" xfId="37214" xr:uid="{00000000-0005-0000-0000-00005F910000}"/>
    <cellStyle name="Porcentual 2 7 119" xfId="37215" xr:uid="{00000000-0005-0000-0000-000060910000}"/>
    <cellStyle name="Porcentual 2 7 12" xfId="37216" xr:uid="{00000000-0005-0000-0000-000061910000}"/>
    <cellStyle name="Porcentual 2 7 120" xfId="37217" xr:uid="{00000000-0005-0000-0000-000062910000}"/>
    <cellStyle name="Porcentual 2 7 121" xfId="37218" xr:uid="{00000000-0005-0000-0000-000063910000}"/>
    <cellStyle name="Porcentual 2 7 122" xfId="37219" xr:uid="{00000000-0005-0000-0000-000064910000}"/>
    <cellStyle name="Porcentual 2 7 123" xfId="37220" xr:uid="{00000000-0005-0000-0000-000065910000}"/>
    <cellStyle name="Porcentual 2 7 124" xfId="37221" xr:uid="{00000000-0005-0000-0000-000066910000}"/>
    <cellStyle name="Porcentual 2 7 125" xfId="37222" xr:uid="{00000000-0005-0000-0000-000067910000}"/>
    <cellStyle name="Porcentual 2 7 126" xfId="37223" xr:uid="{00000000-0005-0000-0000-000068910000}"/>
    <cellStyle name="Porcentual 2 7 127" xfId="37224" xr:uid="{00000000-0005-0000-0000-000069910000}"/>
    <cellStyle name="Porcentual 2 7 128" xfId="37225" xr:uid="{00000000-0005-0000-0000-00006A910000}"/>
    <cellStyle name="Porcentual 2 7 129" xfId="37226" xr:uid="{00000000-0005-0000-0000-00006B910000}"/>
    <cellStyle name="Porcentual 2 7 13" xfId="37227" xr:uid="{00000000-0005-0000-0000-00006C910000}"/>
    <cellStyle name="Porcentual 2 7 130" xfId="37228" xr:uid="{00000000-0005-0000-0000-00006D910000}"/>
    <cellStyle name="Porcentual 2 7 131" xfId="37229" xr:uid="{00000000-0005-0000-0000-00006E910000}"/>
    <cellStyle name="Porcentual 2 7 132" xfId="37230" xr:uid="{00000000-0005-0000-0000-00006F910000}"/>
    <cellStyle name="Porcentual 2 7 133" xfId="37231" xr:uid="{00000000-0005-0000-0000-000070910000}"/>
    <cellStyle name="Porcentual 2 7 134" xfId="37232" xr:uid="{00000000-0005-0000-0000-000071910000}"/>
    <cellStyle name="Porcentual 2 7 135" xfId="37233" xr:uid="{00000000-0005-0000-0000-000072910000}"/>
    <cellStyle name="Porcentual 2 7 136" xfId="37234" xr:uid="{00000000-0005-0000-0000-000073910000}"/>
    <cellStyle name="Porcentual 2 7 137" xfId="37235" xr:uid="{00000000-0005-0000-0000-000074910000}"/>
    <cellStyle name="Porcentual 2 7 138" xfId="37236" xr:uid="{00000000-0005-0000-0000-000075910000}"/>
    <cellStyle name="Porcentual 2 7 139" xfId="37237" xr:uid="{00000000-0005-0000-0000-000076910000}"/>
    <cellStyle name="Porcentual 2 7 14" xfId="37238" xr:uid="{00000000-0005-0000-0000-000077910000}"/>
    <cellStyle name="Porcentual 2 7 140" xfId="37239" xr:uid="{00000000-0005-0000-0000-000078910000}"/>
    <cellStyle name="Porcentual 2 7 141" xfId="37240" xr:uid="{00000000-0005-0000-0000-000079910000}"/>
    <cellStyle name="Porcentual 2 7 142" xfId="37241" xr:uid="{00000000-0005-0000-0000-00007A910000}"/>
    <cellStyle name="Porcentual 2 7 143" xfId="37242" xr:uid="{00000000-0005-0000-0000-00007B910000}"/>
    <cellStyle name="Porcentual 2 7 144" xfId="37243" xr:uid="{00000000-0005-0000-0000-00007C910000}"/>
    <cellStyle name="Porcentual 2 7 145" xfId="37244" xr:uid="{00000000-0005-0000-0000-00007D910000}"/>
    <cellStyle name="Porcentual 2 7 146" xfId="37245" xr:uid="{00000000-0005-0000-0000-00007E910000}"/>
    <cellStyle name="Porcentual 2 7 147" xfId="37246" xr:uid="{00000000-0005-0000-0000-00007F910000}"/>
    <cellStyle name="Porcentual 2 7 148" xfId="37247" xr:uid="{00000000-0005-0000-0000-000080910000}"/>
    <cellStyle name="Porcentual 2 7 149" xfId="37248" xr:uid="{00000000-0005-0000-0000-000081910000}"/>
    <cellStyle name="Porcentual 2 7 15" xfId="37249" xr:uid="{00000000-0005-0000-0000-000082910000}"/>
    <cellStyle name="Porcentual 2 7 150" xfId="37250" xr:uid="{00000000-0005-0000-0000-000083910000}"/>
    <cellStyle name="Porcentual 2 7 151" xfId="37251" xr:uid="{00000000-0005-0000-0000-000084910000}"/>
    <cellStyle name="Porcentual 2 7 152" xfId="37252" xr:uid="{00000000-0005-0000-0000-000085910000}"/>
    <cellStyle name="Porcentual 2 7 153" xfId="37253" xr:uid="{00000000-0005-0000-0000-000086910000}"/>
    <cellStyle name="Porcentual 2 7 154" xfId="37254" xr:uid="{00000000-0005-0000-0000-000087910000}"/>
    <cellStyle name="Porcentual 2 7 155" xfId="37255" xr:uid="{00000000-0005-0000-0000-000088910000}"/>
    <cellStyle name="Porcentual 2 7 156" xfId="37256" xr:uid="{00000000-0005-0000-0000-000089910000}"/>
    <cellStyle name="Porcentual 2 7 157" xfId="37257" xr:uid="{00000000-0005-0000-0000-00008A910000}"/>
    <cellStyle name="Porcentual 2 7 158" xfId="37258" xr:uid="{00000000-0005-0000-0000-00008B910000}"/>
    <cellStyle name="Porcentual 2 7 159" xfId="37259" xr:uid="{00000000-0005-0000-0000-00008C910000}"/>
    <cellStyle name="Porcentual 2 7 16" xfId="37260" xr:uid="{00000000-0005-0000-0000-00008D910000}"/>
    <cellStyle name="Porcentual 2 7 160" xfId="37261" xr:uid="{00000000-0005-0000-0000-00008E910000}"/>
    <cellStyle name="Porcentual 2 7 161" xfId="37262" xr:uid="{00000000-0005-0000-0000-00008F910000}"/>
    <cellStyle name="Porcentual 2 7 162" xfId="37263" xr:uid="{00000000-0005-0000-0000-000090910000}"/>
    <cellStyle name="Porcentual 2 7 163" xfId="37264" xr:uid="{00000000-0005-0000-0000-000091910000}"/>
    <cellStyle name="Porcentual 2 7 164" xfId="37265" xr:uid="{00000000-0005-0000-0000-000092910000}"/>
    <cellStyle name="Porcentual 2 7 165" xfId="37266" xr:uid="{00000000-0005-0000-0000-000093910000}"/>
    <cellStyle name="Porcentual 2 7 166" xfId="37267" xr:uid="{00000000-0005-0000-0000-000094910000}"/>
    <cellStyle name="Porcentual 2 7 167" xfId="37268" xr:uid="{00000000-0005-0000-0000-000095910000}"/>
    <cellStyle name="Porcentual 2 7 168" xfId="37269" xr:uid="{00000000-0005-0000-0000-000096910000}"/>
    <cellStyle name="Porcentual 2 7 169" xfId="37270" xr:uid="{00000000-0005-0000-0000-000097910000}"/>
    <cellStyle name="Porcentual 2 7 17" xfId="37271" xr:uid="{00000000-0005-0000-0000-000098910000}"/>
    <cellStyle name="Porcentual 2 7 170" xfId="37272" xr:uid="{00000000-0005-0000-0000-000099910000}"/>
    <cellStyle name="Porcentual 2 7 171" xfId="37273" xr:uid="{00000000-0005-0000-0000-00009A910000}"/>
    <cellStyle name="Porcentual 2 7 172" xfId="37274" xr:uid="{00000000-0005-0000-0000-00009B910000}"/>
    <cellStyle name="Porcentual 2 7 173" xfId="37275" xr:uid="{00000000-0005-0000-0000-00009C910000}"/>
    <cellStyle name="Porcentual 2 7 174" xfId="37276" xr:uid="{00000000-0005-0000-0000-00009D910000}"/>
    <cellStyle name="Porcentual 2 7 175" xfId="37277" xr:uid="{00000000-0005-0000-0000-00009E910000}"/>
    <cellStyle name="Porcentual 2 7 176" xfId="37278" xr:uid="{00000000-0005-0000-0000-00009F910000}"/>
    <cellStyle name="Porcentual 2 7 177" xfId="37279" xr:uid="{00000000-0005-0000-0000-0000A0910000}"/>
    <cellStyle name="Porcentual 2 7 178" xfId="37280" xr:uid="{00000000-0005-0000-0000-0000A1910000}"/>
    <cellStyle name="Porcentual 2 7 179" xfId="37281" xr:uid="{00000000-0005-0000-0000-0000A2910000}"/>
    <cellStyle name="Porcentual 2 7 18" xfId="37282" xr:uid="{00000000-0005-0000-0000-0000A3910000}"/>
    <cellStyle name="Porcentual 2 7 19" xfId="37283" xr:uid="{00000000-0005-0000-0000-0000A4910000}"/>
    <cellStyle name="Porcentual 2 7 2" xfId="37284" xr:uid="{00000000-0005-0000-0000-0000A5910000}"/>
    <cellStyle name="Porcentual 2 7 20" xfId="37285" xr:uid="{00000000-0005-0000-0000-0000A6910000}"/>
    <cellStyle name="Porcentual 2 7 21" xfId="37286" xr:uid="{00000000-0005-0000-0000-0000A7910000}"/>
    <cellStyle name="Porcentual 2 7 22" xfId="37287" xr:uid="{00000000-0005-0000-0000-0000A8910000}"/>
    <cellStyle name="Porcentual 2 7 23" xfId="37288" xr:uid="{00000000-0005-0000-0000-0000A9910000}"/>
    <cellStyle name="Porcentual 2 7 24" xfId="37289" xr:uid="{00000000-0005-0000-0000-0000AA910000}"/>
    <cellStyle name="Porcentual 2 7 25" xfId="37290" xr:uid="{00000000-0005-0000-0000-0000AB910000}"/>
    <cellStyle name="Porcentual 2 7 26" xfId="37291" xr:uid="{00000000-0005-0000-0000-0000AC910000}"/>
    <cellStyle name="Porcentual 2 7 27" xfId="37292" xr:uid="{00000000-0005-0000-0000-0000AD910000}"/>
    <cellStyle name="Porcentual 2 7 28" xfId="37293" xr:uid="{00000000-0005-0000-0000-0000AE910000}"/>
    <cellStyle name="Porcentual 2 7 29" xfId="37294" xr:uid="{00000000-0005-0000-0000-0000AF910000}"/>
    <cellStyle name="Porcentual 2 7 3" xfId="37295" xr:uid="{00000000-0005-0000-0000-0000B0910000}"/>
    <cellStyle name="Porcentual 2 7 30" xfId="37296" xr:uid="{00000000-0005-0000-0000-0000B1910000}"/>
    <cellStyle name="Porcentual 2 7 31" xfId="37297" xr:uid="{00000000-0005-0000-0000-0000B2910000}"/>
    <cellStyle name="Porcentual 2 7 32" xfId="37298" xr:uid="{00000000-0005-0000-0000-0000B3910000}"/>
    <cellStyle name="Porcentual 2 7 33" xfId="37299" xr:uid="{00000000-0005-0000-0000-0000B4910000}"/>
    <cellStyle name="Porcentual 2 7 34" xfId="37300" xr:uid="{00000000-0005-0000-0000-0000B5910000}"/>
    <cellStyle name="Porcentual 2 7 35" xfId="37301" xr:uid="{00000000-0005-0000-0000-0000B6910000}"/>
    <cellStyle name="Porcentual 2 7 36" xfId="37302" xr:uid="{00000000-0005-0000-0000-0000B7910000}"/>
    <cellStyle name="Porcentual 2 7 37" xfId="37303" xr:uid="{00000000-0005-0000-0000-0000B8910000}"/>
    <cellStyle name="Porcentual 2 7 38" xfId="37304" xr:uid="{00000000-0005-0000-0000-0000B9910000}"/>
    <cellStyle name="Porcentual 2 7 39" xfId="37305" xr:uid="{00000000-0005-0000-0000-0000BA910000}"/>
    <cellStyle name="Porcentual 2 7 4" xfId="37306" xr:uid="{00000000-0005-0000-0000-0000BB910000}"/>
    <cellStyle name="Porcentual 2 7 40" xfId="37307" xr:uid="{00000000-0005-0000-0000-0000BC910000}"/>
    <cellStyle name="Porcentual 2 7 41" xfId="37308" xr:uid="{00000000-0005-0000-0000-0000BD910000}"/>
    <cellStyle name="Porcentual 2 7 42" xfId="37309" xr:uid="{00000000-0005-0000-0000-0000BE910000}"/>
    <cellStyle name="Porcentual 2 7 43" xfId="37310" xr:uid="{00000000-0005-0000-0000-0000BF910000}"/>
    <cellStyle name="Porcentual 2 7 44" xfId="37311" xr:uid="{00000000-0005-0000-0000-0000C0910000}"/>
    <cellStyle name="Porcentual 2 7 45" xfId="37312" xr:uid="{00000000-0005-0000-0000-0000C1910000}"/>
    <cellStyle name="Porcentual 2 7 46" xfId="37313" xr:uid="{00000000-0005-0000-0000-0000C2910000}"/>
    <cellStyle name="Porcentual 2 7 47" xfId="37314" xr:uid="{00000000-0005-0000-0000-0000C3910000}"/>
    <cellStyle name="Porcentual 2 7 48" xfId="37315" xr:uid="{00000000-0005-0000-0000-0000C4910000}"/>
    <cellStyle name="Porcentual 2 7 49" xfId="37316" xr:uid="{00000000-0005-0000-0000-0000C5910000}"/>
    <cellStyle name="Porcentual 2 7 5" xfId="37317" xr:uid="{00000000-0005-0000-0000-0000C6910000}"/>
    <cellStyle name="Porcentual 2 7 50" xfId="37318" xr:uid="{00000000-0005-0000-0000-0000C7910000}"/>
    <cellStyle name="Porcentual 2 7 51" xfId="37319" xr:uid="{00000000-0005-0000-0000-0000C8910000}"/>
    <cellStyle name="Porcentual 2 7 52" xfId="37320" xr:uid="{00000000-0005-0000-0000-0000C9910000}"/>
    <cellStyle name="Porcentual 2 7 53" xfId="37321" xr:uid="{00000000-0005-0000-0000-0000CA910000}"/>
    <cellStyle name="Porcentual 2 7 54" xfId="37322" xr:uid="{00000000-0005-0000-0000-0000CB910000}"/>
    <cellStyle name="Porcentual 2 7 55" xfId="37323" xr:uid="{00000000-0005-0000-0000-0000CC910000}"/>
    <cellStyle name="Porcentual 2 7 56" xfId="37324" xr:uid="{00000000-0005-0000-0000-0000CD910000}"/>
    <cellStyle name="Porcentual 2 7 57" xfId="37325" xr:uid="{00000000-0005-0000-0000-0000CE910000}"/>
    <cellStyle name="Porcentual 2 7 58" xfId="37326" xr:uid="{00000000-0005-0000-0000-0000CF910000}"/>
    <cellStyle name="Porcentual 2 7 59" xfId="37327" xr:uid="{00000000-0005-0000-0000-0000D0910000}"/>
    <cellStyle name="Porcentual 2 7 6" xfId="37328" xr:uid="{00000000-0005-0000-0000-0000D1910000}"/>
    <cellStyle name="Porcentual 2 7 60" xfId="37329" xr:uid="{00000000-0005-0000-0000-0000D2910000}"/>
    <cellStyle name="Porcentual 2 7 61" xfId="37330" xr:uid="{00000000-0005-0000-0000-0000D3910000}"/>
    <cellStyle name="Porcentual 2 7 62" xfId="37331" xr:uid="{00000000-0005-0000-0000-0000D4910000}"/>
    <cellStyle name="Porcentual 2 7 63" xfId="37332" xr:uid="{00000000-0005-0000-0000-0000D5910000}"/>
    <cellStyle name="Porcentual 2 7 64" xfId="37333" xr:uid="{00000000-0005-0000-0000-0000D6910000}"/>
    <cellStyle name="Porcentual 2 7 65" xfId="37334" xr:uid="{00000000-0005-0000-0000-0000D7910000}"/>
    <cellStyle name="Porcentual 2 7 66" xfId="37335" xr:uid="{00000000-0005-0000-0000-0000D8910000}"/>
    <cellStyle name="Porcentual 2 7 67" xfId="37336" xr:uid="{00000000-0005-0000-0000-0000D9910000}"/>
    <cellStyle name="Porcentual 2 7 68" xfId="37337" xr:uid="{00000000-0005-0000-0000-0000DA910000}"/>
    <cellStyle name="Porcentual 2 7 69" xfId="37338" xr:uid="{00000000-0005-0000-0000-0000DB910000}"/>
    <cellStyle name="Porcentual 2 7 7" xfId="37339" xr:uid="{00000000-0005-0000-0000-0000DC910000}"/>
    <cellStyle name="Porcentual 2 7 70" xfId="37340" xr:uid="{00000000-0005-0000-0000-0000DD910000}"/>
    <cellStyle name="Porcentual 2 7 71" xfId="37341" xr:uid="{00000000-0005-0000-0000-0000DE910000}"/>
    <cellStyle name="Porcentual 2 7 72" xfId="37342" xr:uid="{00000000-0005-0000-0000-0000DF910000}"/>
    <cellStyle name="Porcentual 2 7 73" xfId="37343" xr:uid="{00000000-0005-0000-0000-0000E0910000}"/>
    <cellStyle name="Porcentual 2 7 74" xfId="37344" xr:uid="{00000000-0005-0000-0000-0000E1910000}"/>
    <cellStyle name="Porcentual 2 7 75" xfId="37345" xr:uid="{00000000-0005-0000-0000-0000E2910000}"/>
    <cellStyle name="Porcentual 2 7 76" xfId="37346" xr:uid="{00000000-0005-0000-0000-0000E3910000}"/>
    <cellStyle name="Porcentual 2 7 77" xfId="37347" xr:uid="{00000000-0005-0000-0000-0000E4910000}"/>
    <cellStyle name="Porcentual 2 7 78" xfId="37348" xr:uid="{00000000-0005-0000-0000-0000E5910000}"/>
    <cellStyle name="Porcentual 2 7 79" xfId="37349" xr:uid="{00000000-0005-0000-0000-0000E6910000}"/>
    <cellStyle name="Porcentual 2 7 8" xfId="37350" xr:uid="{00000000-0005-0000-0000-0000E7910000}"/>
    <cellStyle name="Porcentual 2 7 80" xfId="37351" xr:uid="{00000000-0005-0000-0000-0000E8910000}"/>
    <cellStyle name="Porcentual 2 7 81" xfId="37352" xr:uid="{00000000-0005-0000-0000-0000E9910000}"/>
    <cellStyle name="Porcentual 2 7 82" xfId="37353" xr:uid="{00000000-0005-0000-0000-0000EA910000}"/>
    <cellStyle name="Porcentual 2 7 83" xfId="37354" xr:uid="{00000000-0005-0000-0000-0000EB910000}"/>
    <cellStyle name="Porcentual 2 7 84" xfId="37355" xr:uid="{00000000-0005-0000-0000-0000EC910000}"/>
    <cellStyle name="Porcentual 2 7 85" xfId="37356" xr:uid="{00000000-0005-0000-0000-0000ED910000}"/>
    <cellStyle name="Porcentual 2 7 86" xfId="37357" xr:uid="{00000000-0005-0000-0000-0000EE910000}"/>
    <cellStyle name="Porcentual 2 7 87" xfId="37358" xr:uid="{00000000-0005-0000-0000-0000EF910000}"/>
    <cellStyle name="Porcentual 2 7 88" xfId="37359" xr:uid="{00000000-0005-0000-0000-0000F0910000}"/>
    <cellStyle name="Porcentual 2 7 89" xfId="37360" xr:uid="{00000000-0005-0000-0000-0000F1910000}"/>
    <cellStyle name="Porcentual 2 7 9" xfId="37361" xr:uid="{00000000-0005-0000-0000-0000F2910000}"/>
    <cellStyle name="Porcentual 2 7 90" xfId="37362" xr:uid="{00000000-0005-0000-0000-0000F3910000}"/>
    <cellStyle name="Porcentual 2 7 91" xfId="37363" xr:uid="{00000000-0005-0000-0000-0000F4910000}"/>
    <cellStyle name="Porcentual 2 7 92" xfId="37364" xr:uid="{00000000-0005-0000-0000-0000F5910000}"/>
    <cellStyle name="Porcentual 2 7 93" xfId="37365" xr:uid="{00000000-0005-0000-0000-0000F6910000}"/>
    <cellStyle name="Porcentual 2 7 94" xfId="37366" xr:uid="{00000000-0005-0000-0000-0000F7910000}"/>
    <cellStyle name="Porcentual 2 7 95" xfId="37367" xr:uid="{00000000-0005-0000-0000-0000F8910000}"/>
    <cellStyle name="Porcentual 2 7 96" xfId="37368" xr:uid="{00000000-0005-0000-0000-0000F9910000}"/>
    <cellStyle name="Porcentual 2 7 97" xfId="37369" xr:uid="{00000000-0005-0000-0000-0000FA910000}"/>
    <cellStyle name="Porcentual 2 7 98" xfId="37370" xr:uid="{00000000-0005-0000-0000-0000FB910000}"/>
    <cellStyle name="Porcentual 2 7 99" xfId="37371" xr:uid="{00000000-0005-0000-0000-0000FC910000}"/>
    <cellStyle name="Porcentual 2 70" xfId="37372" xr:uid="{00000000-0005-0000-0000-0000FD910000}"/>
    <cellStyle name="Porcentual 2 71" xfId="37373" xr:uid="{00000000-0005-0000-0000-0000FE910000}"/>
    <cellStyle name="Porcentual 2 72" xfId="37374" xr:uid="{00000000-0005-0000-0000-0000FF910000}"/>
    <cellStyle name="Porcentual 2 73" xfId="37375" xr:uid="{00000000-0005-0000-0000-000000920000}"/>
    <cellStyle name="Porcentual 2 74" xfId="37376" xr:uid="{00000000-0005-0000-0000-000001920000}"/>
    <cellStyle name="Porcentual 2 75" xfId="37377" xr:uid="{00000000-0005-0000-0000-000002920000}"/>
    <cellStyle name="Porcentual 2 76" xfId="37378" xr:uid="{00000000-0005-0000-0000-000003920000}"/>
    <cellStyle name="Porcentual 2 77" xfId="37379" xr:uid="{00000000-0005-0000-0000-000004920000}"/>
    <cellStyle name="Porcentual 2 78" xfId="37380" xr:uid="{00000000-0005-0000-0000-000005920000}"/>
    <cellStyle name="Porcentual 2 79" xfId="37381" xr:uid="{00000000-0005-0000-0000-000006920000}"/>
    <cellStyle name="Porcentual 2 8" xfId="37382" xr:uid="{00000000-0005-0000-0000-000007920000}"/>
    <cellStyle name="Porcentual 2 8 10" xfId="37383" xr:uid="{00000000-0005-0000-0000-000008920000}"/>
    <cellStyle name="Porcentual 2 8 100" xfId="37384" xr:uid="{00000000-0005-0000-0000-000009920000}"/>
    <cellStyle name="Porcentual 2 8 101" xfId="37385" xr:uid="{00000000-0005-0000-0000-00000A920000}"/>
    <cellStyle name="Porcentual 2 8 102" xfId="37386" xr:uid="{00000000-0005-0000-0000-00000B920000}"/>
    <cellStyle name="Porcentual 2 8 103" xfId="37387" xr:uid="{00000000-0005-0000-0000-00000C920000}"/>
    <cellStyle name="Porcentual 2 8 104" xfId="37388" xr:uid="{00000000-0005-0000-0000-00000D920000}"/>
    <cellStyle name="Porcentual 2 8 105" xfId="37389" xr:uid="{00000000-0005-0000-0000-00000E920000}"/>
    <cellStyle name="Porcentual 2 8 106" xfId="37390" xr:uid="{00000000-0005-0000-0000-00000F920000}"/>
    <cellStyle name="Porcentual 2 8 107" xfId="37391" xr:uid="{00000000-0005-0000-0000-000010920000}"/>
    <cellStyle name="Porcentual 2 8 108" xfId="37392" xr:uid="{00000000-0005-0000-0000-000011920000}"/>
    <cellStyle name="Porcentual 2 8 109" xfId="37393" xr:uid="{00000000-0005-0000-0000-000012920000}"/>
    <cellStyle name="Porcentual 2 8 11" xfId="37394" xr:uid="{00000000-0005-0000-0000-000013920000}"/>
    <cellStyle name="Porcentual 2 8 110" xfId="37395" xr:uid="{00000000-0005-0000-0000-000014920000}"/>
    <cellStyle name="Porcentual 2 8 111" xfId="37396" xr:uid="{00000000-0005-0000-0000-000015920000}"/>
    <cellStyle name="Porcentual 2 8 112" xfId="37397" xr:uid="{00000000-0005-0000-0000-000016920000}"/>
    <cellStyle name="Porcentual 2 8 113" xfId="37398" xr:uid="{00000000-0005-0000-0000-000017920000}"/>
    <cellStyle name="Porcentual 2 8 114" xfId="37399" xr:uid="{00000000-0005-0000-0000-000018920000}"/>
    <cellStyle name="Porcentual 2 8 115" xfId="37400" xr:uid="{00000000-0005-0000-0000-000019920000}"/>
    <cellStyle name="Porcentual 2 8 116" xfId="37401" xr:uid="{00000000-0005-0000-0000-00001A920000}"/>
    <cellStyle name="Porcentual 2 8 117" xfId="37402" xr:uid="{00000000-0005-0000-0000-00001B920000}"/>
    <cellStyle name="Porcentual 2 8 118" xfId="37403" xr:uid="{00000000-0005-0000-0000-00001C920000}"/>
    <cellStyle name="Porcentual 2 8 119" xfId="37404" xr:uid="{00000000-0005-0000-0000-00001D920000}"/>
    <cellStyle name="Porcentual 2 8 12" xfId="37405" xr:uid="{00000000-0005-0000-0000-00001E920000}"/>
    <cellStyle name="Porcentual 2 8 120" xfId="37406" xr:uid="{00000000-0005-0000-0000-00001F920000}"/>
    <cellStyle name="Porcentual 2 8 121" xfId="37407" xr:uid="{00000000-0005-0000-0000-000020920000}"/>
    <cellStyle name="Porcentual 2 8 122" xfId="37408" xr:uid="{00000000-0005-0000-0000-000021920000}"/>
    <cellStyle name="Porcentual 2 8 123" xfId="37409" xr:uid="{00000000-0005-0000-0000-000022920000}"/>
    <cellStyle name="Porcentual 2 8 124" xfId="37410" xr:uid="{00000000-0005-0000-0000-000023920000}"/>
    <cellStyle name="Porcentual 2 8 125" xfId="37411" xr:uid="{00000000-0005-0000-0000-000024920000}"/>
    <cellStyle name="Porcentual 2 8 126" xfId="37412" xr:uid="{00000000-0005-0000-0000-000025920000}"/>
    <cellStyle name="Porcentual 2 8 127" xfId="37413" xr:uid="{00000000-0005-0000-0000-000026920000}"/>
    <cellStyle name="Porcentual 2 8 128" xfId="37414" xr:uid="{00000000-0005-0000-0000-000027920000}"/>
    <cellStyle name="Porcentual 2 8 129" xfId="37415" xr:uid="{00000000-0005-0000-0000-000028920000}"/>
    <cellStyle name="Porcentual 2 8 13" xfId="37416" xr:uid="{00000000-0005-0000-0000-000029920000}"/>
    <cellStyle name="Porcentual 2 8 130" xfId="37417" xr:uid="{00000000-0005-0000-0000-00002A920000}"/>
    <cellStyle name="Porcentual 2 8 131" xfId="37418" xr:uid="{00000000-0005-0000-0000-00002B920000}"/>
    <cellStyle name="Porcentual 2 8 132" xfId="37419" xr:uid="{00000000-0005-0000-0000-00002C920000}"/>
    <cellStyle name="Porcentual 2 8 133" xfId="37420" xr:uid="{00000000-0005-0000-0000-00002D920000}"/>
    <cellStyle name="Porcentual 2 8 134" xfId="37421" xr:uid="{00000000-0005-0000-0000-00002E920000}"/>
    <cellStyle name="Porcentual 2 8 135" xfId="37422" xr:uid="{00000000-0005-0000-0000-00002F920000}"/>
    <cellStyle name="Porcentual 2 8 136" xfId="37423" xr:uid="{00000000-0005-0000-0000-000030920000}"/>
    <cellStyle name="Porcentual 2 8 137" xfId="37424" xr:uid="{00000000-0005-0000-0000-000031920000}"/>
    <cellStyle name="Porcentual 2 8 138" xfId="37425" xr:uid="{00000000-0005-0000-0000-000032920000}"/>
    <cellStyle name="Porcentual 2 8 139" xfId="37426" xr:uid="{00000000-0005-0000-0000-000033920000}"/>
    <cellStyle name="Porcentual 2 8 14" xfId="37427" xr:uid="{00000000-0005-0000-0000-000034920000}"/>
    <cellStyle name="Porcentual 2 8 140" xfId="37428" xr:uid="{00000000-0005-0000-0000-000035920000}"/>
    <cellStyle name="Porcentual 2 8 141" xfId="37429" xr:uid="{00000000-0005-0000-0000-000036920000}"/>
    <cellStyle name="Porcentual 2 8 142" xfId="37430" xr:uid="{00000000-0005-0000-0000-000037920000}"/>
    <cellStyle name="Porcentual 2 8 143" xfId="37431" xr:uid="{00000000-0005-0000-0000-000038920000}"/>
    <cellStyle name="Porcentual 2 8 144" xfId="37432" xr:uid="{00000000-0005-0000-0000-000039920000}"/>
    <cellStyle name="Porcentual 2 8 145" xfId="37433" xr:uid="{00000000-0005-0000-0000-00003A920000}"/>
    <cellStyle name="Porcentual 2 8 146" xfId="37434" xr:uid="{00000000-0005-0000-0000-00003B920000}"/>
    <cellStyle name="Porcentual 2 8 147" xfId="37435" xr:uid="{00000000-0005-0000-0000-00003C920000}"/>
    <cellStyle name="Porcentual 2 8 148" xfId="37436" xr:uid="{00000000-0005-0000-0000-00003D920000}"/>
    <cellStyle name="Porcentual 2 8 149" xfId="37437" xr:uid="{00000000-0005-0000-0000-00003E920000}"/>
    <cellStyle name="Porcentual 2 8 15" xfId="37438" xr:uid="{00000000-0005-0000-0000-00003F920000}"/>
    <cellStyle name="Porcentual 2 8 150" xfId="37439" xr:uid="{00000000-0005-0000-0000-000040920000}"/>
    <cellStyle name="Porcentual 2 8 151" xfId="37440" xr:uid="{00000000-0005-0000-0000-000041920000}"/>
    <cellStyle name="Porcentual 2 8 152" xfId="37441" xr:uid="{00000000-0005-0000-0000-000042920000}"/>
    <cellStyle name="Porcentual 2 8 153" xfId="37442" xr:uid="{00000000-0005-0000-0000-000043920000}"/>
    <cellStyle name="Porcentual 2 8 154" xfId="37443" xr:uid="{00000000-0005-0000-0000-000044920000}"/>
    <cellStyle name="Porcentual 2 8 155" xfId="37444" xr:uid="{00000000-0005-0000-0000-000045920000}"/>
    <cellStyle name="Porcentual 2 8 156" xfId="37445" xr:uid="{00000000-0005-0000-0000-000046920000}"/>
    <cellStyle name="Porcentual 2 8 157" xfId="37446" xr:uid="{00000000-0005-0000-0000-000047920000}"/>
    <cellStyle name="Porcentual 2 8 158" xfId="37447" xr:uid="{00000000-0005-0000-0000-000048920000}"/>
    <cellStyle name="Porcentual 2 8 159" xfId="37448" xr:uid="{00000000-0005-0000-0000-000049920000}"/>
    <cellStyle name="Porcentual 2 8 16" xfId="37449" xr:uid="{00000000-0005-0000-0000-00004A920000}"/>
    <cellStyle name="Porcentual 2 8 160" xfId="37450" xr:uid="{00000000-0005-0000-0000-00004B920000}"/>
    <cellStyle name="Porcentual 2 8 161" xfId="37451" xr:uid="{00000000-0005-0000-0000-00004C920000}"/>
    <cellStyle name="Porcentual 2 8 162" xfId="37452" xr:uid="{00000000-0005-0000-0000-00004D920000}"/>
    <cellStyle name="Porcentual 2 8 163" xfId="37453" xr:uid="{00000000-0005-0000-0000-00004E920000}"/>
    <cellStyle name="Porcentual 2 8 164" xfId="37454" xr:uid="{00000000-0005-0000-0000-00004F920000}"/>
    <cellStyle name="Porcentual 2 8 165" xfId="37455" xr:uid="{00000000-0005-0000-0000-000050920000}"/>
    <cellStyle name="Porcentual 2 8 166" xfId="37456" xr:uid="{00000000-0005-0000-0000-000051920000}"/>
    <cellStyle name="Porcentual 2 8 167" xfId="37457" xr:uid="{00000000-0005-0000-0000-000052920000}"/>
    <cellStyle name="Porcentual 2 8 168" xfId="37458" xr:uid="{00000000-0005-0000-0000-000053920000}"/>
    <cellStyle name="Porcentual 2 8 169" xfId="37459" xr:uid="{00000000-0005-0000-0000-000054920000}"/>
    <cellStyle name="Porcentual 2 8 17" xfId="37460" xr:uid="{00000000-0005-0000-0000-000055920000}"/>
    <cellStyle name="Porcentual 2 8 170" xfId="37461" xr:uid="{00000000-0005-0000-0000-000056920000}"/>
    <cellStyle name="Porcentual 2 8 171" xfId="37462" xr:uid="{00000000-0005-0000-0000-000057920000}"/>
    <cellStyle name="Porcentual 2 8 172" xfId="37463" xr:uid="{00000000-0005-0000-0000-000058920000}"/>
    <cellStyle name="Porcentual 2 8 173" xfId="37464" xr:uid="{00000000-0005-0000-0000-000059920000}"/>
    <cellStyle name="Porcentual 2 8 174" xfId="37465" xr:uid="{00000000-0005-0000-0000-00005A920000}"/>
    <cellStyle name="Porcentual 2 8 175" xfId="37466" xr:uid="{00000000-0005-0000-0000-00005B920000}"/>
    <cellStyle name="Porcentual 2 8 176" xfId="37467" xr:uid="{00000000-0005-0000-0000-00005C920000}"/>
    <cellStyle name="Porcentual 2 8 177" xfId="37468" xr:uid="{00000000-0005-0000-0000-00005D920000}"/>
    <cellStyle name="Porcentual 2 8 178" xfId="37469" xr:uid="{00000000-0005-0000-0000-00005E920000}"/>
    <cellStyle name="Porcentual 2 8 179" xfId="37470" xr:uid="{00000000-0005-0000-0000-00005F920000}"/>
    <cellStyle name="Porcentual 2 8 18" xfId="37471" xr:uid="{00000000-0005-0000-0000-000060920000}"/>
    <cellStyle name="Porcentual 2 8 19" xfId="37472" xr:uid="{00000000-0005-0000-0000-000061920000}"/>
    <cellStyle name="Porcentual 2 8 2" xfId="37473" xr:uid="{00000000-0005-0000-0000-000062920000}"/>
    <cellStyle name="Porcentual 2 8 20" xfId="37474" xr:uid="{00000000-0005-0000-0000-000063920000}"/>
    <cellStyle name="Porcentual 2 8 21" xfId="37475" xr:uid="{00000000-0005-0000-0000-000064920000}"/>
    <cellStyle name="Porcentual 2 8 22" xfId="37476" xr:uid="{00000000-0005-0000-0000-000065920000}"/>
    <cellStyle name="Porcentual 2 8 23" xfId="37477" xr:uid="{00000000-0005-0000-0000-000066920000}"/>
    <cellStyle name="Porcentual 2 8 24" xfId="37478" xr:uid="{00000000-0005-0000-0000-000067920000}"/>
    <cellStyle name="Porcentual 2 8 25" xfId="37479" xr:uid="{00000000-0005-0000-0000-000068920000}"/>
    <cellStyle name="Porcentual 2 8 26" xfId="37480" xr:uid="{00000000-0005-0000-0000-000069920000}"/>
    <cellStyle name="Porcentual 2 8 27" xfId="37481" xr:uid="{00000000-0005-0000-0000-00006A920000}"/>
    <cellStyle name="Porcentual 2 8 28" xfId="37482" xr:uid="{00000000-0005-0000-0000-00006B920000}"/>
    <cellStyle name="Porcentual 2 8 29" xfId="37483" xr:uid="{00000000-0005-0000-0000-00006C920000}"/>
    <cellStyle name="Porcentual 2 8 3" xfId="37484" xr:uid="{00000000-0005-0000-0000-00006D920000}"/>
    <cellStyle name="Porcentual 2 8 30" xfId="37485" xr:uid="{00000000-0005-0000-0000-00006E920000}"/>
    <cellStyle name="Porcentual 2 8 31" xfId="37486" xr:uid="{00000000-0005-0000-0000-00006F920000}"/>
    <cellStyle name="Porcentual 2 8 32" xfId="37487" xr:uid="{00000000-0005-0000-0000-000070920000}"/>
    <cellStyle name="Porcentual 2 8 33" xfId="37488" xr:uid="{00000000-0005-0000-0000-000071920000}"/>
    <cellStyle name="Porcentual 2 8 34" xfId="37489" xr:uid="{00000000-0005-0000-0000-000072920000}"/>
    <cellStyle name="Porcentual 2 8 35" xfId="37490" xr:uid="{00000000-0005-0000-0000-000073920000}"/>
    <cellStyle name="Porcentual 2 8 36" xfId="37491" xr:uid="{00000000-0005-0000-0000-000074920000}"/>
    <cellStyle name="Porcentual 2 8 37" xfId="37492" xr:uid="{00000000-0005-0000-0000-000075920000}"/>
    <cellStyle name="Porcentual 2 8 38" xfId="37493" xr:uid="{00000000-0005-0000-0000-000076920000}"/>
    <cellStyle name="Porcentual 2 8 39" xfId="37494" xr:uid="{00000000-0005-0000-0000-000077920000}"/>
    <cellStyle name="Porcentual 2 8 4" xfId="37495" xr:uid="{00000000-0005-0000-0000-000078920000}"/>
    <cellStyle name="Porcentual 2 8 40" xfId="37496" xr:uid="{00000000-0005-0000-0000-000079920000}"/>
    <cellStyle name="Porcentual 2 8 41" xfId="37497" xr:uid="{00000000-0005-0000-0000-00007A920000}"/>
    <cellStyle name="Porcentual 2 8 42" xfId="37498" xr:uid="{00000000-0005-0000-0000-00007B920000}"/>
    <cellStyle name="Porcentual 2 8 43" xfId="37499" xr:uid="{00000000-0005-0000-0000-00007C920000}"/>
    <cellStyle name="Porcentual 2 8 44" xfId="37500" xr:uid="{00000000-0005-0000-0000-00007D920000}"/>
    <cellStyle name="Porcentual 2 8 45" xfId="37501" xr:uid="{00000000-0005-0000-0000-00007E920000}"/>
    <cellStyle name="Porcentual 2 8 46" xfId="37502" xr:uid="{00000000-0005-0000-0000-00007F920000}"/>
    <cellStyle name="Porcentual 2 8 47" xfId="37503" xr:uid="{00000000-0005-0000-0000-000080920000}"/>
    <cellStyle name="Porcentual 2 8 48" xfId="37504" xr:uid="{00000000-0005-0000-0000-000081920000}"/>
    <cellStyle name="Porcentual 2 8 49" xfId="37505" xr:uid="{00000000-0005-0000-0000-000082920000}"/>
    <cellStyle name="Porcentual 2 8 5" xfId="37506" xr:uid="{00000000-0005-0000-0000-000083920000}"/>
    <cellStyle name="Porcentual 2 8 50" xfId="37507" xr:uid="{00000000-0005-0000-0000-000084920000}"/>
    <cellStyle name="Porcentual 2 8 51" xfId="37508" xr:uid="{00000000-0005-0000-0000-000085920000}"/>
    <cellStyle name="Porcentual 2 8 52" xfId="37509" xr:uid="{00000000-0005-0000-0000-000086920000}"/>
    <cellStyle name="Porcentual 2 8 53" xfId="37510" xr:uid="{00000000-0005-0000-0000-000087920000}"/>
    <cellStyle name="Porcentual 2 8 54" xfId="37511" xr:uid="{00000000-0005-0000-0000-000088920000}"/>
    <cellStyle name="Porcentual 2 8 55" xfId="37512" xr:uid="{00000000-0005-0000-0000-000089920000}"/>
    <cellStyle name="Porcentual 2 8 56" xfId="37513" xr:uid="{00000000-0005-0000-0000-00008A920000}"/>
    <cellStyle name="Porcentual 2 8 57" xfId="37514" xr:uid="{00000000-0005-0000-0000-00008B920000}"/>
    <cellStyle name="Porcentual 2 8 58" xfId="37515" xr:uid="{00000000-0005-0000-0000-00008C920000}"/>
    <cellStyle name="Porcentual 2 8 59" xfId="37516" xr:uid="{00000000-0005-0000-0000-00008D920000}"/>
    <cellStyle name="Porcentual 2 8 6" xfId="37517" xr:uid="{00000000-0005-0000-0000-00008E920000}"/>
    <cellStyle name="Porcentual 2 8 60" xfId="37518" xr:uid="{00000000-0005-0000-0000-00008F920000}"/>
    <cellStyle name="Porcentual 2 8 61" xfId="37519" xr:uid="{00000000-0005-0000-0000-000090920000}"/>
    <cellStyle name="Porcentual 2 8 62" xfId="37520" xr:uid="{00000000-0005-0000-0000-000091920000}"/>
    <cellStyle name="Porcentual 2 8 63" xfId="37521" xr:uid="{00000000-0005-0000-0000-000092920000}"/>
    <cellStyle name="Porcentual 2 8 64" xfId="37522" xr:uid="{00000000-0005-0000-0000-000093920000}"/>
    <cellStyle name="Porcentual 2 8 65" xfId="37523" xr:uid="{00000000-0005-0000-0000-000094920000}"/>
    <cellStyle name="Porcentual 2 8 66" xfId="37524" xr:uid="{00000000-0005-0000-0000-000095920000}"/>
    <cellStyle name="Porcentual 2 8 67" xfId="37525" xr:uid="{00000000-0005-0000-0000-000096920000}"/>
    <cellStyle name="Porcentual 2 8 68" xfId="37526" xr:uid="{00000000-0005-0000-0000-000097920000}"/>
    <cellStyle name="Porcentual 2 8 69" xfId="37527" xr:uid="{00000000-0005-0000-0000-000098920000}"/>
    <cellStyle name="Porcentual 2 8 7" xfId="37528" xr:uid="{00000000-0005-0000-0000-000099920000}"/>
    <cellStyle name="Porcentual 2 8 70" xfId="37529" xr:uid="{00000000-0005-0000-0000-00009A920000}"/>
    <cellStyle name="Porcentual 2 8 71" xfId="37530" xr:uid="{00000000-0005-0000-0000-00009B920000}"/>
    <cellStyle name="Porcentual 2 8 72" xfId="37531" xr:uid="{00000000-0005-0000-0000-00009C920000}"/>
    <cellStyle name="Porcentual 2 8 73" xfId="37532" xr:uid="{00000000-0005-0000-0000-00009D920000}"/>
    <cellStyle name="Porcentual 2 8 74" xfId="37533" xr:uid="{00000000-0005-0000-0000-00009E920000}"/>
    <cellStyle name="Porcentual 2 8 75" xfId="37534" xr:uid="{00000000-0005-0000-0000-00009F920000}"/>
    <cellStyle name="Porcentual 2 8 76" xfId="37535" xr:uid="{00000000-0005-0000-0000-0000A0920000}"/>
    <cellStyle name="Porcentual 2 8 77" xfId="37536" xr:uid="{00000000-0005-0000-0000-0000A1920000}"/>
    <cellStyle name="Porcentual 2 8 78" xfId="37537" xr:uid="{00000000-0005-0000-0000-0000A2920000}"/>
    <cellStyle name="Porcentual 2 8 79" xfId="37538" xr:uid="{00000000-0005-0000-0000-0000A3920000}"/>
    <cellStyle name="Porcentual 2 8 8" xfId="37539" xr:uid="{00000000-0005-0000-0000-0000A4920000}"/>
    <cellStyle name="Porcentual 2 8 80" xfId="37540" xr:uid="{00000000-0005-0000-0000-0000A5920000}"/>
    <cellStyle name="Porcentual 2 8 81" xfId="37541" xr:uid="{00000000-0005-0000-0000-0000A6920000}"/>
    <cellStyle name="Porcentual 2 8 82" xfId="37542" xr:uid="{00000000-0005-0000-0000-0000A7920000}"/>
    <cellStyle name="Porcentual 2 8 83" xfId="37543" xr:uid="{00000000-0005-0000-0000-0000A8920000}"/>
    <cellStyle name="Porcentual 2 8 84" xfId="37544" xr:uid="{00000000-0005-0000-0000-0000A9920000}"/>
    <cellStyle name="Porcentual 2 8 85" xfId="37545" xr:uid="{00000000-0005-0000-0000-0000AA920000}"/>
    <cellStyle name="Porcentual 2 8 86" xfId="37546" xr:uid="{00000000-0005-0000-0000-0000AB920000}"/>
    <cellStyle name="Porcentual 2 8 87" xfId="37547" xr:uid="{00000000-0005-0000-0000-0000AC920000}"/>
    <cellStyle name="Porcentual 2 8 88" xfId="37548" xr:uid="{00000000-0005-0000-0000-0000AD920000}"/>
    <cellStyle name="Porcentual 2 8 89" xfId="37549" xr:uid="{00000000-0005-0000-0000-0000AE920000}"/>
    <cellStyle name="Porcentual 2 8 9" xfId="37550" xr:uid="{00000000-0005-0000-0000-0000AF920000}"/>
    <cellStyle name="Porcentual 2 8 90" xfId="37551" xr:uid="{00000000-0005-0000-0000-0000B0920000}"/>
    <cellStyle name="Porcentual 2 8 91" xfId="37552" xr:uid="{00000000-0005-0000-0000-0000B1920000}"/>
    <cellStyle name="Porcentual 2 8 92" xfId="37553" xr:uid="{00000000-0005-0000-0000-0000B2920000}"/>
    <cellStyle name="Porcentual 2 8 93" xfId="37554" xr:uid="{00000000-0005-0000-0000-0000B3920000}"/>
    <cellStyle name="Porcentual 2 8 94" xfId="37555" xr:uid="{00000000-0005-0000-0000-0000B4920000}"/>
    <cellStyle name="Porcentual 2 8 95" xfId="37556" xr:uid="{00000000-0005-0000-0000-0000B5920000}"/>
    <cellStyle name="Porcentual 2 8 96" xfId="37557" xr:uid="{00000000-0005-0000-0000-0000B6920000}"/>
    <cellStyle name="Porcentual 2 8 97" xfId="37558" xr:uid="{00000000-0005-0000-0000-0000B7920000}"/>
    <cellStyle name="Porcentual 2 8 98" xfId="37559" xr:uid="{00000000-0005-0000-0000-0000B8920000}"/>
    <cellStyle name="Porcentual 2 8 99" xfId="37560" xr:uid="{00000000-0005-0000-0000-0000B9920000}"/>
    <cellStyle name="Porcentual 2 80" xfId="37561" xr:uid="{00000000-0005-0000-0000-0000BA920000}"/>
    <cellStyle name="Porcentual 2 81" xfId="37562" xr:uid="{00000000-0005-0000-0000-0000BB920000}"/>
    <cellStyle name="Porcentual 2 82" xfId="37563" xr:uid="{00000000-0005-0000-0000-0000BC920000}"/>
    <cellStyle name="Porcentual 2 83" xfId="37564" xr:uid="{00000000-0005-0000-0000-0000BD920000}"/>
    <cellStyle name="Porcentual 2 84" xfId="37565" xr:uid="{00000000-0005-0000-0000-0000BE920000}"/>
    <cellStyle name="Porcentual 2 85" xfId="37566" xr:uid="{00000000-0005-0000-0000-0000BF920000}"/>
    <cellStyle name="Porcentual 2 86" xfId="37567" xr:uid="{00000000-0005-0000-0000-0000C0920000}"/>
    <cellStyle name="Porcentual 2 87" xfId="37568" xr:uid="{00000000-0005-0000-0000-0000C1920000}"/>
    <cellStyle name="Porcentual 2 88" xfId="37569" xr:uid="{00000000-0005-0000-0000-0000C2920000}"/>
    <cellStyle name="Porcentual 2 89" xfId="37570" xr:uid="{00000000-0005-0000-0000-0000C3920000}"/>
    <cellStyle name="Porcentual 2 9" xfId="37571" xr:uid="{00000000-0005-0000-0000-0000C4920000}"/>
    <cellStyle name="Porcentual 2 9 10" xfId="37572" xr:uid="{00000000-0005-0000-0000-0000C5920000}"/>
    <cellStyle name="Porcentual 2 9 100" xfId="37573" xr:uid="{00000000-0005-0000-0000-0000C6920000}"/>
    <cellStyle name="Porcentual 2 9 101" xfId="37574" xr:uid="{00000000-0005-0000-0000-0000C7920000}"/>
    <cellStyle name="Porcentual 2 9 102" xfId="37575" xr:uid="{00000000-0005-0000-0000-0000C8920000}"/>
    <cellStyle name="Porcentual 2 9 103" xfId="37576" xr:uid="{00000000-0005-0000-0000-0000C9920000}"/>
    <cellStyle name="Porcentual 2 9 104" xfId="37577" xr:uid="{00000000-0005-0000-0000-0000CA920000}"/>
    <cellStyle name="Porcentual 2 9 105" xfId="37578" xr:uid="{00000000-0005-0000-0000-0000CB920000}"/>
    <cellStyle name="Porcentual 2 9 106" xfId="37579" xr:uid="{00000000-0005-0000-0000-0000CC920000}"/>
    <cellStyle name="Porcentual 2 9 107" xfId="37580" xr:uid="{00000000-0005-0000-0000-0000CD920000}"/>
    <cellStyle name="Porcentual 2 9 108" xfId="37581" xr:uid="{00000000-0005-0000-0000-0000CE920000}"/>
    <cellStyle name="Porcentual 2 9 109" xfId="37582" xr:uid="{00000000-0005-0000-0000-0000CF920000}"/>
    <cellStyle name="Porcentual 2 9 11" xfId="37583" xr:uid="{00000000-0005-0000-0000-0000D0920000}"/>
    <cellStyle name="Porcentual 2 9 110" xfId="37584" xr:uid="{00000000-0005-0000-0000-0000D1920000}"/>
    <cellStyle name="Porcentual 2 9 111" xfId="37585" xr:uid="{00000000-0005-0000-0000-0000D2920000}"/>
    <cellStyle name="Porcentual 2 9 112" xfId="37586" xr:uid="{00000000-0005-0000-0000-0000D3920000}"/>
    <cellStyle name="Porcentual 2 9 113" xfId="37587" xr:uid="{00000000-0005-0000-0000-0000D4920000}"/>
    <cellStyle name="Porcentual 2 9 114" xfId="37588" xr:uid="{00000000-0005-0000-0000-0000D5920000}"/>
    <cellStyle name="Porcentual 2 9 115" xfId="37589" xr:uid="{00000000-0005-0000-0000-0000D6920000}"/>
    <cellStyle name="Porcentual 2 9 116" xfId="37590" xr:uid="{00000000-0005-0000-0000-0000D7920000}"/>
    <cellStyle name="Porcentual 2 9 117" xfId="37591" xr:uid="{00000000-0005-0000-0000-0000D8920000}"/>
    <cellStyle name="Porcentual 2 9 118" xfId="37592" xr:uid="{00000000-0005-0000-0000-0000D9920000}"/>
    <cellStyle name="Porcentual 2 9 119" xfId="37593" xr:uid="{00000000-0005-0000-0000-0000DA920000}"/>
    <cellStyle name="Porcentual 2 9 12" xfId="37594" xr:uid="{00000000-0005-0000-0000-0000DB920000}"/>
    <cellStyle name="Porcentual 2 9 120" xfId="37595" xr:uid="{00000000-0005-0000-0000-0000DC920000}"/>
    <cellStyle name="Porcentual 2 9 121" xfId="37596" xr:uid="{00000000-0005-0000-0000-0000DD920000}"/>
    <cellStyle name="Porcentual 2 9 122" xfId="37597" xr:uid="{00000000-0005-0000-0000-0000DE920000}"/>
    <cellStyle name="Porcentual 2 9 123" xfId="37598" xr:uid="{00000000-0005-0000-0000-0000DF920000}"/>
    <cellStyle name="Porcentual 2 9 124" xfId="37599" xr:uid="{00000000-0005-0000-0000-0000E0920000}"/>
    <cellStyle name="Porcentual 2 9 125" xfId="37600" xr:uid="{00000000-0005-0000-0000-0000E1920000}"/>
    <cellStyle name="Porcentual 2 9 126" xfId="37601" xr:uid="{00000000-0005-0000-0000-0000E2920000}"/>
    <cellStyle name="Porcentual 2 9 127" xfId="37602" xr:uid="{00000000-0005-0000-0000-0000E3920000}"/>
    <cellStyle name="Porcentual 2 9 128" xfId="37603" xr:uid="{00000000-0005-0000-0000-0000E4920000}"/>
    <cellStyle name="Porcentual 2 9 129" xfId="37604" xr:uid="{00000000-0005-0000-0000-0000E5920000}"/>
    <cellStyle name="Porcentual 2 9 13" xfId="37605" xr:uid="{00000000-0005-0000-0000-0000E6920000}"/>
    <cellStyle name="Porcentual 2 9 130" xfId="37606" xr:uid="{00000000-0005-0000-0000-0000E7920000}"/>
    <cellStyle name="Porcentual 2 9 131" xfId="37607" xr:uid="{00000000-0005-0000-0000-0000E8920000}"/>
    <cellStyle name="Porcentual 2 9 132" xfId="37608" xr:uid="{00000000-0005-0000-0000-0000E9920000}"/>
    <cellStyle name="Porcentual 2 9 133" xfId="37609" xr:uid="{00000000-0005-0000-0000-0000EA920000}"/>
    <cellStyle name="Porcentual 2 9 134" xfId="37610" xr:uid="{00000000-0005-0000-0000-0000EB920000}"/>
    <cellStyle name="Porcentual 2 9 135" xfId="37611" xr:uid="{00000000-0005-0000-0000-0000EC920000}"/>
    <cellStyle name="Porcentual 2 9 136" xfId="37612" xr:uid="{00000000-0005-0000-0000-0000ED920000}"/>
    <cellStyle name="Porcentual 2 9 137" xfId="37613" xr:uid="{00000000-0005-0000-0000-0000EE920000}"/>
    <cellStyle name="Porcentual 2 9 138" xfId="37614" xr:uid="{00000000-0005-0000-0000-0000EF920000}"/>
    <cellStyle name="Porcentual 2 9 139" xfId="37615" xr:uid="{00000000-0005-0000-0000-0000F0920000}"/>
    <cellStyle name="Porcentual 2 9 14" xfId="37616" xr:uid="{00000000-0005-0000-0000-0000F1920000}"/>
    <cellStyle name="Porcentual 2 9 140" xfId="37617" xr:uid="{00000000-0005-0000-0000-0000F2920000}"/>
    <cellStyle name="Porcentual 2 9 141" xfId="37618" xr:uid="{00000000-0005-0000-0000-0000F3920000}"/>
    <cellStyle name="Porcentual 2 9 142" xfId="37619" xr:uid="{00000000-0005-0000-0000-0000F4920000}"/>
    <cellStyle name="Porcentual 2 9 143" xfId="37620" xr:uid="{00000000-0005-0000-0000-0000F5920000}"/>
    <cellStyle name="Porcentual 2 9 144" xfId="37621" xr:uid="{00000000-0005-0000-0000-0000F6920000}"/>
    <cellStyle name="Porcentual 2 9 145" xfId="37622" xr:uid="{00000000-0005-0000-0000-0000F7920000}"/>
    <cellStyle name="Porcentual 2 9 146" xfId="37623" xr:uid="{00000000-0005-0000-0000-0000F8920000}"/>
    <cellStyle name="Porcentual 2 9 147" xfId="37624" xr:uid="{00000000-0005-0000-0000-0000F9920000}"/>
    <cellStyle name="Porcentual 2 9 148" xfId="37625" xr:uid="{00000000-0005-0000-0000-0000FA920000}"/>
    <cellStyle name="Porcentual 2 9 149" xfId="37626" xr:uid="{00000000-0005-0000-0000-0000FB920000}"/>
    <cellStyle name="Porcentual 2 9 15" xfId="37627" xr:uid="{00000000-0005-0000-0000-0000FC920000}"/>
    <cellStyle name="Porcentual 2 9 150" xfId="37628" xr:uid="{00000000-0005-0000-0000-0000FD920000}"/>
    <cellStyle name="Porcentual 2 9 151" xfId="37629" xr:uid="{00000000-0005-0000-0000-0000FE920000}"/>
    <cellStyle name="Porcentual 2 9 152" xfId="37630" xr:uid="{00000000-0005-0000-0000-0000FF920000}"/>
    <cellStyle name="Porcentual 2 9 153" xfId="37631" xr:uid="{00000000-0005-0000-0000-000000930000}"/>
    <cellStyle name="Porcentual 2 9 154" xfId="37632" xr:uid="{00000000-0005-0000-0000-000001930000}"/>
    <cellStyle name="Porcentual 2 9 155" xfId="37633" xr:uid="{00000000-0005-0000-0000-000002930000}"/>
    <cellStyle name="Porcentual 2 9 156" xfId="37634" xr:uid="{00000000-0005-0000-0000-000003930000}"/>
    <cellStyle name="Porcentual 2 9 157" xfId="37635" xr:uid="{00000000-0005-0000-0000-000004930000}"/>
    <cellStyle name="Porcentual 2 9 158" xfId="37636" xr:uid="{00000000-0005-0000-0000-000005930000}"/>
    <cellStyle name="Porcentual 2 9 159" xfId="37637" xr:uid="{00000000-0005-0000-0000-000006930000}"/>
    <cellStyle name="Porcentual 2 9 16" xfId="37638" xr:uid="{00000000-0005-0000-0000-000007930000}"/>
    <cellStyle name="Porcentual 2 9 160" xfId="37639" xr:uid="{00000000-0005-0000-0000-000008930000}"/>
    <cellStyle name="Porcentual 2 9 161" xfId="37640" xr:uid="{00000000-0005-0000-0000-000009930000}"/>
    <cellStyle name="Porcentual 2 9 162" xfId="37641" xr:uid="{00000000-0005-0000-0000-00000A930000}"/>
    <cellStyle name="Porcentual 2 9 163" xfId="37642" xr:uid="{00000000-0005-0000-0000-00000B930000}"/>
    <cellStyle name="Porcentual 2 9 164" xfId="37643" xr:uid="{00000000-0005-0000-0000-00000C930000}"/>
    <cellStyle name="Porcentual 2 9 165" xfId="37644" xr:uid="{00000000-0005-0000-0000-00000D930000}"/>
    <cellStyle name="Porcentual 2 9 166" xfId="37645" xr:uid="{00000000-0005-0000-0000-00000E930000}"/>
    <cellStyle name="Porcentual 2 9 167" xfId="37646" xr:uid="{00000000-0005-0000-0000-00000F930000}"/>
    <cellStyle name="Porcentual 2 9 168" xfId="37647" xr:uid="{00000000-0005-0000-0000-000010930000}"/>
    <cellStyle name="Porcentual 2 9 169" xfId="37648" xr:uid="{00000000-0005-0000-0000-000011930000}"/>
    <cellStyle name="Porcentual 2 9 17" xfId="37649" xr:uid="{00000000-0005-0000-0000-000012930000}"/>
    <cellStyle name="Porcentual 2 9 170" xfId="37650" xr:uid="{00000000-0005-0000-0000-000013930000}"/>
    <cellStyle name="Porcentual 2 9 171" xfId="37651" xr:uid="{00000000-0005-0000-0000-000014930000}"/>
    <cellStyle name="Porcentual 2 9 172" xfId="37652" xr:uid="{00000000-0005-0000-0000-000015930000}"/>
    <cellStyle name="Porcentual 2 9 173" xfId="37653" xr:uid="{00000000-0005-0000-0000-000016930000}"/>
    <cellStyle name="Porcentual 2 9 174" xfId="37654" xr:uid="{00000000-0005-0000-0000-000017930000}"/>
    <cellStyle name="Porcentual 2 9 175" xfId="37655" xr:uid="{00000000-0005-0000-0000-000018930000}"/>
    <cellStyle name="Porcentual 2 9 176" xfId="37656" xr:uid="{00000000-0005-0000-0000-000019930000}"/>
    <cellStyle name="Porcentual 2 9 177" xfId="37657" xr:uid="{00000000-0005-0000-0000-00001A930000}"/>
    <cellStyle name="Porcentual 2 9 178" xfId="37658" xr:uid="{00000000-0005-0000-0000-00001B930000}"/>
    <cellStyle name="Porcentual 2 9 179" xfId="37659" xr:uid="{00000000-0005-0000-0000-00001C930000}"/>
    <cellStyle name="Porcentual 2 9 18" xfId="37660" xr:uid="{00000000-0005-0000-0000-00001D930000}"/>
    <cellStyle name="Porcentual 2 9 19" xfId="37661" xr:uid="{00000000-0005-0000-0000-00001E930000}"/>
    <cellStyle name="Porcentual 2 9 2" xfId="37662" xr:uid="{00000000-0005-0000-0000-00001F930000}"/>
    <cellStyle name="Porcentual 2 9 20" xfId="37663" xr:uid="{00000000-0005-0000-0000-000020930000}"/>
    <cellStyle name="Porcentual 2 9 21" xfId="37664" xr:uid="{00000000-0005-0000-0000-000021930000}"/>
    <cellStyle name="Porcentual 2 9 22" xfId="37665" xr:uid="{00000000-0005-0000-0000-000022930000}"/>
    <cellStyle name="Porcentual 2 9 23" xfId="37666" xr:uid="{00000000-0005-0000-0000-000023930000}"/>
    <cellStyle name="Porcentual 2 9 24" xfId="37667" xr:uid="{00000000-0005-0000-0000-000024930000}"/>
    <cellStyle name="Porcentual 2 9 25" xfId="37668" xr:uid="{00000000-0005-0000-0000-000025930000}"/>
    <cellStyle name="Porcentual 2 9 26" xfId="37669" xr:uid="{00000000-0005-0000-0000-000026930000}"/>
    <cellStyle name="Porcentual 2 9 27" xfId="37670" xr:uid="{00000000-0005-0000-0000-000027930000}"/>
    <cellStyle name="Porcentual 2 9 28" xfId="37671" xr:uid="{00000000-0005-0000-0000-000028930000}"/>
    <cellStyle name="Porcentual 2 9 29" xfId="37672" xr:uid="{00000000-0005-0000-0000-000029930000}"/>
    <cellStyle name="Porcentual 2 9 3" xfId="37673" xr:uid="{00000000-0005-0000-0000-00002A930000}"/>
    <cellStyle name="Porcentual 2 9 30" xfId="37674" xr:uid="{00000000-0005-0000-0000-00002B930000}"/>
    <cellStyle name="Porcentual 2 9 31" xfId="37675" xr:uid="{00000000-0005-0000-0000-00002C930000}"/>
    <cellStyle name="Porcentual 2 9 32" xfId="37676" xr:uid="{00000000-0005-0000-0000-00002D930000}"/>
    <cellStyle name="Porcentual 2 9 33" xfId="37677" xr:uid="{00000000-0005-0000-0000-00002E930000}"/>
    <cellStyle name="Porcentual 2 9 34" xfId="37678" xr:uid="{00000000-0005-0000-0000-00002F930000}"/>
    <cellStyle name="Porcentual 2 9 35" xfId="37679" xr:uid="{00000000-0005-0000-0000-000030930000}"/>
    <cellStyle name="Porcentual 2 9 36" xfId="37680" xr:uid="{00000000-0005-0000-0000-000031930000}"/>
    <cellStyle name="Porcentual 2 9 37" xfId="37681" xr:uid="{00000000-0005-0000-0000-000032930000}"/>
    <cellStyle name="Porcentual 2 9 38" xfId="37682" xr:uid="{00000000-0005-0000-0000-000033930000}"/>
    <cellStyle name="Porcentual 2 9 39" xfId="37683" xr:uid="{00000000-0005-0000-0000-000034930000}"/>
    <cellStyle name="Porcentual 2 9 4" xfId="37684" xr:uid="{00000000-0005-0000-0000-000035930000}"/>
    <cellStyle name="Porcentual 2 9 40" xfId="37685" xr:uid="{00000000-0005-0000-0000-000036930000}"/>
    <cellStyle name="Porcentual 2 9 41" xfId="37686" xr:uid="{00000000-0005-0000-0000-000037930000}"/>
    <cellStyle name="Porcentual 2 9 42" xfId="37687" xr:uid="{00000000-0005-0000-0000-000038930000}"/>
    <cellStyle name="Porcentual 2 9 43" xfId="37688" xr:uid="{00000000-0005-0000-0000-000039930000}"/>
    <cellStyle name="Porcentual 2 9 44" xfId="37689" xr:uid="{00000000-0005-0000-0000-00003A930000}"/>
    <cellStyle name="Porcentual 2 9 45" xfId="37690" xr:uid="{00000000-0005-0000-0000-00003B930000}"/>
    <cellStyle name="Porcentual 2 9 46" xfId="37691" xr:uid="{00000000-0005-0000-0000-00003C930000}"/>
    <cellStyle name="Porcentual 2 9 47" xfId="37692" xr:uid="{00000000-0005-0000-0000-00003D930000}"/>
    <cellStyle name="Porcentual 2 9 48" xfId="37693" xr:uid="{00000000-0005-0000-0000-00003E930000}"/>
    <cellStyle name="Porcentual 2 9 49" xfId="37694" xr:uid="{00000000-0005-0000-0000-00003F930000}"/>
    <cellStyle name="Porcentual 2 9 5" xfId="37695" xr:uid="{00000000-0005-0000-0000-000040930000}"/>
    <cellStyle name="Porcentual 2 9 50" xfId="37696" xr:uid="{00000000-0005-0000-0000-000041930000}"/>
    <cellStyle name="Porcentual 2 9 51" xfId="37697" xr:uid="{00000000-0005-0000-0000-000042930000}"/>
    <cellStyle name="Porcentual 2 9 52" xfId="37698" xr:uid="{00000000-0005-0000-0000-000043930000}"/>
    <cellStyle name="Porcentual 2 9 53" xfId="37699" xr:uid="{00000000-0005-0000-0000-000044930000}"/>
    <cellStyle name="Porcentual 2 9 54" xfId="37700" xr:uid="{00000000-0005-0000-0000-000045930000}"/>
    <cellStyle name="Porcentual 2 9 55" xfId="37701" xr:uid="{00000000-0005-0000-0000-000046930000}"/>
    <cellStyle name="Porcentual 2 9 56" xfId="37702" xr:uid="{00000000-0005-0000-0000-000047930000}"/>
    <cellStyle name="Porcentual 2 9 57" xfId="37703" xr:uid="{00000000-0005-0000-0000-000048930000}"/>
    <cellStyle name="Porcentual 2 9 58" xfId="37704" xr:uid="{00000000-0005-0000-0000-000049930000}"/>
    <cellStyle name="Porcentual 2 9 59" xfId="37705" xr:uid="{00000000-0005-0000-0000-00004A930000}"/>
    <cellStyle name="Porcentual 2 9 6" xfId="37706" xr:uid="{00000000-0005-0000-0000-00004B930000}"/>
    <cellStyle name="Porcentual 2 9 60" xfId="37707" xr:uid="{00000000-0005-0000-0000-00004C930000}"/>
    <cellStyle name="Porcentual 2 9 61" xfId="37708" xr:uid="{00000000-0005-0000-0000-00004D930000}"/>
    <cellStyle name="Porcentual 2 9 62" xfId="37709" xr:uid="{00000000-0005-0000-0000-00004E930000}"/>
    <cellStyle name="Porcentual 2 9 63" xfId="37710" xr:uid="{00000000-0005-0000-0000-00004F930000}"/>
    <cellStyle name="Porcentual 2 9 64" xfId="37711" xr:uid="{00000000-0005-0000-0000-000050930000}"/>
    <cellStyle name="Porcentual 2 9 65" xfId="37712" xr:uid="{00000000-0005-0000-0000-000051930000}"/>
    <cellStyle name="Porcentual 2 9 66" xfId="37713" xr:uid="{00000000-0005-0000-0000-000052930000}"/>
    <cellStyle name="Porcentual 2 9 67" xfId="37714" xr:uid="{00000000-0005-0000-0000-000053930000}"/>
    <cellStyle name="Porcentual 2 9 68" xfId="37715" xr:uid="{00000000-0005-0000-0000-000054930000}"/>
    <cellStyle name="Porcentual 2 9 69" xfId="37716" xr:uid="{00000000-0005-0000-0000-000055930000}"/>
    <cellStyle name="Porcentual 2 9 7" xfId="37717" xr:uid="{00000000-0005-0000-0000-000056930000}"/>
    <cellStyle name="Porcentual 2 9 70" xfId="37718" xr:uid="{00000000-0005-0000-0000-000057930000}"/>
    <cellStyle name="Porcentual 2 9 71" xfId="37719" xr:uid="{00000000-0005-0000-0000-000058930000}"/>
    <cellStyle name="Porcentual 2 9 72" xfId="37720" xr:uid="{00000000-0005-0000-0000-000059930000}"/>
    <cellStyle name="Porcentual 2 9 73" xfId="37721" xr:uid="{00000000-0005-0000-0000-00005A930000}"/>
    <cellStyle name="Porcentual 2 9 74" xfId="37722" xr:uid="{00000000-0005-0000-0000-00005B930000}"/>
    <cellStyle name="Porcentual 2 9 75" xfId="37723" xr:uid="{00000000-0005-0000-0000-00005C930000}"/>
    <cellStyle name="Porcentual 2 9 76" xfId="37724" xr:uid="{00000000-0005-0000-0000-00005D930000}"/>
    <cellStyle name="Porcentual 2 9 77" xfId="37725" xr:uid="{00000000-0005-0000-0000-00005E930000}"/>
    <cellStyle name="Porcentual 2 9 78" xfId="37726" xr:uid="{00000000-0005-0000-0000-00005F930000}"/>
    <cellStyle name="Porcentual 2 9 79" xfId="37727" xr:uid="{00000000-0005-0000-0000-000060930000}"/>
    <cellStyle name="Porcentual 2 9 8" xfId="37728" xr:uid="{00000000-0005-0000-0000-000061930000}"/>
    <cellStyle name="Porcentual 2 9 80" xfId="37729" xr:uid="{00000000-0005-0000-0000-000062930000}"/>
    <cellStyle name="Porcentual 2 9 81" xfId="37730" xr:uid="{00000000-0005-0000-0000-000063930000}"/>
    <cellStyle name="Porcentual 2 9 82" xfId="37731" xr:uid="{00000000-0005-0000-0000-000064930000}"/>
    <cellStyle name="Porcentual 2 9 83" xfId="37732" xr:uid="{00000000-0005-0000-0000-000065930000}"/>
    <cellStyle name="Porcentual 2 9 84" xfId="37733" xr:uid="{00000000-0005-0000-0000-000066930000}"/>
    <cellStyle name="Porcentual 2 9 85" xfId="37734" xr:uid="{00000000-0005-0000-0000-000067930000}"/>
    <cellStyle name="Porcentual 2 9 86" xfId="37735" xr:uid="{00000000-0005-0000-0000-000068930000}"/>
    <cellStyle name="Porcentual 2 9 87" xfId="37736" xr:uid="{00000000-0005-0000-0000-000069930000}"/>
    <cellStyle name="Porcentual 2 9 88" xfId="37737" xr:uid="{00000000-0005-0000-0000-00006A930000}"/>
    <cellStyle name="Porcentual 2 9 89" xfId="37738" xr:uid="{00000000-0005-0000-0000-00006B930000}"/>
    <cellStyle name="Porcentual 2 9 9" xfId="37739" xr:uid="{00000000-0005-0000-0000-00006C930000}"/>
    <cellStyle name="Porcentual 2 9 90" xfId="37740" xr:uid="{00000000-0005-0000-0000-00006D930000}"/>
    <cellStyle name="Porcentual 2 9 91" xfId="37741" xr:uid="{00000000-0005-0000-0000-00006E930000}"/>
    <cellStyle name="Porcentual 2 9 92" xfId="37742" xr:uid="{00000000-0005-0000-0000-00006F930000}"/>
    <cellStyle name="Porcentual 2 9 93" xfId="37743" xr:uid="{00000000-0005-0000-0000-000070930000}"/>
    <cellStyle name="Porcentual 2 9 94" xfId="37744" xr:uid="{00000000-0005-0000-0000-000071930000}"/>
    <cellStyle name="Porcentual 2 9 95" xfId="37745" xr:uid="{00000000-0005-0000-0000-000072930000}"/>
    <cellStyle name="Porcentual 2 9 96" xfId="37746" xr:uid="{00000000-0005-0000-0000-000073930000}"/>
    <cellStyle name="Porcentual 2 9 97" xfId="37747" xr:uid="{00000000-0005-0000-0000-000074930000}"/>
    <cellStyle name="Porcentual 2 9 98" xfId="37748" xr:uid="{00000000-0005-0000-0000-000075930000}"/>
    <cellStyle name="Porcentual 2 9 99" xfId="37749" xr:uid="{00000000-0005-0000-0000-000076930000}"/>
    <cellStyle name="Porcentual 2 90" xfId="37750" xr:uid="{00000000-0005-0000-0000-000077930000}"/>
    <cellStyle name="Porcentual 2 91" xfId="37751" xr:uid="{00000000-0005-0000-0000-000078930000}"/>
    <cellStyle name="Porcentual 2 92" xfId="37752" xr:uid="{00000000-0005-0000-0000-000079930000}"/>
    <cellStyle name="Porcentual 2 93" xfId="37753" xr:uid="{00000000-0005-0000-0000-00007A930000}"/>
    <cellStyle name="Porcentual 2 94" xfId="37754" xr:uid="{00000000-0005-0000-0000-00007B930000}"/>
    <cellStyle name="Porcentual 2 95" xfId="37755" xr:uid="{00000000-0005-0000-0000-00007C930000}"/>
    <cellStyle name="Porcentual 2 96" xfId="37756" xr:uid="{00000000-0005-0000-0000-00007D930000}"/>
    <cellStyle name="Porcentual 2 97" xfId="37757" xr:uid="{00000000-0005-0000-0000-00007E930000}"/>
    <cellStyle name="Porcentual 2 98" xfId="37758" xr:uid="{00000000-0005-0000-0000-00007F930000}"/>
    <cellStyle name="Porcentual 2 99" xfId="37759" xr:uid="{00000000-0005-0000-0000-000080930000}"/>
    <cellStyle name="Porcentual 3" xfId="37760" xr:uid="{00000000-0005-0000-0000-000081930000}"/>
    <cellStyle name="Porcentual 3 2" xfId="37761" xr:uid="{00000000-0005-0000-0000-000082930000}"/>
    <cellStyle name="Porcentual 3 3" xfId="37762" xr:uid="{00000000-0005-0000-0000-000083930000}"/>
    <cellStyle name="Porcentual 3 4" xfId="37763" xr:uid="{00000000-0005-0000-0000-000084930000}"/>
    <cellStyle name="Porcentual 4" xfId="37764" xr:uid="{00000000-0005-0000-0000-000085930000}"/>
    <cellStyle name="Porcentual 4 2" xfId="37765" xr:uid="{00000000-0005-0000-0000-000086930000}"/>
    <cellStyle name="Porcentual 4 3" xfId="37766" xr:uid="{00000000-0005-0000-0000-000087930000}"/>
    <cellStyle name="Porcentual 5" xfId="37767" xr:uid="{00000000-0005-0000-0000-000088930000}"/>
    <cellStyle name="Porcentual 5 2" xfId="37768" xr:uid="{00000000-0005-0000-0000-000089930000}"/>
    <cellStyle name="Porcentual 6" xfId="37769" xr:uid="{00000000-0005-0000-0000-00008A930000}"/>
    <cellStyle name="Porcentual 6 2" xfId="37770" xr:uid="{00000000-0005-0000-0000-00008B930000}"/>
    <cellStyle name="Porcentual 6 3" xfId="37771" xr:uid="{00000000-0005-0000-0000-00008C930000}"/>
    <cellStyle name="Porcentual 6 4" xfId="37772" xr:uid="{00000000-0005-0000-0000-00008D930000}"/>
    <cellStyle name="Porcentual 7" xfId="37773" xr:uid="{00000000-0005-0000-0000-00008E930000}"/>
    <cellStyle name="Porcentual 7 2" xfId="37774" xr:uid="{00000000-0005-0000-0000-00008F930000}"/>
    <cellStyle name="Porcentual 7 3" xfId="37775" xr:uid="{00000000-0005-0000-0000-000090930000}"/>
    <cellStyle name="Porcentual 8" xfId="37776" xr:uid="{00000000-0005-0000-0000-000091930000}"/>
    <cellStyle name="Porcentual 8 2" xfId="37777" xr:uid="{00000000-0005-0000-0000-000092930000}"/>
    <cellStyle name="Porcentual 9" xfId="37778" xr:uid="{00000000-0005-0000-0000-000093930000}"/>
    <cellStyle name="PSChar" xfId="37779" xr:uid="{00000000-0005-0000-0000-000094930000}"/>
    <cellStyle name="regstoresfromspecstores" xfId="37780" xr:uid="{00000000-0005-0000-0000-000095930000}"/>
    <cellStyle name="RevList" xfId="37781" xr:uid="{00000000-0005-0000-0000-000096930000}"/>
    <cellStyle name="Salida" xfId="37782" xr:uid="{00000000-0005-0000-0000-000097930000}"/>
    <cellStyle name="Salida 10" xfId="37783" xr:uid="{00000000-0005-0000-0000-000098930000}"/>
    <cellStyle name="Salida 10 2" xfId="37784" xr:uid="{00000000-0005-0000-0000-000099930000}"/>
    <cellStyle name="Salida 10 2 10" xfId="37785" xr:uid="{00000000-0005-0000-0000-00009A930000}"/>
    <cellStyle name="Salida 10 2 11" xfId="37786" xr:uid="{00000000-0005-0000-0000-00009B930000}"/>
    <cellStyle name="Salida 10 2 12" xfId="37787" xr:uid="{00000000-0005-0000-0000-00009C930000}"/>
    <cellStyle name="Salida 10 2 13" xfId="37788" xr:uid="{00000000-0005-0000-0000-00009D930000}"/>
    <cellStyle name="Salida 10 2 14" xfId="37789" xr:uid="{00000000-0005-0000-0000-00009E930000}"/>
    <cellStyle name="Salida 10 2 15" xfId="37790" xr:uid="{00000000-0005-0000-0000-00009F930000}"/>
    <cellStyle name="Salida 10 2 16" xfId="37791" xr:uid="{00000000-0005-0000-0000-0000A0930000}"/>
    <cellStyle name="Salida 10 2 17" xfId="37792" xr:uid="{00000000-0005-0000-0000-0000A1930000}"/>
    <cellStyle name="Salida 10 2 18" xfId="37793" xr:uid="{00000000-0005-0000-0000-0000A2930000}"/>
    <cellStyle name="Salida 10 2 19" xfId="37794" xr:uid="{00000000-0005-0000-0000-0000A3930000}"/>
    <cellStyle name="Salida 10 2 2" xfId="37795" xr:uid="{00000000-0005-0000-0000-0000A4930000}"/>
    <cellStyle name="Salida 10 2 20" xfId="37796" xr:uid="{00000000-0005-0000-0000-0000A5930000}"/>
    <cellStyle name="Salida 10 2 21" xfId="37797" xr:uid="{00000000-0005-0000-0000-0000A6930000}"/>
    <cellStyle name="Salida 10 2 22" xfId="37798" xr:uid="{00000000-0005-0000-0000-0000A7930000}"/>
    <cellStyle name="Salida 10 2 23" xfId="37799" xr:uid="{00000000-0005-0000-0000-0000A8930000}"/>
    <cellStyle name="Salida 10 2 24" xfId="37800" xr:uid="{00000000-0005-0000-0000-0000A9930000}"/>
    <cellStyle name="Salida 10 2 25" xfId="37801" xr:uid="{00000000-0005-0000-0000-0000AA930000}"/>
    <cellStyle name="Salida 10 2 26" xfId="37802" xr:uid="{00000000-0005-0000-0000-0000AB930000}"/>
    <cellStyle name="Salida 10 2 27" xfId="37803" xr:uid="{00000000-0005-0000-0000-0000AC930000}"/>
    <cellStyle name="Salida 10 2 28" xfId="37804" xr:uid="{00000000-0005-0000-0000-0000AD930000}"/>
    <cellStyle name="Salida 10 2 29" xfId="37805" xr:uid="{00000000-0005-0000-0000-0000AE930000}"/>
    <cellStyle name="Salida 10 2 3" xfId="37806" xr:uid="{00000000-0005-0000-0000-0000AF930000}"/>
    <cellStyle name="Salida 10 2 30" xfId="37807" xr:uid="{00000000-0005-0000-0000-0000B0930000}"/>
    <cellStyle name="Salida 10 2 31" xfId="37808" xr:uid="{00000000-0005-0000-0000-0000B1930000}"/>
    <cellStyle name="Salida 10 2 32" xfId="37809" xr:uid="{00000000-0005-0000-0000-0000B2930000}"/>
    <cellStyle name="Salida 10 2 33" xfId="37810" xr:uid="{00000000-0005-0000-0000-0000B3930000}"/>
    <cellStyle name="Salida 10 2 34" xfId="37811" xr:uid="{00000000-0005-0000-0000-0000B4930000}"/>
    <cellStyle name="Salida 10 2 35" xfId="37812" xr:uid="{00000000-0005-0000-0000-0000B5930000}"/>
    <cellStyle name="Salida 10 2 36" xfId="37813" xr:uid="{00000000-0005-0000-0000-0000B6930000}"/>
    <cellStyle name="Salida 10 2 37" xfId="37814" xr:uid="{00000000-0005-0000-0000-0000B7930000}"/>
    <cellStyle name="Salida 10 2 38" xfId="37815" xr:uid="{00000000-0005-0000-0000-0000B8930000}"/>
    <cellStyle name="Salida 10 2 39" xfId="37816" xr:uid="{00000000-0005-0000-0000-0000B9930000}"/>
    <cellStyle name="Salida 10 2 4" xfId="37817" xr:uid="{00000000-0005-0000-0000-0000BA930000}"/>
    <cellStyle name="Salida 10 2 40" xfId="37818" xr:uid="{00000000-0005-0000-0000-0000BB930000}"/>
    <cellStyle name="Salida 10 2 41" xfId="37819" xr:uid="{00000000-0005-0000-0000-0000BC930000}"/>
    <cellStyle name="Salida 10 2 42" xfId="37820" xr:uid="{00000000-0005-0000-0000-0000BD930000}"/>
    <cellStyle name="Salida 10 2 43" xfId="37821" xr:uid="{00000000-0005-0000-0000-0000BE930000}"/>
    <cellStyle name="Salida 10 2 44" xfId="37822" xr:uid="{00000000-0005-0000-0000-0000BF930000}"/>
    <cellStyle name="Salida 10 2 45" xfId="37823" xr:uid="{00000000-0005-0000-0000-0000C0930000}"/>
    <cellStyle name="Salida 10 2 46" xfId="37824" xr:uid="{00000000-0005-0000-0000-0000C1930000}"/>
    <cellStyle name="Salida 10 2 47" xfId="37825" xr:uid="{00000000-0005-0000-0000-0000C2930000}"/>
    <cellStyle name="Salida 10 2 48" xfId="37826" xr:uid="{00000000-0005-0000-0000-0000C3930000}"/>
    <cellStyle name="Salida 10 2 49" xfId="37827" xr:uid="{00000000-0005-0000-0000-0000C4930000}"/>
    <cellStyle name="Salida 10 2 5" xfId="37828" xr:uid="{00000000-0005-0000-0000-0000C5930000}"/>
    <cellStyle name="Salida 10 2 50" xfId="37829" xr:uid="{00000000-0005-0000-0000-0000C6930000}"/>
    <cellStyle name="Salida 10 2 51" xfId="37830" xr:uid="{00000000-0005-0000-0000-0000C7930000}"/>
    <cellStyle name="Salida 10 2 52" xfId="37831" xr:uid="{00000000-0005-0000-0000-0000C8930000}"/>
    <cellStyle name="Salida 10 2 53" xfId="37832" xr:uid="{00000000-0005-0000-0000-0000C9930000}"/>
    <cellStyle name="Salida 10 2 54" xfId="37833" xr:uid="{00000000-0005-0000-0000-0000CA930000}"/>
    <cellStyle name="Salida 10 2 55" xfId="37834" xr:uid="{00000000-0005-0000-0000-0000CB930000}"/>
    <cellStyle name="Salida 10 2 56" xfId="37835" xr:uid="{00000000-0005-0000-0000-0000CC930000}"/>
    <cellStyle name="Salida 10 2 57" xfId="37836" xr:uid="{00000000-0005-0000-0000-0000CD930000}"/>
    <cellStyle name="Salida 10 2 58" xfId="37837" xr:uid="{00000000-0005-0000-0000-0000CE930000}"/>
    <cellStyle name="Salida 10 2 59" xfId="37838" xr:uid="{00000000-0005-0000-0000-0000CF930000}"/>
    <cellStyle name="Salida 10 2 6" xfId="37839" xr:uid="{00000000-0005-0000-0000-0000D0930000}"/>
    <cellStyle name="Salida 10 2 60" xfId="37840" xr:uid="{00000000-0005-0000-0000-0000D1930000}"/>
    <cellStyle name="Salida 10 2 61" xfId="37841" xr:uid="{00000000-0005-0000-0000-0000D2930000}"/>
    <cellStyle name="Salida 10 2 62" xfId="37842" xr:uid="{00000000-0005-0000-0000-0000D3930000}"/>
    <cellStyle name="Salida 10 2 63" xfId="37843" xr:uid="{00000000-0005-0000-0000-0000D4930000}"/>
    <cellStyle name="Salida 10 2 64" xfId="37844" xr:uid="{00000000-0005-0000-0000-0000D5930000}"/>
    <cellStyle name="Salida 10 2 65" xfId="37845" xr:uid="{00000000-0005-0000-0000-0000D6930000}"/>
    <cellStyle name="Salida 10 2 66" xfId="37846" xr:uid="{00000000-0005-0000-0000-0000D7930000}"/>
    <cellStyle name="Salida 10 2 67" xfId="37847" xr:uid="{00000000-0005-0000-0000-0000D8930000}"/>
    <cellStyle name="Salida 10 2 68" xfId="37848" xr:uid="{00000000-0005-0000-0000-0000D9930000}"/>
    <cellStyle name="Salida 10 2 69" xfId="37849" xr:uid="{00000000-0005-0000-0000-0000DA930000}"/>
    <cellStyle name="Salida 10 2 7" xfId="37850" xr:uid="{00000000-0005-0000-0000-0000DB930000}"/>
    <cellStyle name="Salida 10 2 70" xfId="37851" xr:uid="{00000000-0005-0000-0000-0000DC930000}"/>
    <cellStyle name="Salida 10 2 71" xfId="37852" xr:uid="{00000000-0005-0000-0000-0000DD930000}"/>
    <cellStyle name="Salida 10 2 8" xfId="37853" xr:uid="{00000000-0005-0000-0000-0000DE930000}"/>
    <cellStyle name="Salida 10 2 9" xfId="37854" xr:uid="{00000000-0005-0000-0000-0000DF930000}"/>
    <cellStyle name="Salida 10 3" xfId="37855" xr:uid="{00000000-0005-0000-0000-0000E0930000}"/>
    <cellStyle name="Salida 10 3 10" xfId="37856" xr:uid="{00000000-0005-0000-0000-0000E1930000}"/>
    <cellStyle name="Salida 10 3 11" xfId="37857" xr:uid="{00000000-0005-0000-0000-0000E2930000}"/>
    <cellStyle name="Salida 10 3 12" xfId="37858" xr:uid="{00000000-0005-0000-0000-0000E3930000}"/>
    <cellStyle name="Salida 10 3 13" xfId="37859" xr:uid="{00000000-0005-0000-0000-0000E4930000}"/>
    <cellStyle name="Salida 10 3 14" xfId="37860" xr:uid="{00000000-0005-0000-0000-0000E5930000}"/>
    <cellStyle name="Salida 10 3 15" xfId="37861" xr:uid="{00000000-0005-0000-0000-0000E6930000}"/>
    <cellStyle name="Salida 10 3 16" xfId="37862" xr:uid="{00000000-0005-0000-0000-0000E7930000}"/>
    <cellStyle name="Salida 10 3 17" xfId="37863" xr:uid="{00000000-0005-0000-0000-0000E8930000}"/>
    <cellStyle name="Salida 10 3 18" xfId="37864" xr:uid="{00000000-0005-0000-0000-0000E9930000}"/>
    <cellStyle name="Salida 10 3 19" xfId="37865" xr:uid="{00000000-0005-0000-0000-0000EA930000}"/>
    <cellStyle name="Salida 10 3 2" xfId="37866" xr:uid="{00000000-0005-0000-0000-0000EB930000}"/>
    <cellStyle name="Salida 10 3 20" xfId="37867" xr:uid="{00000000-0005-0000-0000-0000EC930000}"/>
    <cellStyle name="Salida 10 3 21" xfId="37868" xr:uid="{00000000-0005-0000-0000-0000ED930000}"/>
    <cellStyle name="Salida 10 3 22" xfId="37869" xr:uid="{00000000-0005-0000-0000-0000EE930000}"/>
    <cellStyle name="Salida 10 3 23" xfId="37870" xr:uid="{00000000-0005-0000-0000-0000EF930000}"/>
    <cellStyle name="Salida 10 3 24" xfId="37871" xr:uid="{00000000-0005-0000-0000-0000F0930000}"/>
    <cellStyle name="Salida 10 3 25" xfId="37872" xr:uid="{00000000-0005-0000-0000-0000F1930000}"/>
    <cellStyle name="Salida 10 3 26" xfId="37873" xr:uid="{00000000-0005-0000-0000-0000F2930000}"/>
    <cellStyle name="Salida 10 3 27" xfId="37874" xr:uid="{00000000-0005-0000-0000-0000F3930000}"/>
    <cellStyle name="Salida 10 3 28" xfId="37875" xr:uid="{00000000-0005-0000-0000-0000F4930000}"/>
    <cellStyle name="Salida 10 3 29" xfId="37876" xr:uid="{00000000-0005-0000-0000-0000F5930000}"/>
    <cellStyle name="Salida 10 3 3" xfId="37877" xr:uid="{00000000-0005-0000-0000-0000F6930000}"/>
    <cellStyle name="Salida 10 3 30" xfId="37878" xr:uid="{00000000-0005-0000-0000-0000F7930000}"/>
    <cellStyle name="Salida 10 3 31" xfId="37879" xr:uid="{00000000-0005-0000-0000-0000F8930000}"/>
    <cellStyle name="Salida 10 3 32" xfId="37880" xr:uid="{00000000-0005-0000-0000-0000F9930000}"/>
    <cellStyle name="Salida 10 3 33" xfId="37881" xr:uid="{00000000-0005-0000-0000-0000FA930000}"/>
    <cellStyle name="Salida 10 3 34" xfId="37882" xr:uid="{00000000-0005-0000-0000-0000FB930000}"/>
    <cellStyle name="Salida 10 3 35" xfId="37883" xr:uid="{00000000-0005-0000-0000-0000FC930000}"/>
    <cellStyle name="Salida 10 3 36" xfId="37884" xr:uid="{00000000-0005-0000-0000-0000FD930000}"/>
    <cellStyle name="Salida 10 3 37" xfId="37885" xr:uid="{00000000-0005-0000-0000-0000FE930000}"/>
    <cellStyle name="Salida 10 3 38" xfId="37886" xr:uid="{00000000-0005-0000-0000-0000FF930000}"/>
    <cellStyle name="Salida 10 3 39" xfId="37887" xr:uid="{00000000-0005-0000-0000-000000940000}"/>
    <cellStyle name="Salida 10 3 4" xfId="37888" xr:uid="{00000000-0005-0000-0000-000001940000}"/>
    <cellStyle name="Salida 10 3 40" xfId="37889" xr:uid="{00000000-0005-0000-0000-000002940000}"/>
    <cellStyle name="Salida 10 3 41" xfId="37890" xr:uid="{00000000-0005-0000-0000-000003940000}"/>
    <cellStyle name="Salida 10 3 42" xfId="37891" xr:uid="{00000000-0005-0000-0000-000004940000}"/>
    <cellStyle name="Salida 10 3 43" xfId="37892" xr:uid="{00000000-0005-0000-0000-000005940000}"/>
    <cellStyle name="Salida 10 3 44" xfId="37893" xr:uid="{00000000-0005-0000-0000-000006940000}"/>
    <cellStyle name="Salida 10 3 45" xfId="37894" xr:uid="{00000000-0005-0000-0000-000007940000}"/>
    <cellStyle name="Salida 10 3 46" xfId="37895" xr:uid="{00000000-0005-0000-0000-000008940000}"/>
    <cellStyle name="Salida 10 3 47" xfId="37896" xr:uid="{00000000-0005-0000-0000-000009940000}"/>
    <cellStyle name="Salida 10 3 48" xfId="37897" xr:uid="{00000000-0005-0000-0000-00000A940000}"/>
    <cellStyle name="Salida 10 3 49" xfId="37898" xr:uid="{00000000-0005-0000-0000-00000B940000}"/>
    <cellStyle name="Salida 10 3 5" xfId="37899" xr:uid="{00000000-0005-0000-0000-00000C940000}"/>
    <cellStyle name="Salida 10 3 50" xfId="37900" xr:uid="{00000000-0005-0000-0000-00000D940000}"/>
    <cellStyle name="Salida 10 3 51" xfId="37901" xr:uid="{00000000-0005-0000-0000-00000E940000}"/>
    <cellStyle name="Salida 10 3 52" xfId="37902" xr:uid="{00000000-0005-0000-0000-00000F940000}"/>
    <cellStyle name="Salida 10 3 53" xfId="37903" xr:uid="{00000000-0005-0000-0000-000010940000}"/>
    <cellStyle name="Salida 10 3 54" xfId="37904" xr:uid="{00000000-0005-0000-0000-000011940000}"/>
    <cellStyle name="Salida 10 3 55" xfId="37905" xr:uid="{00000000-0005-0000-0000-000012940000}"/>
    <cellStyle name="Salida 10 3 56" xfId="37906" xr:uid="{00000000-0005-0000-0000-000013940000}"/>
    <cellStyle name="Salida 10 3 57" xfId="37907" xr:uid="{00000000-0005-0000-0000-000014940000}"/>
    <cellStyle name="Salida 10 3 58" xfId="37908" xr:uid="{00000000-0005-0000-0000-000015940000}"/>
    <cellStyle name="Salida 10 3 59" xfId="37909" xr:uid="{00000000-0005-0000-0000-000016940000}"/>
    <cellStyle name="Salida 10 3 6" xfId="37910" xr:uid="{00000000-0005-0000-0000-000017940000}"/>
    <cellStyle name="Salida 10 3 60" xfId="37911" xr:uid="{00000000-0005-0000-0000-000018940000}"/>
    <cellStyle name="Salida 10 3 61" xfId="37912" xr:uid="{00000000-0005-0000-0000-000019940000}"/>
    <cellStyle name="Salida 10 3 62" xfId="37913" xr:uid="{00000000-0005-0000-0000-00001A940000}"/>
    <cellStyle name="Salida 10 3 63" xfId="37914" xr:uid="{00000000-0005-0000-0000-00001B940000}"/>
    <cellStyle name="Salida 10 3 64" xfId="37915" xr:uid="{00000000-0005-0000-0000-00001C940000}"/>
    <cellStyle name="Salida 10 3 65" xfId="37916" xr:uid="{00000000-0005-0000-0000-00001D940000}"/>
    <cellStyle name="Salida 10 3 66" xfId="37917" xr:uid="{00000000-0005-0000-0000-00001E940000}"/>
    <cellStyle name="Salida 10 3 67" xfId="37918" xr:uid="{00000000-0005-0000-0000-00001F940000}"/>
    <cellStyle name="Salida 10 3 68" xfId="37919" xr:uid="{00000000-0005-0000-0000-000020940000}"/>
    <cellStyle name="Salida 10 3 69" xfId="37920" xr:uid="{00000000-0005-0000-0000-000021940000}"/>
    <cellStyle name="Salida 10 3 7" xfId="37921" xr:uid="{00000000-0005-0000-0000-000022940000}"/>
    <cellStyle name="Salida 10 3 70" xfId="37922" xr:uid="{00000000-0005-0000-0000-000023940000}"/>
    <cellStyle name="Salida 10 3 71" xfId="37923" xr:uid="{00000000-0005-0000-0000-000024940000}"/>
    <cellStyle name="Salida 10 3 8" xfId="37924" xr:uid="{00000000-0005-0000-0000-000025940000}"/>
    <cellStyle name="Salida 10 3 9" xfId="37925" xr:uid="{00000000-0005-0000-0000-000026940000}"/>
    <cellStyle name="Salida 10 4" xfId="37926" xr:uid="{00000000-0005-0000-0000-000027940000}"/>
    <cellStyle name="Salida 10 5" xfId="37927" xr:uid="{00000000-0005-0000-0000-000028940000}"/>
    <cellStyle name="Salida 10 6" xfId="37928" xr:uid="{00000000-0005-0000-0000-000029940000}"/>
    <cellStyle name="Salida 11" xfId="37929" xr:uid="{00000000-0005-0000-0000-00002A940000}"/>
    <cellStyle name="Salida 12" xfId="37930" xr:uid="{00000000-0005-0000-0000-00002B940000}"/>
    <cellStyle name="Salida 2" xfId="37931" xr:uid="{00000000-0005-0000-0000-00002C940000}"/>
    <cellStyle name="Salida 2 10" xfId="37932" xr:uid="{00000000-0005-0000-0000-00002D940000}"/>
    <cellStyle name="Salida 2 11" xfId="37933" xr:uid="{00000000-0005-0000-0000-00002E940000}"/>
    <cellStyle name="Salida 2 12" xfId="37934" xr:uid="{00000000-0005-0000-0000-00002F940000}"/>
    <cellStyle name="Salida 2 13" xfId="37935" xr:uid="{00000000-0005-0000-0000-000030940000}"/>
    <cellStyle name="Salida 2 14" xfId="37936" xr:uid="{00000000-0005-0000-0000-000031940000}"/>
    <cellStyle name="Salida 2 15" xfId="37937" xr:uid="{00000000-0005-0000-0000-000032940000}"/>
    <cellStyle name="Salida 2 16" xfId="37938" xr:uid="{00000000-0005-0000-0000-000033940000}"/>
    <cellStyle name="Salida 2 17" xfId="37939" xr:uid="{00000000-0005-0000-0000-000034940000}"/>
    <cellStyle name="Salida 2 18" xfId="37940" xr:uid="{00000000-0005-0000-0000-000035940000}"/>
    <cellStyle name="Salida 2 19" xfId="37941" xr:uid="{00000000-0005-0000-0000-000036940000}"/>
    <cellStyle name="Salida 2 2" xfId="37942" xr:uid="{00000000-0005-0000-0000-000037940000}"/>
    <cellStyle name="Salida 2 2 10" xfId="37943" xr:uid="{00000000-0005-0000-0000-000038940000}"/>
    <cellStyle name="Salida 2 2 11" xfId="37944" xr:uid="{00000000-0005-0000-0000-000039940000}"/>
    <cellStyle name="Salida 2 2 12" xfId="37945" xr:uid="{00000000-0005-0000-0000-00003A940000}"/>
    <cellStyle name="Salida 2 2 13" xfId="37946" xr:uid="{00000000-0005-0000-0000-00003B940000}"/>
    <cellStyle name="Salida 2 2 14" xfId="37947" xr:uid="{00000000-0005-0000-0000-00003C940000}"/>
    <cellStyle name="Salida 2 2 15" xfId="37948" xr:uid="{00000000-0005-0000-0000-00003D940000}"/>
    <cellStyle name="Salida 2 2 16" xfId="37949" xr:uid="{00000000-0005-0000-0000-00003E940000}"/>
    <cellStyle name="Salida 2 2 17" xfId="37950" xr:uid="{00000000-0005-0000-0000-00003F940000}"/>
    <cellStyle name="Salida 2 2 18" xfId="37951" xr:uid="{00000000-0005-0000-0000-000040940000}"/>
    <cellStyle name="Salida 2 2 19" xfId="37952" xr:uid="{00000000-0005-0000-0000-000041940000}"/>
    <cellStyle name="Salida 2 2 2" xfId="37953" xr:uid="{00000000-0005-0000-0000-000042940000}"/>
    <cellStyle name="Salida 2 2 2 2" xfId="37954" xr:uid="{00000000-0005-0000-0000-000043940000}"/>
    <cellStyle name="Salida 2 2 20" xfId="37955" xr:uid="{00000000-0005-0000-0000-000044940000}"/>
    <cellStyle name="Salida 2 2 21" xfId="37956" xr:uid="{00000000-0005-0000-0000-000045940000}"/>
    <cellStyle name="Salida 2 2 22" xfId="37957" xr:uid="{00000000-0005-0000-0000-000046940000}"/>
    <cellStyle name="Salida 2 2 23" xfId="37958" xr:uid="{00000000-0005-0000-0000-000047940000}"/>
    <cellStyle name="Salida 2 2 24" xfId="37959" xr:uid="{00000000-0005-0000-0000-000048940000}"/>
    <cellStyle name="Salida 2 2 25" xfId="37960" xr:uid="{00000000-0005-0000-0000-000049940000}"/>
    <cellStyle name="Salida 2 2 26" xfId="37961" xr:uid="{00000000-0005-0000-0000-00004A940000}"/>
    <cellStyle name="Salida 2 2 27" xfId="37962" xr:uid="{00000000-0005-0000-0000-00004B940000}"/>
    <cellStyle name="Salida 2 2 28" xfId="37963" xr:uid="{00000000-0005-0000-0000-00004C940000}"/>
    <cellStyle name="Salida 2 2 29" xfId="37964" xr:uid="{00000000-0005-0000-0000-00004D940000}"/>
    <cellStyle name="Salida 2 2 3" xfId="37965" xr:uid="{00000000-0005-0000-0000-00004E940000}"/>
    <cellStyle name="Salida 2 2 30" xfId="37966" xr:uid="{00000000-0005-0000-0000-00004F940000}"/>
    <cellStyle name="Salida 2 2 31" xfId="37967" xr:uid="{00000000-0005-0000-0000-000050940000}"/>
    <cellStyle name="Salida 2 2 32" xfId="37968" xr:uid="{00000000-0005-0000-0000-000051940000}"/>
    <cellStyle name="Salida 2 2 33" xfId="37969" xr:uid="{00000000-0005-0000-0000-000052940000}"/>
    <cellStyle name="Salida 2 2 34" xfId="37970" xr:uid="{00000000-0005-0000-0000-000053940000}"/>
    <cellStyle name="Salida 2 2 35" xfId="37971" xr:uid="{00000000-0005-0000-0000-000054940000}"/>
    <cellStyle name="Salida 2 2 36" xfId="37972" xr:uid="{00000000-0005-0000-0000-000055940000}"/>
    <cellStyle name="Salida 2 2 37" xfId="37973" xr:uid="{00000000-0005-0000-0000-000056940000}"/>
    <cellStyle name="Salida 2 2 38" xfId="37974" xr:uid="{00000000-0005-0000-0000-000057940000}"/>
    <cellStyle name="Salida 2 2 39" xfId="37975" xr:uid="{00000000-0005-0000-0000-000058940000}"/>
    <cellStyle name="Salida 2 2 4" xfId="37976" xr:uid="{00000000-0005-0000-0000-000059940000}"/>
    <cellStyle name="Salida 2 2 40" xfId="37977" xr:uid="{00000000-0005-0000-0000-00005A940000}"/>
    <cellStyle name="Salida 2 2 41" xfId="37978" xr:uid="{00000000-0005-0000-0000-00005B940000}"/>
    <cellStyle name="Salida 2 2 42" xfId="37979" xr:uid="{00000000-0005-0000-0000-00005C940000}"/>
    <cellStyle name="Salida 2 2 43" xfId="37980" xr:uid="{00000000-0005-0000-0000-00005D940000}"/>
    <cellStyle name="Salida 2 2 44" xfId="37981" xr:uid="{00000000-0005-0000-0000-00005E940000}"/>
    <cellStyle name="Salida 2 2 45" xfId="37982" xr:uid="{00000000-0005-0000-0000-00005F940000}"/>
    <cellStyle name="Salida 2 2 46" xfId="37983" xr:uid="{00000000-0005-0000-0000-000060940000}"/>
    <cellStyle name="Salida 2 2 47" xfId="37984" xr:uid="{00000000-0005-0000-0000-000061940000}"/>
    <cellStyle name="Salida 2 2 48" xfId="37985" xr:uid="{00000000-0005-0000-0000-000062940000}"/>
    <cellStyle name="Salida 2 2 49" xfId="37986" xr:uid="{00000000-0005-0000-0000-000063940000}"/>
    <cellStyle name="Salida 2 2 5" xfId="37987" xr:uid="{00000000-0005-0000-0000-000064940000}"/>
    <cellStyle name="Salida 2 2 50" xfId="37988" xr:uid="{00000000-0005-0000-0000-000065940000}"/>
    <cellStyle name="Salida 2 2 51" xfId="37989" xr:uid="{00000000-0005-0000-0000-000066940000}"/>
    <cellStyle name="Salida 2 2 52" xfId="37990" xr:uid="{00000000-0005-0000-0000-000067940000}"/>
    <cellStyle name="Salida 2 2 53" xfId="37991" xr:uid="{00000000-0005-0000-0000-000068940000}"/>
    <cellStyle name="Salida 2 2 54" xfId="37992" xr:uid="{00000000-0005-0000-0000-000069940000}"/>
    <cellStyle name="Salida 2 2 55" xfId="37993" xr:uid="{00000000-0005-0000-0000-00006A940000}"/>
    <cellStyle name="Salida 2 2 56" xfId="37994" xr:uid="{00000000-0005-0000-0000-00006B940000}"/>
    <cellStyle name="Salida 2 2 57" xfId="37995" xr:uid="{00000000-0005-0000-0000-00006C940000}"/>
    <cellStyle name="Salida 2 2 58" xfId="37996" xr:uid="{00000000-0005-0000-0000-00006D940000}"/>
    <cellStyle name="Salida 2 2 59" xfId="37997" xr:uid="{00000000-0005-0000-0000-00006E940000}"/>
    <cellStyle name="Salida 2 2 6" xfId="37998" xr:uid="{00000000-0005-0000-0000-00006F940000}"/>
    <cellStyle name="Salida 2 2 60" xfId="37999" xr:uid="{00000000-0005-0000-0000-000070940000}"/>
    <cellStyle name="Salida 2 2 61" xfId="38000" xr:uid="{00000000-0005-0000-0000-000071940000}"/>
    <cellStyle name="Salida 2 2 62" xfId="38001" xr:uid="{00000000-0005-0000-0000-000072940000}"/>
    <cellStyle name="Salida 2 2 63" xfId="38002" xr:uid="{00000000-0005-0000-0000-000073940000}"/>
    <cellStyle name="Salida 2 2 64" xfId="38003" xr:uid="{00000000-0005-0000-0000-000074940000}"/>
    <cellStyle name="Salida 2 2 65" xfId="38004" xr:uid="{00000000-0005-0000-0000-000075940000}"/>
    <cellStyle name="Salida 2 2 66" xfId="38005" xr:uid="{00000000-0005-0000-0000-000076940000}"/>
    <cellStyle name="Salida 2 2 67" xfId="38006" xr:uid="{00000000-0005-0000-0000-000077940000}"/>
    <cellStyle name="Salida 2 2 68" xfId="38007" xr:uid="{00000000-0005-0000-0000-000078940000}"/>
    <cellStyle name="Salida 2 2 69" xfId="38008" xr:uid="{00000000-0005-0000-0000-000079940000}"/>
    <cellStyle name="Salida 2 2 7" xfId="38009" xr:uid="{00000000-0005-0000-0000-00007A940000}"/>
    <cellStyle name="Salida 2 2 70" xfId="38010" xr:uid="{00000000-0005-0000-0000-00007B940000}"/>
    <cellStyle name="Salida 2 2 71" xfId="38011" xr:uid="{00000000-0005-0000-0000-00007C940000}"/>
    <cellStyle name="Salida 2 2 72" xfId="38012" xr:uid="{00000000-0005-0000-0000-00007D940000}"/>
    <cellStyle name="Salida 2 2 73" xfId="38013" xr:uid="{00000000-0005-0000-0000-00007E940000}"/>
    <cellStyle name="Salida 2 2 74" xfId="38014" xr:uid="{00000000-0005-0000-0000-00007F940000}"/>
    <cellStyle name="Salida 2 2 75" xfId="38015" xr:uid="{00000000-0005-0000-0000-000080940000}"/>
    <cellStyle name="Salida 2 2 76" xfId="38016" xr:uid="{00000000-0005-0000-0000-000081940000}"/>
    <cellStyle name="Salida 2 2 8" xfId="38017" xr:uid="{00000000-0005-0000-0000-000082940000}"/>
    <cellStyle name="Salida 2 2 9" xfId="38018" xr:uid="{00000000-0005-0000-0000-000083940000}"/>
    <cellStyle name="Salida 2 20" xfId="38019" xr:uid="{00000000-0005-0000-0000-000084940000}"/>
    <cellStyle name="Salida 2 21" xfId="38020" xr:uid="{00000000-0005-0000-0000-000085940000}"/>
    <cellStyle name="Salida 2 22" xfId="38021" xr:uid="{00000000-0005-0000-0000-000086940000}"/>
    <cellStyle name="Salida 2 23" xfId="38022" xr:uid="{00000000-0005-0000-0000-000087940000}"/>
    <cellStyle name="Salida 2 24" xfId="38023" xr:uid="{00000000-0005-0000-0000-000088940000}"/>
    <cellStyle name="Salida 2 25" xfId="38024" xr:uid="{00000000-0005-0000-0000-000089940000}"/>
    <cellStyle name="Salida 2 26" xfId="38025" xr:uid="{00000000-0005-0000-0000-00008A940000}"/>
    <cellStyle name="Salida 2 27" xfId="38026" xr:uid="{00000000-0005-0000-0000-00008B940000}"/>
    <cellStyle name="Salida 2 28" xfId="38027" xr:uid="{00000000-0005-0000-0000-00008C940000}"/>
    <cellStyle name="Salida 2 29" xfId="38028" xr:uid="{00000000-0005-0000-0000-00008D940000}"/>
    <cellStyle name="Salida 2 3" xfId="38029" xr:uid="{00000000-0005-0000-0000-00008E940000}"/>
    <cellStyle name="Salida 2 3 2" xfId="38030" xr:uid="{00000000-0005-0000-0000-00008F940000}"/>
    <cellStyle name="Salida 2 3 3" xfId="38031" xr:uid="{00000000-0005-0000-0000-000090940000}"/>
    <cellStyle name="Salida 2 3 4" xfId="38032" xr:uid="{00000000-0005-0000-0000-000091940000}"/>
    <cellStyle name="Salida 2 3 5" xfId="38033" xr:uid="{00000000-0005-0000-0000-000092940000}"/>
    <cellStyle name="Salida 2 3 6" xfId="38034" xr:uid="{00000000-0005-0000-0000-000093940000}"/>
    <cellStyle name="Salida 2 30" xfId="38035" xr:uid="{00000000-0005-0000-0000-000094940000}"/>
    <cellStyle name="Salida 2 31" xfId="38036" xr:uid="{00000000-0005-0000-0000-000095940000}"/>
    <cellStyle name="Salida 2 32" xfId="38037" xr:uid="{00000000-0005-0000-0000-000096940000}"/>
    <cellStyle name="Salida 2 33" xfId="38038" xr:uid="{00000000-0005-0000-0000-000097940000}"/>
    <cellStyle name="Salida 2 34" xfId="38039" xr:uid="{00000000-0005-0000-0000-000098940000}"/>
    <cellStyle name="Salida 2 35" xfId="38040" xr:uid="{00000000-0005-0000-0000-000099940000}"/>
    <cellStyle name="Salida 2 36" xfId="38041" xr:uid="{00000000-0005-0000-0000-00009A940000}"/>
    <cellStyle name="Salida 2 37" xfId="38042" xr:uid="{00000000-0005-0000-0000-00009B940000}"/>
    <cellStyle name="Salida 2 38" xfId="38043" xr:uid="{00000000-0005-0000-0000-00009C940000}"/>
    <cellStyle name="Salida 2 39" xfId="38044" xr:uid="{00000000-0005-0000-0000-00009D940000}"/>
    <cellStyle name="Salida 2 4" xfId="38045" xr:uid="{00000000-0005-0000-0000-00009E940000}"/>
    <cellStyle name="Salida 2 4 10" xfId="38046" xr:uid="{00000000-0005-0000-0000-00009F940000}"/>
    <cellStyle name="Salida 2 4 11" xfId="38047" xr:uid="{00000000-0005-0000-0000-0000A0940000}"/>
    <cellStyle name="Salida 2 4 12" xfId="38048" xr:uid="{00000000-0005-0000-0000-0000A1940000}"/>
    <cellStyle name="Salida 2 4 13" xfId="38049" xr:uid="{00000000-0005-0000-0000-0000A2940000}"/>
    <cellStyle name="Salida 2 4 14" xfId="38050" xr:uid="{00000000-0005-0000-0000-0000A3940000}"/>
    <cellStyle name="Salida 2 4 15" xfId="38051" xr:uid="{00000000-0005-0000-0000-0000A4940000}"/>
    <cellStyle name="Salida 2 4 16" xfId="38052" xr:uid="{00000000-0005-0000-0000-0000A5940000}"/>
    <cellStyle name="Salida 2 4 17" xfId="38053" xr:uid="{00000000-0005-0000-0000-0000A6940000}"/>
    <cellStyle name="Salida 2 4 18" xfId="38054" xr:uid="{00000000-0005-0000-0000-0000A7940000}"/>
    <cellStyle name="Salida 2 4 19" xfId="38055" xr:uid="{00000000-0005-0000-0000-0000A8940000}"/>
    <cellStyle name="Salida 2 4 2" xfId="38056" xr:uid="{00000000-0005-0000-0000-0000A9940000}"/>
    <cellStyle name="Salida 2 4 20" xfId="38057" xr:uid="{00000000-0005-0000-0000-0000AA940000}"/>
    <cellStyle name="Salida 2 4 21" xfId="38058" xr:uid="{00000000-0005-0000-0000-0000AB940000}"/>
    <cellStyle name="Salida 2 4 22" xfId="38059" xr:uid="{00000000-0005-0000-0000-0000AC940000}"/>
    <cellStyle name="Salida 2 4 23" xfId="38060" xr:uid="{00000000-0005-0000-0000-0000AD940000}"/>
    <cellStyle name="Salida 2 4 24" xfId="38061" xr:uid="{00000000-0005-0000-0000-0000AE940000}"/>
    <cellStyle name="Salida 2 4 25" xfId="38062" xr:uid="{00000000-0005-0000-0000-0000AF940000}"/>
    <cellStyle name="Salida 2 4 26" xfId="38063" xr:uid="{00000000-0005-0000-0000-0000B0940000}"/>
    <cellStyle name="Salida 2 4 27" xfId="38064" xr:uid="{00000000-0005-0000-0000-0000B1940000}"/>
    <cellStyle name="Salida 2 4 28" xfId="38065" xr:uid="{00000000-0005-0000-0000-0000B2940000}"/>
    <cellStyle name="Salida 2 4 29" xfId="38066" xr:uid="{00000000-0005-0000-0000-0000B3940000}"/>
    <cellStyle name="Salida 2 4 3" xfId="38067" xr:uid="{00000000-0005-0000-0000-0000B4940000}"/>
    <cellStyle name="Salida 2 4 30" xfId="38068" xr:uid="{00000000-0005-0000-0000-0000B5940000}"/>
    <cellStyle name="Salida 2 4 31" xfId="38069" xr:uid="{00000000-0005-0000-0000-0000B6940000}"/>
    <cellStyle name="Salida 2 4 32" xfId="38070" xr:uid="{00000000-0005-0000-0000-0000B7940000}"/>
    <cellStyle name="Salida 2 4 33" xfId="38071" xr:uid="{00000000-0005-0000-0000-0000B8940000}"/>
    <cellStyle name="Salida 2 4 34" xfId="38072" xr:uid="{00000000-0005-0000-0000-0000B9940000}"/>
    <cellStyle name="Salida 2 4 35" xfId="38073" xr:uid="{00000000-0005-0000-0000-0000BA940000}"/>
    <cellStyle name="Salida 2 4 36" xfId="38074" xr:uid="{00000000-0005-0000-0000-0000BB940000}"/>
    <cellStyle name="Salida 2 4 37" xfId="38075" xr:uid="{00000000-0005-0000-0000-0000BC940000}"/>
    <cellStyle name="Salida 2 4 38" xfId="38076" xr:uid="{00000000-0005-0000-0000-0000BD940000}"/>
    <cellStyle name="Salida 2 4 39" xfId="38077" xr:uid="{00000000-0005-0000-0000-0000BE940000}"/>
    <cellStyle name="Salida 2 4 4" xfId="38078" xr:uid="{00000000-0005-0000-0000-0000BF940000}"/>
    <cellStyle name="Salida 2 4 40" xfId="38079" xr:uid="{00000000-0005-0000-0000-0000C0940000}"/>
    <cellStyle name="Salida 2 4 41" xfId="38080" xr:uid="{00000000-0005-0000-0000-0000C1940000}"/>
    <cellStyle name="Salida 2 4 42" xfId="38081" xr:uid="{00000000-0005-0000-0000-0000C2940000}"/>
    <cellStyle name="Salida 2 4 43" xfId="38082" xr:uid="{00000000-0005-0000-0000-0000C3940000}"/>
    <cellStyle name="Salida 2 4 44" xfId="38083" xr:uid="{00000000-0005-0000-0000-0000C4940000}"/>
    <cellStyle name="Salida 2 4 45" xfId="38084" xr:uid="{00000000-0005-0000-0000-0000C5940000}"/>
    <cellStyle name="Salida 2 4 46" xfId="38085" xr:uid="{00000000-0005-0000-0000-0000C6940000}"/>
    <cellStyle name="Salida 2 4 47" xfId="38086" xr:uid="{00000000-0005-0000-0000-0000C7940000}"/>
    <cellStyle name="Salida 2 4 48" xfId="38087" xr:uid="{00000000-0005-0000-0000-0000C8940000}"/>
    <cellStyle name="Salida 2 4 49" xfId="38088" xr:uid="{00000000-0005-0000-0000-0000C9940000}"/>
    <cellStyle name="Salida 2 4 5" xfId="38089" xr:uid="{00000000-0005-0000-0000-0000CA940000}"/>
    <cellStyle name="Salida 2 4 50" xfId="38090" xr:uid="{00000000-0005-0000-0000-0000CB940000}"/>
    <cellStyle name="Salida 2 4 51" xfId="38091" xr:uid="{00000000-0005-0000-0000-0000CC940000}"/>
    <cellStyle name="Salida 2 4 52" xfId="38092" xr:uid="{00000000-0005-0000-0000-0000CD940000}"/>
    <cellStyle name="Salida 2 4 53" xfId="38093" xr:uid="{00000000-0005-0000-0000-0000CE940000}"/>
    <cellStyle name="Salida 2 4 54" xfId="38094" xr:uid="{00000000-0005-0000-0000-0000CF940000}"/>
    <cellStyle name="Salida 2 4 55" xfId="38095" xr:uid="{00000000-0005-0000-0000-0000D0940000}"/>
    <cellStyle name="Salida 2 4 56" xfId="38096" xr:uid="{00000000-0005-0000-0000-0000D1940000}"/>
    <cellStyle name="Salida 2 4 57" xfId="38097" xr:uid="{00000000-0005-0000-0000-0000D2940000}"/>
    <cellStyle name="Salida 2 4 58" xfId="38098" xr:uid="{00000000-0005-0000-0000-0000D3940000}"/>
    <cellStyle name="Salida 2 4 59" xfId="38099" xr:uid="{00000000-0005-0000-0000-0000D4940000}"/>
    <cellStyle name="Salida 2 4 6" xfId="38100" xr:uid="{00000000-0005-0000-0000-0000D5940000}"/>
    <cellStyle name="Salida 2 4 60" xfId="38101" xr:uid="{00000000-0005-0000-0000-0000D6940000}"/>
    <cellStyle name="Salida 2 4 61" xfId="38102" xr:uid="{00000000-0005-0000-0000-0000D7940000}"/>
    <cellStyle name="Salida 2 4 62" xfId="38103" xr:uid="{00000000-0005-0000-0000-0000D8940000}"/>
    <cellStyle name="Salida 2 4 63" xfId="38104" xr:uid="{00000000-0005-0000-0000-0000D9940000}"/>
    <cellStyle name="Salida 2 4 64" xfId="38105" xr:uid="{00000000-0005-0000-0000-0000DA940000}"/>
    <cellStyle name="Salida 2 4 65" xfId="38106" xr:uid="{00000000-0005-0000-0000-0000DB940000}"/>
    <cellStyle name="Salida 2 4 66" xfId="38107" xr:uid="{00000000-0005-0000-0000-0000DC940000}"/>
    <cellStyle name="Salida 2 4 67" xfId="38108" xr:uid="{00000000-0005-0000-0000-0000DD940000}"/>
    <cellStyle name="Salida 2 4 68" xfId="38109" xr:uid="{00000000-0005-0000-0000-0000DE940000}"/>
    <cellStyle name="Salida 2 4 69" xfId="38110" xr:uid="{00000000-0005-0000-0000-0000DF940000}"/>
    <cellStyle name="Salida 2 4 7" xfId="38111" xr:uid="{00000000-0005-0000-0000-0000E0940000}"/>
    <cellStyle name="Salida 2 4 70" xfId="38112" xr:uid="{00000000-0005-0000-0000-0000E1940000}"/>
    <cellStyle name="Salida 2 4 71" xfId="38113" xr:uid="{00000000-0005-0000-0000-0000E2940000}"/>
    <cellStyle name="Salida 2 4 8" xfId="38114" xr:uid="{00000000-0005-0000-0000-0000E3940000}"/>
    <cellStyle name="Salida 2 4 9" xfId="38115" xr:uid="{00000000-0005-0000-0000-0000E4940000}"/>
    <cellStyle name="Salida 2 40" xfId="38116" xr:uid="{00000000-0005-0000-0000-0000E5940000}"/>
    <cellStyle name="Salida 2 41" xfId="38117" xr:uid="{00000000-0005-0000-0000-0000E6940000}"/>
    <cellStyle name="Salida 2 42" xfId="38118" xr:uid="{00000000-0005-0000-0000-0000E7940000}"/>
    <cellStyle name="Salida 2 43" xfId="38119" xr:uid="{00000000-0005-0000-0000-0000E8940000}"/>
    <cellStyle name="Salida 2 44" xfId="38120" xr:uid="{00000000-0005-0000-0000-0000E9940000}"/>
    <cellStyle name="Salida 2 45" xfId="38121" xr:uid="{00000000-0005-0000-0000-0000EA940000}"/>
    <cellStyle name="Salida 2 46" xfId="38122" xr:uid="{00000000-0005-0000-0000-0000EB940000}"/>
    <cellStyle name="Salida 2 47" xfId="38123" xr:uid="{00000000-0005-0000-0000-0000EC940000}"/>
    <cellStyle name="Salida 2 48" xfId="38124" xr:uid="{00000000-0005-0000-0000-0000ED940000}"/>
    <cellStyle name="Salida 2 49" xfId="38125" xr:uid="{00000000-0005-0000-0000-0000EE940000}"/>
    <cellStyle name="Salida 2 5" xfId="38126" xr:uid="{00000000-0005-0000-0000-0000EF940000}"/>
    <cellStyle name="Salida 2 5 10" xfId="38127" xr:uid="{00000000-0005-0000-0000-0000F0940000}"/>
    <cellStyle name="Salida 2 5 11" xfId="38128" xr:uid="{00000000-0005-0000-0000-0000F1940000}"/>
    <cellStyle name="Salida 2 5 12" xfId="38129" xr:uid="{00000000-0005-0000-0000-0000F2940000}"/>
    <cellStyle name="Salida 2 5 13" xfId="38130" xr:uid="{00000000-0005-0000-0000-0000F3940000}"/>
    <cellStyle name="Salida 2 5 14" xfId="38131" xr:uid="{00000000-0005-0000-0000-0000F4940000}"/>
    <cellStyle name="Salida 2 5 15" xfId="38132" xr:uid="{00000000-0005-0000-0000-0000F5940000}"/>
    <cellStyle name="Salida 2 5 16" xfId="38133" xr:uid="{00000000-0005-0000-0000-0000F6940000}"/>
    <cellStyle name="Salida 2 5 17" xfId="38134" xr:uid="{00000000-0005-0000-0000-0000F7940000}"/>
    <cellStyle name="Salida 2 5 18" xfId="38135" xr:uid="{00000000-0005-0000-0000-0000F8940000}"/>
    <cellStyle name="Salida 2 5 19" xfId="38136" xr:uid="{00000000-0005-0000-0000-0000F9940000}"/>
    <cellStyle name="Salida 2 5 2" xfId="38137" xr:uid="{00000000-0005-0000-0000-0000FA940000}"/>
    <cellStyle name="Salida 2 5 20" xfId="38138" xr:uid="{00000000-0005-0000-0000-0000FB940000}"/>
    <cellStyle name="Salida 2 5 21" xfId="38139" xr:uid="{00000000-0005-0000-0000-0000FC940000}"/>
    <cellStyle name="Salida 2 5 22" xfId="38140" xr:uid="{00000000-0005-0000-0000-0000FD940000}"/>
    <cellStyle name="Salida 2 5 23" xfId="38141" xr:uid="{00000000-0005-0000-0000-0000FE940000}"/>
    <cellStyle name="Salida 2 5 24" xfId="38142" xr:uid="{00000000-0005-0000-0000-0000FF940000}"/>
    <cellStyle name="Salida 2 5 25" xfId="38143" xr:uid="{00000000-0005-0000-0000-000000950000}"/>
    <cellStyle name="Salida 2 5 26" xfId="38144" xr:uid="{00000000-0005-0000-0000-000001950000}"/>
    <cellStyle name="Salida 2 5 27" xfId="38145" xr:uid="{00000000-0005-0000-0000-000002950000}"/>
    <cellStyle name="Salida 2 5 28" xfId="38146" xr:uid="{00000000-0005-0000-0000-000003950000}"/>
    <cellStyle name="Salida 2 5 29" xfId="38147" xr:uid="{00000000-0005-0000-0000-000004950000}"/>
    <cellStyle name="Salida 2 5 3" xfId="38148" xr:uid="{00000000-0005-0000-0000-000005950000}"/>
    <cellStyle name="Salida 2 5 30" xfId="38149" xr:uid="{00000000-0005-0000-0000-000006950000}"/>
    <cellStyle name="Salida 2 5 31" xfId="38150" xr:uid="{00000000-0005-0000-0000-000007950000}"/>
    <cellStyle name="Salida 2 5 32" xfId="38151" xr:uid="{00000000-0005-0000-0000-000008950000}"/>
    <cellStyle name="Salida 2 5 33" xfId="38152" xr:uid="{00000000-0005-0000-0000-000009950000}"/>
    <cellStyle name="Salida 2 5 34" xfId="38153" xr:uid="{00000000-0005-0000-0000-00000A950000}"/>
    <cellStyle name="Salida 2 5 35" xfId="38154" xr:uid="{00000000-0005-0000-0000-00000B950000}"/>
    <cellStyle name="Salida 2 5 36" xfId="38155" xr:uid="{00000000-0005-0000-0000-00000C950000}"/>
    <cellStyle name="Salida 2 5 37" xfId="38156" xr:uid="{00000000-0005-0000-0000-00000D950000}"/>
    <cellStyle name="Salida 2 5 38" xfId="38157" xr:uid="{00000000-0005-0000-0000-00000E950000}"/>
    <cellStyle name="Salida 2 5 39" xfId="38158" xr:uid="{00000000-0005-0000-0000-00000F950000}"/>
    <cellStyle name="Salida 2 5 4" xfId="38159" xr:uid="{00000000-0005-0000-0000-000010950000}"/>
    <cellStyle name="Salida 2 5 40" xfId="38160" xr:uid="{00000000-0005-0000-0000-000011950000}"/>
    <cellStyle name="Salida 2 5 41" xfId="38161" xr:uid="{00000000-0005-0000-0000-000012950000}"/>
    <cellStyle name="Salida 2 5 42" xfId="38162" xr:uid="{00000000-0005-0000-0000-000013950000}"/>
    <cellStyle name="Salida 2 5 43" xfId="38163" xr:uid="{00000000-0005-0000-0000-000014950000}"/>
    <cellStyle name="Salida 2 5 44" xfId="38164" xr:uid="{00000000-0005-0000-0000-000015950000}"/>
    <cellStyle name="Salida 2 5 45" xfId="38165" xr:uid="{00000000-0005-0000-0000-000016950000}"/>
    <cellStyle name="Salida 2 5 46" xfId="38166" xr:uid="{00000000-0005-0000-0000-000017950000}"/>
    <cellStyle name="Salida 2 5 47" xfId="38167" xr:uid="{00000000-0005-0000-0000-000018950000}"/>
    <cellStyle name="Salida 2 5 48" xfId="38168" xr:uid="{00000000-0005-0000-0000-000019950000}"/>
    <cellStyle name="Salida 2 5 49" xfId="38169" xr:uid="{00000000-0005-0000-0000-00001A950000}"/>
    <cellStyle name="Salida 2 5 5" xfId="38170" xr:uid="{00000000-0005-0000-0000-00001B950000}"/>
    <cellStyle name="Salida 2 5 50" xfId="38171" xr:uid="{00000000-0005-0000-0000-00001C950000}"/>
    <cellStyle name="Salida 2 5 51" xfId="38172" xr:uid="{00000000-0005-0000-0000-00001D950000}"/>
    <cellStyle name="Salida 2 5 52" xfId="38173" xr:uid="{00000000-0005-0000-0000-00001E950000}"/>
    <cellStyle name="Salida 2 5 53" xfId="38174" xr:uid="{00000000-0005-0000-0000-00001F950000}"/>
    <cellStyle name="Salida 2 5 54" xfId="38175" xr:uid="{00000000-0005-0000-0000-000020950000}"/>
    <cellStyle name="Salida 2 5 55" xfId="38176" xr:uid="{00000000-0005-0000-0000-000021950000}"/>
    <cellStyle name="Salida 2 5 56" xfId="38177" xr:uid="{00000000-0005-0000-0000-000022950000}"/>
    <cellStyle name="Salida 2 5 57" xfId="38178" xr:uid="{00000000-0005-0000-0000-000023950000}"/>
    <cellStyle name="Salida 2 5 58" xfId="38179" xr:uid="{00000000-0005-0000-0000-000024950000}"/>
    <cellStyle name="Salida 2 5 59" xfId="38180" xr:uid="{00000000-0005-0000-0000-000025950000}"/>
    <cellStyle name="Salida 2 5 6" xfId="38181" xr:uid="{00000000-0005-0000-0000-000026950000}"/>
    <cellStyle name="Salida 2 5 60" xfId="38182" xr:uid="{00000000-0005-0000-0000-000027950000}"/>
    <cellStyle name="Salida 2 5 61" xfId="38183" xr:uid="{00000000-0005-0000-0000-000028950000}"/>
    <cellStyle name="Salida 2 5 62" xfId="38184" xr:uid="{00000000-0005-0000-0000-000029950000}"/>
    <cellStyle name="Salida 2 5 63" xfId="38185" xr:uid="{00000000-0005-0000-0000-00002A950000}"/>
    <cellStyle name="Salida 2 5 64" xfId="38186" xr:uid="{00000000-0005-0000-0000-00002B950000}"/>
    <cellStyle name="Salida 2 5 65" xfId="38187" xr:uid="{00000000-0005-0000-0000-00002C950000}"/>
    <cellStyle name="Salida 2 5 66" xfId="38188" xr:uid="{00000000-0005-0000-0000-00002D950000}"/>
    <cellStyle name="Salida 2 5 67" xfId="38189" xr:uid="{00000000-0005-0000-0000-00002E950000}"/>
    <cellStyle name="Salida 2 5 68" xfId="38190" xr:uid="{00000000-0005-0000-0000-00002F950000}"/>
    <cellStyle name="Salida 2 5 69" xfId="38191" xr:uid="{00000000-0005-0000-0000-000030950000}"/>
    <cellStyle name="Salida 2 5 7" xfId="38192" xr:uid="{00000000-0005-0000-0000-000031950000}"/>
    <cellStyle name="Salida 2 5 70" xfId="38193" xr:uid="{00000000-0005-0000-0000-000032950000}"/>
    <cellStyle name="Salida 2 5 71" xfId="38194" xr:uid="{00000000-0005-0000-0000-000033950000}"/>
    <cellStyle name="Salida 2 5 8" xfId="38195" xr:uid="{00000000-0005-0000-0000-000034950000}"/>
    <cellStyle name="Salida 2 5 9" xfId="38196" xr:uid="{00000000-0005-0000-0000-000035950000}"/>
    <cellStyle name="Salida 2 50" xfId="38197" xr:uid="{00000000-0005-0000-0000-000036950000}"/>
    <cellStyle name="Salida 2 51" xfId="38198" xr:uid="{00000000-0005-0000-0000-000037950000}"/>
    <cellStyle name="Salida 2 52" xfId="38199" xr:uid="{00000000-0005-0000-0000-000038950000}"/>
    <cellStyle name="Salida 2 53" xfId="38200" xr:uid="{00000000-0005-0000-0000-000039950000}"/>
    <cellStyle name="Salida 2 54" xfId="38201" xr:uid="{00000000-0005-0000-0000-00003A950000}"/>
    <cellStyle name="Salida 2 55" xfId="38202" xr:uid="{00000000-0005-0000-0000-00003B950000}"/>
    <cellStyle name="Salida 2 56" xfId="38203" xr:uid="{00000000-0005-0000-0000-00003C950000}"/>
    <cellStyle name="Salida 2 57" xfId="38204" xr:uid="{00000000-0005-0000-0000-00003D950000}"/>
    <cellStyle name="Salida 2 58" xfId="38205" xr:uid="{00000000-0005-0000-0000-00003E950000}"/>
    <cellStyle name="Salida 2 59" xfId="38206" xr:uid="{00000000-0005-0000-0000-00003F950000}"/>
    <cellStyle name="Salida 2 6" xfId="38207" xr:uid="{00000000-0005-0000-0000-000040950000}"/>
    <cellStyle name="Salida 2 6 10" xfId="38208" xr:uid="{00000000-0005-0000-0000-000041950000}"/>
    <cellStyle name="Salida 2 6 11" xfId="38209" xr:uid="{00000000-0005-0000-0000-000042950000}"/>
    <cellStyle name="Salida 2 6 12" xfId="38210" xr:uid="{00000000-0005-0000-0000-000043950000}"/>
    <cellStyle name="Salida 2 6 13" xfId="38211" xr:uid="{00000000-0005-0000-0000-000044950000}"/>
    <cellStyle name="Salida 2 6 14" xfId="38212" xr:uid="{00000000-0005-0000-0000-000045950000}"/>
    <cellStyle name="Salida 2 6 15" xfId="38213" xr:uid="{00000000-0005-0000-0000-000046950000}"/>
    <cellStyle name="Salida 2 6 16" xfId="38214" xr:uid="{00000000-0005-0000-0000-000047950000}"/>
    <cellStyle name="Salida 2 6 17" xfId="38215" xr:uid="{00000000-0005-0000-0000-000048950000}"/>
    <cellStyle name="Salida 2 6 18" xfId="38216" xr:uid="{00000000-0005-0000-0000-000049950000}"/>
    <cellStyle name="Salida 2 6 19" xfId="38217" xr:uid="{00000000-0005-0000-0000-00004A950000}"/>
    <cellStyle name="Salida 2 6 2" xfId="38218" xr:uid="{00000000-0005-0000-0000-00004B950000}"/>
    <cellStyle name="Salida 2 6 20" xfId="38219" xr:uid="{00000000-0005-0000-0000-00004C950000}"/>
    <cellStyle name="Salida 2 6 21" xfId="38220" xr:uid="{00000000-0005-0000-0000-00004D950000}"/>
    <cellStyle name="Salida 2 6 22" xfId="38221" xr:uid="{00000000-0005-0000-0000-00004E950000}"/>
    <cellStyle name="Salida 2 6 23" xfId="38222" xr:uid="{00000000-0005-0000-0000-00004F950000}"/>
    <cellStyle name="Salida 2 6 24" xfId="38223" xr:uid="{00000000-0005-0000-0000-000050950000}"/>
    <cellStyle name="Salida 2 6 25" xfId="38224" xr:uid="{00000000-0005-0000-0000-000051950000}"/>
    <cellStyle name="Salida 2 6 26" xfId="38225" xr:uid="{00000000-0005-0000-0000-000052950000}"/>
    <cellStyle name="Salida 2 6 27" xfId="38226" xr:uid="{00000000-0005-0000-0000-000053950000}"/>
    <cellStyle name="Salida 2 6 28" xfId="38227" xr:uid="{00000000-0005-0000-0000-000054950000}"/>
    <cellStyle name="Salida 2 6 29" xfId="38228" xr:uid="{00000000-0005-0000-0000-000055950000}"/>
    <cellStyle name="Salida 2 6 3" xfId="38229" xr:uid="{00000000-0005-0000-0000-000056950000}"/>
    <cellStyle name="Salida 2 6 30" xfId="38230" xr:uid="{00000000-0005-0000-0000-000057950000}"/>
    <cellStyle name="Salida 2 6 31" xfId="38231" xr:uid="{00000000-0005-0000-0000-000058950000}"/>
    <cellStyle name="Salida 2 6 32" xfId="38232" xr:uid="{00000000-0005-0000-0000-000059950000}"/>
    <cellStyle name="Salida 2 6 33" xfId="38233" xr:uid="{00000000-0005-0000-0000-00005A950000}"/>
    <cellStyle name="Salida 2 6 34" xfId="38234" xr:uid="{00000000-0005-0000-0000-00005B950000}"/>
    <cellStyle name="Salida 2 6 35" xfId="38235" xr:uid="{00000000-0005-0000-0000-00005C950000}"/>
    <cellStyle name="Salida 2 6 36" xfId="38236" xr:uid="{00000000-0005-0000-0000-00005D950000}"/>
    <cellStyle name="Salida 2 6 37" xfId="38237" xr:uid="{00000000-0005-0000-0000-00005E950000}"/>
    <cellStyle name="Salida 2 6 38" xfId="38238" xr:uid="{00000000-0005-0000-0000-00005F950000}"/>
    <cellStyle name="Salida 2 6 39" xfId="38239" xr:uid="{00000000-0005-0000-0000-000060950000}"/>
    <cellStyle name="Salida 2 6 4" xfId="38240" xr:uid="{00000000-0005-0000-0000-000061950000}"/>
    <cellStyle name="Salida 2 6 40" xfId="38241" xr:uid="{00000000-0005-0000-0000-000062950000}"/>
    <cellStyle name="Salida 2 6 41" xfId="38242" xr:uid="{00000000-0005-0000-0000-000063950000}"/>
    <cellStyle name="Salida 2 6 42" xfId="38243" xr:uid="{00000000-0005-0000-0000-000064950000}"/>
    <cellStyle name="Salida 2 6 43" xfId="38244" xr:uid="{00000000-0005-0000-0000-000065950000}"/>
    <cellStyle name="Salida 2 6 44" xfId="38245" xr:uid="{00000000-0005-0000-0000-000066950000}"/>
    <cellStyle name="Salida 2 6 45" xfId="38246" xr:uid="{00000000-0005-0000-0000-000067950000}"/>
    <cellStyle name="Salida 2 6 46" xfId="38247" xr:uid="{00000000-0005-0000-0000-000068950000}"/>
    <cellStyle name="Salida 2 6 47" xfId="38248" xr:uid="{00000000-0005-0000-0000-000069950000}"/>
    <cellStyle name="Salida 2 6 48" xfId="38249" xr:uid="{00000000-0005-0000-0000-00006A950000}"/>
    <cellStyle name="Salida 2 6 49" xfId="38250" xr:uid="{00000000-0005-0000-0000-00006B950000}"/>
    <cellStyle name="Salida 2 6 5" xfId="38251" xr:uid="{00000000-0005-0000-0000-00006C950000}"/>
    <cellStyle name="Salida 2 6 50" xfId="38252" xr:uid="{00000000-0005-0000-0000-00006D950000}"/>
    <cellStyle name="Salida 2 6 51" xfId="38253" xr:uid="{00000000-0005-0000-0000-00006E950000}"/>
    <cellStyle name="Salida 2 6 52" xfId="38254" xr:uid="{00000000-0005-0000-0000-00006F950000}"/>
    <cellStyle name="Salida 2 6 53" xfId="38255" xr:uid="{00000000-0005-0000-0000-000070950000}"/>
    <cellStyle name="Salida 2 6 54" xfId="38256" xr:uid="{00000000-0005-0000-0000-000071950000}"/>
    <cellStyle name="Salida 2 6 55" xfId="38257" xr:uid="{00000000-0005-0000-0000-000072950000}"/>
    <cellStyle name="Salida 2 6 56" xfId="38258" xr:uid="{00000000-0005-0000-0000-000073950000}"/>
    <cellStyle name="Salida 2 6 57" xfId="38259" xr:uid="{00000000-0005-0000-0000-000074950000}"/>
    <cellStyle name="Salida 2 6 58" xfId="38260" xr:uid="{00000000-0005-0000-0000-000075950000}"/>
    <cellStyle name="Salida 2 6 59" xfId="38261" xr:uid="{00000000-0005-0000-0000-000076950000}"/>
    <cellStyle name="Salida 2 6 6" xfId="38262" xr:uid="{00000000-0005-0000-0000-000077950000}"/>
    <cellStyle name="Salida 2 6 60" xfId="38263" xr:uid="{00000000-0005-0000-0000-000078950000}"/>
    <cellStyle name="Salida 2 6 61" xfId="38264" xr:uid="{00000000-0005-0000-0000-000079950000}"/>
    <cellStyle name="Salida 2 6 62" xfId="38265" xr:uid="{00000000-0005-0000-0000-00007A950000}"/>
    <cellStyle name="Salida 2 6 63" xfId="38266" xr:uid="{00000000-0005-0000-0000-00007B950000}"/>
    <cellStyle name="Salida 2 6 64" xfId="38267" xr:uid="{00000000-0005-0000-0000-00007C950000}"/>
    <cellStyle name="Salida 2 6 65" xfId="38268" xr:uid="{00000000-0005-0000-0000-00007D950000}"/>
    <cellStyle name="Salida 2 6 66" xfId="38269" xr:uid="{00000000-0005-0000-0000-00007E950000}"/>
    <cellStyle name="Salida 2 6 67" xfId="38270" xr:uid="{00000000-0005-0000-0000-00007F950000}"/>
    <cellStyle name="Salida 2 6 68" xfId="38271" xr:uid="{00000000-0005-0000-0000-000080950000}"/>
    <cellStyle name="Salida 2 6 69" xfId="38272" xr:uid="{00000000-0005-0000-0000-000081950000}"/>
    <cellStyle name="Salida 2 6 7" xfId="38273" xr:uid="{00000000-0005-0000-0000-000082950000}"/>
    <cellStyle name="Salida 2 6 70" xfId="38274" xr:uid="{00000000-0005-0000-0000-000083950000}"/>
    <cellStyle name="Salida 2 6 71" xfId="38275" xr:uid="{00000000-0005-0000-0000-000084950000}"/>
    <cellStyle name="Salida 2 6 8" xfId="38276" xr:uid="{00000000-0005-0000-0000-000085950000}"/>
    <cellStyle name="Salida 2 6 9" xfId="38277" xr:uid="{00000000-0005-0000-0000-000086950000}"/>
    <cellStyle name="Salida 2 60" xfId="38278" xr:uid="{00000000-0005-0000-0000-000087950000}"/>
    <cellStyle name="Salida 2 61" xfId="38279" xr:uid="{00000000-0005-0000-0000-000088950000}"/>
    <cellStyle name="Salida 2 62" xfId="38280" xr:uid="{00000000-0005-0000-0000-000089950000}"/>
    <cellStyle name="Salida 2 63" xfId="38281" xr:uid="{00000000-0005-0000-0000-00008A950000}"/>
    <cellStyle name="Salida 2 64" xfId="38282" xr:uid="{00000000-0005-0000-0000-00008B950000}"/>
    <cellStyle name="Salida 2 65" xfId="38283" xr:uid="{00000000-0005-0000-0000-00008C950000}"/>
    <cellStyle name="Salida 2 66" xfId="38284" xr:uid="{00000000-0005-0000-0000-00008D950000}"/>
    <cellStyle name="Salida 2 67" xfId="38285" xr:uid="{00000000-0005-0000-0000-00008E950000}"/>
    <cellStyle name="Salida 2 68" xfId="38286" xr:uid="{00000000-0005-0000-0000-00008F950000}"/>
    <cellStyle name="Salida 2 69" xfId="38287" xr:uid="{00000000-0005-0000-0000-000090950000}"/>
    <cellStyle name="Salida 2 7" xfId="38288" xr:uid="{00000000-0005-0000-0000-000091950000}"/>
    <cellStyle name="Salida 2 7 10" xfId="38289" xr:uid="{00000000-0005-0000-0000-000092950000}"/>
    <cellStyle name="Salida 2 7 11" xfId="38290" xr:uid="{00000000-0005-0000-0000-000093950000}"/>
    <cellStyle name="Salida 2 7 12" xfId="38291" xr:uid="{00000000-0005-0000-0000-000094950000}"/>
    <cellStyle name="Salida 2 7 13" xfId="38292" xr:uid="{00000000-0005-0000-0000-000095950000}"/>
    <cellStyle name="Salida 2 7 14" xfId="38293" xr:uid="{00000000-0005-0000-0000-000096950000}"/>
    <cellStyle name="Salida 2 7 15" xfId="38294" xr:uid="{00000000-0005-0000-0000-000097950000}"/>
    <cellStyle name="Salida 2 7 16" xfId="38295" xr:uid="{00000000-0005-0000-0000-000098950000}"/>
    <cellStyle name="Salida 2 7 17" xfId="38296" xr:uid="{00000000-0005-0000-0000-000099950000}"/>
    <cellStyle name="Salida 2 7 18" xfId="38297" xr:uid="{00000000-0005-0000-0000-00009A950000}"/>
    <cellStyle name="Salida 2 7 19" xfId="38298" xr:uid="{00000000-0005-0000-0000-00009B950000}"/>
    <cellStyle name="Salida 2 7 2" xfId="38299" xr:uid="{00000000-0005-0000-0000-00009C950000}"/>
    <cellStyle name="Salida 2 7 20" xfId="38300" xr:uid="{00000000-0005-0000-0000-00009D950000}"/>
    <cellStyle name="Salida 2 7 21" xfId="38301" xr:uid="{00000000-0005-0000-0000-00009E950000}"/>
    <cellStyle name="Salida 2 7 22" xfId="38302" xr:uid="{00000000-0005-0000-0000-00009F950000}"/>
    <cellStyle name="Salida 2 7 23" xfId="38303" xr:uid="{00000000-0005-0000-0000-0000A0950000}"/>
    <cellStyle name="Salida 2 7 24" xfId="38304" xr:uid="{00000000-0005-0000-0000-0000A1950000}"/>
    <cellStyle name="Salida 2 7 25" xfId="38305" xr:uid="{00000000-0005-0000-0000-0000A2950000}"/>
    <cellStyle name="Salida 2 7 26" xfId="38306" xr:uid="{00000000-0005-0000-0000-0000A3950000}"/>
    <cellStyle name="Salida 2 7 27" xfId="38307" xr:uid="{00000000-0005-0000-0000-0000A4950000}"/>
    <cellStyle name="Salida 2 7 28" xfId="38308" xr:uid="{00000000-0005-0000-0000-0000A5950000}"/>
    <cellStyle name="Salida 2 7 29" xfId="38309" xr:uid="{00000000-0005-0000-0000-0000A6950000}"/>
    <cellStyle name="Salida 2 7 3" xfId="38310" xr:uid="{00000000-0005-0000-0000-0000A7950000}"/>
    <cellStyle name="Salida 2 7 30" xfId="38311" xr:uid="{00000000-0005-0000-0000-0000A8950000}"/>
    <cellStyle name="Salida 2 7 31" xfId="38312" xr:uid="{00000000-0005-0000-0000-0000A9950000}"/>
    <cellStyle name="Salida 2 7 32" xfId="38313" xr:uid="{00000000-0005-0000-0000-0000AA950000}"/>
    <cellStyle name="Salida 2 7 33" xfId="38314" xr:uid="{00000000-0005-0000-0000-0000AB950000}"/>
    <cellStyle name="Salida 2 7 34" xfId="38315" xr:uid="{00000000-0005-0000-0000-0000AC950000}"/>
    <cellStyle name="Salida 2 7 35" xfId="38316" xr:uid="{00000000-0005-0000-0000-0000AD950000}"/>
    <cellStyle name="Salida 2 7 36" xfId="38317" xr:uid="{00000000-0005-0000-0000-0000AE950000}"/>
    <cellStyle name="Salida 2 7 37" xfId="38318" xr:uid="{00000000-0005-0000-0000-0000AF950000}"/>
    <cellStyle name="Salida 2 7 38" xfId="38319" xr:uid="{00000000-0005-0000-0000-0000B0950000}"/>
    <cellStyle name="Salida 2 7 39" xfId="38320" xr:uid="{00000000-0005-0000-0000-0000B1950000}"/>
    <cellStyle name="Salida 2 7 4" xfId="38321" xr:uid="{00000000-0005-0000-0000-0000B2950000}"/>
    <cellStyle name="Salida 2 7 40" xfId="38322" xr:uid="{00000000-0005-0000-0000-0000B3950000}"/>
    <cellStyle name="Salida 2 7 41" xfId="38323" xr:uid="{00000000-0005-0000-0000-0000B4950000}"/>
    <cellStyle name="Salida 2 7 42" xfId="38324" xr:uid="{00000000-0005-0000-0000-0000B5950000}"/>
    <cellStyle name="Salida 2 7 43" xfId="38325" xr:uid="{00000000-0005-0000-0000-0000B6950000}"/>
    <cellStyle name="Salida 2 7 44" xfId="38326" xr:uid="{00000000-0005-0000-0000-0000B7950000}"/>
    <cellStyle name="Salida 2 7 45" xfId="38327" xr:uid="{00000000-0005-0000-0000-0000B8950000}"/>
    <cellStyle name="Salida 2 7 46" xfId="38328" xr:uid="{00000000-0005-0000-0000-0000B9950000}"/>
    <cellStyle name="Salida 2 7 47" xfId="38329" xr:uid="{00000000-0005-0000-0000-0000BA950000}"/>
    <cellStyle name="Salida 2 7 48" xfId="38330" xr:uid="{00000000-0005-0000-0000-0000BB950000}"/>
    <cellStyle name="Salida 2 7 49" xfId="38331" xr:uid="{00000000-0005-0000-0000-0000BC950000}"/>
    <cellStyle name="Salida 2 7 5" xfId="38332" xr:uid="{00000000-0005-0000-0000-0000BD950000}"/>
    <cellStyle name="Salida 2 7 50" xfId="38333" xr:uid="{00000000-0005-0000-0000-0000BE950000}"/>
    <cellStyle name="Salida 2 7 51" xfId="38334" xr:uid="{00000000-0005-0000-0000-0000BF950000}"/>
    <cellStyle name="Salida 2 7 52" xfId="38335" xr:uid="{00000000-0005-0000-0000-0000C0950000}"/>
    <cellStyle name="Salida 2 7 53" xfId="38336" xr:uid="{00000000-0005-0000-0000-0000C1950000}"/>
    <cellStyle name="Salida 2 7 54" xfId="38337" xr:uid="{00000000-0005-0000-0000-0000C2950000}"/>
    <cellStyle name="Salida 2 7 55" xfId="38338" xr:uid="{00000000-0005-0000-0000-0000C3950000}"/>
    <cellStyle name="Salida 2 7 56" xfId="38339" xr:uid="{00000000-0005-0000-0000-0000C4950000}"/>
    <cellStyle name="Salida 2 7 57" xfId="38340" xr:uid="{00000000-0005-0000-0000-0000C5950000}"/>
    <cellStyle name="Salida 2 7 58" xfId="38341" xr:uid="{00000000-0005-0000-0000-0000C6950000}"/>
    <cellStyle name="Salida 2 7 59" xfId="38342" xr:uid="{00000000-0005-0000-0000-0000C7950000}"/>
    <cellStyle name="Salida 2 7 6" xfId="38343" xr:uid="{00000000-0005-0000-0000-0000C8950000}"/>
    <cellStyle name="Salida 2 7 60" xfId="38344" xr:uid="{00000000-0005-0000-0000-0000C9950000}"/>
    <cellStyle name="Salida 2 7 61" xfId="38345" xr:uid="{00000000-0005-0000-0000-0000CA950000}"/>
    <cellStyle name="Salida 2 7 62" xfId="38346" xr:uid="{00000000-0005-0000-0000-0000CB950000}"/>
    <cellStyle name="Salida 2 7 63" xfId="38347" xr:uid="{00000000-0005-0000-0000-0000CC950000}"/>
    <cellStyle name="Salida 2 7 64" xfId="38348" xr:uid="{00000000-0005-0000-0000-0000CD950000}"/>
    <cellStyle name="Salida 2 7 65" xfId="38349" xr:uid="{00000000-0005-0000-0000-0000CE950000}"/>
    <cellStyle name="Salida 2 7 66" xfId="38350" xr:uid="{00000000-0005-0000-0000-0000CF950000}"/>
    <cellStyle name="Salida 2 7 67" xfId="38351" xr:uid="{00000000-0005-0000-0000-0000D0950000}"/>
    <cellStyle name="Salida 2 7 68" xfId="38352" xr:uid="{00000000-0005-0000-0000-0000D1950000}"/>
    <cellStyle name="Salida 2 7 69" xfId="38353" xr:uid="{00000000-0005-0000-0000-0000D2950000}"/>
    <cellStyle name="Salida 2 7 7" xfId="38354" xr:uid="{00000000-0005-0000-0000-0000D3950000}"/>
    <cellStyle name="Salida 2 7 70" xfId="38355" xr:uid="{00000000-0005-0000-0000-0000D4950000}"/>
    <cellStyle name="Salida 2 7 71" xfId="38356" xr:uid="{00000000-0005-0000-0000-0000D5950000}"/>
    <cellStyle name="Salida 2 7 8" xfId="38357" xr:uid="{00000000-0005-0000-0000-0000D6950000}"/>
    <cellStyle name="Salida 2 7 9" xfId="38358" xr:uid="{00000000-0005-0000-0000-0000D7950000}"/>
    <cellStyle name="Salida 2 70" xfId="38359" xr:uid="{00000000-0005-0000-0000-0000D8950000}"/>
    <cellStyle name="Salida 2 71" xfId="38360" xr:uid="{00000000-0005-0000-0000-0000D9950000}"/>
    <cellStyle name="Salida 2 72" xfId="38361" xr:uid="{00000000-0005-0000-0000-0000DA950000}"/>
    <cellStyle name="Salida 2 73" xfId="38362" xr:uid="{00000000-0005-0000-0000-0000DB950000}"/>
    <cellStyle name="Salida 2 74" xfId="38363" xr:uid="{00000000-0005-0000-0000-0000DC950000}"/>
    <cellStyle name="Salida 2 75" xfId="38364" xr:uid="{00000000-0005-0000-0000-0000DD950000}"/>
    <cellStyle name="Salida 2 76" xfId="38365" xr:uid="{00000000-0005-0000-0000-0000DE950000}"/>
    <cellStyle name="Salida 2 77" xfId="38366" xr:uid="{00000000-0005-0000-0000-0000DF950000}"/>
    <cellStyle name="Salida 2 78" xfId="38367" xr:uid="{00000000-0005-0000-0000-0000E0950000}"/>
    <cellStyle name="Salida 2 79" xfId="38368" xr:uid="{00000000-0005-0000-0000-0000E1950000}"/>
    <cellStyle name="Salida 2 8" xfId="38369" xr:uid="{00000000-0005-0000-0000-0000E2950000}"/>
    <cellStyle name="Salida 2 80" xfId="38370" xr:uid="{00000000-0005-0000-0000-0000E3950000}"/>
    <cellStyle name="Salida 2 81" xfId="38371" xr:uid="{00000000-0005-0000-0000-0000E4950000}"/>
    <cellStyle name="Salida 2 9" xfId="38372" xr:uid="{00000000-0005-0000-0000-0000E5950000}"/>
    <cellStyle name="Salida 2_CO-TK-(1)" xfId="38373" xr:uid="{00000000-0005-0000-0000-0000E6950000}"/>
    <cellStyle name="Salida 3" xfId="38374" xr:uid="{00000000-0005-0000-0000-0000E7950000}"/>
    <cellStyle name="Salida 3 10" xfId="38375" xr:uid="{00000000-0005-0000-0000-0000E8950000}"/>
    <cellStyle name="Salida 3 11" xfId="38376" xr:uid="{00000000-0005-0000-0000-0000E9950000}"/>
    <cellStyle name="Salida 3 2" xfId="38377" xr:uid="{00000000-0005-0000-0000-0000EA950000}"/>
    <cellStyle name="Salida 3 2 10" xfId="38378" xr:uid="{00000000-0005-0000-0000-0000EB950000}"/>
    <cellStyle name="Salida 3 2 11" xfId="38379" xr:uid="{00000000-0005-0000-0000-0000EC950000}"/>
    <cellStyle name="Salida 3 2 12" xfId="38380" xr:uid="{00000000-0005-0000-0000-0000ED950000}"/>
    <cellStyle name="Salida 3 2 13" xfId="38381" xr:uid="{00000000-0005-0000-0000-0000EE950000}"/>
    <cellStyle name="Salida 3 2 14" xfId="38382" xr:uid="{00000000-0005-0000-0000-0000EF950000}"/>
    <cellStyle name="Salida 3 2 15" xfId="38383" xr:uid="{00000000-0005-0000-0000-0000F0950000}"/>
    <cellStyle name="Salida 3 2 16" xfId="38384" xr:uid="{00000000-0005-0000-0000-0000F1950000}"/>
    <cellStyle name="Salida 3 2 17" xfId="38385" xr:uid="{00000000-0005-0000-0000-0000F2950000}"/>
    <cellStyle name="Salida 3 2 18" xfId="38386" xr:uid="{00000000-0005-0000-0000-0000F3950000}"/>
    <cellStyle name="Salida 3 2 19" xfId="38387" xr:uid="{00000000-0005-0000-0000-0000F4950000}"/>
    <cellStyle name="Salida 3 2 2" xfId="38388" xr:uid="{00000000-0005-0000-0000-0000F5950000}"/>
    <cellStyle name="Salida 3 2 20" xfId="38389" xr:uid="{00000000-0005-0000-0000-0000F6950000}"/>
    <cellStyle name="Salida 3 2 21" xfId="38390" xr:uid="{00000000-0005-0000-0000-0000F7950000}"/>
    <cellStyle name="Salida 3 2 22" xfId="38391" xr:uid="{00000000-0005-0000-0000-0000F8950000}"/>
    <cellStyle name="Salida 3 2 23" xfId="38392" xr:uid="{00000000-0005-0000-0000-0000F9950000}"/>
    <cellStyle name="Salida 3 2 24" xfId="38393" xr:uid="{00000000-0005-0000-0000-0000FA950000}"/>
    <cellStyle name="Salida 3 2 25" xfId="38394" xr:uid="{00000000-0005-0000-0000-0000FB950000}"/>
    <cellStyle name="Salida 3 2 26" xfId="38395" xr:uid="{00000000-0005-0000-0000-0000FC950000}"/>
    <cellStyle name="Salida 3 2 27" xfId="38396" xr:uid="{00000000-0005-0000-0000-0000FD950000}"/>
    <cellStyle name="Salida 3 2 28" xfId="38397" xr:uid="{00000000-0005-0000-0000-0000FE950000}"/>
    <cellStyle name="Salida 3 2 29" xfId="38398" xr:uid="{00000000-0005-0000-0000-0000FF950000}"/>
    <cellStyle name="Salida 3 2 3" xfId="38399" xr:uid="{00000000-0005-0000-0000-000000960000}"/>
    <cellStyle name="Salida 3 2 30" xfId="38400" xr:uid="{00000000-0005-0000-0000-000001960000}"/>
    <cellStyle name="Salida 3 2 31" xfId="38401" xr:uid="{00000000-0005-0000-0000-000002960000}"/>
    <cellStyle name="Salida 3 2 32" xfId="38402" xr:uid="{00000000-0005-0000-0000-000003960000}"/>
    <cellStyle name="Salida 3 2 33" xfId="38403" xr:uid="{00000000-0005-0000-0000-000004960000}"/>
    <cellStyle name="Salida 3 2 34" xfId="38404" xr:uid="{00000000-0005-0000-0000-000005960000}"/>
    <cellStyle name="Salida 3 2 35" xfId="38405" xr:uid="{00000000-0005-0000-0000-000006960000}"/>
    <cellStyle name="Salida 3 2 36" xfId="38406" xr:uid="{00000000-0005-0000-0000-000007960000}"/>
    <cellStyle name="Salida 3 2 37" xfId="38407" xr:uid="{00000000-0005-0000-0000-000008960000}"/>
    <cellStyle name="Salida 3 2 38" xfId="38408" xr:uid="{00000000-0005-0000-0000-000009960000}"/>
    <cellStyle name="Salida 3 2 39" xfId="38409" xr:uid="{00000000-0005-0000-0000-00000A960000}"/>
    <cellStyle name="Salida 3 2 4" xfId="38410" xr:uid="{00000000-0005-0000-0000-00000B960000}"/>
    <cellStyle name="Salida 3 2 40" xfId="38411" xr:uid="{00000000-0005-0000-0000-00000C960000}"/>
    <cellStyle name="Salida 3 2 41" xfId="38412" xr:uid="{00000000-0005-0000-0000-00000D960000}"/>
    <cellStyle name="Salida 3 2 42" xfId="38413" xr:uid="{00000000-0005-0000-0000-00000E960000}"/>
    <cellStyle name="Salida 3 2 43" xfId="38414" xr:uid="{00000000-0005-0000-0000-00000F960000}"/>
    <cellStyle name="Salida 3 2 44" xfId="38415" xr:uid="{00000000-0005-0000-0000-000010960000}"/>
    <cellStyle name="Salida 3 2 45" xfId="38416" xr:uid="{00000000-0005-0000-0000-000011960000}"/>
    <cellStyle name="Salida 3 2 46" xfId="38417" xr:uid="{00000000-0005-0000-0000-000012960000}"/>
    <cellStyle name="Salida 3 2 47" xfId="38418" xr:uid="{00000000-0005-0000-0000-000013960000}"/>
    <cellStyle name="Salida 3 2 48" xfId="38419" xr:uid="{00000000-0005-0000-0000-000014960000}"/>
    <cellStyle name="Salida 3 2 49" xfId="38420" xr:uid="{00000000-0005-0000-0000-000015960000}"/>
    <cellStyle name="Salida 3 2 5" xfId="38421" xr:uid="{00000000-0005-0000-0000-000016960000}"/>
    <cellStyle name="Salida 3 2 50" xfId="38422" xr:uid="{00000000-0005-0000-0000-000017960000}"/>
    <cellStyle name="Salida 3 2 51" xfId="38423" xr:uid="{00000000-0005-0000-0000-000018960000}"/>
    <cellStyle name="Salida 3 2 52" xfId="38424" xr:uid="{00000000-0005-0000-0000-000019960000}"/>
    <cellStyle name="Salida 3 2 53" xfId="38425" xr:uid="{00000000-0005-0000-0000-00001A960000}"/>
    <cellStyle name="Salida 3 2 54" xfId="38426" xr:uid="{00000000-0005-0000-0000-00001B960000}"/>
    <cellStyle name="Salida 3 2 55" xfId="38427" xr:uid="{00000000-0005-0000-0000-00001C960000}"/>
    <cellStyle name="Salida 3 2 56" xfId="38428" xr:uid="{00000000-0005-0000-0000-00001D960000}"/>
    <cellStyle name="Salida 3 2 57" xfId="38429" xr:uid="{00000000-0005-0000-0000-00001E960000}"/>
    <cellStyle name="Salida 3 2 58" xfId="38430" xr:uid="{00000000-0005-0000-0000-00001F960000}"/>
    <cellStyle name="Salida 3 2 59" xfId="38431" xr:uid="{00000000-0005-0000-0000-000020960000}"/>
    <cellStyle name="Salida 3 2 6" xfId="38432" xr:uid="{00000000-0005-0000-0000-000021960000}"/>
    <cellStyle name="Salida 3 2 60" xfId="38433" xr:uid="{00000000-0005-0000-0000-000022960000}"/>
    <cellStyle name="Salida 3 2 61" xfId="38434" xr:uid="{00000000-0005-0000-0000-000023960000}"/>
    <cellStyle name="Salida 3 2 62" xfId="38435" xr:uid="{00000000-0005-0000-0000-000024960000}"/>
    <cellStyle name="Salida 3 2 63" xfId="38436" xr:uid="{00000000-0005-0000-0000-000025960000}"/>
    <cellStyle name="Salida 3 2 64" xfId="38437" xr:uid="{00000000-0005-0000-0000-000026960000}"/>
    <cellStyle name="Salida 3 2 65" xfId="38438" xr:uid="{00000000-0005-0000-0000-000027960000}"/>
    <cellStyle name="Salida 3 2 66" xfId="38439" xr:uid="{00000000-0005-0000-0000-000028960000}"/>
    <cellStyle name="Salida 3 2 67" xfId="38440" xr:uid="{00000000-0005-0000-0000-000029960000}"/>
    <cellStyle name="Salida 3 2 68" xfId="38441" xr:uid="{00000000-0005-0000-0000-00002A960000}"/>
    <cellStyle name="Salida 3 2 69" xfId="38442" xr:uid="{00000000-0005-0000-0000-00002B960000}"/>
    <cellStyle name="Salida 3 2 7" xfId="38443" xr:uid="{00000000-0005-0000-0000-00002C960000}"/>
    <cellStyle name="Salida 3 2 70" xfId="38444" xr:uid="{00000000-0005-0000-0000-00002D960000}"/>
    <cellStyle name="Salida 3 2 71" xfId="38445" xr:uid="{00000000-0005-0000-0000-00002E960000}"/>
    <cellStyle name="Salida 3 2 8" xfId="38446" xr:uid="{00000000-0005-0000-0000-00002F960000}"/>
    <cellStyle name="Salida 3 2 9" xfId="38447" xr:uid="{00000000-0005-0000-0000-000030960000}"/>
    <cellStyle name="Salida 3 3" xfId="38448" xr:uid="{00000000-0005-0000-0000-000031960000}"/>
    <cellStyle name="Salida 3 3 10" xfId="38449" xr:uid="{00000000-0005-0000-0000-000032960000}"/>
    <cellStyle name="Salida 3 3 11" xfId="38450" xr:uid="{00000000-0005-0000-0000-000033960000}"/>
    <cellStyle name="Salida 3 3 12" xfId="38451" xr:uid="{00000000-0005-0000-0000-000034960000}"/>
    <cellStyle name="Salida 3 3 13" xfId="38452" xr:uid="{00000000-0005-0000-0000-000035960000}"/>
    <cellStyle name="Salida 3 3 14" xfId="38453" xr:uid="{00000000-0005-0000-0000-000036960000}"/>
    <cellStyle name="Salida 3 3 15" xfId="38454" xr:uid="{00000000-0005-0000-0000-000037960000}"/>
    <cellStyle name="Salida 3 3 16" xfId="38455" xr:uid="{00000000-0005-0000-0000-000038960000}"/>
    <cellStyle name="Salida 3 3 17" xfId="38456" xr:uid="{00000000-0005-0000-0000-000039960000}"/>
    <cellStyle name="Salida 3 3 18" xfId="38457" xr:uid="{00000000-0005-0000-0000-00003A960000}"/>
    <cellStyle name="Salida 3 3 19" xfId="38458" xr:uid="{00000000-0005-0000-0000-00003B960000}"/>
    <cellStyle name="Salida 3 3 2" xfId="38459" xr:uid="{00000000-0005-0000-0000-00003C960000}"/>
    <cellStyle name="Salida 3 3 20" xfId="38460" xr:uid="{00000000-0005-0000-0000-00003D960000}"/>
    <cellStyle name="Salida 3 3 21" xfId="38461" xr:uid="{00000000-0005-0000-0000-00003E960000}"/>
    <cellStyle name="Salida 3 3 22" xfId="38462" xr:uid="{00000000-0005-0000-0000-00003F960000}"/>
    <cellStyle name="Salida 3 3 23" xfId="38463" xr:uid="{00000000-0005-0000-0000-000040960000}"/>
    <cellStyle name="Salida 3 3 24" xfId="38464" xr:uid="{00000000-0005-0000-0000-000041960000}"/>
    <cellStyle name="Salida 3 3 25" xfId="38465" xr:uid="{00000000-0005-0000-0000-000042960000}"/>
    <cellStyle name="Salida 3 3 26" xfId="38466" xr:uid="{00000000-0005-0000-0000-000043960000}"/>
    <cellStyle name="Salida 3 3 27" xfId="38467" xr:uid="{00000000-0005-0000-0000-000044960000}"/>
    <cellStyle name="Salida 3 3 28" xfId="38468" xr:uid="{00000000-0005-0000-0000-000045960000}"/>
    <cellStyle name="Salida 3 3 29" xfId="38469" xr:uid="{00000000-0005-0000-0000-000046960000}"/>
    <cellStyle name="Salida 3 3 3" xfId="38470" xr:uid="{00000000-0005-0000-0000-000047960000}"/>
    <cellStyle name="Salida 3 3 30" xfId="38471" xr:uid="{00000000-0005-0000-0000-000048960000}"/>
    <cellStyle name="Salida 3 3 31" xfId="38472" xr:uid="{00000000-0005-0000-0000-000049960000}"/>
    <cellStyle name="Salida 3 3 32" xfId="38473" xr:uid="{00000000-0005-0000-0000-00004A960000}"/>
    <cellStyle name="Salida 3 3 33" xfId="38474" xr:uid="{00000000-0005-0000-0000-00004B960000}"/>
    <cellStyle name="Salida 3 3 34" xfId="38475" xr:uid="{00000000-0005-0000-0000-00004C960000}"/>
    <cellStyle name="Salida 3 3 35" xfId="38476" xr:uid="{00000000-0005-0000-0000-00004D960000}"/>
    <cellStyle name="Salida 3 3 36" xfId="38477" xr:uid="{00000000-0005-0000-0000-00004E960000}"/>
    <cellStyle name="Salida 3 3 37" xfId="38478" xr:uid="{00000000-0005-0000-0000-00004F960000}"/>
    <cellStyle name="Salida 3 3 38" xfId="38479" xr:uid="{00000000-0005-0000-0000-000050960000}"/>
    <cellStyle name="Salida 3 3 39" xfId="38480" xr:uid="{00000000-0005-0000-0000-000051960000}"/>
    <cellStyle name="Salida 3 3 4" xfId="38481" xr:uid="{00000000-0005-0000-0000-000052960000}"/>
    <cellStyle name="Salida 3 3 40" xfId="38482" xr:uid="{00000000-0005-0000-0000-000053960000}"/>
    <cellStyle name="Salida 3 3 41" xfId="38483" xr:uid="{00000000-0005-0000-0000-000054960000}"/>
    <cellStyle name="Salida 3 3 42" xfId="38484" xr:uid="{00000000-0005-0000-0000-000055960000}"/>
    <cellStyle name="Salida 3 3 43" xfId="38485" xr:uid="{00000000-0005-0000-0000-000056960000}"/>
    <cellStyle name="Salida 3 3 44" xfId="38486" xr:uid="{00000000-0005-0000-0000-000057960000}"/>
    <cellStyle name="Salida 3 3 45" xfId="38487" xr:uid="{00000000-0005-0000-0000-000058960000}"/>
    <cellStyle name="Salida 3 3 46" xfId="38488" xr:uid="{00000000-0005-0000-0000-000059960000}"/>
    <cellStyle name="Salida 3 3 47" xfId="38489" xr:uid="{00000000-0005-0000-0000-00005A960000}"/>
    <cellStyle name="Salida 3 3 48" xfId="38490" xr:uid="{00000000-0005-0000-0000-00005B960000}"/>
    <cellStyle name="Salida 3 3 49" xfId="38491" xr:uid="{00000000-0005-0000-0000-00005C960000}"/>
    <cellStyle name="Salida 3 3 5" xfId="38492" xr:uid="{00000000-0005-0000-0000-00005D960000}"/>
    <cellStyle name="Salida 3 3 50" xfId="38493" xr:uid="{00000000-0005-0000-0000-00005E960000}"/>
    <cellStyle name="Salida 3 3 51" xfId="38494" xr:uid="{00000000-0005-0000-0000-00005F960000}"/>
    <cellStyle name="Salida 3 3 52" xfId="38495" xr:uid="{00000000-0005-0000-0000-000060960000}"/>
    <cellStyle name="Salida 3 3 53" xfId="38496" xr:uid="{00000000-0005-0000-0000-000061960000}"/>
    <cellStyle name="Salida 3 3 54" xfId="38497" xr:uid="{00000000-0005-0000-0000-000062960000}"/>
    <cellStyle name="Salida 3 3 55" xfId="38498" xr:uid="{00000000-0005-0000-0000-000063960000}"/>
    <cellStyle name="Salida 3 3 56" xfId="38499" xr:uid="{00000000-0005-0000-0000-000064960000}"/>
    <cellStyle name="Salida 3 3 57" xfId="38500" xr:uid="{00000000-0005-0000-0000-000065960000}"/>
    <cellStyle name="Salida 3 3 58" xfId="38501" xr:uid="{00000000-0005-0000-0000-000066960000}"/>
    <cellStyle name="Salida 3 3 59" xfId="38502" xr:uid="{00000000-0005-0000-0000-000067960000}"/>
    <cellStyle name="Salida 3 3 6" xfId="38503" xr:uid="{00000000-0005-0000-0000-000068960000}"/>
    <cellStyle name="Salida 3 3 60" xfId="38504" xr:uid="{00000000-0005-0000-0000-000069960000}"/>
    <cellStyle name="Salida 3 3 61" xfId="38505" xr:uid="{00000000-0005-0000-0000-00006A960000}"/>
    <cellStyle name="Salida 3 3 62" xfId="38506" xr:uid="{00000000-0005-0000-0000-00006B960000}"/>
    <cellStyle name="Salida 3 3 63" xfId="38507" xr:uid="{00000000-0005-0000-0000-00006C960000}"/>
    <cellStyle name="Salida 3 3 64" xfId="38508" xr:uid="{00000000-0005-0000-0000-00006D960000}"/>
    <cellStyle name="Salida 3 3 65" xfId="38509" xr:uid="{00000000-0005-0000-0000-00006E960000}"/>
    <cellStyle name="Salida 3 3 66" xfId="38510" xr:uid="{00000000-0005-0000-0000-00006F960000}"/>
    <cellStyle name="Salida 3 3 67" xfId="38511" xr:uid="{00000000-0005-0000-0000-000070960000}"/>
    <cellStyle name="Salida 3 3 68" xfId="38512" xr:uid="{00000000-0005-0000-0000-000071960000}"/>
    <cellStyle name="Salida 3 3 69" xfId="38513" xr:uid="{00000000-0005-0000-0000-000072960000}"/>
    <cellStyle name="Salida 3 3 7" xfId="38514" xr:uid="{00000000-0005-0000-0000-000073960000}"/>
    <cellStyle name="Salida 3 3 70" xfId="38515" xr:uid="{00000000-0005-0000-0000-000074960000}"/>
    <cellStyle name="Salida 3 3 71" xfId="38516" xr:uid="{00000000-0005-0000-0000-000075960000}"/>
    <cellStyle name="Salida 3 3 8" xfId="38517" xr:uid="{00000000-0005-0000-0000-000076960000}"/>
    <cellStyle name="Salida 3 3 9" xfId="38518" xr:uid="{00000000-0005-0000-0000-000077960000}"/>
    <cellStyle name="Salida 3 4" xfId="38519" xr:uid="{00000000-0005-0000-0000-000078960000}"/>
    <cellStyle name="Salida 3 4 10" xfId="38520" xr:uid="{00000000-0005-0000-0000-000079960000}"/>
    <cellStyle name="Salida 3 4 11" xfId="38521" xr:uid="{00000000-0005-0000-0000-00007A960000}"/>
    <cellStyle name="Salida 3 4 12" xfId="38522" xr:uid="{00000000-0005-0000-0000-00007B960000}"/>
    <cellStyle name="Salida 3 4 13" xfId="38523" xr:uid="{00000000-0005-0000-0000-00007C960000}"/>
    <cellStyle name="Salida 3 4 14" xfId="38524" xr:uid="{00000000-0005-0000-0000-00007D960000}"/>
    <cellStyle name="Salida 3 4 15" xfId="38525" xr:uid="{00000000-0005-0000-0000-00007E960000}"/>
    <cellStyle name="Salida 3 4 16" xfId="38526" xr:uid="{00000000-0005-0000-0000-00007F960000}"/>
    <cellStyle name="Salida 3 4 17" xfId="38527" xr:uid="{00000000-0005-0000-0000-000080960000}"/>
    <cellStyle name="Salida 3 4 18" xfId="38528" xr:uid="{00000000-0005-0000-0000-000081960000}"/>
    <cellStyle name="Salida 3 4 19" xfId="38529" xr:uid="{00000000-0005-0000-0000-000082960000}"/>
    <cellStyle name="Salida 3 4 2" xfId="38530" xr:uid="{00000000-0005-0000-0000-000083960000}"/>
    <cellStyle name="Salida 3 4 20" xfId="38531" xr:uid="{00000000-0005-0000-0000-000084960000}"/>
    <cellStyle name="Salida 3 4 21" xfId="38532" xr:uid="{00000000-0005-0000-0000-000085960000}"/>
    <cellStyle name="Salida 3 4 22" xfId="38533" xr:uid="{00000000-0005-0000-0000-000086960000}"/>
    <cellStyle name="Salida 3 4 23" xfId="38534" xr:uid="{00000000-0005-0000-0000-000087960000}"/>
    <cellStyle name="Salida 3 4 24" xfId="38535" xr:uid="{00000000-0005-0000-0000-000088960000}"/>
    <cellStyle name="Salida 3 4 25" xfId="38536" xr:uid="{00000000-0005-0000-0000-000089960000}"/>
    <cellStyle name="Salida 3 4 26" xfId="38537" xr:uid="{00000000-0005-0000-0000-00008A960000}"/>
    <cellStyle name="Salida 3 4 27" xfId="38538" xr:uid="{00000000-0005-0000-0000-00008B960000}"/>
    <cellStyle name="Salida 3 4 28" xfId="38539" xr:uid="{00000000-0005-0000-0000-00008C960000}"/>
    <cellStyle name="Salida 3 4 29" xfId="38540" xr:uid="{00000000-0005-0000-0000-00008D960000}"/>
    <cellStyle name="Salida 3 4 3" xfId="38541" xr:uid="{00000000-0005-0000-0000-00008E960000}"/>
    <cellStyle name="Salida 3 4 30" xfId="38542" xr:uid="{00000000-0005-0000-0000-00008F960000}"/>
    <cellStyle name="Salida 3 4 31" xfId="38543" xr:uid="{00000000-0005-0000-0000-000090960000}"/>
    <cellStyle name="Salida 3 4 32" xfId="38544" xr:uid="{00000000-0005-0000-0000-000091960000}"/>
    <cellStyle name="Salida 3 4 33" xfId="38545" xr:uid="{00000000-0005-0000-0000-000092960000}"/>
    <cellStyle name="Salida 3 4 34" xfId="38546" xr:uid="{00000000-0005-0000-0000-000093960000}"/>
    <cellStyle name="Salida 3 4 35" xfId="38547" xr:uid="{00000000-0005-0000-0000-000094960000}"/>
    <cellStyle name="Salida 3 4 36" xfId="38548" xr:uid="{00000000-0005-0000-0000-000095960000}"/>
    <cellStyle name="Salida 3 4 37" xfId="38549" xr:uid="{00000000-0005-0000-0000-000096960000}"/>
    <cellStyle name="Salida 3 4 38" xfId="38550" xr:uid="{00000000-0005-0000-0000-000097960000}"/>
    <cellStyle name="Salida 3 4 39" xfId="38551" xr:uid="{00000000-0005-0000-0000-000098960000}"/>
    <cellStyle name="Salida 3 4 4" xfId="38552" xr:uid="{00000000-0005-0000-0000-000099960000}"/>
    <cellStyle name="Salida 3 4 40" xfId="38553" xr:uid="{00000000-0005-0000-0000-00009A960000}"/>
    <cellStyle name="Salida 3 4 41" xfId="38554" xr:uid="{00000000-0005-0000-0000-00009B960000}"/>
    <cellStyle name="Salida 3 4 42" xfId="38555" xr:uid="{00000000-0005-0000-0000-00009C960000}"/>
    <cellStyle name="Salida 3 4 43" xfId="38556" xr:uid="{00000000-0005-0000-0000-00009D960000}"/>
    <cellStyle name="Salida 3 4 44" xfId="38557" xr:uid="{00000000-0005-0000-0000-00009E960000}"/>
    <cellStyle name="Salida 3 4 45" xfId="38558" xr:uid="{00000000-0005-0000-0000-00009F960000}"/>
    <cellStyle name="Salida 3 4 46" xfId="38559" xr:uid="{00000000-0005-0000-0000-0000A0960000}"/>
    <cellStyle name="Salida 3 4 47" xfId="38560" xr:uid="{00000000-0005-0000-0000-0000A1960000}"/>
    <cellStyle name="Salida 3 4 48" xfId="38561" xr:uid="{00000000-0005-0000-0000-0000A2960000}"/>
    <cellStyle name="Salida 3 4 49" xfId="38562" xr:uid="{00000000-0005-0000-0000-0000A3960000}"/>
    <cellStyle name="Salida 3 4 5" xfId="38563" xr:uid="{00000000-0005-0000-0000-0000A4960000}"/>
    <cellStyle name="Salida 3 4 50" xfId="38564" xr:uid="{00000000-0005-0000-0000-0000A5960000}"/>
    <cellStyle name="Salida 3 4 51" xfId="38565" xr:uid="{00000000-0005-0000-0000-0000A6960000}"/>
    <cellStyle name="Salida 3 4 52" xfId="38566" xr:uid="{00000000-0005-0000-0000-0000A7960000}"/>
    <cellStyle name="Salida 3 4 53" xfId="38567" xr:uid="{00000000-0005-0000-0000-0000A8960000}"/>
    <cellStyle name="Salida 3 4 54" xfId="38568" xr:uid="{00000000-0005-0000-0000-0000A9960000}"/>
    <cellStyle name="Salida 3 4 55" xfId="38569" xr:uid="{00000000-0005-0000-0000-0000AA960000}"/>
    <cellStyle name="Salida 3 4 56" xfId="38570" xr:uid="{00000000-0005-0000-0000-0000AB960000}"/>
    <cellStyle name="Salida 3 4 57" xfId="38571" xr:uid="{00000000-0005-0000-0000-0000AC960000}"/>
    <cellStyle name="Salida 3 4 58" xfId="38572" xr:uid="{00000000-0005-0000-0000-0000AD960000}"/>
    <cellStyle name="Salida 3 4 59" xfId="38573" xr:uid="{00000000-0005-0000-0000-0000AE960000}"/>
    <cellStyle name="Salida 3 4 6" xfId="38574" xr:uid="{00000000-0005-0000-0000-0000AF960000}"/>
    <cellStyle name="Salida 3 4 60" xfId="38575" xr:uid="{00000000-0005-0000-0000-0000B0960000}"/>
    <cellStyle name="Salida 3 4 61" xfId="38576" xr:uid="{00000000-0005-0000-0000-0000B1960000}"/>
    <cellStyle name="Salida 3 4 62" xfId="38577" xr:uid="{00000000-0005-0000-0000-0000B2960000}"/>
    <cellStyle name="Salida 3 4 63" xfId="38578" xr:uid="{00000000-0005-0000-0000-0000B3960000}"/>
    <cellStyle name="Salida 3 4 64" xfId="38579" xr:uid="{00000000-0005-0000-0000-0000B4960000}"/>
    <cellStyle name="Salida 3 4 65" xfId="38580" xr:uid="{00000000-0005-0000-0000-0000B5960000}"/>
    <cellStyle name="Salida 3 4 66" xfId="38581" xr:uid="{00000000-0005-0000-0000-0000B6960000}"/>
    <cellStyle name="Salida 3 4 67" xfId="38582" xr:uid="{00000000-0005-0000-0000-0000B7960000}"/>
    <cellStyle name="Salida 3 4 68" xfId="38583" xr:uid="{00000000-0005-0000-0000-0000B8960000}"/>
    <cellStyle name="Salida 3 4 69" xfId="38584" xr:uid="{00000000-0005-0000-0000-0000B9960000}"/>
    <cellStyle name="Salida 3 4 7" xfId="38585" xr:uid="{00000000-0005-0000-0000-0000BA960000}"/>
    <cellStyle name="Salida 3 4 70" xfId="38586" xr:uid="{00000000-0005-0000-0000-0000BB960000}"/>
    <cellStyle name="Salida 3 4 71" xfId="38587" xr:uid="{00000000-0005-0000-0000-0000BC960000}"/>
    <cellStyle name="Salida 3 4 8" xfId="38588" xr:uid="{00000000-0005-0000-0000-0000BD960000}"/>
    <cellStyle name="Salida 3 4 9" xfId="38589" xr:uid="{00000000-0005-0000-0000-0000BE960000}"/>
    <cellStyle name="Salida 3 5" xfId="38590" xr:uid="{00000000-0005-0000-0000-0000BF960000}"/>
    <cellStyle name="Salida 3 5 10" xfId="38591" xr:uid="{00000000-0005-0000-0000-0000C0960000}"/>
    <cellStyle name="Salida 3 5 11" xfId="38592" xr:uid="{00000000-0005-0000-0000-0000C1960000}"/>
    <cellStyle name="Salida 3 5 12" xfId="38593" xr:uid="{00000000-0005-0000-0000-0000C2960000}"/>
    <cellStyle name="Salida 3 5 13" xfId="38594" xr:uid="{00000000-0005-0000-0000-0000C3960000}"/>
    <cellStyle name="Salida 3 5 14" xfId="38595" xr:uid="{00000000-0005-0000-0000-0000C4960000}"/>
    <cellStyle name="Salida 3 5 15" xfId="38596" xr:uid="{00000000-0005-0000-0000-0000C5960000}"/>
    <cellStyle name="Salida 3 5 16" xfId="38597" xr:uid="{00000000-0005-0000-0000-0000C6960000}"/>
    <cellStyle name="Salida 3 5 17" xfId="38598" xr:uid="{00000000-0005-0000-0000-0000C7960000}"/>
    <cellStyle name="Salida 3 5 18" xfId="38599" xr:uid="{00000000-0005-0000-0000-0000C8960000}"/>
    <cellStyle name="Salida 3 5 19" xfId="38600" xr:uid="{00000000-0005-0000-0000-0000C9960000}"/>
    <cellStyle name="Salida 3 5 2" xfId="38601" xr:uid="{00000000-0005-0000-0000-0000CA960000}"/>
    <cellStyle name="Salida 3 5 20" xfId="38602" xr:uid="{00000000-0005-0000-0000-0000CB960000}"/>
    <cellStyle name="Salida 3 5 21" xfId="38603" xr:uid="{00000000-0005-0000-0000-0000CC960000}"/>
    <cellStyle name="Salida 3 5 22" xfId="38604" xr:uid="{00000000-0005-0000-0000-0000CD960000}"/>
    <cellStyle name="Salida 3 5 23" xfId="38605" xr:uid="{00000000-0005-0000-0000-0000CE960000}"/>
    <cellStyle name="Salida 3 5 24" xfId="38606" xr:uid="{00000000-0005-0000-0000-0000CF960000}"/>
    <cellStyle name="Salida 3 5 25" xfId="38607" xr:uid="{00000000-0005-0000-0000-0000D0960000}"/>
    <cellStyle name="Salida 3 5 26" xfId="38608" xr:uid="{00000000-0005-0000-0000-0000D1960000}"/>
    <cellStyle name="Salida 3 5 27" xfId="38609" xr:uid="{00000000-0005-0000-0000-0000D2960000}"/>
    <cellStyle name="Salida 3 5 28" xfId="38610" xr:uid="{00000000-0005-0000-0000-0000D3960000}"/>
    <cellStyle name="Salida 3 5 29" xfId="38611" xr:uid="{00000000-0005-0000-0000-0000D4960000}"/>
    <cellStyle name="Salida 3 5 3" xfId="38612" xr:uid="{00000000-0005-0000-0000-0000D5960000}"/>
    <cellStyle name="Salida 3 5 30" xfId="38613" xr:uid="{00000000-0005-0000-0000-0000D6960000}"/>
    <cellStyle name="Salida 3 5 31" xfId="38614" xr:uid="{00000000-0005-0000-0000-0000D7960000}"/>
    <cellStyle name="Salida 3 5 32" xfId="38615" xr:uid="{00000000-0005-0000-0000-0000D8960000}"/>
    <cellStyle name="Salida 3 5 33" xfId="38616" xr:uid="{00000000-0005-0000-0000-0000D9960000}"/>
    <cellStyle name="Salida 3 5 34" xfId="38617" xr:uid="{00000000-0005-0000-0000-0000DA960000}"/>
    <cellStyle name="Salida 3 5 35" xfId="38618" xr:uid="{00000000-0005-0000-0000-0000DB960000}"/>
    <cellStyle name="Salida 3 5 36" xfId="38619" xr:uid="{00000000-0005-0000-0000-0000DC960000}"/>
    <cellStyle name="Salida 3 5 37" xfId="38620" xr:uid="{00000000-0005-0000-0000-0000DD960000}"/>
    <cellStyle name="Salida 3 5 38" xfId="38621" xr:uid="{00000000-0005-0000-0000-0000DE960000}"/>
    <cellStyle name="Salida 3 5 39" xfId="38622" xr:uid="{00000000-0005-0000-0000-0000DF960000}"/>
    <cellStyle name="Salida 3 5 4" xfId="38623" xr:uid="{00000000-0005-0000-0000-0000E0960000}"/>
    <cellStyle name="Salida 3 5 40" xfId="38624" xr:uid="{00000000-0005-0000-0000-0000E1960000}"/>
    <cellStyle name="Salida 3 5 41" xfId="38625" xr:uid="{00000000-0005-0000-0000-0000E2960000}"/>
    <cellStyle name="Salida 3 5 42" xfId="38626" xr:uid="{00000000-0005-0000-0000-0000E3960000}"/>
    <cellStyle name="Salida 3 5 43" xfId="38627" xr:uid="{00000000-0005-0000-0000-0000E4960000}"/>
    <cellStyle name="Salida 3 5 44" xfId="38628" xr:uid="{00000000-0005-0000-0000-0000E5960000}"/>
    <cellStyle name="Salida 3 5 45" xfId="38629" xr:uid="{00000000-0005-0000-0000-0000E6960000}"/>
    <cellStyle name="Salida 3 5 46" xfId="38630" xr:uid="{00000000-0005-0000-0000-0000E7960000}"/>
    <cellStyle name="Salida 3 5 47" xfId="38631" xr:uid="{00000000-0005-0000-0000-0000E8960000}"/>
    <cellStyle name="Salida 3 5 48" xfId="38632" xr:uid="{00000000-0005-0000-0000-0000E9960000}"/>
    <cellStyle name="Salida 3 5 49" xfId="38633" xr:uid="{00000000-0005-0000-0000-0000EA960000}"/>
    <cellStyle name="Salida 3 5 5" xfId="38634" xr:uid="{00000000-0005-0000-0000-0000EB960000}"/>
    <cellStyle name="Salida 3 5 50" xfId="38635" xr:uid="{00000000-0005-0000-0000-0000EC960000}"/>
    <cellStyle name="Salida 3 5 51" xfId="38636" xr:uid="{00000000-0005-0000-0000-0000ED960000}"/>
    <cellStyle name="Salida 3 5 52" xfId="38637" xr:uid="{00000000-0005-0000-0000-0000EE960000}"/>
    <cellStyle name="Salida 3 5 53" xfId="38638" xr:uid="{00000000-0005-0000-0000-0000EF960000}"/>
    <cellStyle name="Salida 3 5 54" xfId="38639" xr:uid="{00000000-0005-0000-0000-0000F0960000}"/>
    <cellStyle name="Salida 3 5 55" xfId="38640" xr:uid="{00000000-0005-0000-0000-0000F1960000}"/>
    <cellStyle name="Salida 3 5 56" xfId="38641" xr:uid="{00000000-0005-0000-0000-0000F2960000}"/>
    <cellStyle name="Salida 3 5 57" xfId="38642" xr:uid="{00000000-0005-0000-0000-0000F3960000}"/>
    <cellStyle name="Salida 3 5 58" xfId="38643" xr:uid="{00000000-0005-0000-0000-0000F4960000}"/>
    <cellStyle name="Salida 3 5 59" xfId="38644" xr:uid="{00000000-0005-0000-0000-0000F5960000}"/>
    <cellStyle name="Salida 3 5 6" xfId="38645" xr:uid="{00000000-0005-0000-0000-0000F6960000}"/>
    <cellStyle name="Salida 3 5 60" xfId="38646" xr:uid="{00000000-0005-0000-0000-0000F7960000}"/>
    <cellStyle name="Salida 3 5 61" xfId="38647" xr:uid="{00000000-0005-0000-0000-0000F8960000}"/>
    <cellStyle name="Salida 3 5 62" xfId="38648" xr:uid="{00000000-0005-0000-0000-0000F9960000}"/>
    <cellStyle name="Salida 3 5 63" xfId="38649" xr:uid="{00000000-0005-0000-0000-0000FA960000}"/>
    <cellStyle name="Salida 3 5 64" xfId="38650" xr:uid="{00000000-0005-0000-0000-0000FB960000}"/>
    <cellStyle name="Salida 3 5 65" xfId="38651" xr:uid="{00000000-0005-0000-0000-0000FC960000}"/>
    <cellStyle name="Salida 3 5 66" xfId="38652" xr:uid="{00000000-0005-0000-0000-0000FD960000}"/>
    <cellStyle name="Salida 3 5 67" xfId="38653" xr:uid="{00000000-0005-0000-0000-0000FE960000}"/>
    <cellStyle name="Salida 3 5 68" xfId="38654" xr:uid="{00000000-0005-0000-0000-0000FF960000}"/>
    <cellStyle name="Salida 3 5 69" xfId="38655" xr:uid="{00000000-0005-0000-0000-000000970000}"/>
    <cellStyle name="Salida 3 5 7" xfId="38656" xr:uid="{00000000-0005-0000-0000-000001970000}"/>
    <cellStyle name="Salida 3 5 70" xfId="38657" xr:uid="{00000000-0005-0000-0000-000002970000}"/>
    <cellStyle name="Salida 3 5 71" xfId="38658" xr:uid="{00000000-0005-0000-0000-000003970000}"/>
    <cellStyle name="Salida 3 5 8" xfId="38659" xr:uid="{00000000-0005-0000-0000-000004970000}"/>
    <cellStyle name="Salida 3 5 9" xfId="38660" xr:uid="{00000000-0005-0000-0000-000005970000}"/>
    <cellStyle name="Salida 3 6" xfId="38661" xr:uid="{00000000-0005-0000-0000-000006970000}"/>
    <cellStyle name="Salida 3 6 10" xfId="38662" xr:uid="{00000000-0005-0000-0000-000007970000}"/>
    <cellStyle name="Salida 3 6 11" xfId="38663" xr:uid="{00000000-0005-0000-0000-000008970000}"/>
    <cellStyle name="Salida 3 6 12" xfId="38664" xr:uid="{00000000-0005-0000-0000-000009970000}"/>
    <cellStyle name="Salida 3 6 13" xfId="38665" xr:uid="{00000000-0005-0000-0000-00000A970000}"/>
    <cellStyle name="Salida 3 6 14" xfId="38666" xr:uid="{00000000-0005-0000-0000-00000B970000}"/>
    <cellStyle name="Salida 3 6 15" xfId="38667" xr:uid="{00000000-0005-0000-0000-00000C970000}"/>
    <cellStyle name="Salida 3 6 16" xfId="38668" xr:uid="{00000000-0005-0000-0000-00000D970000}"/>
    <cellStyle name="Salida 3 6 17" xfId="38669" xr:uid="{00000000-0005-0000-0000-00000E970000}"/>
    <cellStyle name="Salida 3 6 18" xfId="38670" xr:uid="{00000000-0005-0000-0000-00000F970000}"/>
    <cellStyle name="Salida 3 6 19" xfId="38671" xr:uid="{00000000-0005-0000-0000-000010970000}"/>
    <cellStyle name="Salida 3 6 2" xfId="38672" xr:uid="{00000000-0005-0000-0000-000011970000}"/>
    <cellStyle name="Salida 3 6 20" xfId="38673" xr:uid="{00000000-0005-0000-0000-000012970000}"/>
    <cellStyle name="Salida 3 6 21" xfId="38674" xr:uid="{00000000-0005-0000-0000-000013970000}"/>
    <cellStyle name="Salida 3 6 22" xfId="38675" xr:uid="{00000000-0005-0000-0000-000014970000}"/>
    <cellStyle name="Salida 3 6 23" xfId="38676" xr:uid="{00000000-0005-0000-0000-000015970000}"/>
    <cellStyle name="Salida 3 6 24" xfId="38677" xr:uid="{00000000-0005-0000-0000-000016970000}"/>
    <cellStyle name="Salida 3 6 25" xfId="38678" xr:uid="{00000000-0005-0000-0000-000017970000}"/>
    <cellStyle name="Salida 3 6 26" xfId="38679" xr:uid="{00000000-0005-0000-0000-000018970000}"/>
    <cellStyle name="Salida 3 6 27" xfId="38680" xr:uid="{00000000-0005-0000-0000-000019970000}"/>
    <cellStyle name="Salida 3 6 28" xfId="38681" xr:uid="{00000000-0005-0000-0000-00001A970000}"/>
    <cellStyle name="Salida 3 6 29" xfId="38682" xr:uid="{00000000-0005-0000-0000-00001B970000}"/>
    <cellStyle name="Salida 3 6 3" xfId="38683" xr:uid="{00000000-0005-0000-0000-00001C970000}"/>
    <cellStyle name="Salida 3 6 30" xfId="38684" xr:uid="{00000000-0005-0000-0000-00001D970000}"/>
    <cellStyle name="Salida 3 6 31" xfId="38685" xr:uid="{00000000-0005-0000-0000-00001E970000}"/>
    <cellStyle name="Salida 3 6 32" xfId="38686" xr:uid="{00000000-0005-0000-0000-00001F970000}"/>
    <cellStyle name="Salida 3 6 33" xfId="38687" xr:uid="{00000000-0005-0000-0000-000020970000}"/>
    <cellStyle name="Salida 3 6 34" xfId="38688" xr:uid="{00000000-0005-0000-0000-000021970000}"/>
    <cellStyle name="Salida 3 6 35" xfId="38689" xr:uid="{00000000-0005-0000-0000-000022970000}"/>
    <cellStyle name="Salida 3 6 36" xfId="38690" xr:uid="{00000000-0005-0000-0000-000023970000}"/>
    <cellStyle name="Salida 3 6 37" xfId="38691" xr:uid="{00000000-0005-0000-0000-000024970000}"/>
    <cellStyle name="Salida 3 6 38" xfId="38692" xr:uid="{00000000-0005-0000-0000-000025970000}"/>
    <cellStyle name="Salida 3 6 39" xfId="38693" xr:uid="{00000000-0005-0000-0000-000026970000}"/>
    <cellStyle name="Salida 3 6 4" xfId="38694" xr:uid="{00000000-0005-0000-0000-000027970000}"/>
    <cellStyle name="Salida 3 6 40" xfId="38695" xr:uid="{00000000-0005-0000-0000-000028970000}"/>
    <cellStyle name="Salida 3 6 41" xfId="38696" xr:uid="{00000000-0005-0000-0000-000029970000}"/>
    <cellStyle name="Salida 3 6 42" xfId="38697" xr:uid="{00000000-0005-0000-0000-00002A970000}"/>
    <cellStyle name="Salida 3 6 43" xfId="38698" xr:uid="{00000000-0005-0000-0000-00002B970000}"/>
    <cellStyle name="Salida 3 6 44" xfId="38699" xr:uid="{00000000-0005-0000-0000-00002C970000}"/>
    <cellStyle name="Salida 3 6 45" xfId="38700" xr:uid="{00000000-0005-0000-0000-00002D970000}"/>
    <cellStyle name="Salida 3 6 46" xfId="38701" xr:uid="{00000000-0005-0000-0000-00002E970000}"/>
    <cellStyle name="Salida 3 6 47" xfId="38702" xr:uid="{00000000-0005-0000-0000-00002F970000}"/>
    <cellStyle name="Salida 3 6 48" xfId="38703" xr:uid="{00000000-0005-0000-0000-000030970000}"/>
    <cellStyle name="Salida 3 6 49" xfId="38704" xr:uid="{00000000-0005-0000-0000-000031970000}"/>
    <cellStyle name="Salida 3 6 5" xfId="38705" xr:uid="{00000000-0005-0000-0000-000032970000}"/>
    <cellStyle name="Salida 3 6 50" xfId="38706" xr:uid="{00000000-0005-0000-0000-000033970000}"/>
    <cellStyle name="Salida 3 6 51" xfId="38707" xr:uid="{00000000-0005-0000-0000-000034970000}"/>
    <cellStyle name="Salida 3 6 52" xfId="38708" xr:uid="{00000000-0005-0000-0000-000035970000}"/>
    <cellStyle name="Salida 3 6 53" xfId="38709" xr:uid="{00000000-0005-0000-0000-000036970000}"/>
    <cellStyle name="Salida 3 6 54" xfId="38710" xr:uid="{00000000-0005-0000-0000-000037970000}"/>
    <cellStyle name="Salida 3 6 55" xfId="38711" xr:uid="{00000000-0005-0000-0000-000038970000}"/>
    <cellStyle name="Salida 3 6 56" xfId="38712" xr:uid="{00000000-0005-0000-0000-000039970000}"/>
    <cellStyle name="Salida 3 6 57" xfId="38713" xr:uid="{00000000-0005-0000-0000-00003A970000}"/>
    <cellStyle name="Salida 3 6 58" xfId="38714" xr:uid="{00000000-0005-0000-0000-00003B970000}"/>
    <cellStyle name="Salida 3 6 59" xfId="38715" xr:uid="{00000000-0005-0000-0000-00003C970000}"/>
    <cellStyle name="Salida 3 6 6" xfId="38716" xr:uid="{00000000-0005-0000-0000-00003D970000}"/>
    <cellStyle name="Salida 3 6 60" xfId="38717" xr:uid="{00000000-0005-0000-0000-00003E970000}"/>
    <cellStyle name="Salida 3 6 61" xfId="38718" xr:uid="{00000000-0005-0000-0000-00003F970000}"/>
    <cellStyle name="Salida 3 6 62" xfId="38719" xr:uid="{00000000-0005-0000-0000-000040970000}"/>
    <cellStyle name="Salida 3 6 63" xfId="38720" xr:uid="{00000000-0005-0000-0000-000041970000}"/>
    <cellStyle name="Salida 3 6 64" xfId="38721" xr:uid="{00000000-0005-0000-0000-000042970000}"/>
    <cellStyle name="Salida 3 6 65" xfId="38722" xr:uid="{00000000-0005-0000-0000-000043970000}"/>
    <cellStyle name="Salida 3 6 66" xfId="38723" xr:uid="{00000000-0005-0000-0000-000044970000}"/>
    <cellStyle name="Salida 3 6 67" xfId="38724" xr:uid="{00000000-0005-0000-0000-000045970000}"/>
    <cellStyle name="Salida 3 6 68" xfId="38725" xr:uid="{00000000-0005-0000-0000-000046970000}"/>
    <cellStyle name="Salida 3 6 69" xfId="38726" xr:uid="{00000000-0005-0000-0000-000047970000}"/>
    <cellStyle name="Salida 3 6 7" xfId="38727" xr:uid="{00000000-0005-0000-0000-000048970000}"/>
    <cellStyle name="Salida 3 6 70" xfId="38728" xr:uid="{00000000-0005-0000-0000-000049970000}"/>
    <cellStyle name="Salida 3 6 71" xfId="38729" xr:uid="{00000000-0005-0000-0000-00004A970000}"/>
    <cellStyle name="Salida 3 6 8" xfId="38730" xr:uid="{00000000-0005-0000-0000-00004B970000}"/>
    <cellStyle name="Salida 3 6 9" xfId="38731" xr:uid="{00000000-0005-0000-0000-00004C970000}"/>
    <cellStyle name="Salida 3 7" xfId="38732" xr:uid="{00000000-0005-0000-0000-00004D970000}"/>
    <cellStyle name="Salida 3 7 10" xfId="38733" xr:uid="{00000000-0005-0000-0000-00004E970000}"/>
    <cellStyle name="Salida 3 7 11" xfId="38734" xr:uid="{00000000-0005-0000-0000-00004F970000}"/>
    <cellStyle name="Salida 3 7 12" xfId="38735" xr:uid="{00000000-0005-0000-0000-000050970000}"/>
    <cellStyle name="Salida 3 7 13" xfId="38736" xr:uid="{00000000-0005-0000-0000-000051970000}"/>
    <cellStyle name="Salida 3 7 14" xfId="38737" xr:uid="{00000000-0005-0000-0000-000052970000}"/>
    <cellStyle name="Salida 3 7 15" xfId="38738" xr:uid="{00000000-0005-0000-0000-000053970000}"/>
    <cellStyle name="Salida 3 7 16" xfId="38739" xr:uid="{00000000-0005-0000-0000-000054970000}"/>
    <cellStyle name="Salida 3 7 17" xfId="38740" xr:uid="{00000000-0005-0000-0000-000055970000}"/>
    <cellStyle name="Salida 3 7 18" xfId="38741" xr:uid="{00000000-0005-0000-0000-000056970000}"/>
    <cellStyle name="Salida 3 7 19" xfId="38742" xr:uid="{00000000-0005-0000-0000-000057970000}"/>
    <cellStyle name="Salida 3 7 2" xfId="38743" xr:uid="{00000000-0005-0000-0000-000058970000}"/>
    <cellStyle name="Salida 3 7 20" xfId="38744" xr:uid="{00000000-0005-0000-0000-000059970000}"/>
    <cellStyle name="Salida 3 7 21" xfId="38745" xr:uid="{00000000-0005-0000-0000-00005A970000}"/>
    <cellStyle name="Salida 3 7 22" xfId="38746" xr:uid="{00000000-0005-0000-0000-00005B970000}"/>
    <cellStyle name="Salida 3 7 23" xfId="38747" xr:uid="{00000000-0005-0000-0000-00005C970000}"/>
    <cellStyle name="Salida 3 7 24" xfId="38748" xr:uid="{00000000-0005-0000-0000-00005D970000}"/>
    <cellStyle name="Salida 3 7 25" xfId="38749" xr:uid="{00000000-0005-0000-0000-00005E970000}"/>
    <cellStyle name="Salida 3 7 26" xfId="38750" xr:uid="{00000000-0005-0000-0000-00005F970000}"/>
    <cellStyle name="Salida 3 7 27" xfId="38751" xr:uid="{00000000-0005-0000-0000-000060970000}"/>
    <cellStyle name="Salida 3 7 28" xfId="38752" xr:uid="{00000000-0005-0000-0000-000061970000}"/>
    <cellStyle name="Salida 3 7 29" xfId="38753" xr:uid="{00000000-0005-0000-0000-000062970000}"/>
    <cellStyle name="Salida 3 7 3" xfId="38754" xr:uid="{00000000-0005-0000-0000-000063970000}"/>
    <cellStyle name="Salida 3 7 30" xfId="38755" xr:uid="{00000000-0005-0000-0000-000064970000}"/>
    <cellStyle name="Salida 3 7 31" xfId="38756" xr:uid="{00000000-0005-0000-0000-000065970000}"/>
    <cellStyle name="Salida 3 7 32" xfId="38757" xr:uid="{00000000-0005-0000-0000-000066970000}"/>
    <cellStyle name="Salida 3 7 33" xfId="38758" xr:uid="{00000000-0005-0000-0000-000067970000}"/>
    <cellStyle name="Salida 3 7 34" xfId="38759" xr:uid="{00000000-0005-0000-0000-000068970000}"/>
    <cellStyle name="Salida 3 7 35" xfId="38760" xr:uid="{00000000-0005-0000-0000-000069970000}"/>
    <cellStyle name="Salida 3 7 36" xfId="38761" xr:uid="{00000000-0005-0000-0000-00006A970000}"/>
    <cellStyle name="Salida 3 7 37" xfId="38762" xr:uid="{00000000-0005-0000-0000-00006B970000}"/>
    <cellStyle name="Salida 3 7 38" xfId="38763" xr:uid="{00000000-0005-0000-0000-00006C970000}"/>
    <cellStyle name="Salida 3 7 39" xfId="38764" xr:uid="{00000000-0005-0000-0000-00006D970000}"/>
    <cellStyle name="Salida 3 7 4" xfId="38765" xr:uid="{00000000-0005-0000-0000-00006E970000}"/>
    <cellStyle name="Salida 3 7 40" xfId="38766" xr:uid="{00000000-0005-0000-0000-00006F970000}"/>
    <cellStyle name="Salida 3 7 41" xfId="38767" xr:uid="{00000000-0005-0000-0000-000070970000}"/>
    <cellStyle name="Salida 3 7 42" xfId="38768" xr:uid="{00000000-0005-0000-0000-000071970000}"/>
    <cellStyle name="Salida 3 7 43" xfId="38769" xr:uid="{00000000-0005-0000-0000-000072970000}"/>
    <cellStyle name="Salida 3 7 44" xfId="38770" xr:uid="{00000000-0005-0000-0000-000073970000}"/>
    <cellStyle name="Salida 3 7 45" xfId="38771" xr:uid="{00000000-0005-0000-0000-000074970000}"/>
    <cellStyle name="Salida 3 7 46" xfId="38772" xr:uid="{00000000-0005-0000-0000-000075970000}"/>
    <cellStyle name="Salida 3 7 47" xfId="38773" xr:uid="{00000000-0005-0000-0000-000076970000}"/>
    <cellStyle name="Salida 3 7 48" xfId="38774" xr:uid="{00000000-0005-0000-0000-000077970000}"/>
    <cellStyle name="Salida 3 7 49" xfId="38775" xr:uid="{00000000-0005-0000-0000-000078970000}"/>
    <cellStyle name="Salida 3 7 5" xfId="38776" xr:uid="{00000000-0005-0000-0000-000079970000}"/>
    <cellStyle name="Salida 3 7 50" xfId="38777" xr:uid="{00000000-0005-0000-0000-00007A970000}"/>
    <cellStyle name="Salida 3 7 51" xfId="38778" xr:uid="{00000000-0005-0000-0000-00007B970000}"/>
    <cellStyle name="Salida 3 7 52" xfId="38779" xr:uid="{00000000-0005-0000-0000-00007C970000}"/>
    <cellStyle name="Salida 3 7 53" xfId="38780" xr:uid="{00000000-0005-0000-0000-00007D970000}"/>
    <cellStyle name="Salida 3 7 54" xfId="38781" xr:uid="{00000000-0005-0000-0000-00007E970000}"/>
    <cellStyle name="Salida 3 7 55" xfId="38782" xr:uid="{00000000-0005-0000-0000-00007F970000}"/>
    <cellStyle name="Salida 3 7 56" xfId="38783" xr:uid="{00000000-0005-0000-0000-000080970000}"/>
    <cellStyle name="Salida 3 7 57" xfId="38784" xr:uid="{00000000-0005-0000-0000-000081970000}"/>
    <cellStyle name="Salida 3 7 58" xfId="38785" xr:uid="{00000000-0005-0000-0000-000082970000}"/>
    <cellStyle name="Salida 3 7 59" xfId="38786" xr:uid="{00000000-0005-0000-0000-000083970000}"/>
    <cellStyle name="Salida 3 7 6" xfId="38787" xr:uid="{00000000-0005-0000-0000-000084970000}"/>
    <cellStyle name="Salida 3 7 60" xfId="38788" xr:uid="{00000000-0005-0000-0000-000085970000}"/>
    <cellStyle name="Salida 3 7 61" xfId="38789" xr:uid="{00000000-0005-0000-0000-000086970000}"/>
    <cellStyle name="Salida 3 7 62" xfId="38790" xr:uid="{00000000-0005-0000-0000-000087970000}"/>
    <cellStyle name="Salida 3 7 63" xfId="38791" xr:uid="{00000000-0005-0000-0000-000088970000}"/>
    <cellStyle name="Salida 3 7 64" xfId="38792" xr:uid="{00000000-0005-0000-0000-000089970000}"/>
    <cellStyle name="Salida 3 7 65" xfId="38793" xr:uid="{00000000-0005-0000-0000-00008A970000}"/>
    <cellStyle name="Salida 3 7 66" xfId="38794" xr:uid="{00000000-0005-0000-0000-00008B970000}"/>
    <cellStyle name="Salida 3 7 67" xfId="38795" xr:uid="{00000000-0005-0000-0000-00008C970000}"/>
    <cellStyle name="Salida 3 7 68" xfId="38796" xr:uid="{00000000-0005-0000-0000-00008D970000}"/>
    <cellStyle name="Salida 3 7 69" xfId="38797" xr:uid="{00000000-0005-0000-0000-00008E970000}"/>
    <cellStyle name="Salida 3 7 7" xfId="38798" xr:uid="{00000000-0005-0000-0000-00008F970000}"/>
    <cellStyle name="Salida 3 7 70" xfId="38799" xr:uid="{00000000-0005-0000-0000-000090970000}"/>
    <cellStyle name="Salida 3 7 71" xfId="38800" xr:uid="{00000000-0005-0000-0000-000091970000}"/>
    <cellStyle name="Salida 3 7 8" xfId="38801" xr:uid="{00000000-0005-0000-0000-000092970000}"/>
    <cellStyle name="Salida 3 7 9" xfId="38802" xr:uid="{00000000-0005-0000-0000-000093970000}"/>
    <cellStyle name="Salida 3 8" xfId="38803" xr:uid="{00000000-0005-0000-0000-000094970000}"/>
    <cellStyle name="Salida 3 9" xfId="38804" xr:uid="{00000000-0005-0000-0000-000095970000}"/>
    <cellStyle name="Salida 3_CO-TK-(1)" xfId="38805" xr:uid="{00000000-0005-0000-0000-000096970000}"/>
    <cellStyle name="Salida 4" xfId="38806" xr:uid="{00000000-0005-0000-0000-000097970000}"/>
    <cellStyle name="Salida 4 10" xfId="38807" xr:uid="{00000000-0005-0000-0000-000098970000}"/>
    <cellStyle name="Salida 4 11" xfId="38808" xr:uid="{00000000-0005-0000-0000-000099970000}"/>
    <cellStyle name="Salida 4 2" xfId="38809" xr:uid="{00000000-0005-0000-0000-00009A970000}"/>
    <cellStyle name="Salida 4 2 10" xfId="38810" xr:uid="{00000000-0005-0000-0000-00009B970000}"/>
    <cellStyle name="Salida 4 2 11" xfId="38811" xr:uid="{00000000-0005-0000-0000-00009C970000}"/>
    <cellStyle name="Salida 4 2 12" xfId="38812" xr:uid="{00000000-0005-0000-0000-00009D970000}"/>
    <cellStyle name="Salida 4 2 13" xfId="38813" xr:uid="{00000000-0005-0000-0000-00009E970000}"/>
    <cellStyle name="Salida 4 2 14" xfId="38814" xr:uid="{00000000-0005-0000-0000-00009F970000}"/>
    <cellStyle name="Salida 4 2 15" xfId="38815" xr:uid="{00000000-0005-0000-0000-0000A0970000}"/>
    <cellStyle name="Salida 4 2 16" xfId="38816" xr:uid="{00000000-0005-0000-0000-0000A1970000}"/>
    <cellStyle name="Salida 4 2 17" xfId="38817" xr:uid="{00000000-0005-0000-0000-0000A2970000}"/>
    <cellStyle name="Salida 4 2 18" xfId="38818" xr:uid="{00000000-0005-0000-0000-0000A3970000}"/>
    <cellStyle name="Salida 4 2 19" xfId="38819" xr:uid="{00000000-0005-0000-0000-0000A4970000}"/>
    <cellStyle name="Salida 4 2 2" xfId="38820" xr:uid="{00000000-0005-0000-0000-0000A5970000}"/>
    <cellStyle name="Salida 4 2 20" xfId="38821" xr:uid="{00000000-0005-0000-0000-0000A6970000}"/>
    <cellStyle name="Salida 4 2 21" xfId="38822" xr:uid="{00000000-0005-0000-0000-0000A7970000}"/>
    <cellStyle name="Salida 4 2 22" xfId="38823" xr:uid="{00000000-0005-0000-0000-0000A8970000}"/>
    <cellStyle name="Salida 4 2 23" xfId="38824" xr:uid="{00000000-0005-0000-0000-0000A9970000}"/>
    <cellStyle name="Salida 4 2 24" xfId="38825" xr:uid="{00000000-0005-0000-0000-0000AA970000}"/>
    <cellStyle name="Salida 4 2 25" xfId="38826" xr:uid="{00000000-0005-0000-0000-0000AB970000}"/>
    <cellStyle name="Salida 4 2 26" xfId="38827" xr:uid="{00000000-0005-0000-0000-0000AC970000}"/>
    <cellStyle name="Salida 4 2 27" xfId="38828" xr:uid="{00000000-0005-0000-0000-0000AD970000}"/>
    <cellStyle name="Salida 4 2 28" xfId="38829" xr:uid="{00000000-0005-0000-0000-0000AE970000}"/>
    <cellStyle name="Salida 4 2 29" xfId="38830" xr:uid="{00000000-0005-0000-0000-0000AF970000}"/>
    <cellStyle name="Salida 4 2 3" xfId="38831" xr:uid="{00000000-0005-0000-0000-0000B0970000}"/>
    <cellStyle name="Salida 4 2 30" xfId="38832" xr:uid="{00000000-0005-0000-0000-0000B1970000}"/>
    <cellStyle name="Salida 4 2 31" xfId="38833" xr:uid="{00000000-0005-0000-0000-0000B2970000}"/>
    <cellStyle name="Salida 4 2 32" xfId="38834" xr:uid="{00000000-0005-0000-0000-0000B3970000}"/>
    <cellStyle name="Salida 4 2 33" xfId="38835" xr:uid="{00000000-0005-0000-0000-0000B4970000}"/>
    <cellStyle name="Salida 4 2 34" xfId="38836" xr:uid="{00000000-0005-0000-0000-0000B5970000}"/>
    <cellStyle name="Salida 4 2 35" xfId="38837" xr:uid="{00000000-0005-0000-0000-0000B6970000}"/>
    <cellStyle name="Salida 4 2 36" xfId="38838" xr:uid="{00000000-0005-0000-0000-0000B7970000}"/>
    <cellStyle name="Salida 4 2 37" xfId="38839" xr:uid="{00000000-0005-0000-0000-0000B8970000}"/>
    <cellStyle name="Salida 4 2 38" xfId="38840" xr:uid="{00000000-0005-0000-0000-0000B9970000}"/>
    <cellStyle name="Salida 4 2 39" xfId="38841" xr:uid="{00000000-0005-0000-0000-0000BA970000}"/>
    <cellStyle name="Salida 4 2 4" xfId="38842" xr:uid="{00000000-0005-0000-0000-0000BB970000}"/>
    <cellStyle name="Salida 4 2 40" xfId="38843" xr:uid="{00000000-0005-0000-0000-0000BC970000}"/>
    <cellStyle name="Salida 4 2 41" xfId="38844" xr:uid="{00000000-0005-0000-0000-0000BD970000}"/>
    <cellStyle name="Salida 4 2 42" xfId="38845" xr:uid="{00000000-0005-0000-0000-0000BE970000}"/>
    <cellStyle name="Salida 4 2 43" xfId="38846" xr:uid="{00000000-0005-0000-0000-0000BF970000}"/>
    <cellStyle name="Salida 4 2 44" xfId="38847" xr:uid="{00000000-0005-0000-0000-0000C0970000}"/>
    <cellStyle name="Salida 4 2 45" xfId="38848" xr:uid="{00000000-0005-0000-0000-0000C1970000}"/>
    <cellStyle name="Salida 4 2 46" xfId="38849" xr:uid="{00000000-0005-0000-0000-0000C2970000}"/>
    <cellStyle name="Salida 4 2 47" xfId="38850" xr:uid="{00000000-0005-0000-0000-0000C3970000}"/>
    <cellStyle name="Salida 4 2 48" xfId="38851" xr:uid="{00000000-0005-0000-0000-0000C4970000}"/>
    <cellStyle name="Salida 4 2 49" xfId="38852" xr:uid="{00000000-0005-0000-0000-0000C5970000}"/>
    <cellStyle name="Salida 4 2 5" xfId="38853" xr:uid="{00000000-0005-0000-0000-0000C6970000}"/>
    <cellStyle name="Salida 4 2 50" xfId="38854" xr:uid="{00000000-0005-0000-0000-0000C7970000}"/>
    <cellStyle name="Salida 4 2 51" xfId="38855" xr:uid="{00000000-0005-0000-0000-0000C8970000}"/>
    <cellStyle name="Salida 4 2 52" xfId="38856" xr:uid="{00000000-0005-0000-0000-0000C9970000}"/>
    <cellStyle name="Salida 4 2 53" xfId="38857" xr:uid="{00000000-0005-0000-0000-0000CA970000}"/>
    <cellStyle name="Salida 4 2 54" xfId="38858" xr:uid="{00000000-0005-0000-0000-0000CB970000}"/>
    <cellStyle name="Salida 4 2 55" xfId="38859" xr:uid="{00000000-0005-0000-0000-0000CC970000}"/>
    <cellStyle name="Salida 4 2 56" xfId="38860" xr:uid="{00000000-0005-0000-0000-0000CD970000}"/>
    <cellStyle name="Salida 4 2 57" xfId="38861" xr:uid="{00000000-0005-0000-0000-0000CE970000}"/>
    <cellStyle name="Salida 4 2 58" xfId="38862" xr:uid="{00000000-0005-0000-0000-0000CF970000}"/>
    <cellStyle name="Salida 4 2 59" xfId="38863" xr:uid="{00000000-0005-0000-0000-0000D0970000}"/>
    <cellStyle name="Salida 4 2 6" xfId="38864" xr:uid="{00000000-0005-0000-0000-0000D1970000}"/>
    <cellStyle name="Salida 4 2 60" xfId="38865" xr:uid="{00000000-0005-0000-0000-0000D2970000}"/>
    <cellStyle name="Salida 4 2 61" xfId="38866" xr:uid="{00000000-0005-0000-0000-0000D3970000}"/>
    <cellStyle name="Salida 4 2 62" xfId="38867" xr:uid="{00000000-0005-0000-0000-0000D4970000}"/>
    <cellStyle name="Salida 4 2 63" xfId="38868" xr:uid="{00000000-0005-0000-0000-0000D5970000}"/>
    <cellStyle name="Salida 4 2 64" xfId="38869" xr:uid="{00000000-0005-0000-0000-0000D6970000}"/>
    <cellStyle name="Salida 4 2 65" xfId="38870" xr:uid="{00000000-0005-0000-0000-0000D7970000}"/>
    <cellStyle name="Salida 4 2 66" xfId="38871" xr:uid="{00000000-0005-0000-0000-0000D8970000}"/>
    <cellStyle name="Salida 4 2 67" xfId="38872" xr:uid="{00000000-0005-0000-0000-0000D9970000}"/>
    <cellStyle name="Salida 4 2 68" xfId="38873" xr:uid="{00000000-0005-0000-0000-0000DA970000}"/>
    <cellStyle name="Salida 4 2 69" xfId="38874" xr:uid="{00000000-0005-0000-0000-0000DB970000}"/>
    <cellStyle name="Salida 4 2 7" xfId="38875" xr:uid="{00000000-0005-0000-0000-0000DC970000}"/>
    <cellStyle name="Salida 4 2 70" xfId="38876" xr:uid="{00000000-0005-0000-0000-0000DD970000}"/>
    <cellStyle name="Salida 4 2 71" xfId="38877" xr:uid="{00000000-0005-0000-0000-0000DE970000}"/>
    <cellStyle name="Salida 4 2 72" xfId="38878" xr:uid="{00000000-0005-0000-0000-0000DF970000}"/>
    <cellStyle name="Salida 4 2 8" xfId="38879" xr:uid="{00000000-0005-0000-0000-0000E0970000}"/>
    <cellStyle name="Salida 4 2 9" xfId="38880" xr:uid="{00000000-0005-0000-0000-0000E1970000}"/>
    <cellStyle name="Salida 4 3" xfId="38881" xr:uid="{00000000-0005-0000-0000-0000E2970000}"/>
    <cellStyle name="Salida 4 3 10" xfId="38882" xr:uid="{00000000-0005-0000-0000-0000E3970000}"/>
    <cellStyle name="Salida 4 3 11" xfId="38883" xr:uid="{00000000-0005-0000-0000-0000E4970000}"/>
    <cellStyle name="Salida 4 3 12" xfId="38884" xr:uid="{00000000-0005-0000-0000-0000E5970000}"/>
    <cellStyle name="Salida 4 3 13" xfId="38885" xr:uid="{00000000-0005-0000-0000-0000E6970000}"/>
    <cellStyle name="Salida 4 3 14" xfId="38886" xr:uid="{00000000-0005-0000-0000-0000E7970000}"/>
    <cellStyle name="Salida 4 3 15" xfId="38887" xr:uid="{00000000-0005-0000-0000-0000E8970000}"/>
    <cellStyle name="Salida 4 3 16" xfId="38888" xr:uid="{00000000-0005-0000-0000-0000E9970000}"/>
    <cellStyle name="Salida 4 3 17" xfId="38889" xr:uid="{00000000-0005-0000-0000-0000EA970000}"/>
    <cellStyle name="Salida 4 3 18" xfId="38890" xr:uid="{00000000-0005-0000-0000-0000EB970000}"/>
    <cellStyle name="Salida 4 3 19" xfId="38891" xr:uid="{00000000-0005-0000-0000-0000EC970000}"/>
    <cellStyle name="Salida 4 3 2" xfId="38892" xr:uid="{00000000-0005-0000-0000-0000ED970000}"/>
    <cellStyle name="Salida 4 3 20" xfId="38893" xr:uid="{00000000-0005-0000-0000-0000EE970000}"/>
    <cellStyle name="Salida 4 3 21" xfId="38894" xr:uid="{00000000-0005-0000-0000-0000EF970000}"/>
    <cellStyle name="Salida 4 3 22" xfId="38895" xr:uid="{00000000-0005-0000-0000-0000F0970000}"/>
    <cellStyle name="Salida 4 3 23" xfId="38896" xr:uid="{00000000-0005-0000-0000-0000F1970000}"/>
    <cellStyle name="Salida 4 3 24" xfId="38897" xr:uid="{00000000-0005-0000-0000-0000F2970000}"/>
    <cellStyle name="Salida 4 3 25" xfId="38898" xr:uid="{00000000-0005-0000-0000-0000F3970000}"/>
    <cellStyle name="Salida 4 3 26" xfId="38899" xr:uid="{00000000-0005-0000-0000-0000F4970000}"/>
    <cellStyle name="Salida 4 3 27" xfId="38900" xr:uid="{00000000-0005-0000-0000-0000F5970000}"/>
    <cellStyle name="Salida 4 3 28" xfId="38901" xr:uid="{00000000-0005-0000-0000-0000F6970000}"/>
    <cellStyle name="Salida 4 3 29" xfId="38902" xr:uid="{00000000-0005-0000-0000-0000F7970000}"/>
    <cellStyle name="Salida 4 3 3" xfId="38903" xr:uid="{00000000-0005-0000-0000-0000F8970000}"/>
    <cellStyle name="Salida 4 3 30" xfId="38904" xr:uid="{00000000-0005-0000-0000-0000F9970000}"/>
    <cellStyle name="Salida 4 3 31" xfId="38905" xr:uid="{00000000-0005-0000-0000-0000FA970000}"/>
    <cellStyle name="Salida 4 3 32" xfId="38906" xr:uid="{00000000-0005-0000-0000-0000FB970000}"/>
    <cellStyle name="Salida 4 3 33" xfId="38907" xr:uid="{00000000-0005-0000-0000-0000FC970000}"/>
    <cellStyle name="Salida 4 3 34" xfId="38908" xr:uid="{00000000-0005-0000-0000-0000FD970000}"/>
    <cellStyle name="Salida 4 3 35" xfId="38909" xr:uid="{00000000-0005-0000-0000-0000FE970000}"/>
    <cellStyle name="Salida 4 3 36" xfId="38910" xr:uid="{00000000-0005-0000-0000-0000FF970000}"/>
    <cellStyle name="Salida 4 3 37" xfId="38911" xr:uid="{00000000-0005-0000-0000-000000980000}"/>
    <cellStyle name="Salida 4 3 38" xfId="38912" xr:uid="{00000000-0005-0000-0000-000001980000}"/>
    <cellStyle name="Salida 4 3 39" xfId="38913" xr:uid="{00000000-0005-0000-0000-000002980000}"/>
    <cellStyle name="Salida 4 3 4" xfId="38914" xr:uid="{00000000-0005-0000-0000-000003980000}"/>
    <cellStyle name="Salida 4 3 40" xfId="38915" xr:uid="{00000000-0005-0000-0000-000004980000}"/>
    <cellStyle name="Salida 4 3 41" xfId="38916" xr:uid="{00000000-0005-0000-0000-000005980000}"/>
    <cellStyle name="Salida 4 3 42" xfId="38917" xr:uid="{00000000-0005-0000-0000-000006980000}"/>
    <cellStyle name="Salida 4 3 43" xfId="38918" xr:uid="{00000000-0005-0000-0000-000007980000}"/>
    <cellStyle name="Salida 4 3 44" xfId="38919" xr:uid="{00000000-0005-0000-0000-000008980000}"/>
    <cellStyle name="Salida 4 3 45" xfId="38920" xr:uid="{00000000-0005-0000-0000-000009980000}"/>
    <cellStyle name="Salida 4 3 46" xfId="38921" xr:uid="{00000000-0005-0000-0000-00000A980000}"/>
    <cellStyle name="Salida 4 3 47" xfId="38922" xr:uid="{00000000-0005-0000-0000-00000B980000}"/>
    <cellStyle name="Salida 4 3 48" xfId="38923" xr:uid="{00000000-0005-0000-0000-00000C980000}"/>
    <cellStyle name="Salida 4 3 49" xfId="38924" xr:uid="{00000000-0005-0000-0000-00000D980000}"/>
    <cellStyle name="Salida 4 3 5" xfId="38925" xr:uid="{00000000-0005-0000-0000-00000E980000}"/>
    <cellStyle name="Salida 4 3 50" xfId="38926" xr:uid="{00000000-0005-0000-0000-00000F980000}"/>
    <cellStyle name="Salida 4 3 51" xfId="38927" xr:uid="{00000000-0005-0000-0000-000010980000}"/>
    <cellStyle name="Salida 4 3 52" xfId="38928" xr:uid="{00000000-0005-0000-0000-000011980000}"/>
    <cellStyle name="Salida 4 3 53" xfId="38929" xr:uid="{00000000-0005-0000-0000-000012980000}"/>
    <cellStyle name="Salida 4 3 54" xfId="38930" xr:uid="{00000000-0005-0000-0000-000013980000}"/>
    <cellStyle name="Salida 4 3 55" xfId="38931" xr:uid="{00000000-0005-0000-0000-000014980000}"/>
    <cellStyle name="Salida 4 3 56" xfId="38932" xr:uid="{00000000-0005-0000-0000-000015980000}"/>
    <cellStyle name="Salida 4 3 57" xfId="38933" xr:uid="{00000000-0005-0000-0000-000016980000}"/>
    <cellStyle name="Salida 4 3 58" xfId="38934" xr:uid="{00000000-0005-0000-0000-000017980000}"/>
    <cellStyle name="Salida 4 3 59" xfId="38935" xr:uid="{00000000-0005-0000-0000-000018980000}"/>
    <cellStyle name="Salida 4 3 6" xfId="38936" xr:uid="{00000000-0005-0000-0000-000019980000}"/>
    <cellStyle name="Salida 4 3 60" xfId="38937" xr:uid="{00000000-0005-0000-0000-00001A980000}"/>
    <cellStyle name="Salida 4 3 61" xfId="38938" xr:uid="{00000000-0005-0000-0000-00001B980000}"/>
    <cellStyle name="Salida 4 3 62" xfId="38939" xr:uid="{00000000-0005-0000-0000-00001C980000}"/>
    <cellStyle name="Salida 4 3 63" xfId="38940" xr:uid="{00000000-0005-0000-0000-00001D980000}"/>
    <cellStyle name="Salida 4 3 64" xfId="38941" xr:uid="{00000000-0005-0000-0000-00001E980000}"/>
    <cellStyle name="Salida 4 3 65" xfId="38942" xr:uid="{00000000-0005-0000-0000-00001F980000}"/>
    <cellStyle name="Salida 4 3 66" xfId="38943" xr:uid="{00000000-0005-0000-0000-000020980000}"/>
    <cellStyle name="Salida 4 3 67" xfId="38944" xr:uid="{00000000-0005-0000-0000-000021980000}"/>
    <cellStyle name="Salida 4 3 68" xfId="38945" xr:uid="{00000000-0005-0000-0000-000022980000}"/>
    <cellStyle name="Salida 4 3 69" xfId="38946" xr:uid="{00000000-0005-0000-0000-000023980000}"/>
    <cellStyle name="Salida 4 3 7" xfId="38947" xr:uid="{00000000-0005-0000-0000-000024980000}"/>
    <cellStyle name="Salida 4 3 70" xfId="38948" xr:uid="{00000000-0005-0000-0000-000025980000}"/>
    <cellStyle name="Salida 4 3 71" xfId="38949" xr:uid="{00000000-0005-0000-0000-000026980000}"/>
    <cellStyle name="Salida 4 3 8" xfId="38950" xr:uid="{00000000-0005-0000-0000-000027980000}"/>
    <cellStyle name="Salida 4 3 9" xfId="38951" xr:uid="{00000000-0005-0000-0000-000028980000}"/>
    <cellStyle name="Salida 4 4" xfId="38952" xr:uid="{00000000-0005-0000-0000-000029980000}"/>
    <cellStyle name="Salida 4 4 10" xfId="38953" xr:uid="{00000000-0005-0000-0000-00002A980000}"/>
    <cellStyle name="Salida 4 4 11" xfId="38954" xr:uid="{00000000-0005-0000-0000-00002B980000}"/>
    <cellStyle name="Salida 4 4 12" xfId="38955" xr:uid="{00000000-0005-0000-0000-00002C980000}"/>
    <cellStyle name="Salida 4 4 13" xfId="38956" xr:uid="{00000000-0005-0000-0000-00002D980000}"/>
    <cellStyle name="Salida 4 4 14" xfId="38957" xr:uid="{00000000-0005-0000-0000-00002E980000}"/>
    <cellStyle name="Salida 4 4 15" xfId="38958" xr:uid="{00000000-0005-0000-0000-00002F980000}"/>
    <cellStyle name="Salida 4 4 16" xfId="38959" xr:uid="{00000000-0005-0000-0000-000030980000}"/>
    <cellStyle name="Salida 4 4 17" xfId="38960" xr:uid="{00000000-0005-0000-0000-000031980000}"/>
    <cellStyle name="Salida 4 4 18" xfId="38961" xr:uid="{00000000-0005-0000-0000-000032980000}"/>
    <cellStyle name="Salida 4 4 19" xfId="38962" xr:uid="{00000000-0005-0000-0000-000033980000}"/>
    <cellStyle name="Salida 4 4 2" xfId="38963" xr:uid="{00000000-0005-0000-0000-000034980000}"/>
    <cellStyle name="Salida 4 4 20" xfId="38964" xr:uid="{00000000-0005-0000-0000-000035980000}"/>
    <cellStyle name="Salida 4 4 21" xfId="38965" xr:uid="{00000000-0005-0000-0000-000036980000}"/>
    <cellStyle name="Salida 4 4 22" xfId="38966" xr:uid="{00000000-0005-0000-0000-000037980000}"/>
    <cellStyle name="Salida 4 4 23" xfId="38967" xr:uid="{00000000-0005-0000-0000-000038980000}"/>
    <cellStyle name="Salida 4 4 24" xfId="38968" xr:uid="{00000000-0005-0000-0000-000039980000}"/>
    <cellStyle name="Salida 4 4 25" xfId="38969" xr:uid="{00000000-0005-0000-0000-00003A980000}"/>
    <cellStyle name="Salida 4 4 26" xfId="38970" xr:uid="{00000000-0005-0000-0000-00003B980000}"/>
    <cellStyle name="Salida 4 4 27" xfId="38971" xr:uid="{00000000-0005-0000-0000-00003C980000}"/>
    <cellStyle name="Salida 4 4 28" xfId="38972" xr:uid="{00000000-0005-0000-0000-00003D980000}"/>
    <cellStyle name="Salida 4 4 29" xfId="38973" xr:uid="{00000000-0005-0000-0000-00003E980000}"/>
    <cellStyle name="Salida 4 4 3" xfId="38974" xr:uid="{00000000-0005-0000-0000-00003F980000}"/>
    <cellStyle name="Salida 4 4 30" xfId="38975" xr:uid="{00000000-0005-0000-0000-000040980000}"/>
    <cellStyle name="Salida 4 4 31" xfId="38976" xr:uid="{00000000-0005-0000-0000-000041980000}"/>
    <cellStyle name="Salida 4 4 32" xfId="38977" xr:uid="{00000000-0005-0000-0000-000042980000}"/>
    <cellStyle name="Salida 4 4 33" xfId="38978" xr:uid="{00000000-0005-0000-0000-000043980000}"/>
    <cellStyle name="Salida 4 4 34" xfId="38979" xr:uid="{00000000-0005-0000-0000-000044980000}"/>
    <cellStyle name="Salida 4 4 35" xfId="38980" xr:uid="{00000000-0005-0000-0000-000045980000}"/>
    <cellStyle name="Salida 4 4 36" xfId="38981" xr:uid="{00000000-0005-0000-0000-000046980000}"/>
    <cellStyle name="Salida 4 4 37" xfId="38982" xr:uid="{00000000-0005-0000-0000-000047980000}"/>
    <cellStyle name="Salida 4 4 38" xfId="38983" xr:uid="{00000000-0005-0000-0000-000048980000}"/>
    <cellStyle name="Salida 4 4 39" xfId="38984" xr:uid="{00000000-0005-0000-0000-000049980000}"/>
    <cellStyle name="Salida 4 4 4" xfId="38985" xr:uid="{00000000-0005-0000-0000-00004A980000}"/>
    <cellStyle name="Salida 4 4 40" xfId="38986" xr:uid="{00000000-0005-0000-0000-00004B980000}"/>
    <cellStyle name="Salida 4 4 41" xfId="38987" xr:uid="{00000000-0005-0000-0000-00004C980000}"/>
    <cellStyle name="Salida 4 4 42" xfId="38988" xr:uid="{00000000-0005-0000-0000-00004D980000}"/>
    <cellStyle name="Salida 4 4 43" xfId="38989" xr:uid="{00000000-0005-0000-0000-00004E980000}"/>
    <cellStyle name="Salida 4 4 44" xfId="38990" xr:uid="{00000000-0005-0000-0000-00004F980000}"/>
    <cellStyle name="Salida 4 4 45" xfId="38991" xr:uid="{00000000-0005-0000-0000-000050980000}"/>
    <cellStyle name="Salida 4 4 46" xfId="38992" xr:uid="{00000000-0005-0000-0000-000051980000}"/>
    <cellStyle name="Salida 4 4 47" xfId="38993" xr:uid="{00000000-0005-0000-0000-000052980000}"/>
    <cellStyle name="Salida 4 4 48" xfId="38994" xr:uid="{00000000-0005-0000-0000-000053980000}"/>
    <cellStyle name="Salida 4 4 49" xfId="38995" xr:uid="{00000000-0005-0000-0000-000054980000}"/>
    <cellStyle name="Salida 4 4 5" xfId="38996" xr:uid="{00000000-0005-0000-0000-000055980000}"/>
    <cellStyle name="Salida 4 4 50" xfId="38997" xr:uid="{00000000-0005-0000-0000-000056980000}"/>
    <cellStyle name="Salida 4 4 51" xfId="38998" xr:uid="{00000000-0005-0000-0000-000057980000}"/>
    <cellStyle name="Salida 4 4 52" xfId="38999" xr:uid="{00000000-0005-0000-0000-000058980000}"/>
    <cellStyle name="Salida 4 4 53" xfId="39000" xr:uid="{00000000-0005-0000-0000-000059980000}"/>
    <cellStyle name="Salida 4 4 54" xfId="39001" xr:uid="{00000000-0005-0000-0000-00005A980000}"/>
    <cellStyle name="Salida 4 4 55" xfId="39002" xr:uid="{00000000-0005-0000-0000-00005B980000}"/>
    <cellStyle name="Salida 4 4 56" xfId="39003" xr:uid="{00000000-0005-0000-0000-00005C980000}"/>
    <cellStyle name="Salida 4 4 57" xfId="39004" xr:uid="{00000000-0005-0000-0000-00005D980000}"/>
    <cellStyle name="Salida 4 4 58" xfId="39005" xr:uid="{00000000-0005-0000-0000-00005E980000}"/>
    <cellStyle name="Salida 4 4 59" xfId="39006" xr:uid="{00000000-0005-0000-0000-00005F980000}"/>
    <cellStyle name="Salida 4 4 6" xfId="39007" xr:uid="{00000000-0005-0000-0000-000060980000}"/>
    <cellStyle name="Salida 4 4 60" xfId="39008" xr:uid="{00000000-0005-0000-0000-000061980000}"/>
    <cellStyle name="Salida 4 4 61" xfId="39009" xr:uid="{00000000-0005-0000-0000-000062980000}"/>
    <cellStyle name="Salida 4 4 62" xfId="39010" xr:uid="{00000000-0005-0000-0000-000063980000}"/>
    <cellStyle name="Salida 4 4 63" xfId="39011" xr:uid="{00000000-0005-0000-0000-000064980000}"/>
    <cellStyle name="Salida 4 4 64" xfId="39012" xr:uid="{00000000-0005-0000-0000-000065980000}"/>
    <cellStyle name="Salida 4 4 65" xfId="39013" xr:uid="{00000000-0005-0000-0000-000066980000}"/>
    <cellStyle name="Salida 4 4 66" xfId="39014" xr:uid="{00000000-0005-0000-0000-000067980000}"/>
    <cellStyle name="Salida 4 4 67" xfId="39015" xr:uid="{00000000-0005-0000-0000-000068980000}"/>
    <cellStyle name="Salida 4 4 68" xfId="39016" xr:uid="{00000000-0005-0000-0000-000069980000}"/>
    <cellStyle name="Salida 4 4 69" xfId="39017" xr:uid="{00000000-0005-0000-0000-00006A980000}"/>
    <cellStyle name="Salida 4 4 7" xfId="39018" xr:uid="{00000000-0005-0000-0000-00006B980000}"/>
    <cellStyle name="Salida 4 4 70" xfId="39019" xr:uid="{00000000-0005-0000-0000-00006C980000}"/>
    <cellStyle name="Salida 4 4 71" xfId="39020" xr:uid="{00000000-0005-0000-0000-00006D980000}"/>
    <cellStyle name="Salida 4 4 8" xfId="39021" xr:uid="{00000000-0005-0000-0000-00006E980000}"/>
    <cellStyle name="Salida 4 4 9" xfId="39022" xr:uid="{00000000-0005-0000-0000-00006F980000}"/>
    <cellStyle name="Salida 4 5" xfId="39023" xr:uid="{00000000-0005-0000-0000-000070980000}"/>
    <cellStyle name="Salida 4 5 10" xfId="39024" xr:uid="{00000000-0005-0000-0000-000071980000}"/>
    <cellStyle name="Salida 4 5 11" xfId="39025" xr:uid="{00000000-0005-0000-0000-000072980000}"/>
    <cellStyle name="Salida 4 5 12" xfId="39026" xr:uid="{00000000-0005-0000-0000-000073980000}"/>
    <cellStyle name="Salida 4 5 13" xfId="39027" xr:uid="{00000000-0005-0000-0000-000074980000}"/>
    <cellStyle name="Salida 4 5 14" xfId="39028" xr:uid="{00000000-0005-0000-0000-000075980000}"/>
    <cellStyle name="Salida 4 5 15" xfId="39029" xr:uid="{00000000-0005-0000-0000-000076980000}"/>
    <cellStyle name="Salida 4 5 16" xfId="39030" xr:uid="{00000000-0005-0000-0000-000077980000}"/>
    <cellStyle name="Salida 4 5 17" xfId="39031" xr:uid="{00000000-0005-0000-0000-000078980000}"/>
    <cellStyle name="Salida 4 5 18" xfId="39032" xr:uid="{00000000-0005-0000-0000-000079980000}"/>
    <cellStyle name="Salida 4 5 19" xfId="39033" xr:uid="{00000000-0005-0000-0000-00007A980000}"/>
    <cellStyle name="Salida 4 5 2" xfId="39034" xr:uid="{00000000-0005-0000-0000-00007B980000}"/>
    <cellStyle name="Salida 4 5 20" xfId="39035" xr:uid="{00000000-0005-0000-0000-00007C980000}"/>
    <cellStyle name="Salida 4 5 21" xfId="39036" xr:uid="{00000000-0005-0000-0000-00007D980000}"/>
    <cellStyle name="Salida 4 5 22" xfId="39037" xr:uid="{00000000-0005-0000-0000-00007E980000}"/>
    <cellStyle name="Salida 4 5 23" xfId="39038" xr:uid="{00000000-0005-0000-0000-00007F980000}"/>
    <cellStyle name="Salida 4 5 24" xfId="39039" xr:uid="{00000000-0005-0000-0000-000080980000}"/>
    <cellStyle name="Salida 4 5 25" xfId="39040" xr:uid="{00000000-0005-0000-0000-000081980000}"/>
    <cellStyle name="Salida 4 5 26" xfId="39041" xr:uid="{00000000-0005-0000-0000-000082980000}"/>
    <cellStyle name="Salida 4 5 27" xfId="39042" xr:uid="{00000000-0005-0000-0000-000083980000}"/>
    <cellStyle name="Salida 4 5 28" xfId="39043" xr:uid="{00000000-0005-0000-0000-000084980000}"/>
    <cellStyle name="Salida 4 5 29" xfId="39044" xr:uid="{00000000-0005-0000-0000-000085980000}"/>
    <cellStyle name="Salida 4 5 3" xfId="39045" xr:uid="{00000000-0005-0000-0000-000086980000}"/>
    <cellStyle name="Salida 4 5 30" xfId="39046" xr:uid="{00000000-0005-0000-0000-000087980000}"/>
    <cellStyle name="Salida 4 5 31" xfId="39047" xr:uid="{00000000-0005-0000-0000-000088980000}"/>
    <cellStyle name="Salida 4 5 32" xfId="39048" xr:uid="{00000000-0005-0000-0000-000089980000}"/>
    <cellStyle name="Salida 4 5 33" xfId="39049" xr:uid="{00000000-0005-0000-0000-00008A980000}"/>
    <cellStyle name="Salida 4 5 34" xfId="39050" xr:uid="{00000000-0005-0000-0000-00008B980000}"/>
    <cellStyle name="Salida 4 5 35" xfId="39051" xr:uid="{00000000-0005-0000-0000-00008C980000}"/>
    <cellStyle name="Salida 4 5 36" xfId="39052" xr:uid="{00000000-0005-0000-0000-00008D980000}"/>
    <cellStyle name="Salida 4 5 37" xfId="39053" xr:uid="{00000000-0005-0000-0000-00008E980000}"/>
    <cellStyle name="Salida 4 5 38" xfId="39054" xr:uid="{00000000-0005-0000-0000-00008F980000}"/>
    <cellStyle name="Salida 4 5 39" xfId="39055" xr:uid="{00000000-0005-0000-0000-000090980000}"/>
    <cellStyle name="Salida 4 5 4" xfId="39056" xr:uid="{00000000-0005-0000-0000-000091980000}"/>
    <cellStyle name="Salida 4 5 40" xfId="39057" xr:uid="{00000000-0005-0000-0000-000092980000}"/>
    <cellStyle name="Salida 4 5 41" xfId="39058" xr:uid="{00000000-0005-0000-0000-000093980000}"/>
    <cellStyle name="Salida 4 5 42" xfId="39059" xr:uid="{00000000-0005-0000-0000-000094980000}"/>
    <cellStyle name="Salida 4 5 43" xfId="39060" xr:uid="{00000000-0005-0000-0000-000095980000}"/>
    <cellStyle name="Salida 4 5 44" xfId="39061" xr:uid="{00000000-0005-0000-0000-000096980000}"/>
    <cellStyle name="Salida 4 5 45" xfId="39062" xr:uid="{00000000-0005-0000-0000-000097980000}"/>
    <cellStyle name="Salida 4 5 46" xfId="39063" xr:uid="{00000000-0005-0000-0000-000098980000}"/>
    <cellStyle name="Salida 4 5 47" xfId="39064" xr:uid="{00000000-0005-0000-0000-000099980000}"/>
    <cellStyle name="Salida 4 5 48" xfId="39065" xr:uid="{00000000-0005-0000-0000-00009A980000}"/>
    <cellStyle name="Salida 4 5 49" xfId="39066" xr:uid="{00000000-0005-0000-0000-00009B980000}"/>
    <cellStyle name="Salida 4 5 5" xfId="39067" xr:uid="{00000000-0005-0000-0000-00009C980000}"/>
    <cellStyle name="Salida 4 5 50" xfId="39068" xr:uid="{00000000-0005-0000-0000-00009D980000}"/>
    <cellStyle name="Salida 4 5 51" xfId="39069" xr:uid="{00000000-0005-0000-0000-00009E980000}"/>
    <cellStyle name="Salida 4 5 52" xfId="39070" xr:uid="{00000000-0005-0000-0000-00009F980000}"/>
    <cellStyle name="Salida 4 5 53" xfId="39071" xr:uid="{00000000-0005-0000-0000-0000A0980000}"/>
    <cellStyle name="Salida 4 5 54" xfId="39072" xr:uid="{00000000-0005-0000-0000-0000A1980000}"/>
    <cellStyle name="Salida 4 5 55" xfId="39073" xr:uid="{00000000-0005-0000-0000-0000A2980000}"/>
    <cellStyle name="Salida 4 5 56" xfId="39074" xr:uid="{00000000-0005-0000-0000-0000A3980000}"/>
    <cellStyle name="Salida 4 5 57" xfId="39075" xr:uid="{00000000-0005-0000-0000-0000A4980000}"/>
    <cellStyle name="Salida 4 5 58" xfId="39076" xr:uid="{00000000-0005-0000-0000-0000A5980000}"/>
    <cellStyle name="Salida 4 5 59" xfId="39077" xr:uid="{00000000-0005-0000-0000-0000A6980000}"/>
    <cellStyle name="Salida 4 5 6" xfId="39078" xr:uid="{00000000-0005-0000-0000-0000A7980000}"/>
    <cellStyle name="Salida 4 5 60" xfId="39079" xr:uid="{00000000-0005-0000-0000-0000A8980000}"/>
    <cellStyle name="Salida 4 5 61" xfId="39080" xr:uid="{00000000-0005-0000-0000-0000A9980000}"/>
    <cellStyle name="Salida 4 5 62" xfId="39081" xr:uid="{00000000-0005-0000-0000-0000AA980000}"/>
    <cellStyle name="Salida 4 5 63" xfId="39082" xr:uid="{00000000-0005-0000-0000-0000AB980000}"/>
    <cellStyle name="Salida 4 5 64" xfId="39083" xr:uid="{00000000-0005-0000-0000-0000AC980000}"/>
    <cellStyle name="Salida 4 5 65" xfId="39084" xr:uid="{00000000-0005-0000-0000-0000AD980000}"/>
    <cellStyle name="Salida 4 5 66" xfId="39085" xr:uid="{00000000-0005-0000-0000-0000AE980000}"/>
    <cellStyle name="Salida 4 5 67" xfId="39086" xr:uid="{00000000-0005-0000-0000-0000AF980000}"/>
    <cellStyle name="Salida 4 5 68" xfId="39087" xr:uid="{00000000-0005-0000-0000-0000B0980000}"/>
    <cellStyle name="Salida 4 5 69" xfId="39088" xr:uid="{00000000-0005-0000-0000-0000B1980000}"/>
    <cellStyle name="Salida 4 5 7" xfId="39089" xr:uid="{00000000-0005-0000-0000-0000B2980000}"/>
    <cellStyle name="Salida 4 5 70" xfId="39090" xr:uid="{00000000-0005-0000-0000-0000B3980000}"/>
    <cellStyle name="Salida 4 5 71" xfId="39091" xr:uid="{00000000-0005-0000-0000-0000B4980000}"/>
    <cellStyle name="Salida 4 5 8" xfId="39092" xr:uid="{00000000-0005-0000-0000-0000B5980000}"/>
    <cellStyle name="Salida 4 5 9" xfId="39093" xr:uid="{00000000-0005-0000-0000-0000B6980000}"/>
    <cellStyle name="Salida 4 6" xfId="39094" xr:uid="{00000000-0005-0000-0000-0000B7980000}"/>
    <cellStyle name="Salida 4 6 10" xfId="39095" xr:uid="{00000000-0005-0000-0000-0000B8980000}"/>
    <cellStyle name="Salida 4 6 11" xfId="39096" xr:uid="{00000000-0005-0000-0000-0000B9980000}"/>
    <cellStyle name="Salida 4 6 12" xfId="39097" xr:uid="{00000000-0005-0000-0000-0000BA980000}"/>
    <cellStyle name="Salida 4 6 13" xfId="39098" xr:uid="{00000000-0005-0000-0000-0000BB980000}"/>
    <cellStyle name="Salida 4 6 14" xfId="39099" xr:uid="{00000000-0005-0000-0000-0000BC980000}"/>
    <cellStyle name="Salida 4 6 15" xfId="39100" xr:uid="{00000000-0005-0000-0000-0000BD980000}"/>
    <cellStyle name="Salida 4 6 16" xfId="39101" xr:uid="{00000000-0005-0000-0000-0000BE980000}"/>
    <cellStyle name="Salida 4 6 17" xfId="39102" xr:uid="{00000000-0005-0000-0000-0000BF980000}"/>
    <cellStyle name="Salida 4 6 18" xfId="39103" xr:uid="{00000000-0005-0000-0000-0000C0980000}"/>
    <cellStyle name="Salida 4 6 19" xfId="39104" xr:uid="{00000000-0005-0000-0000-0000C1980000}"/>
    <cellStyle name="Salida 4 6 2" xfId="39105" xr:uid="{00000000-0005-0000-0000-0000C2980000}"/>
    <cellStyle name="Salida 4 6 20" xfId="39106" xr:uid="{00000000-0005-0000-0000-0000C3980000}"/>
    <cellStyle name="Salida 4 6 21" xfId="39107" xr:uid="{00000000-0005-0000-0000-0000C4980000}"/>
    <cellStyle name="Salida 4 6 22" xfId="39108" xr:uid="{00000000-0005-0000-0000-0000C5980000}"/>
    <cellStyle name="Salida 4 6 23" xfId="39109" xr:uid="{00000000-0005-0000-0000-0000C6980000}"/>
    <cellStyle name="Salida 4 6 24" xfId="39110" xr:uid="{00000000-0005-0000-0000-0000C7980000}"/>
    <cellStyle name="Salida 4 6 25" xfId="39111" xr:uid="{00000000-0005-0000-0000-0000C8980000}"/>
    <cellStyle name="Salida 4 6 26" xfId="39112" xr:uid="{00000000-0005-0000-0000-0000C9980000}"/>
    <cellStyle name="Salida 4 6 27" xfId="39113" xr:uid="{00000000-0005-0000-0000-0000CA980000}"/>
    <cellStyle name="Salida 4 6 28" xfId="39114" xr:uid="{00000000-0005-0000-0000-0000CB980000}"/>
    <cellStyle name="Salida 4 6 29" xfId="39115" xr:uid="{00000000-0005-0000-0000-0000CC980000}"/>
    <cellStyle name="Salida 4 6 3" xfId="39116" xr:uid="{00000000-0005-0000-0000-0000CD980000}"/>
    <cellStyle name="Salida 4 6 30" xfId="39117" xr:uid="{00000000-0005-0000-0000-0000CE980000}"/>
    <cellStyle name="Salida 4 6 31" xfId="39118" xr:uid="{00000000-0005-0000-0000-0000CF980000}"/>
    <cellStyle name="Salida 4 6 32" xfId="39119" xr:uid="{00000000-0005-0000-0000-0000D0980000}"/>
    <cellStyle name="Salida 4 6 33" xfId="39120" xr:uid="{00000000-0005-0000-0000-0000D1980000}"/>
    <cellStyle name="Salida 4 6 34" xfId="39121" xr:uid="{00000000-0005-0000-0000-0000D2980000}"/>
    <cellStyle name="Salida 4 6 35" xfId="39122" xr:uid="{00000000-0005-0000-0000-0000D3980000}"/>
    <cellStyle name="Salida 4 6 36" xfId="39123" xr:uid="{00000000-0005-0000-0000-0000D4980000}"/>
    <cellStyle name="Salida 4 6 37" xfId="39124" xr:uid="{00000000-0005-0000-0000-0000D5980000}"/>
    <cellStyle name="Salida 4 6 38" xfId="39125" xr:uid="{00000000-0005-0000-0000-0000D6980000}"/>
    <cellStyle name="Salida 4 6 39" xfId="39126" xr:uid="{00000000-0005-0000-0000-0000D7980000}"/>
    <cellStyle name="Salida 4 6 4" xfId="39127" xr:uid="{00000000-0005-0000-0000-0000D8980000}"/>
    <cellStyle name="Salida 4 6 40" xfId="39128" xr:uid="{00000000-0005-0000-0000-0000D9980000}"/>
    <cellStyle name="Salida 4 6 41" xfId="39129" xr:uid="{00000000-0005-0000-0000-0000DA980000}"/>
    <cellStyle name="Salida 4 6 42" xfId="39130" xr:uid="{00000000-0005-0000-0000-0000DB980000}"/>
    <cellStyle name="Salida 4 6 43" xfId="39131" xr:uid="{00000000-0005-0000-0000-0000DC980000}"/>
    <cellStyle name="Salida 4 6 44" xfId="39132" xr:uid="{00000000-0005-0000-0000-0000DD980000}"/>
    <cellStyle name="Salida 4 6 45" xfId="39133" xr:uid="{00000000-0005-0000-0000-0000DE980000}"/>
    <cellStyle name="Salida 4 6 46" xfId="39134" xr:uid="{00000000-0005-0000-0000-0000DF980000}"/>
    <cellStyle name="Salida 4 6 47" xfId="39135" xr:uid="{00000000-0005-0000-0000-0000E0980000}"/>
    <cellStyle name="Salida 4 6 48" xfId="39136" xr:uid="{00000000-0005-0000-0000-0000E1980000}"/>
    <cellStyle name="Salida 4 6 49" xfId="39137" xr:uid="{00000000-0005-0000-0000-0000E2980000}"/>
    <cellStyle name="Salida 4 6 5" xfId="39138" xr:uid="{00000000-0005-0000-0000-0000E3980000}"/>
    <cellStyle name="Salida 4 6 50" xfId="39139" xr:uid="{00000000-0005-0000-0000-0000E4980000}"/>
    <cellStyle name="Salida 4 6 51" xfId="39140" xr:uid="{00000000-0005-0000-0000-0000E5980000}"/>
    <cellStyle name="Salida 4 6 52" xfId="39141" xr:uid="{00000000-0005-0000-0000-0000E6980000}"/>
    <cellStyle name="Salida 4 6 53" xfId="39142" xr:uid="{00000000-0005-0000-0000-0000E7980000}"/>
    <cellStyle name="Salida 4 6 54" xfId="39143" xr:uid="{00000000-0005-0000-0000-0000E8980000}"/>
    <cellStyle name="Salida 4 6 55" xfId="39144" xr:uid="{00000000-0005-0000-0000-0000E9980000}"/>
    <cellStyle name="Salida 4 6 56" xfId="39145" xr:uid="{00000000-0005-0000-0000-0000EA980000}"/>
    <cellStyle name="Salida 4 6 57" xfId="39146" xr:uid="{00000000-0005-0000-0000-0000EB980000}"/>
    <cellStyle name="Salida 4 6 58" xfId="39147" xr:uid="{00000000-0005-0000-0000-0000EC980000}"/>
    <cellStyle name="Salida 4 6 59" xfId="39148" xr:uid="{00000000-0005-0000-0000-0000ED980000}"/>
    <cellStyle name="Salida 4 6 6" xfId="39149" xr:uid="{00000000-0005-0000-0000-0000EE980000}"/>
    <cellStyle name="Salida 4 6 60" xfId="39150" xr:uid="{00000000-0005-0000-0000-0000EF980000}"/>
    <cellStyle name="Salida 4 6 61" xfId="39151" xr:uid="{00000000-0005-0000-0000-0000F0980000}"/>
    <cellStyle name="Salida 4 6 62" xfId="39152" xr:uid="{00000000-0005-0000-0000-0000F1980000}"/>
    <cellStyle name="Salida 4 6 63" xfId="39153" xr:uid="{00000000-0005-0000-0000-0000F2980000}"/>
    <cellStyle name="Salida 4 6 64" xfId="39154" xr:uid="{00000000-0005-0000-0000-0000F3980000}"/>
    <cellStyle name="Salida 4 6 65" xfId="39155" xr:uid="{00000000-0005-0000-0000-0000F4980000}"/>
    <cellStyle name="Salida 4 6 66" xfId="39156" xr:uid="{00000000-0005-0000-0000-0000F5980000}"/>
    <cellStyle name="Salida 4 6 67" xfId="39157" xr:uid="{00000000-0005-0000-0000-0000F6980000}"/>
    <cellStyle name="Salida 4 6 68" xfId="39158" xr:uid="{00000000-0005-0000-0000-0000F7980000}"/>
    <cellStyle name="Salida 4 6 69" xfId="39159" xr:uid="{00000000-0005-0000-0000-0000F8980000}"/>
    <cellStyle name="Salida 4 6 7" xfId="39160" xr:uid="{00000000-0005-0000-0000-0000F9980000}"/>
    <cellStyle name="Salida 4 6 70" xfId="39161" xr:uid="{00000000-0005-0000-0000-0000FA980000}"/>
    <cellStyle name="Salida 4 6 71" xfId="39162" xr:uid="{00000000-0005-0000-0000-0000FB980000}"/>
    <cellStyle name="Salida 4 6 8" xfId="39163" xr:uid="{00000000-0005-0000-0000-0000FC980000}"/>
    <cellStyle name="Salida 4 6 9" xfId="39164" xr:uid="{00000000-0005-0000-0000-0000FD980000}"/>
    <cellStyle name="Salida 4 7" xfId="39165" xr:uid="{00000000-0005-0000-0000-0000FE980000}"/>
    <cellStyle name="Salida 4 7 10" xfId="39166" xr:uid="{00000000-0005-0000-0000-0000FF980000}"/>
    <cellStyle name="Salida 4 7 11" xfId="39167" xr:uid="{00000000-0005-0000-0000-000000990000}"/>
    <cellStyle name="Salida 4 7 12" xfId="39168" xr:uid="{00000000-0005-0000-0000-000001990000}"/>
    <cellStyle name="Salida 4 7 13" xfId="39169" xr:uid="{00000000-0005-0000-0000-000002990000}"/>
    <cellStyle name="Salida 4 7 14" xfId="39170" xr:uid="{00000000-0005-0000-0000-000003990000}"/>
    <cellStyle name="Salida 4 7 15" xfId="39171" xr:uid="{00000000-0005-0000-0000-000004990000}"/>
    <cellStyle name="Salida 4 7 16" xfId="39172" xr:uid="{00000000-0005-0000-0000-000005990000}"/>
    <cellStyle name="Salida 4 7 17" xfId="39173" xr:uid="{00000000-0005-0000-0000-000006990000}"/>
    <cellStyle name="Salida 4 7 18" xfId="39174" xr:uid="{00000000-0005-0000-0000-000007990000}"/>
    <cellStyle name="Salida 4 7 19" xfId="39175" xr:uid="{00000000-0005-0000-0000-000008990000}"/>
    <cellStyle name="Salida 4 7 2" xfId="39176" xr:uid="{00000000-0005-0000-0000-000009990000}"/>
    <cellStyle name="Salida 4 7 20" xfId="39177" xr:uid="{00000000-0005-0000-0000-00000A990000}"/>
    <cellStyle name="Salida 4 7 21" xfId="39178" xr:uid="{00000000-0005-0000-0000-00000B990000}"/>
    <cellStyle name="Salida 4 7 22" xfId="39179" xr:uid="{00000000-0005-0000-0000-00000C990000}"/>
    <cellStyle name="Salida 4 7 23" xfId="39180" xr:uid="{00000000-0005-0000-0000-00000D990000}"/>
    <cellStyle name="Salida 4 7 24" xfId="39181" xr:uid="{00000000-0005-0000-0000-00000E990000}"/>
    <cellStyle name="Salida 4 7 25" xfId="39182" xr:uid="{00000000-0005-0000-0000-00000F990000}"/>
    <cellStyle name="Salida 4 7 26" xfId="39183" xr:uid="{00000000-0005-0000-0000-000010990000}"/>
    <cellStyle name="Salida 4 7 27" xfId="39184" xr:uid="{00000000-0005-0000-0000-000011990000}"/>
    <cellStyle name="Salida 4 7 28" xfId="39185" xr:uid="{00000000-0005-0000-0000-000012990000}"/>
    <cellStyle name="Salida 4 7 29" xfId="39186" xr:uid="{00000000-0005-0000-0000-000013990000}"/>
    <cellStyle name="Salida 4 7 3" xfId="39187" xr:uid="{00000000-0005-0000-0000-000014990000}"/>
    <cellStyle name="Salida 4 7 30" xfId="39188" xr:uid="{00000000-0005-0000-0000-000015990000}"/>
    <cellStyle name="Salida 4 7 31" xfId="39189" xr:uid="{00000000-0005-0000-0000-000016990000}"/>
    <cellStyle name="Salida 4 7 32" xfId="39190" xr:uid="{00000000-0005-0000-0000-000017990000}"/>
    <cellStyle name="Salida 4 7 33" xfId="39191" xr:uid="{00000000-0005-0000-0000-000018990000}"/>
    <cellStyle name="Salida 4 7 34" xfId="39192" xr:uid="{00000000-0005-0000-0000-000019990000}"/>
    <cellStyle name="Salida 4 7 35" xfId="39193" xr:uid="{00000000-0005-0000-0000-00001A990000}"/>
    <cellStyle name="Salida 4 7 36" xfId="39194" xr:uid="{00000000-0005-0000-0000-00001B990000}"/>
    <cellStyle name="Salida 4 7 37" xfId="39195" xr:uid="{00000000-0005-0000-0000-00001C990000}"/>
    <cellStyle name="Salida 4 7 38" xfId="39196" xr:uid="{00000000-0005-0000-0000-00001D990000}"/>
    <cellStyle name="Salida 4 7 39" xfId="39197" xr:uid="{00000000-0005-0000-0000-00001E990000}"/>
    <cellStyle name="Salida 4 7 4" xfId="39198" xr:uid="{00000000-0005-0000-0000-00001F990000}"/>
    <cellStyle name="Salida 4 7 40" xfId="39199" xr:uid="{00000000-0005-0000-0000-000020990000}"/>
    <cellStyle name="Salida 4 7 41" xfId="39200" xr:uid="{00000000-0005-0000-0000-000021990000}"/>
    <cellStyle name="Salida 4 7 42" xfId="39201" xr:uid="{00000000-0005-0000-0000-000022990000}"/>
    <cellStyle name="Salida 4 7 43" xfId="39202" xr:uid="{00000000-0005-0000-0000-000023990000}"/>
    <cellStyle name="Salida 4 7 44" xfId="39203" xr:uid="{00000000-0005-0000-0000-000024990000}"/>
    <cellStyle name="Salida 4 7 45" xfId="39204" xr:uid="{00000000-0005-0000-0000-000025990000}"/>
    <cellStyle name="Salida 4 7 46" xfId="39205" xr:uid="{00000000-0005-0000-0000-000026990000}"/>
    <cellStyle name="Salida 4 7 47" xfId="39206" xr:uid="{00000000-0005-0000-0000-000027990000}"/>
    <cellStyle name="Salida 4 7 48" xfId="39207" xr:uid="{00000000-0005-0000-0000-000028990000}"/>
    <cellStyle name="Salida 4 7 49" xfId="39208" xr:uid="{00000000-0005-0000-0000-000029990000}"/>
    <cellStyle name="Salida 4 7 5" xfId="39209" xr:uid="{00000000-0005-0000-0000-00002A990000}"/>
    <cellStyle name="Salida 4 7 50" xfId="39210" xr:uid="{00000000-0005-0000-0000-00002B990000}"/>
    <cellStyle name="Salida 4 7 51" xfId="39211" xr:uid="{00000000-0005-0000-0000-00002C990000}"/>
    <cellStyle name="Salida 4 7 52" xfId="39212" xr:uid="{00000000-0005-0000-0000-00002D990000}"/>
    <cellStyle name="Salida 4 7 53" xfId="39213" xr:uid="{00000000-0005-0000-0000-00002E990000}"/>
    <cellStyle name="Salida 4 7 54" xfId="39214" xr:uid="{00000000-0005-0000-0000-00002F990000}"/>
    <cellStyle name="Salida 4 7 55" xfId="39215" xr:uid="{00000000-0005-0000-0000-000030990000}"/>
    <cellStyle name="Salida 4 7 56" xfId="39216" xr:uid="{00000000-0005-0000-0000-000031990000}"/>
    <cellStyle name="Salida 4 7 57" xfId="39217" xr:uid="{00000000-0005-0000-0000-000032990000}"/>
    <cellStyle name="Salida 4 7 58" xfId="39218" xr:uid="{00000000-0005-0000-0000-000033990000}"/>
    <cellStyle name="Salida 4 7 59" xfId="39219" xr:uid="{00000000-0005-0000-0000-000034990000}"/>
    <cellStyle name="Salida 4 7 6" xfId="39220" xr:uid="{00000000-0005-0000-0000-000035990000}"/>
    <cellStyle name="Salida 4 7 60" xfId="39221" xr:uid="{00000000-0005-0000-0000-000036990000}"/>
    <cellStyle name="Salida 4 7 61" xfId="39222" xr:uid="{00000000-0005-0000-0000-000037990000}"/>
    <cellStyle name="Salida 4 7 62" xfId="39223" xr:uid="{00000000-0005-0000-0000-000038990000}"/>
    <cellStyle name="Salida 4 7 63" xfId="39224" xr:uid="{00000000-0005-0000-0000-000039990000}"/>
    <cellStyle name="Salida 4 7 64" xfId="39225" xr:uid="{00000000-0005-0000-0000-00003A990000}"/>
    <cellStyle name="Salida 4 7 65" xfId="39226" xr:uid="{00000000-0005-0000-0000-00003B990000}"/>
    <cellStyle name="Salida 4 7 66" xfId="39227" xr:uid="{00000000-0005-0000-0000-00003C990000}"/>
    <cellStyle name="Salida 4 7 67" xfId="39228" xr:uid="{00000000-0005-0000-0000-00003D990000}"/>
    <cellStyle name="Salida 4 7 68" xfId="39229" xr:uid="{00000000-0005-0000-0000-00003E990000}"/>
    <cellStyle name="Salida 4 7 69" xfId="39230" xr:uid="{00000000-0005-0000-0000-00003F990000}"/>
    <cellStyle name="Salida 4 7 7" xfId="39231" xr:uid="{00000000-0005-0000-0000-000040990000}"/>
    <cellStyle name="Salida 4 7 70" xfId="39232" xr:uid="{00000000-0005-0000-0000-000041990000}"/>
    <cellStyle name="Salida 4 7 71" xfId="39233" xr:uid="{00000000-0005-0000-0000-000042990000}"/>
    <cellStyle name="Salida 4 7 8" xfId="39234" xr:uid="{00000000-0005-0000-0000-000043990000}"/>
    <cellStyle name="Salida 4 7 9" xfId="39235" xr:uid="{00000000-0005-0000-0000-000044990000}"/>
    <cellStyle name="Salida 4 8" xfId="39236" xr:uid="{00000000-0005-0000-0000-000045990000}"/>
    <cellStyle name="Salida 4 9" xfId="39237" xr:uid="{00000000-0005-0000-0000-000046990000}"/>
    <cellStyle name="Salida 4_CO-TK-(1)" xfId="39238" xr:uid="{00000000-0005-0000-0000-000047990000}"/>
    <cellStyle name="Salida 5" xfId="39239" xr:uid="{00000000-0005-0000-0000-000048990000}"/>
    <cellStyle name="Salida 5 10" xfId="39240" xr:uid="{00000000-0005-0000-0000-000049990000}"/>
    <cellStyle name="Salida 5 11" xfId="39241" xr:uid="{00000000-0005-0000-0000-00004A990000}"/>
    <cellStyle name="Salida 5 2" xfId="39242" xr:uid="{00000000-0005-0000-0000-00004B990000}"/>
    <cellStyle name="Salida 5 2 10" xfId="39243" xr:uid="{00000000-0005-0000-0000-00004C990000}"/>
    <cellStyle name="Salida 5 2 11" xfId="39244" xr:uid="{00000000-0005-0000-0000-00004D990000}"/>
    <cellStyle name="Salida 5 2 12" xfId="39245" xr:uid="{00000000-0005-0000-0000-00004E990000}"/>
    <cellStyle name="Salida 5 2 13" xfId="39246" xr:uid="{00000000-0005-0000-0000-00004F990000}"/>
    <cellStyle name="Salida 5 2 14" xfId="39247" xr:uid="{00000000-0005-0000-0000-000050990000}"/>
    <cellStyle name="Salida 5 2 15" xfId="39248" xr:uid="{00000000-0005-0000-0000-000051990000}"/>
    <cellStyle name="Salida 5 2 16" xfId="39249" xr:uid="{00000000-0005-0000-0000-000052990000}"/>
    <cellStyle name="Salida 5 2 17" xfId="39250" xr:uid="{00000000-0005-0000-0000-000053990000}"/>
    <cellStyle name="Salida 5 2 18" xfId="39251" xr:uid="{00000000-0005-0000-0000-000054990000}"/>
    <cellStyle name="Salida 5 2 19" xfId="39252" xr:uid="{00000000-0005-0000-0000-000055990000}"/>
    <cellStyle name="Salida 5 2 2" xfId="39253" xr:uid="{00000000-0005-0000-0000-000056990000}"/>
    <cellStyle name="Salida 5 2 20" xfId="39254" xr:uid="{00000000-0005-0000-0000-000057990000}"/>
    <cellStyle name="Salida 5 2 21" xfId="39255" xr:uid="{00000000-0005-0000-0000-000058990000}"/>
    <cellStyle name="Salida 5 2 22" xfId="39256" xr:uid="{00000000-0005-0000-0000-000059990000}"/>
    <cellStyle name="Salida 5 2 23" xfId="39257" xr:uid="{00000000-0005-0000-0000-00005A990000}"/>
    <cellStyle name="Salida 5 2 24" xfId="39258" xr:uid="{00000000-0005-0000-0000-00005B990000}"/>
    <cellStyle name="Salida 5 2 25" xfId="39259" xr:uid="{00000000-0005-0000-0000-00005C990000}"/>
    <cellStyle name="Salida 5 2 26" xfId="39260" xr:uid="{00000000-0005-0000-0000-00005D990000}"/>
    <cellStyle name="Salida 5 2 27" xfId="39261" xr:uid="{00000000-0005-0000-0000-00005E990000}"/>
    <cellStyle name="Salida 5 2 28" xfId="39262" xr:uid="{00000000-0005-0000-0000-00005F990000}"/>
    <cellStyle name="Salida 5 2 29" xfId="39263" xr:uid="{00000000-0005-0000-0000-000060990000}"/>
    <cellStyle name="Salida 5 2 3" xfId="39264" xr:uid="{00000000-0005-0000-0000-000061990000}"/>
    <cellStyle name="Salida 5 2 30" xfId="39265" xr:uid="{00000000-0005-0000-0000-000062990000}"/>
    <cellStyle name="Salida 5 2 31" xfId="39266" xr:uid="{00000000-0005-0000-0000-000063990000}"/>
    <cellStyle name="Salida 5 2 32" xfId="39267" xr:uid="{00000000-0005-0000-0000-000064990000}"/>
    <cellStyle name="Salida 5 2 33" xfId="39268" xr:uid="{00000000-0005-0000-0000-000065990000}"/>
    <cellStyle name="Salida 5 2 34" xfId="39269" xr:uid="{00000000-0005-0000-0000-000066990000}"/>
    <cellStyle name="Salida 5 2 35" xfId="39270" xr:uid="{00000000-0005-0000-0000-000067990000}"/>
    <cellStyle name="Salida 5 2 36" xfId="39271" xr:uid="{00000000-0005-0000-0000-000068990000}"/>
    <cellStyle name="Salida 5 2 37" xfId="39272" xr:uid="{00000000-0005-0000-0000-000069990000}"/>
    <cellStyle name="Salida 5 2 38" xfId="39273" xr:uid="{00000000-0005-0000-0000-00006A990000}"/>
    <cellStyle name="Salida 5 2 39" xfId="39274" xr:uid="{00000000-0005-0000-0000-00006B990000}"/>
    <cellStyle name="Salida 5 2 4" xfId="39275" xr:uid="{00000000-0005-0000-0000-00006C990000}"/>
    <cellStyle name="Salida 5 2 40" xfId="39276" xr:uid="{00000000-0005-0000-0000-00006D990000}"/>
    <cellStyle name="Salida 5 2 41" xfId="39277" xr:uid="{00000000-0005-0000-0000-00006E990000}"/>
    <cellStyle name="Salida 5 2 42" xfId="39278" xr:uid="{00000000-0005-0000-0000-00006F990000}"/>
    <cellStyle name="Salida 5 2 43" xfId="39279" xr:uid="{00000000-0005-0000-0000-000070990000}"/>
    <cellStyle name="Salida 5 2 44" xfId="39280" xr:uid="{00000000-0005-0000-0000-000071990000}"/>
    <cellStyle name="Salida 5 2 45" xfId="39281" xr:uid="{00000000-0005-0000-0000-000072990000}"/>
    <cellStyle name="Salida 5 2 46" xfId="39282" xr:uid="{00000000-0005-0000-0000-000073990000}"/>
    <cellStyle name="Salida 5 2 47" xfId="39283" xr:uid="{00000000-0005-0000-0000-000074990000}"/>
    <cellStyle name="Salida 5 2 48" xfId="39284" xr:uid="{00000000-0005-0000-0000-000075990000}"/>
    <cellStyle name="Salida 5 2 49" xfId="39285" xr:uid="{00000000-0005-0000-0000-000076990000}"/>
    <cellStyle name="Salida 5 2 5" xfId="39286" xr:uid="{00000000-0005-0000-0000-000077990000}"/>
    <cellStyle name="Salida 5 2 50" xfId="39287" xr:uid="{00000000-0005-0000-0000-000078990000}"/>
    <cellStyle name="Salida 5 2 51" xfId="39288" xr:uid="{00000000-0005-0000-0000-000079990000}"/>
    <cellStyle name="Salida 5 2 52" xfId="39289" xr:uid="{00000000-0005-0000-0000-00007A990000}"/>
    <cellStyle name="Salida 5 2 53" xfId="39290" xr:uid="{00000000-0005-0000-0000-00007B990000}"/>
    <cellStyle name="Salida 5 2 54" xfId="39291" xr:uid="{00000000-0005-0000-0000-00007C990000}"/>
    <cellStyle name="Salida 5 2 55" xfId="39292" xr:uid="{00000000-0005-0000-0000-00007D990000}"/>
    <cellStyle name="Salida 5 2 56" xfId="39293" xr:uid="{00000000-0005-0000-0000-00007E990000}"/>
    <cellStyle name="Salida 5 2 57" xfId="39294" xr:uid="{00000000-0005-0000-0000-00007F990000}"/>
    <cellStyle name="Salida 5 2 58" xfId="39295" xr:uid="{00000000-0005-0000-0000-000080990000}"/>
    <cellStyle name="Salida 5 2 59" xfId="39296" xr:uid="{00000000-0005-0000-0000-000081990000}"/>
    <cellStyle name="Salida 5 2 6" xfId="39297" xr:uid="{00000000-0005-0000-0000-000082990000}"/>
    <cellStyle name="Salida 5 2 60" xfId="39298" xr:uid="{00000000-0005-0000-0000-000083990000}"/>
    <cellStyle name="Salida 5 2 61" xfId="39299" xr:uid="{00000000-0005-0000-0000-000084990000}"/>
    <cellStyle name="Salida 5 2 62" xfId="39300" xr:uid="{00000000-0005-0000-0000-000085990000}"/>
    <cellStyle name="Salida 5 2 63" xfId="39301" xr:uid="{00000000-0005-0000-0000-000086990000}"/>
    <cellStyle name="Salida 5 2 64" xfId="39302" xr:uid="{00000000-0005-0000-0000-000087990000}"/>
    <cellStyle name="Salida 5 2 65" xfId="39303" xr:uid="{00000000-0005-0000-0000-000088990000}"/>
    <cellStyle name="Salida 5 2 66" xfId="39304" xr:uid="{00000000-0005-0000-0000-000089990000}"/>
    <cellStyle name="Salida 5 2 67" xfId="39305" xr:uid="{00000000-0005-0000-0000-00008A990000}"/>
    <cellStyle name="Salida 5 2 68" xfId="39306" xr:uid="{00000000-0005-0000-0000-00008B990000}"/>
    <cellStyle name="Salida 5 2 69" xfId="39307" xr:uid="{00000000-0005-0000-0000-00008C990000}"/>
    <cellStyle name="Salida 5 2 7" xfId="39308" xr:uid="{00000000-0005-0000-0000-00008D990000}"/>
    <cellStyle name="Salida 5 2 70" xfId="39309" xr:uid="{00000000-0005-0000-0000-00008E990000}"/>
    <cellStyle name="Salida 5 2 71" xfId="39310" xr:uid="{00000000-0005-0000-0000-00008F990000}"/>
    <cellStyle name="Salida 5 2 8" xfId="39311" xr:uid="{00000000-0005-0000-0000-000090990000}"/>
    <cellStyle name="Salida 5 2 9" xfId="39312" xr:uid="{00000000-0005-0000-0000-000091990000}"/>
    <cellStyle name="Salida 5 3" xfId="39313" xr:uid="{00000000-0005-0000-0000-000092990000}"/>
    <cellStyle name="Salida 5 3 10" xfId="39314" xr:uid="{00000000-0005-0000-0000-000093990000}"/>
    <cellStyle name="Salida 5 3 11" xfId="39315" xr:uid="{00000000-0005-0000-0000-000094990000}"/>
    <cellStyle name="Salida 5 3 12" xfId="39316" xr:uid="{00000000-0005-0000-0000-000095990000}"/>
    <cellStyle name="Salida 5 3 13" xfId="39317" xr:uid="{00000000-0005-0000-0000-000096990000}"/>
    <cellStyle name="Salida 5 3 14" xfId="39318" xr:uid="{00000000-0005-0000-0000-000097990000}"/>
    <cellStyle name="Salida 5 3 15" xfId="39319" xr:uid="{00000000-0005-0000-0000-000098990000}"/>
    <cellStyle name="Salida 5 3 16" xfId="39320" xr:uid="{00000000-0005-0000-0000-000099990000}"/>
    <cellStyle name="Salida 5 3 17" xfId="39321" xr:uid="{00000000-0005-0000-0000-00009A990000}"/>
    <cellStyle name="Salida 5 3 18" xfId="39322" xr:uid="{00000000-0005-0000-0000-00009B990000}"/>
    <cellStyle name="Salida 5 3 19" xfId="39323" xr:uid="{00000000-0005-0000-0000-00009C990000}"/>
    <cellStyle name="Salida 5 3 2" xfId="39324" xr:uid="{00000000-0005-0000-0000-00009D990000}"/>
    <cellStyle name="Salida 5 3 20" xfId="39325" xr:uid="{00000000-0005-0000-0000-00009E990000}"/>
    <cellStyle name="Salida 5 3 21" xfId="39326" xr:uid="{00000000-0005-0000-0000-00009F990000}"/>
    <cellStyle name="Salida 5 3 22" xfId="39327" xr:uid="{00000000-0005-0000-0000-0000A0990000}"/>
    <cellStyle name="Salida 5 3 23" xfId="39328" xr:uid="{00000000-0005-0000-0000-0000A1990000}"/>
    <cellStyle name="Salida 5 3 24" xfId="39329" xr:uid="{00000000-0005-0000-0000-0000A2990000}"/>
    <cellStyle name="Salida 5 3 25" xfId="39330" xr:uid="{00000000-0005-0000-0000-0000A3990000}"/>
    <cellStyle name="Salida 5 3 26" xfId="39331" xr:uid="{00000000-0005-0000-0000-0000A4990000}"/>
    <cellStyle name="Salida 5 3 27" xfId="39332" xr:uid="{00000000-0005-0000-0000-0000A5990000}"/>
    <cellStyle name="Salida 5 3 28" xfId="39333" xr:uid="{00000000-0005-0000-0000-0000A6990000}"/>
    <cellStyle name="Salida 5 3 29" xfId="39334" xr:uid="{00000000-0005-0000-0000-0000A7990000}"/>
    <cellStyle name="Salida 5 3 3" xfId="39335" xr:uid="{00000000-0005-0000-0000-0000A8990000}"/>
    <cellStyle name="Salida 5 3 30" xfId="39336" xr:uid="{00000000-0005-0000-0000-0000A9990000}"/>
    <cellStyle name="Salida 5 3 31" xfId="39337" xr:uid="{00000000-0005-0000-0000-0000AA990000}"/>
    <cellStyle name="Salida 5 3 32" xfId="39338" xr:uid="{00000000-0005-0000-0000-0000AB990000}"/>
    <cellStyle name="Salida 5 3 33" xfId="39339" xr:uid="{00000000-0005-0000-0000-0000AC990000}"/>
    <cellStyle name="Salida 5 3 34" xfId="39340" xr:uid="{00000000-0005-0000-0000-0000AD990000}"/>
    <cellStyle name="Salida 5 3 35" xfId="39341" xr:uid="{00000000-0005-0000-0000-0000AE990000}"/>
    <cellStyle name="Salida 5 3 36" xfId="39342" xr:uid="{00000000-0005-0000-0000-0000AF990000}"/>
    <cellStyle name="Salida 5 3 37" xfId="39343" xr:uid="{00000000-0005-0000-0000-0000B0990000}"/>
    <cellStyle name="Salida 5 3 38" xfId="39344" xr:uid="{00000000-0005-0000-0000-0000B1990000}"/>
    <cellStyle name="Salida 5 3 39" xfId="39345" xr:uid="{00000000-0005-0000-0000-0000B2990000}"/>
    <cellStyle name="Salida 5 3 4" xfId="39346" xr:uid="{00000000-0005-0000-0000-0000B3990000}"/>
    <cellStyle name="Salida 5 3 40" xfId="39347" xr:uid="{00000000-0005-0000-0000-0000B4990000}"/>
    <cellStyle name="Salida 5 3 41" xfId="39348" xr:uid="{00000000-0005-0000-0000-0000B5990000}"/>
    <cellStyle name="Salida 5 3 42" xfId="39349" xr:uid="{00000000-0005-0000-0000-0000B6990000}"/>
    <cellStyle name="Salida 5 3 43" xfId="39350" xr:uid="{00000000-0005-0000-0000-0000B7990000}"/>
    <cellStyle name="Salida 5 3 44" xfId="39351" xr:uid="{00000000-0005-0000-0000-0000B8990000}"/>
    <cellStyle name="Salida 5 3 45" xfId="39352" xr:uid="{00000000-0005-0000-0000-0000B9990000}"/>
    <cellStyle name="Salida 5 3 46" xfId="39353" xr:uid="{00000000-0005-0000-0000-0000BA990000}"/>
    <cellStyle name="Salida 5 3 47" xfId="39354" xr:uid="{00000000-0005-0000-0000-0000BB990000}"/>
    <cellStyle name="Salida 5 3 48" xfId="39355" xr:uid="{00000000-0005-0000-0000-0000BC990000}"/>
    <cellStyle name="Salida 5 3 49" xfId="39356" xr:uid="{00000000-0005-0000-0000-0000BD990000}"/>
    <cellStyle name="Salida 5 3 5" xfId="39357" xr:uid="{00000000-0005-0000-0000-0000BE990000}"/>
    <cellStyle name="Salida 5 3 50" xfId="39358" xr:uid="{00000000-0005-0000-0000-0000BF990000}"/>
    <cellStyle name="Salida 5 3 51" xfId="39359" xr:uid="{00000000-0005-0000-0000-0000C0990000}"/>
    <cellStyle name="Salida 5 3 52" xfId="39360" xr:uid="{00000000-0005-0000-0000-0000C1990000}"/>
    <cellStyle name="Salida 5 3 53" xfId="39361" xr:uid="{00000000-0005-0000-0000-0000C2990000}"/>
    <cellStyle name="Salida 5 3 54" xfId="39362" xr:uid="{00000000-0005-0000-0000-0000C3990000}"/>
    <cellStyle name="Salida 5 3 55" xfId="39363" xr:uid="{00000000-0005-0000-0000-0000C4990000}"/>
    <cellStyle name="Salida 5 3 56" xfId="39364" xr:uid="{00000000-0005-0000-0000-0000C5990000}"/>
    <cellStyle name="Salida 5 3 57" xfId="39365" xr:uid="{00000000-0005-0000-0000-0000C6990000}"/>
    <cellStyle name="Salida 5 3 58" xfId="39366" xr:uid="{00000000-0005-0000-0000-0000C7990000}"/>
    <cellStyle name="Salida 5 3 59" xfId="39367" xr:uid="{00000000-0005-0000-0000-0000C8990000}"/>
    <cellStyle name="Salida 5 3 6" xfId="39368" xr:uid="{00000000-0005-0000-0000-0000C9990000}"/>
    <cellStyle name="Salida 5 3 60" xfId="39369" xr:uid="{00000000-0005-0000-0000-0000CA990000}"/>
    <cellStyle name="Salida 5 3 61" xfId="39370" xr:uid="{00000000-0005-0000-0000-0000CB990000}"/>
    <cellStyle name="Salida 5 3 62" xfId="39371" xr:uid="{00000000-0005-0000-0000-0000CC990000}"/>
    <cellStyle name="Salida 5 3 63" xfId="39372" xr:uid="{00000000-0005-0000-0000-0000CD990000}"/>
    <cellStyle name="Salida 5 3 64" xfId="39373" xr:uid="{00000000-0005-0000-0000-0000CE990000}"/>
    <cellStyle name="Salida 5 3 65" xfId="39374" xr:uid="{00000000-0005-0000-0000-0000CF990000}"/>
    <cellStyle name="Salida 5 3 66" xfId="39375" xr:uid="{00000000-0005-0000-0000-0000D0990000}"/>
    <cellStyle name="Salida 5 3 67" xfId="39376" xr:uid="{00000000-0005-0000-0000-0000D1990000}"/>
    <cellStyle name="Salida 5 3 68" xfId="39377" xr:uid="{00000000-0005-0000-0000-0000D2990000}"/>
    <cellStyle name="Salida 5 3 69" xfId="39378" xr:uid="{00000000-0005-0000-0000-0000D3990000}"/>
    <cellStyle name="Salida 5 3 7" xfId="39379" xr:uid="{00000000-0005-0000-0000-0000D4990000}"/>
    <cellStyle name="Salida 5 3 70" xfId="39380" xr:uid="{00000000-0005-0000-0000-0000D5990000}"/>
    <cellStyle name="Salida 5 3 71" xfId="39381" xr:uid="{00000000-0005-0000-0000-0000D6990000}"/>
    <cellStyle name="Salida 5 3 8" xfId="39382" xr:uid="{00000000-0005-0000-0000-0000D7990000}"/>
    <cellStyle name="Salida 5 3 9" xfId="39383" xr:uid="{00000000-0005-0000-0000-0000D8990000}"/>
    <cellStyle name="Salida 5 4" xfId="39384" xr:uid="{00000000-0005-0000-0000-0000D9990000}"/>
    <cellStyle name="Salida 5 4 10" xfId="39385" xr:uid="{00000000-0005-0000-0000-0000DA990000}"/>
    <cellStyle name="Salida 5 4 11" xfId="39386" xr:uid="{00000000-0005-0000-0000-0000DB990000}"/>
    <cellStyle name="Salida 5 4 12" xfId="39387" xr:uid="{00000000-0005-0000-0000-0000DC990000}"/>
    <cellStyle name="Salida 5 4 13" xfId="39388" xr:uid="{00000000-0005-0000-0000-0000DD990000}"/>
    <cellStyle name="Salida 5 4 14" xfId="39389" xr:uid="{00000000-0005-0000-0000-0000DE990000}"/>
    <cellStyle name="Salida 5 4 15" xfId="39390" xr:uid="{00000000-0005-0000-0000-0000DF990000}"/>
    <cellStyle name="Salida 5 4 16" xfId="39391" xr:uid="{00000000-0005-0000-0000-0000E0990000}"/>
    <cellStyle name="Salida 5 4 17" xfId="39392" xr:uid="{00000000-0005-0000-0000-0000E1990000}"/>
    <cellStyle name="Salida 5 4 18" xfId="39393" xr:uid="{00000000-0005-0000-0000-0000E2990000}"/>
    <cellStyle name="Salida 5 4 19" xfId="39394" xr:uid="{00000000-0005-0000-0000-0000E3990000}"/>
    <cellStyle name="Salida 5 4 2" xfId="39395" xr:uid="{00000000-0005-0000-0000-0000E4990000}"/>
    <cellStyle name="Salida 5 4 20" xfId="39396" xr:uid="{00000000-0005-0000-0000-0000E5990000}"/>
    <cellStyle name="Salida 5 4 21" xfId="39397" xr:uid="{00000000-0005-0000-0000-0000E6990000}"/>
    <cellStyle name="Salida 5 4 22" xfId="39398" xr:uid="{00000000-0005-0000-0000-0000E7990000}"/>
    <cellStyle name="Salida 5 4 23" xfId="39399" xr:uid="{00000000-0005-0000-0000-0000E8990000}"/>
    <cellStyle name="Salida 5 4 24" xfId="39400" xr:uid="{00000000-0005-0000-0000-0000E9990000}"/>
    <cellStyle name="Salida 5 4 25" xfId="39401" xr:uid="{00000000-0005-0000-0000-0000EA990000}"/>
    <cellStyle name="Salida 5 4 26" xfId="39402" xr:uid="{00000000-0005-0000-0000-0000EB990000}"/>
    <cellStyle name="Salida 5 4 27" xfId="39403" xr:uid="{00000000-0005-0000-0000-0000EC990000}"/>
    <cellStyle name="Salida 5 4 28" xfId="39404" xr:uid="{00000000-0005-0000-0000-0000ED990000}"/>
    <cellStyle name="Salida 5 4 29" xfId="39405" xr:uid="{00000000-0005-0000-0000-0000EE990000}"/>
    <cellStyle name="Salida 5 4 3" xfId="39406" xr:uid="{00000000-0005-0000-0000-0000EF990000}"/>
    <cellStyle name="Salida 5 4 30" xfId="39407" xr:uid="{00000000-0005-0000-0000-0000F0990000}"/>
    <cellStyle name="Salida 5 4 31" xfId="39408" xr:uid="{00000000-0005-0000-0000-0000F1990000}"/>
    <cellStyle name="Salida 5 4 32" xfId="39409" xr:uid="{00000000-0005-0000-0000-0000F2990000}"/>
    <cellStyle name="Salida 5 4 33" xfId="39410" xr:uid="{00000000-0005-0000-0000-0000F3990000}"/>
    <cellStyle name="Salida 5 4 34" xfId="39411" xr:uid="{00000000-0005-0000-0000-0000F4990000}"/>
    <cellStyle name="Salida 5 4 35" xfId="39412" xr:uid="{00000000-0005-0000-0000-0000F5990000}"/>
    <cellStyle name="Salida 5 4 36" xfId="39413" xr:uid="{00000000-0005-0000-0000-0000F6990000}"/>
    <cellStyle name="Salida 5 4 37" xfId="39414" xr:uid="{00000000-0005-0000-0000-0000F7990000}"/>
    <cellStyle name="Salida 5 4 38" xfId="39415" xr:uid="{00000000-0005-0000-0000-0000F8990000}"/>
    <cellStyle name="Salida 5 4 39" xfId="39416" xr:uid="{00000000-0005-0000-0000-0000F9990000}"/>
    <cellStyle name="Salida 5 4 4" xfId="39417" xr:uid="{00000000-0005-0000-0000-0000FA990000}"/>
    <cellStyle name="Salida 5 4 40" xfId="39418" xr:uid="{00000000-0005-0000-0000-0000FB990000}"/>
    <cellStyle name="Salida 5 4 41" xfId="39419" xr:uid="{00000000-0005-0000-0000-0000FC990000}"/>
    <cellStyle name="Salida 5 4 42" xfId="39420" xr:uid="{00000000-0005-0000-0000-0000FD990000}"/>
    <cellStyle name="Salida 5 4 43" xfId="39421" xr:uid="{00000000-0005-0000-0000-0000FE990000}"/>
    <cellStyle name="Salida 5 4 44" xfId="39422" xr:uid="{00000000-0005-0000-0000-0000FF990000}"/>
    <cellStyle name="Salida 5 4 45" xfId="39423" xr:uid="{00000000-0005-0000-0000-0000009A0000}"/>
    <cellStyle name="Salida 5 4 46" xfId="39424" xr:uid="{00000000-0005-0000-0000-0000019A0000}"/>
    <cellStyle name="Salida 5 4 47" xfId="39425" xr:uid="{00000000-0005-0000-0000-0000029A0000}"/>
    <cellStyle name="Salida 5 4 48" xfId="39426" xr:uid="{00000000-0005-0000-0000-0000039A0000}"/>
    <cellStyle name="Salida 5 4 49" xfId="39427" xr:uid="{00000000-0005-0000-0000-0000049A0000}"/>
    <cellStyle name="Salida 5 4 5" xfId="39428" xr:uid="{00000000-0005-0000-0000-0000059A0000}"/>
    <cellStyle name="Salida 5 4 50" xfId="39429" xr:uid="{00000000-0005-0000-0000-0000069A0000}"/>
    <cellStyle name="Salida 5 4 51" xfId="39430" xr:uid="{00000000-0005-0000-0000-0000079A0000}"/>
    <cellStyle name="Salida 5 4 52" xfId="39431" xr:uid="{00000000-0005-0000-0000-0000089A0000}"/>
    <cellStyle name="Salida 5 4 53" xfId="39432" xr:uid="{00000000-0005-0000-0000-0000099A0000}"/>
    <cellStyle name="Salida 5 4 54" xfId="39433" xr:uid="{00000000-0005-0000-0000-00000A9A0000}"/>
    <cellStyle name="Salida 5 4 55" xfId="39434" xr:uid="{00000000-0005-0000-0000-00000B9A0000}"/>
    <cellStyle name="Salida 5 4 56" xfId="39435" xr:uid="{00000000-0005-0000-0000-00000C9A0000}"/>
    <cellStyle name="Salida 5 4 57" xfId="39436" xr:uid="{00000000-0005-0000-0000-00000D9A0000}"/>
    <cellStyle name="Salida 5 4 58" xfId="39437" xr:uid="{00000000-0005-0000-0000-00000E9A0000}"/>
    <cellStyle name="Salida 5 4 59" xfId="39438" xr:uid="{00000000-0005-0000-0000-00000F9A0000}"/>
    <cellStyle name="Salida 5 4 6" xfId="39439" xr:uid="{00000000-0005-0000-0000-0000109A0000}"/>
    <cellStyle name="Salida 5 4 60" xfId="39440" xr:uid="{00000000-0005-0000-0000-0000119A0000}"/>
    <cellStyle name="Salida 5 4 61" xfId="39441" xr:uid="{00000000-0005-0000-0000-0000129A0000}"/>
    <cellStyle name="Salida 5 4 62" xfId="39442" xr:uid="{00000000-0005-0000-0000-0000139A0000}"/>
    <cellStyle name="Salida 5 4 63" xfId="39443" xr:uid="{00000000-0005-0000-0000-0000149A0000}"/>
    <cellStyle name="Salida 5 4 64" xfId="39444" xr:uid="{00000000-0005-0000-0000-0000159A0000}"/>
    <cellStyle name="Salida 5 4 65" xfId="39445" xr:uid="{00000000-0005-0000-0000-0000169A0000}"/>
    <cellStyle name="Salida 5 4 66" xfId="39446" xr:uid="{00000000-0005-0000-0000-0000179A0000}"/>
    <cellStyle name="Salida 5 4 67" xfId="39447" xr:uid="{00000000-0005-0000-0000-0000189A0000}"/>
    <cellStyle name="Salida 5 4 68" xfId="39448" xr:uid="{00000000-0005-0000-0000-0000199A0000}"/>
    <cellStyle name="Salida 5 4 69" xfId="39449" xr:uid="{00000000-0005-0000-0000-00001A9A0000}"/>
    <cellStyle name="Salida 5 4 7" xfId="39450" xr:uid="{00000000-0005-0000-0000-00001B9A0000}"/>
    <cellStyle name="Salida 5 4 70" xfId="39451" xr:uid="{00000000-0005-0000-0000-00001C9A0000}"/>
    <cellStyle name="Salida 5 4 71" xfId="39452" xr:uid="{00000000-0005-0000-0000-00001D9A0000}"/>
    <cellStyle name="Salida 5 4 8" xfId="39453" xr:uid="{00000000-0005-0000-0000-00001E9A0000}"/>
    <cellStyle name="Salida 5 4 9" xfId="39454" xr:uid="{00000000-0005-0000-0000-00001F9A0000}"/>
    <cellStyle name="Salida 5 5" xfId="39455" xr:uid="{00000000-0005-0000-0000-0000209A0000}"/>
    <cellStyle name="Salida 5 5 10" xfId="39456" xr:uid="{00000000-0005-0000-0000-0000219A0000}"/>
    <cellStyle name="Salida 5 5 11" xfId="39457" xr:uid="{00000000-0005-0000-0000-0000229A0000}"/>
    <cellStyle name="Salida 5 5 12" xfId="39458" xr:uid="{00000000-0005-0000-0000-0000239A0000}"/>
    <cellStyle name="Salida 5 5 13" xfId="39459" xr:uid="{00000000-0005-0000-0000-0000249A0000}"/>
    <cellStyle name="Salida 5 5 14" xfId="39460" xr:uid="{00000000-0005-0000-0000-0000259A0000}"/>
    <cellStyle name="Salida 5 5 15" xfId="39461" xr:uid="{00000000-0005-0000-0000-0000269A0000}"/>
    <cellStyle name="Salida 5 5 16" xfId="39462" xr:uid="{00000000-0005-0000-0000-0000279A0000}"/>
    <cellStyle name="Salida 5 5 17" xfId="39463" xr:uid="{00000000-0005-0000-0000-0000289A0000}"/>
    <cellStyle name="Salida 5 5 18" xfId="39464" xr:uid="{00000000-0005-0000-0000-0000299A0000}"/>
    <cellStyle name="Salida 5 5 19" xfId="39465" xr:uid="{00000000-0005-0000-0000-00002A9A0000}"/>
    <cellStyle name="Salida 5 5 2" xfId="39466" xr:uid="{00000000-0005-0000-0000-00002B9A0000}"/>
    <cellStyle name="Salida 5 5 20" xfId="39467" xr:uid="{00000000-0005-0000-0000-00002C9A0000}"/>
    <cellStyle name="Salida 5 5 21" xfId="39468" xr:uid="{00000000-0005-0000-0000-00002D9A0000}"/>
    <cellStyle name="Salida 5 5 22" xfId="39469" xr:uid="{00000000-0005-0000-0000-00002E9A0000}"/>
    <cellStyle name="Salida 5 5 23" xfId="39470" xr:uid="{00000000-0005-0000-0000-00002F9A0000}"/>
    <cellStyle name="Salida 5 5 24" xfId="39471" xr:uid="{00000000-0005-0000-0000-0000309A0000}"/>
    <cellStyle name="Salida 5 5 25" xfId="39472" xr:uid="{00000000-0005-0000-0000-0000319A0000}"/>
    <cellStyle name="Salida 5 5 26" xfId="39473" xr:uid="{00000000-0005-0000-0000-0000329A0000}"/>
    <cellStyle name="Salida 5 5 27" xfId="39474" xr:uid="{00000000-0005-0000-0000-0000339A0000}"/>
    <cellStyle name="Salida 5 5 28" xfId="39475" xr:uid="{00000000-0005-0000-0000-0000349A0000}"/>
    <cellStyle name="Salida 5 5 29" xfId="39476" xr:uid="{00000000-0005-0000-0000-0000359A0000}"/>
    <cellStyle name="Salida 5 5 3" xfId="39477" xr:uid="{00000000-0005-0000-0000-0000369A0000}"/>
    <cellStyle name="Salida 5 5 30" xfId="39478" xr:uid="{00000000-0005-0000-0000-0000379A0000}"/>
    <cellStyle name="Salida 5 5 31" xfId="39479" xr:uid="{00000000-0005-0000-0000-0000389A0000}"/>
    <cellStyle name="Salida 5 5 32" xfId="39480" xr:uid="{00000000-0005-0000-0000-0000399A0000}"/>
    <cellStyle name="Salida 5 5 33" xfId="39481" xr:uid="{00000000-0005-0000-0000-00003A9A0000}"/>
    <cellStyle name="Salida 5 5 34" xfId="39482" xr:uid="{00000000-0005-0000-0000-00003B9A0000}"/>
    <cellStyle name="Salida 5 5 35" xfId="39483" xr:uid="{00000000-0005-0000-0000-00003C9A0000}"/>
    <cellStyle name="Salida 5 5 36" xfId="39484" xr:uid="{00000000-0005-0000-0000-00003D9A0000}"/>
    <cellStyle name="Salida 5 5 37" xfId="39485" xr:uid="{00000000-0005-0000-0000-00003E9A0000}"/>
    <cellStyle name="Salida 5 5 38" xfId="39486" xr:uid="{00000000-0005-0000-0000-00003F9A0000}"/>
    <cellStyle name="Salida 5 5 39" xfId="39487" xr:uid="{00000000-0005-0000-0000-0000409A0000}"/>
    <cellStyle name="Salida 5 5 4" xfId="39488" xr:uid="{00000000-0005-0000-0000-0000419A0000}"/>
    <cellStyle name="Salida 5 5 40" xfId="39489" xr:uid="{00000000-0005-0000-0000-0000429A0000}"/>
    <cellStyle name="Salida 5 5 41" xfId="39490" xr:uid="{00000000-0005-0000-0000-0000439A0000}"/>
    <cellStyle name="Salida 5 5 42" xfId="39491" xr:uid="{00000000-0005-0000-0000-0000449A0000}"/>
    <cellStyle name="Salida 5 5 43" xfId="39492" xr:uid="{00000000-0005-0000-0000-0000459A0000}"/>
    <cellStyle name="Salida 5 5 44" xfId="39493" xr:uid="{00000000-0005-0000-0000-0000469A0000}"/>
    <cellStyle name="Salida 5 5 45" xfId="39494" xr:uid="{00000000-0005-0000-0000-0000479A0000}"/>
    <cellStyle name="Salida 5 5 46" xfId="39495" xr:uid="{00000000-0005-0000-0000-0000489A0000}"/>
    <cellStyle name="Salida 5 5 47" xfId="39496" xr:uid="{00000000-0005-0000-0000-0000499A0000}"/>
    <cellStyle name="Salida 5 5 48" xfId="39497" xr:uid="{00000000-0005-0000-0000-00004A9A0000}"/>
    <cellStyle name="Salida 5 5 49" xfId="39498" xr:uid="{00000000-0005-0000-0000-00004B9A0000}"/>
    <cellStyle name="Salida 5 5 5" xfId="39499" xr:uid="{00000000-0005-0000-0000-00004C9A0000}"/>
    <cellStyle name="Salida 5 5 50" xfId="39500" xr:uid="{00000000-0005-0000-0000-00004D9A0000}"/>
    <cellStyle name="Salida 5 5 51" xfId="39501" xr:uid="{00000000-0005-0000-0000-00004E9A0000}"/>
    <cellStyle name="Salida 5 5 52" xfId="39502" xr:uid="{00000000-0005-0000-0000-00004F9A0000}"/>
    <cellStyle name="Salida 5 5 53" xfId="39503" xr:uid="{00000000-0005-0000-0000-0000509A0000}"/>
    <cellStyle name="Salida 5 5 54" xfId="39504" xr:uid="{00000000-0005-0000-0000-0000519A0000}"/>
    <cellStyle name="Salida 5 5 55" xfId="39505" xr:uid="{00000000-0005-0000-0000-0000529A0000}"/>
    <cellStyle name="Salida 5 5 56" xfId="39506" xr:uid="{00000000-0005-0000-0000-0000539A0000}"/>
    <cellStyle name="Salida 5 5 57" xfId="39507" xr:uid="{00000000-0005-0000-0000-0000549A0000}"/>
    <cellStyle name="Salida 5 5 58" xfId="39508" xr:uid="{00000000-0005-0000-0000-0000559A0000}"/>
    <cellStyle name="Salida 5 5 59" xfId="39509" xr:uid="{00000000-0005-0000-0000-0000569A0000}"/>
    <cellStyle name="Salida 5 5 6" xfId="39510" xr:uid="{00000000-0005-0000-0000-0000579A0000}"/>
    <cellStyle name="Salida 5 5 60" xfId="39511" xr:uid="{00000000-0005-0000-0000-0000589A0000}"/>
    <cellStyle name="Salida 5 5 61" xfId="39512" xr:uid="{00000000-0005-0000-0000-0000599A0000}"/>
    <cellStyle name="Salida 5 5 62" xfId="39513" xr:uid="{00000000-0005-0000-0000-00005A9A0000}"/>
    <cellStyle name="Salida 5 5 63" xfId="39514" xr:uid="{00000000-0005-0000-0000-00005B9A0000}"/>
    <cellStyle name="Salida 5 5 64" xfId="39515" xr:uid="{00000000-0005-0000-0000-00005C9A0000}"/>
    <cellStyle name="Salida 5 5 65" xfId="39516" xr:uid="{00000000-0005-0000-0000-00005D9A0000}"/>
    <cellStyle name="Salida 5 5 66" xfId="39517" xr:uid="{00000000-0005-0000-0000-00005E9A0000}"/>
    <cellStyle name="Salida 5 5 67" xfId="39518" xr:uid="{00000000-0005-0000-0000-00005F9A0000}"/>
    <cellStyle name="Salida 5 5 68" xfId="39519" xr:uid="{00000000-0005-0000-0000-0000609A0000}"/>
    <cellStyle name="Salida 5 5 69" xfId="39520" xr:uid="{00000000-0005-0000-0000-0000619A0000}"/>
    <cellStyle name="Salida 5 5 7" xfId="39521" xr:uid="{00000000-0005-0000-0000-0000629A0000}"/>
    <cellStyle name="Salida 5 5 70" xfId="39522" xr:uid="{00000000-0005-0000-0000-0000639A0000}"/>
    <cellStyle name="Salida 5 5 71" xfId="39523" xr:uid="{00000000-0005-0000-0000-0000649A0000}"/>
    <cellStyle name="Salida 5 5 8" xfId="39524" xr:uid="{00000000-0005-0000-0000-0000659A0000}"/>
    <cellStyle name="Salida 5 5 9" xfId="39525" xr:uid="{00000000-0005-0000-0000-0000669A0000}"/>
    <cellStyle name="Salida 5 6" xfId="39526" xr:uid="{00000000-0005-0000-0000-0000679A0000}"/>
    <cellStyle name="Salida 5 6 10" xfId="39527" xr:uid="{00000000-0005-0000-0000-0000689A0000}"/>
    <cellStyle name="Salida 5 6 11" xfId="39528" xr:uid="{00000000-0005-0000-0000-0000699A0000}"/>
    <cellStyle name="Salida 5 6 12" xfId="39529" xr:uid="{00000000-0005-0000-0000-00006A9A0000}"/>
    <cellStyle name="Salida 5 6 13" xfId="39530" xr:uid="{00000000-0005-0000-0000-00006B9A0000}"/>
    <cellStyle name="Salida 5 6 14" xfId="39531" xr:uid="{00000000-0005-0000-0000-00006C9A0000}"/>
    <cellStyle name="Salida 5 6 15" xfId="39532" xr:uid="{00000000-0005-0000-0000-00006D9A0000}"/>
    <cellStyle name="Salida 5 6 16" xfId="39533" xr:uid="{00000000-0005-0000-0000-00006E9A0000}"/>
    <cellStyle name="Salida 5 6 17" xfId="39534" xr:uid="{00000000-0005-0000-0000-00006F9A0000}"/>
    <cellStyle name="Salida 5 6 18" xfId="39535" xr:uid="{00000000-0005-0000-0000-0000709A0000}"/>
    <cellStyle name="Salida 5 6 19" xfId="39536" xr:uid="{00000000-0005-0000-0000-0000719A0000}"/>
    <cellStyle name="Salida 5 6 2" xfId="39537" xr:uid="{00000000-0005-0000-0000-0000729A0000}"/>
    <cellStyle name="Salida 5 6 20" xfId="39538" xr:uid="{00000000-0005-0000-0000-0000739A0000}"/>
    <cellStyle name="Salida 5 6 21" xfId="39539" xr:uid="{00000000-0005-0000-0000-0000749A0000}"/>
    <cellStyle name="Salida 5 6 22" xfId="39540" xr:uid="{00000000-0005-0000-0000-0000759A0000}"/>
    <cellStyle name="Salida 5 6 23" xfId="39541" xr:uid="{00000000-0005-0000-0000-0000769A0000}"/>
    <cellStyle name="Salida 5 6 24" xfId="39542" xr:uid="{00000000-0005-0000-0000-0000779A0000}"/>
    <cellStyle name="Salida 5 6 25" xfId="39543" xr:uid="{00000000-0005-0000-0000-0000789A0000}"/>
    <cellStyle name="Salida 5 6 26" xfId="39544" xr:uid="{00000000-0005-0000-0000-0000799A0000}"/>
    <cellStyle name="Salida 5 6 27" xfId="39545" xr:uid="{00000000-0005-0000-0000-00007A9A0000}"/>
    <cellStyle name="Salida 5 6 28" xfId="39546" xr:uid="{00000000-0005-0000-0000-00007B9A0000}"/>
    <cellStyle name="Salida 5 6 29" xfId="39547" xr:uid="{00000000-0005-0000-0000-00007C9A0000}"/>
    <cellStyle name="Salida 5 6 3" xfId="39548" xr:uid="{00000000-0005-0000-0000-00007D9A0000}"/>
    <cellStyle name="Salida 5 6 30" xfId="39549" xr:uid="{00000000-0005-0000-0000-00007E9A0000}"/>
    <cellStyle name="Salida 5 6 31" xfId="39550" xr:uid="{00000000-0005-0000-0000-00007F9A0000}"/>
    <cellStyle name="Salida 5 6 32" xfId="39551" xr:uid="{00000000-0005-0000-0000-0000809A0000}"/>
    <cellStyle name="Salida 5 6 33" xfId="39552" xr:uid="{00000000-0005-0000-0000-0000819A0000}"/>
    <cellStyle name="Salida 5 6 34" xfId="39553" xr:uid="{00000000-0005-0000-0000-0000829A0000}"/>
    <cellStyle name="Salida 5 6 35" xfId="39554" xr:uid="{00000000-0005-0000-0000-0000839A0000}"/>
    <cellStyle name="Salida 5 6 36" xfId="39555" xr:uid="{00000000-0005-0000-0000-0000849A0000}"/>
    <cellStyle name="Salida 5 6 37" xfId="39556" xr:uid="{00000000-0005-0000-0000-0000859A0000}"/>
    <cellStyle name="Salida 5 6 38" xfId="39557" xr:uid="{00000000-0005-0000-0000-0000869A0000}"/>
    <cellStyle name="Salida 5 6 39" xfId="39558" xr:uid="{00000000-0005-0000-0000-0000879A0000}"/>
    <cellStyle name="Salida 5 6 4" xfId="39559" xr:uid="{00000000-0005-0000-0000-0000889A0000}"/>
    <cellStyle name="Salida 5 6 40" xfId="39560" xr:uid="{00000000-0005-0000-0000-0000899A0000}"/>
    <cellStyle name="Salida 5 6 41" xfId="39561" xr:uid="{00000000-0005-0000-0000-00008A9A0000}"/>
    <cellStyle name="Salida 5 6 42" xfId="39562" xr:uid="{00000000-0005-0000-0000-00008B9A0000}"/>
    <cellStyle name="Salida 5 6 43" xfId="39563" xr:uid="{00000000-0005-0000-0000-00008C9A0000}"/>
    <cellStyle name="Salida 5 6 44" xfId="39564" xr:uid="{00000000-0005-0000-0000-00008D9A0000}"/>
    <cellStyle name="Salida 5 6 45" xfId="39565" xr:uid="{00000000-0005-0000-0000-00008E9A0000}"/>
    <cellStyle name="Salida 5 6 46" xfId="39566" xr:uid="{00000000-0005-0000-0000-00008F9A0000}"/>
    <cellStyle name="Salida 5 6 47" xfId="39567" xr:uid="{00000000-0005-0000-0000-0000909A0000}"/>
    <cellStyle name="Salida 5 6 48" xfId="39568" xr:uid="{00000000-0005-0000-0000-0000919A0000}"/>
    <cellStyle name="Salida 5 6 49" xfId="39569" xr:uid="{00000000-0005-0000-0000-0000929A0000}"/>
    <cellStyle name="Salida 5 6 5" xfId="39570" xr:uid="{00000000-0005-0000-0000-0000939A0000}"/>
    <cellStyle name="Salida 5 6 50" xfId="39571" xr:uid="{00000000-0005-0000-0000-0000949A0000}"/>
    <cellStyle name="Salida 5 6 51" xfId="39572" xr:uid="{00000000-0005-0000-0000-0000959A0000}"/>
    <cellStyle name="Salida 5 6 52" xfId="39573" xr:uid="{00000000-0005-0000-0000-0000969A0000}"/>
    <cellStyle name="Salida 5 6 53" xfId="39574" xr:uid="{00000000-0005-0000-0000-0000979A0000}"/>
    <cellStyle name="Salida 5 6 54" xfId="39575" xr:uid="{00000000-0005-0000-0000-0000989A0000}"/>
    <cellStyle name="Salida 5 6 55" xfId="39576" xr:uid="{00000000-0005-0000-0000-0000999A0000}"/>
    <cellStyle name="Salida 5 6 56" xfId="39577" xr:uid="{00000000-0005-0000-0000-00009A9A0000}"/>
    <cellStyle name="Salida 5 6 57" xfId="39578" xr:uid="{00000000-0005-0000-0000-00009B9A0000}"/>
    <cellStyle name="Salida 5 6 58" xfId="39579" xr:uid="{00000000-0005-0000-0000-00009C9A0000}"/>
    <cellStyle name="Salida 5 6 59" xfId="39580" xr:uid="{00000000-0005-0000-0000-00009D9A0000}"/>
    <cellStyle name="Salida 5 6 6" xfId="39581" xr:uid="{00000000-0005-0000-0000-00009E9A0000}"/>
    <cellStyle name="Salida 5 6 60" xfId="39582" xr:uid="{00000000-0005-0000-0000-00009F9A0000}"/>
    <cellStyle name="Salida 5 6 61" xfId="39583" xr:uid="{00000000-0005-0000-0000-0000A09A0000}"/>
    <cellStyle name="Salida 5 6 62" xfId="39584" xr:uid="{00000000-0005-0000-0000-0000A19A0000}"/>
    <cellStyle name="Salida 5 6 63" xfId="39585" xr:uid="{00000000-0005-0000-0000-0000A29A0000}"/>
    <cellStyle name="Salida 5 6 64" xfId="39586" xr:uid="{00000000-0005-0000-0000-0000A39A0000}"/>
    <cellStyle name="Salida 5 6 65" xfId="39587" xr:uid="{00000000-0005-0000-0000-0000A49A0000}"/>
    <cellStyle name="Salida 5 6 66" xfId="39588" xr:uid="{00000000-0005-0000-0000-0000A59A0000}"/>
    <cellStyle name="Salida 5 6 67" xfId="39589" xr:uid="{00000000-0005-0000-0000-0000A69A0000}"/>
    <cellStyle name="Salida 5 6 68" xfId="39590" xr:uid="{00000000-0005-0000-0000-0000A79A0000}"/>
    <cellStyle name="Salida 5 6 69" xfId="39591" xr:uid="{00000000-0005-0000-0000-0000A89A0000}"/>
    <cellStyle name="Salida 5 6 7" xfId="39592" xr:uid="{00000000-0005-0000-0000-0000A99A0000}"/>
    <cellStyle name="Salida 5 6 70" xfId="39593" xr:uid="{00000000-0005-0000-0000-0000AA9A0000}"/>
    <cellStyle name="Salida 5 6 71" xfId="39594" xr:uid="{00000000-0005-0000-0000-0000AB9A0000}"/>
    <cellStyle name="Salida 5 6 8" xfId="39595" xr:uid="{00000000-0005-0000-0000-0000AC9A0000}"/>
    <cellStyle name="Salida 5 6 9" xfId="39596" xr:uid="{00000000-0005-0000-0000-0000AD9A0000}"/>
    <cellStyle name="Salida 5 7" xfId="39597" xr:uid="{00000000-0005-0000-0000-0000AE9A0000}"/>
    <cellStyle name="Salida 5 7 10" xfId="39598" xr:uid="{00000000-0005-0000-0000-0000AF9A0000}"/>
    <cellStyle name="Salida 5 7 11" xfId="39599" xr:uid="{00000000-0005-0000-0000-0000B09A0000}"/>
    <cellStyle name="Salida 5 7 12" xfId="39600" xr:uid="{00000000-0005-0000-0000-0000B19A0000}"/>
    <cellStyle name="Salida 5 7 13" xfId="39601" xr:uid="{00000000-0005-0000-0000-0000B29A0000}"/>
    <cellStyle name="Salida 5 7 14" xfId="39602" xr:uid="{00000000-0005-0000-0000-0000B39A0000}"/>
    <cellStyle name="Salida 5 7 15" xfId="39603" xr:uid="{00000000-0005-0000-0000-0000B49A0000}"/>
    <cellStyle name="Salida 5 7 16" xfId="39604" xr:uid="{00000000-0005-0000-0000-0000B59A0000}"/>
    <cellStyle name="Salida 5 7 17" xfId="39605" xr:uid="{00000000-0005-0000-0000-0000B69A0000}"/>
    <cellStyle name="Salida 5 7 18" xfId="39606" xr:uid="{00000000-0005-0000-0000-0000B79A0000}"/>
    <cellStyle name="Salida 5 7 19" xfId="39607" xr:uid="{00000000-0005-0000-0000-0000B89A0000}"/>
    <cellStyle name="Salida 5 7 2" xfId="39608" xr:uid="{00000000-0005-0000-0000-0000B99A0000}"/>
    <cellStyle name="Salida 5 7 20" xfId="39609" xr:uid="{00000000-0005-0000-0000-0000BA9A0000}"/>
    <cellStyle name="Salida 5 7 21" xfId="39610" xr:uid="{00000000-0005-0000-0000-0000BB9A0000}"/>
    <cellStyle name="Salida 5 7 22" xfId="39611" xr:uid="{00000000-0005-0000-0000-0000BC9A0000}"/>
    <cellStyle name="Salida 5 7 23" xfId="39612" xr:uid="{00000000-0005-0000-0000-0000BD9A0000}"/>
    <cellStyle name="Salida 5 7 24" xfId="39613" xr:uid="{00000000-0005-0000-0000-0000BE9A0000}"/>
    <cellStyle name="Salida 5 7 25" xfId="39614" xr:uid="{00000000-0005-0000-0000-0000BF9A0000}"/>
    <cellStyle name="Salida 5 7 26" xfId="39615" xr:uid="{00000000-0005-0000-0000-0000C09A0000}"/>
    <cellStyle name="Salida 5 7 27" xfId="39616" xr:uid="{00000000-0005-0000-0000-0000C19A0000}"/>
    <cellStyle name="Salida 5 7 28" xfId="39617" xr:uid="{00000000-0005-0000-0000-0000C29A0000}"/>
    <cellStyle name="Salida 5 7 29" xfId="39618" xr:uid="{00000000-0005-0000-0000-0000C39A0000}"/>
    <cellStyle name="Salida 5 7 3" xfId="39619" xr:uid="{00000000-0005-0000-0000-0000C49A0000}"/>
    <cellStyle name="Salida 5 7 30" xfId="39620" xr:uid="{00000000-0005-0000-0000-0000C59A0000}"/>
    <cellStyle name="Salida 5 7 31" xfId="39621" xr:uid="{00000000-0005-0000-0000-0000C69A0000}"/>
    <cellStyle name="Salida 5 7 32" xfId="39622" xr:uid="{00000000-0005-0000-0000-0000C79A0000}"/>
    <cellStyle name="Salida 5 7 33" xfId="39623" xr:uid="{00000000-0005-0000-0000-0000C89A0000}"/>
    <cellStyle name="Salida 5 7 34" xfId="39624" xr:uid="{00000000-0005-0000-0000-0000C99A0000}"/>
    <cellStyle name="Salida 5 7 35" xfId="39625" xr:uid="{00000000-0005-0000-0000-0000CA9A0000}"/>
    <cellStyle name="Salida 5 7 36" xfId="39626" xr:uid="{00000000-0005-0000-0000-0000CB9A0000}"/>
    <cellStyle name="Salida 5 7 37" xfId="39627" xr:uid="{00000000-0005-0000-0000-0000CC9A0000}"/>
    <cellStyle name="Salida 5 7 38" xfId="39628" xr:uid="{00000000-0005-0000-0000-0000CD9A0000}"/>
    <cellStyle name="Salida 5 7 39" xfId="39629" xr:uid="{00000000-0005-0000-0000-0000CE9A0000}"/>
    <cellStyle name="Salida 5 7 4" xfId="39630" xr:uid="{00000000-0005-0000-0000-0000CF9A0000}"/>
    <cellStyle name="Salida 5 7 40" xfId="39631" xr:uid="{00000000-0005-0000-0000-0000D09A0000}"/>
    <cellStyle name="Salida 5 7 41" xfId="39632" xr:uid="{00000000-0005-0000-0000-0000D19A0000}"/>
    <cellStyle name="Salida 5 7 42" xfId="39633" xr:uid="{00000000-0005-0000-0000-0000D29A0000}"/>
    <cellStyle name="Salida 5 7 43" xfId="39634" xr:uid="{00000000-0005-0000-0000-0000D39A0000}"/>
    <cellStyle name="Salida 5 7 44" xfId="39635" xr:uid="{00000000-0005-0000-0000-0000D49A0000}"/>
    <cellStyle name="Salida 5 7 45" xfId="39636" xr:uid="{00000000-0005-0000-0000-0000D59A0000}"/>
    <cellStyle name="Salida 5 7 46" xfId="39637" xr:uid="{00000000-0005-0000-0000-0000D69A0000}"/>
    <cellStyle name="Salida 5 7 47" xfId="39638" xr:uid="{00000000-0005-0000-0000-0000D79A0000}"/>
    <cellStyle name="Salida 5 7 48" xfId="39639" xr:uid="{00000000-0005-0000-0000-0000D89A0000}"/>
    <cellStyle name="Salida 5 7 49" xfId="39640" xr:uid="{00000000-0005-0000-0000-0000D99A0000}"/>
    <cellStyle name="Salida 5 7 5" xfId="39641" xr:uid="{00000000-0005-0000-0000-0000DA9A0000}"/>
    <cellStyle name="Salida 5 7 50" xfId="39642" xr:uid="{00000000-0005-0000-0000-0000DB9A0000}"/>
    <cellStyle name="Salida 5 7 51" xfId="39643" xr:uid="{00000000-0005-0000-0000-0000DC9A0000}"/>
    <cellStyle name="Salida 5 7 52" xfId="39644" xr:uid="{00000000-0005-0000-0000-0000DD9A0000}"/>
    <cellStyle name="Salida 5 7 53" xfId="39645" xr:uid="{00000000-0005-0000-0000-0000DE9A0000}"/>
    <cellStyle name="Salida 5 7 54" xfId="39646" xr:uid="{00000000-0005-0000-0000-0000DF9A0000}"/>
    <cellStyle name="Salida 5 7 55" xfId="39647" xr:uid="{00000000-0005-0000-0000-0000E09A0000}"/>
    <cellStyle name="Salida 5 7 56" xfId="39648" xr:uid="{00000000-0005-0000-0000-0000E19A0000}"/>
    <cellStyle name="Salida 5 7 57" xfId="39649" xr:uid="{00000000-0005-0000-0000-0000E29A0000}"/>
    <cellStyle name="Salida 5 7 58" xfId="39650" xr:uid="{00000000-0005-0000-0000-0000E39A0000}"/>
    <cellStyle name="Salida 5 7 59" xfId="39651" xr:uid="{00000000-0005-0000-0000-0000E49A0000}"/>
    <cellStyle name="Salida 5 7 6" xfId="39652" xr:uid="{00000000-0005-0000-0000-0000E59A0000}"/>
    <cellStyle name="Salida 5 7 60" xfId="39653" xr:uid="{00000000-0005-0000-0000-0000E69A0000}"/>
    <cellStyle name="Salida 5 7 61" xfId="39654" xr:uid="{00000000-0005-0000-0000-0000E79A0000}"/>
    <cellStyle name="Salida 5 7 62" xfId="39655" xr:uid="{00000000-0005-0000-0000-0000E89A0000}"/>
    <cellStyle name="Salida 5 7 63" xfId="39656" xr:uid="{00000000-0005-0000-0000-0000E99A0000}"/>
    <cellStyle name="Salida 5 7 64" xfId="39657" xr:uid="{00000000-0005-0000-0000-0000EA9A0000}"/>
    <cellStyle name="Salida 5 7 65" xfId="39658" xr:uid="{00000000-0005-0000-0000-0000EB9A0000}"/>
    <cellStyle name="Salida 5 7 66" xfId="39659" xr:uid="{00000000-0005-0000-0000-0000EC9A0000}"/>
    <cellStyle name="Salida 5 7 67" xfId="39660" xr:uid="{00000000-0005-0000-0000-0000ED9A0000}"/>
    <cellStyle name="Salida 5 7 68" xfId="39661" xr:uid="{00000000-0005-0000-0000-0000EE9A0000}"/>
    <cellStyle name="Salida 5 7 69" xfId="39662" xr:uid="{00000000-0005-0000-0000-0000EF9A0000}"/>
    <cellStyle name="Salida 5 7 7" xfId="39663" xr:uid="{00000000-0005-0000-0000-0000F09A0000}"/>
    <cellStyle name="Salida 5 7 70" xfId="39664" xr:uid="{00000000-0005-0000-0000-0000F19A0000}"/>
    <cellStyle name="Salida 5 7 71" xfId="39665" xr:uid="{00000000-0005-0000-0000-0000F29A0000}"/>
    <cellStyle name="Salida 5 7 8" xfId="39666" xr:uid="{00000000-0005-0000-0000-0000F39A0000}"/>
    <cellStyle name="Salida 5 7 9" xfId="39667" xr:uid="{00000000-0005-0000-0000-0000F49A0000}"/>
    <cellStyle name="Salida 5 8" xfId="39668" xr:uid="{00000000-0005-0000-0000-0000F59A0000}"/>
    <cellStyle name="Salida 5 9" xfId="39669" xr:uid="{00000000-0005-0000-0000-0000F69A0000}"/>
    <cellStyle name="Salida 5_CO-TK-(1)" xfId="39670" xr:uid="{00000000-0005-0000-0000-0000F79A0000}"/>
    <cellStyle name="Salida 6" xfId="39671" xr:uid="{00000000-0005-0000-0000-0000F89A0000}"/>
    <cellStyle name="Salida 6 2" xfId="39672" xr:uid="{00000000-0005-0000-0000-0000F99A0000}"/>
    <cellStyle name="Salida 6 2 10" xfId="39673" xr:uid="{00000000-0005-0000-0000-0000FA9A0000}"/>
    <cellStyle name="Salida 6 2 11" xfId="39674" xr:uid="{00000000-0005-0000-0000-0000FB9A0000}"/>
    <cellStyle name="Salida 6 2 12" xfId="39675" xr:uid="{00000000-0005-0000-0000-0000FC9A0000}"/>
    <cellStyle name="Salida 6 2 13" xfId="39676" xr:uid="{00000000-0005-0000-0000-0000FD9A0000}"/>
    <cellStyle name="Salida 6 2 14" xfId="39677" xr:uid="{00000000-0005-0000-0000-0000FE9A0000}"/>
    <cellStyle name="Salida 6 2 15" xfId="39678" xr:uid="{00000000-0005-0000-0000-0000FF9A0000}"/>
    <cellStyle name="Salida 6 2 16" xfId="39679" xr:uid="{00000000-0005-0000-0000-0000009B0000}"/>
    <cellStyle name="Salida 6 2 17" xfId="39680" xr:uid="{00000000-0005-0000-0000-0000019B0000}"/>
    <cellStyle name="Salida 6 2 18" xfId="39681" xr:uid="{00000000-0005-0000-0000-0000029B0000}"/>
    <cellStyle name="Salida 6 2 19" xfId="39682" xr:uid="{00000000-0005-0000-0000-0000039B0000}"/>
    <cellStyle name="Salida 6 2 2" xfId="39683" xr:uid="{00000000-0005-0000-0000-0000049B0000}"/>
    <cellStyle name="Salida 6 2 20" xfId="39684" xr:uid="{00000000-0005-0000-0000-0000059B0000}"/>
    <cellStyle name="Salida 6 2 21" xfId="39685" xr:uid="{00000000-0005-0000-0000-0000069B0000}"/>
    <cellStyle name="Salida 6 2 22" xfId="39686" xr:uid="{00000000-0005-0000-0000-0000079B0000}"/>
    <cellStyle name="Salida 6 2 23" xfId="39687" xr:uid="{00000000-0005-0000-0000-0000089B0000}"/>
    <cellStyle name="Salida 6 2 24" xfId="39688" xr:uid="{00000000-0005-0000-0000-0000099B0000}"/>
    <cellStyle name="Salida 6 2 25" xfId="39689" xr:uid="{00000000-0005-0000-0000-00000A9B0000}"/>
    <cellStyle name="Salida 6 2 26" xfId="39690" xr:uid="{00000000-0005-0000-0000-00000B9B0000}"/>
    <cellStyle name="Salida 6 2 27" xfId="39691" xr:uid="{00000000-0005-0000-0000-00000C9B0000}"/>
    <cellStyle name="Salida 6 2 28" xfId="39692" xr:uid="{00000000-0005-0000-0000-00000D9B0000}"/>
    <cellStyle name="Salida 6 2 29" xfId="39693" xr:uid="{00000000-0005-0000-0000-00000E9B0000}"/>
    <cellStyle name="Salida 6 2 3" xfId="39694" xr:uid="{00000000-0005-0000-0000-00000F9B0000}"/>
    <cellStyle name="Salida 6 2 30" xfId="39695" xr:uid="{00000000-0005-0000-0000-0000109B0000}"/>
    <cellStyle name="Salida 6 2 31" xfId="39696" xr:uid="{00000000-0005-0000-0000-0000119B0000}"/>
    <cellStyle name="Salida 6 2 32" xfId="39697" xr:uid="{00000000-0005-0000-0000-0000129B0000}"/>
    <cellStyle name="Salida 6 2 33" xfId="39698" xr:uid="{00000000-0005-0000-0000-0000139B0000}"/>
    <cellStyle name="Salida 6 2 34" xfId="39699" xr:uid="{00000000-0005-0000-0000-0000149B0000}"/>
    <cellStyle name="Salida 6 2 35" xfId="39700" xr:uid="{00000000-0005-0000-0000-0000159B0000}"/>
    <cellStyle name="Salida 6 2 36" xfId="39701" xr:uid="{00000000-0005-0000-0000-0000169B0000}"/>
    <cellStyle name="Salida 6 2 37" xfId="39702" xr:uid="{00000000-0005-0000-0000-0000179B0000}"/>
    <cellStyle name="Salida 6 2 38" xfId="39703" xr:uid="{00000000-0005-0000-0000-0000189B0000}"/>
    <cellStyle name="Salida 6 2 39" xfId="39704" xr:uid="{00000000-0005-0000-0000-0000199B0000}"/>
    <cellStyle name="Salida 6 2 4" xfId="39705" xr:uid="{00000000-0005-0000-0000-00001A9B0000}"/>
    <cellStyle name="Salida 6 2 40" xfId="39706" xr:uid="{00000000-0005-0000-0000-00001B9B0000}"/>
    <cellStyle name="Salida 6 2 41" xfId="39707" xr:uid="{00000000-0005-0000-0000-00001C9B0000}"/>
    <cellStyle name="Salida 6 2 42" xfId="39708" xr:uid="{00000000-0005-0000-0000-00001D9B0000}"/>
    <cellStyle name="Salida 6 2 43" xfId="39709" xr:uid="{00000000-0005-0000-0000-00001E9B0000}"/>
    <cellStyle name="Salida 6 2 44" xfId="39710" xr:uid="{00000000-0005-0000-0000-00001F9B0000}"/>
    <cellStyle name="Salida 6 2 45" xfId="39711" xr:uid="{00000000-0005-0000-0000-0000209B0000}"/>
    <cellStyle name="Salida 6 2 46" xfId="39712" xr:uid="{00000000-0005-0000-0000-0000219B0000}"/>
    <cellStyle name="Salida 6 2 47" xfId="39713" xr:uid="{00000000-0005-0000-0000-0000229B0000}"/>
    <cellStyle name="Salida 6 2 48" xfId="39714" xr:uid="{00000000-0005-0000-0000-0000239B0000}"/>
    <cellStyle name="Salida 6 2 49" xfId="39715" xr:uid="{00000000-0005-0000-0000-0000249B0000}"/>
    <cellStyle name="Salida 6 2 5" xfId="39716" xr:uid="{00000000-0005-0000-0000-0000259B0000}"/>
    <cellStyle name="Salida 6 2 50" xfId="39717" xr:uid="{00000000-0005-0000-0000-0000269B0000}"/>
    <cellStyle name="Salida 6 2 51" xfId="39718" xr:uid="{00000000-0005-0000-0000-0000279B0000}"/>
    <cellStyle name="Salida 6 2 52" xfId="39719" xr:uid="{00000000-0005-0000-0000-0000289B0000}"/>
    <cellStyle name="Salida 6 2 53" xfId="39720" xr:uid="{00000000-0005-0000-0000-0000299B0000}"/>
    <cellStyle name="Salida 6 2 54" xfId="39721" xr:uid="{00000000-0005-0000-0000-00002A9B0000}"/>
    <cellStyle name="Salida 6 2 55" xfId="39722" xr:uid="{00000000-0005-0000-0000-00002B9B0000}"/>
    <cellStyle name="Salida 6 2 56" xfId="39723" xr:uid="{00000000-0005-0000-0000-00002C9B0000}"/>
    <cellStyle name="Salida 6 2 57" xfId="39724" xr:uid="{00000000-0005-0000-0000-00002D9B0000}"/>
    <cellStyle name="Salida 6 2 58" xfId="39725" xr:uid="{00000000-0005-0000-0000-00002E9B0000}"/>
    <cellStyle name="Salida 6 2 59" xfId="39726" xr:uid="{00000000-0005-0000-0000-00002F9B0000}"/>
    <cellStyle name="Salida 6 2 6" xfId="39727" xr:uid="{00000000-0005-0000-0000-0000309B0000}"/>
    <cellStyle name="Salida 6 2 60" xfId="39728" xr:uid="{00000000-0005-0000-0000-0000319B0000}"/>
    <cellStyle name="Salida 6 2 61" xfId="39729" xr:uid="{00000000-0005-0000-0000-0000329B0000}"/>
    <cellStyle name="Salida 6 2 62" xfId="39730" xr:uid="{00000000-0005-0000-0000-0000339B0000}"/>
    <cellStyle name="Salida 6 2 63" xfId="39731" xr:uid="{00000000-0005-0000-0000-0000349B0000}"/>
    <cellStyle name="Salida 6 2 64" xfId="39732" xr:uid="{00000000-0005-0000-0000-0000359B0000}"/>
    <cellStyle name="Salida 6 2 65" xfId="39733" xr:uid="{00000000-0005-0000-0000-0000369B0000}"/>
    <cellStyle name="Salida 6 2 66" xfId="39734" xr:uid="{00000000-0005-0000-0000-0000379B0000}"/>
    <cellStyle name="Salida 6 2 67" xfId="39735" xr:uid="{00000000-0005-0000-0000-0000389B0000}"/>
    <cellStyle name="Salida 6 2 68" xfId="39736" xr:uid="{00000000-0005-0000-0000-0000399B0000}"/>
    <cellStyle name="Salida 6 2 69" xfId="39737" xr:uid="{00000000-0005-0000-0000-00003A9B0000}"/>
    <cellStyle name="Salida 6 2 7" xfId="39738" xr:uid="{00000000-0005-0000-0000-00003B9B0000}"/>
    <cellStyle name="Salida 6 2 70" xfId="39739" xr:uid="{00000000-0005-0000-0000-00003C9B0000}"/>
    <cellStyle name="Salida 6 2 71" xfId="39740" xr:uid="{00000000-0005-0000-0000-00003D9B0000}"/>
    <cellStyle name="Salida 6 2 8" xfId="39741" xr:uid="{00000000-0005-0000-0000-00003E9B0000}"/>
    <cellStyle name="Salida 6 2 9" xfId="39742" xr:uid="{00000000-0005-0000-0000-00003F9B0000}"/>
    <cellStyle name="Salida 6 3" xfId="39743" xr:uid="{00000000-0005-0000-0000-0000409B0000}"/>
    <cellStyle name="Salida 6 3 10" xfId="39744" xr:uid="{00000000-0005-0000-0000-0000419B0000}"/>
    <cellStyle name="Salida 6 3 11" xfId="39745" xr:uid="{00000000-0005-0000-0000-0000429B0000}"/>
    <cellStyle name="Salida 6 3 12" xfId="39746" xr:uid="{00000000-0005-0000-0000-0000439B0000}"/>
    <cellStyle name="Salida 6 3 13" xfId="39747" xr:uid="{00000000-0005-0000-0000-0000449B0000}"/>
    <cellStyle name="Salida 6 3 14" xfId="39748" xr:uid="{00000000-0005-0000-0000-0000459B0000}"/>
    <cellStyle name="Salida 6 3 15" xfId="39749" xr:uid="{00000000-0005-0000-0000-0000469B0000}"/>
    <cellStyle name="Salida 6 3 16" xfId="39750" xr:uid="{00000000-0005-0000-0000-0000479B0000}"/>
    <cellStyle name="Salida 6 3 17" xfId="39751" xr:uid="{00000000-0005-0000-0000-0000489B0000}"/>
    <cellStyle name="Salida 6 3 18" xfId="39752" xr:uid="{00000000-0005-0000-0000-0000499B0000}"/>
    <cellStyle name="Salida 6 3 19" xfId="39753" xr:uid="{00000000-0005-0000-0000-00004A9B0000}"/>
    <cellStyle name="Salida 6 3 2" xfId="39754" xr:uid="{00000000-0005-0000-0000-00004B9B0000}"/>
    <cellStyle name="Salida 6 3 20" xfId="39755" xr:uid="{00000000-0005-0000-0000-00004C9B0000}"/>
    <cellStyle name="Salida 6 3 21" xfId="39756" xr:uid="{00000000-0005-0000-0000-00004D9B0000}"/>
    <cellStyle name="Salida 6 3 22" xfId="39757" xr:uid="{00000000-0005-0000-0000-00004E9B0000}"/>
    <cellStyle name="Salida 6 3 23" xfId="39758" xr:uid="{00000000-0005-0000-0000-00004F9B0000}"/>
    <cellStyle name="Salida 6 3 24" xfId="39759" xr:uid="{00000000-0005-0000-0000-0000509B0000}"/>
    <cellStyle name="Salida 6 3 25" xfId="39760" xr:uid="{00000000-0005-0000-0000-0000519B0000}"/>
    <cellStyle name="Salida 6 3 26" xfId="39761" xr:uid="{00000000-0005-0000-0000-0000529B0000}"/>
    <cellStyle name="Salida 6 3 27" xfId="39762" xr:uid="{00000000-0005-0000-0000-0000539B0000}"/>
    <cellStyle name="Salida 6 3 28" xfId="39763" xr:uid="{00000000-0005-0000-0000-0000549B0000}"/>
    <cellStyle name="Salida 6 3 29" xfId="39764" xr:uid="{00000000-0005-0000-0000-0000559B0000}"/>
    <cellStyle name="Salida 6 3 3" xfId="39765" xr:uid="{00000000-0005-0000-0000-0000569B0000}"/>
    <cellStyle name="Salida 6 3 30" xfId="39766" xr:uid="{00000000-0005-0000-0000-0000579B0000}"/>
    <cellStyle name="Salida 6 3 31" xfId="39767" xr:uid="{00000000-0005-0000-0000-0000589B0000}"/>
    <cellStyle name="Salida 6 3 32" xfId="39768" xr:uid="{00000000-0005-0000-0000-0000599B0000}"/>
    <cellStyle name="Salida 6 3 33" xfId="39769" xr:uid="{00000000-0005-0000-0000-00005A9B0000}"/>
    <cellStyle name="Salida 6 3 34" xfId="39770" xr:uid="{00000000-0005-0000-0000-00005B9B0000}"/>
    <cellStyle name="Salida 6 3 35" xfId="39771" xr:uid="{00000000-0005-0000-0000-00005C9B0000}"/>
    <cellStyle name="Salida 6 3 36" xfId="39772" xr:uid="{00000000-0005-0000-0000-00005D9B0000}"/>
    <cellStyle name="Salida 6 3 37" xfId="39773" xr:uid="{00000000-0005-0000-0000-00005E9B0000}"/>
    <cellStyle name="Salida 6 3 38" xfId="39774" xr:uid="{00000000-0005-0000-0000-00005F9B0000}"/>
    <cellStyle name="Salida 6 3 39" xfId="39775" xr:uid="{00000000-0005-0000-0000-0000609B0000}"/>
    <cellStyle name="Salida 6 3 4" xfId="39776" xr:uid="{00000000-0005-0000-0000-0000619B0000}"/>
    <cellStyle name="Salida 6 3 40" xfId="39777" xr:uid="{00000000-0005-0000-0000-0000629B0000}"/>
    <cellStyle name="Salida 6 3 41" xfId="39778" xr:uid="{00000000-0005-0000-0000-0000639B0000}"/>
    <cellStyle name="Salida 6 3 42" xfId="39779" xr:uid="{00000000-0005-0000-0000-0000649B0000}"/>
    <cellStyle name="Salida 6 3 43" xfId="39780" xr:uid="{00000000-0005-0000-0000-0000659B0000}"/>
    <cellStyle name="Salida 6 3 44" xfId="39781" xr:uid="{00000000-0005-0000-0000-0000669B0000}"/>
    <cellStyle name="Salida 6 3 45" xfId="39782" xr:uid="{00000000-0005-0000-0000-0000679B0000}"/>
    <cellStyle name="Salida 6 3 46" xfId="39783" xr:uid="{00000000-0005-0000-0000-0000689B0000}"/>
    <cellStyle name="Salida 6 3 47" xfId="39784" xr:uid="{00000000-0005-0000-0000-0000699B0000}"/>
    <cellStyle name="Salida 6 3 48" xfId="39785" xr:uid="{00000000-0005-0000-0000-00006A9B0000}"/>
    <cellStyle name="Salida 6 3 49" xfId="39786" xr:uid="{00000000-0005-0000-0000-00006B9B0000}"/>
    <cellStyle name="Salida 6 3 5" xfId="39787" xr:uid="{00000000-0005-0000-0000-00006C9B0000}"/>
    <cellStyle name="Salida 6 3 50" xfId="39788" xr:uid="{00000000-0005-0000-0000-00006D9B0000}"/>
    <cellStyle name="Salida 6 3 51" xfId="39789" xr:uid="{00000000-0005-0000-0000-00006E9B0000}"/>
    <cellStyle name="Salida 6 3 52" xfId="39790" xr:uid="{00000000-0005-0000-0000-00006F9B0000}"/>
    <cellStyle name="Salida 6 3 53" xfId="39791" xr:uid="{00000000-0005-0000-0000-0000709B0000}"/>
    <cellStyle name="Salida 6 3 54" xfId="39792" xr:uid="{00000000-0005-0000-0000-0000719B0000}"/>
    <cellStyle name="Salida 6 3 55" xfId="39793" xr:uid="{00000000-0005-0000-0000-0000729B0000}"/>
    <cellStyle name="Salida 6 3 56" xfId="39794" xr:uid="{00000000-0005-0000-0000-0000739B0000}"/>
    <cellStyle name="Salida 6 3 57" xfId="39795" xr:uid="{00000000-0005-0000-0000-0000749B0000}"/>
    <cellStyle name="Salida 6 3 58" xfId="39796" xr:uid="{00000000-0005-0000-0000-0000759B0000}"/>
    <cellStyle name="Salida 6 3 59" xfId="39797" xr:uid="{00000000-0005-0000-0000-0000769B0000}"/>
    <cellStyle name="Salida 6 3 6" xfId="39798" xr:uid="{00000000-0005-0000-0000-0000779B0000}"/>
    <cellStyle name="Salida 6 3 60" xfId="39799" xr:uid="{00000000-0005-0000-0000-0000789B0000}"/>
    <cellStyle name="Salida 6 3 61" xfId="39800" xr:uid="{00000000-0005-0000-0000-0000799B0000}"/>
    <cellStyle name="Salida 6 3 62" xfId="39801" xr:uid="{00000000-0005-0000-0000-00007A9B0000}"/>
    <cellStyle name="Salida 6 3 63" xfId="39802" xr:uid="{00000000-0005-0000-0000-00007B9B0000}"/>
    <cellStyle name="Salida 6 3 64" xfId="39803" xr:uid="{00000000-0005-0000-0000-00007C9B0000}"/>
    <cellStyle name="Salida 6 3 65" xfId="39804" xr:uid="{00000000-0005-0000-0000-00007D9B0000}"/>
    <cellStyle name="Salida 6 3 66" xfId="39805" xr:uid="{00000000-0005-0000-0000-00007E9B0000}"/>
    <cellStyle name="Salida 6 3 67" xfId="39806" xr:uid="{00000000-0005-0000-0000-00007F9B0000}"/>
    <cellStyle name="Salida 6 3 68" xfId="39807" xr:uid="{00000000-0005-0000-0000-0000809B0000}"/>
    <cellStyle name="Salida 6 3 69" xfId="39808" xr:uid="{00000000-0005-0000-0000-0000819B0000}"/>
    <cellStyle name="Salida 6 3 7" xfId="39809" xr:uid="{00000000-0005-0000-0000-0000829B0000}"/>
    <cellStyle name="Salida 6 3 70" xfId="39810" xr:uid="{00000000-0005-0000-0000-0000839B0000}"/>
    <cellStyle name="Salida 6 3 71" xfId="39811" xr:uid="{00000000-0005-0000-0000-0000849B0000}"/>
    <cellStyle name="Salida 6 3 8" xfId="39812" xr:uid="{00000000-0005-0000-0000-0000859B0000}"/>
    <cellStyle name="Salida 6 3 9" xfId="39813" xr:uid="{00000000-0005-0000-0000-0000869B0000}"/>
    <cellStyle name="Salida 6 4" xfId="39814" xr:uid="{00000000-0005-0000-0000-0000879B0000}"/>
    <cellStyle name="Salida 6 5" xfId="39815" xr:uid="{00000000-0005-0000-0000-0000889B0000}"/>
    <cellStyle name="Salida 6 6" xfId="39816" xr:uid="{00000000-0005-0000-0000-0000899B0000}"/>
    <cellStyle name="Salida 6_CO-TK-(1)" xfId="39817" xr:uid="{00000000-0005-0000-0000-00008A9B0000}"/>
    <cellStyle name="Salida 7" xfId="39818" xr:uid="{00000000-0005-0000-0000-00008B9B0000}"/>
    <cellStyle name="Salida 7 2" xfId="39819" xr:uid="{00000000-0005-0000-0000-00008C9B0000}"/>
    <cellStyle name="Salida 7 2 10" xfId="39820" xr:uid="{00000000-0005-0000-0000-00008D9B0000}"/>
    <cellStyle name="Salida 7 2 11" xfId="39821" xr:uid="{00000000-0005-0000-0000-00008E9B0000}"/>
    <cellStyle name="Salida 7 2 12" xfId="39822" xr:uid="{00000000-0005-0000-0000-00008F9B0000}"/>
    <cellStyle name="Salida 7 2 13" xfId="39823" xr:uid="{00000000-0005-0000-0000-0000909B0000}"/>
    <cellStyle name="Salida 7 2 14" xfId="39824" xr:uid="{00000000-0005-0000-0000-0000919B0000}"/>
    <cellStyle name="Salida 7 2 15" xfId="39825" xr:uid="{00000000-0005-0000-0000-0000929B0000}"/>
    <cellStyle name="Salida 7 2 16" xfId="39826" xr:uid="{00000000-0005-0000-0000-0000939B0000}"/>
    <cellStyle name="Salida 7 2 17" xfId="39827" xr:uid="{00000000-0005-0000-0000-0000949B0000}"/>
    <cellStyle name="Salida 7 2 18" xfId="39828" xr:uid="{00000000-0005-0000-0000-0000959B0000}"/>
    <cellStyle name="Salida 7 2 19" xfId="39829" xr:uid="{00000000-0005-0000-0000-0000969B0000}"/>
    <cellStyle name="Salida 7 2 2" xfId="39830" xr:uid="{00000000-0005-0000-0000-0000979B0000}"/>
    <cellStyle name="Salida 7 2 20" xfId="39831" xr:uid="{00000000-0005-0000-0000-0000989B0000}"/>
    <cellStyle name="Salida 7 2 21" xfId="39832" xr:uid="{00000000-0005-0000-0000-0000999B0000}"/>
    <cellStyle name="Salida 7 2 22" xfId="39833" xr:uid="{00000000-0005-0000-0000-00009A9B0000}"/>
    <cellStyle name="Salida 7 2 23" xfId="39834" xr:uid="{00000000-0005-0000-0000-00009B9B0000}"/>
    <cellStyle name="Salida 7 2 24" xfId="39835" xr:uid="{00000000-0005-0000-0000-00009C9B0000}"/>
    <cellStyle name="Salida 7 2 25" xfId="39836" xr:uid="{00000000-0005-0000-0000-00009D9B0000}"/>
    <cellStyle name="Salida 7 2 26" xfId="39837" xr:uid="{00000000-0005-0000-0000-00009E9B0000}"/>
    <cellStyle name="Salida 7 2 27" xfId="39838" xr:uid="{00000000-0005-0000-0000-00009F9B0000}"/>
    <cellStyle name="Salida 7 2 28" xfId="39839" xr:uid="{00000000-0005-0000-0000-0000A09B0000}"/>
    <cellStyle name="Salida 7 2 29" xfId="39840" xr:uid="{00000000-0005-0000-0000-0000A19B0000}"/>
    <cellStyle name="Salida 7 2 3" xfId="39841" xr:uid="{00000000-0005-0000-0000-0000A29B0000}"/>
    <cellStyle name="Salida 7 2 30" xfId="39842" xr:uid="{00000000-0005-0000-0000-0000A39B0000}"/>
    <cellStyle name="Salida 7 2 31" xfId="39843" xr:uid="{00000000-0005-0000-0000-0000A49B0000}"/>
    <cellStyle name="Salida 7 2 32" xfId="39844" xr:uid="{00000000-0005-0000-0000-0000A59B0000}"/>
    <cellStyle name="Salida 7 2 33" xfId="39845" xr:uid="{00000000-0005-0000-0000-0000A69B0000}"/>
    <cellStyle name="Salida 7 2 34" xfId="39846" xr:uid="{00000000-0005-0000-0000-0000A79B0000}"/>
    <cellStyle name="Salida 7 2 35" xfId="39847" xr:uid="{00000000-0005-0000-0000-0000A89B0000}"/>
    <cellStyle name="Salida 7 2 36" xfId="39848" xr:uid="{00000000-0005-0000-0000-0000A99B0000}"/>
    <cellStyle name="Salida 7 2 37" xfId="39849" xr:uid="{00000000-0005-0000-0000-0000AA9B0000}"/>
    <cellStyle name="Salida 7 2 38" xfId="39850" xr:uid="{00000000-0005-0000-0000-0000AB9B0000}"/>
    <cellStyle name="Salida 7 2 39" xfId="39851" xr:uid="{00000000-0005-0000-0000-0000AC9B0000}"/>
    <cellStyle name="Salida 7 2 4" xfId="39852" xr:uid="{00000000-0005-0000-0000-0000AD9B0000}"/>
    <cellStyle name="Salida 7 2 40" xfId="39853" xr:uid="{00000000-0005-0000-0000-0000AE9B0000}"/>
    <cellStyle name="Salida 7 2 41" xfId="39854" xr:uid="{00000000-0005-0000-0000-0000AF9B0000}"/>
    <cellStyle name="Salida 7 2 42" xfId="39855" xr:uid="{00000000-0005-0000-0000-0000B09B0000}"/>
    <cellStyle name="Salida 7 2 43" xfId="39856" xr:uid="{00000000-0005-0000-0000-0000B19B0000}"/>
    <cellStyle name="Salida 7 2 44" xfId="39857" xr:uid="{00000000-0005-0000-0000-0000B29B0000}"/>
    <cellStyle name="Salida 7 2 45" xfId="39858" xr:uid="{00000000-0005-0000-0000-0000B39B0000}"/>
    <cellStyle name="Salida 7 2 46" xfId="39859" xr:uid="{00000000-0005-0000-0000-0000B49B0000}"/>
    <cellStyle name="Salida 7 2 47" xfId="39860" xr:uid="{00000000-0005-0000-0000-0000B59B0000}"/>
    <cellStyle name="Salida 7 2 48" xfId="39861" xr:uid="{00000000-0005-0000-0000-0000B69B0000}"/>
    <cellStyle name="Salida 7 2 49" xfId="39862" xr:uid="{00000000-0005-0000-0000-0000B79B0000}"/>
    <cellStyle name="Salida 7 2 5" xfId="39863" xr:uid="{00000000-0005-0000-0000-0000B89B0000}"/>
    <cellStyle name="Salida 7 2 50" xfId="39864" xr:uid="{00000000-0005-0000-0000-0000B99B0000}"/>
    <cellStyle name="Salida 7 2 51" xfId="39865" xr:uid="{00000000-0005-0000-0000-0000BA9B0000}"/>
    <cellStyle name="Salida 7 2 52" xfId="39866" xr:uid="{00000000-0005-0000-0000-0000BB9B0000}"/>
    <cellStyle name="Salida 7 2 53" xfId="39867" xr:uid="{00000000-0005-0000-0000-0000BC9B0000}"/>
    <cellStyle name="Salida 7 2 54" xfId="39868" xr:uid="{00000000-0005-0000-0000-0000BD9B0000}"/>
    <cellStyle name="Salida 7 2 55" xfId="39869" xr:uid="{00000000-0005-0000-0000-0000BE9B0000}"/>
    <cellStyle name="Salida 7 2 56" xfId="39870" xr:uid="{00000000-0005-0000-0000-0000BF9B0000}"/>
    <cellStyle name="Salida 7 2 57" xfId="39871" xr:uid="{00000000-0005-0000-0000-0000C09B0000}"/>
    <cellStyle name="Salida 7 2 58" xfId="39872" xr:uid="{00000000-0005-0000-0000-0000C19B0000}"/>
    <cellStyle name="Salida 7 2 59" xfId="39873" xr:uid="{00000000-0005-0000-0000-0000C29B0000}"/>
    <cellStyle name="Salida 7 2 6" xfId="39874" xr:uid="{00000000-0005-0000-0000-0000C39B0000}"/>
    <cellStyle name="Salida 7 2 60" xfId="39875" xr:uid="{00000000-0005-0000-0000-0000C49B0000}"/>
    <cellStyle name="Salida 7 2 61" xfId="39876" xr:uid="{00000000-0005-0000-0000-0000C59B0000}"/>
    <cellStyle name="Salida 7 2 62" xfId="39877" xr:uid="{00000000-0005-0000-0000-0000C69B0000}"/>
    <cellStyle name="Salida 7 2 63" xfId="39878" xr:uid="{00000000-0005-0000-0000-0000C79B0000}"/>
    <cellStyle name="Salida 7 2 64" xfId="39879" xr:uid="{00000000-0005-0000-0000-0000C89B0000}"/>
    <cellStyle name="Salida 7 2 65" xfId="39880" xr:uid="{00000000-0005-0000-0000-0000C99B0000}"/>
    <cellStyle name="Salida 7 2 66" xfId="39881" xr:uid="{00000000-0005-0000-0000-0000CA9B0000}"/>
    <cellStyle name="Salida 7 2 67" xfId="39882" xr:uid="{00000000-0005-0000-0000-0000CB9B0000}"/>
    <cellStyle name="Salida 7 2 68" xfId="39883" xr:uid="{00000000-0005-0000-0000-0000CC9B0000}"/>
    <cellStyle name="Salida 7 2 69" xfId="39884" xr:uid="{00000000-0005-0000-0000-0000CD9B0000}"/>
    <cellStyle name="Salida 7 2 7" xfId="39885" xr:uid="{00000000-0005-0000-0000-0000CE9B0000}"/>
    <cellStyle name="Salida 7 2 70" xfId="39886" xr:uid="{00000000-0005-0000-0000-0000CF9B0000}"/>
    <cellStyle name="Salida 7 2 71" xfId="39887" xr:uid="{00000000-0005-0000-0000-0000D09B0000}"/>
    <cellStyle name="Salida 7 2 8" xfId="39888" xr:uid="{00000000-0005-0000-0000-0000D19B0000}"/>
    <cellStyle name="Salida 7 2 9" xfId="39889" xr:uid="{00000000-0005-0000-0000-0000D29B0000}"/>
    <cellStyle name="Salida 7 3" xfId="39890" xr:uid="{00000000-0005-0000-0000-0000D39B0000}"/>
    <cellStyle name="Salida 7 3 10" xfId="39891" xr:uid="{00000000-0005-0000-0000-0000D49B0000}"/>
    <cellStyle name="Salida 7 3 11" xfId="39892" xr:uid="{00000000-0005-0000-0000-0000D59B0000}"/>
    <cellStyle name="Salida 7 3 12" xfId="39893" xr:uid="{00000000-0005-0000-0000-0000D69B0000}"/>
    <cellStyle name="Salida 7 3 13" xfId="39894" xr:uid="{00000000-0005-0000-0000-0000D79B0000}"/>
    <cellStyle name="Salida 7 3 14" xfId="39895" xr:uid="{00000000-0005-0000-0000-0000D89B0000}"/>
    <cellStyle name="Salida 7 3 15" xfId="39896" xr:uid="{00000000-0005-0000-0000-0000D99B0000}"/>
    <cellStyle name="Salida 7 3 16" xfId="39897" xr:uid="{00000000-0005-0000-0000-0000DA9B0000}"/>
    <cellStyle name="Salida 7 3 17" xfId="39898" xr:uid="{00000000-0005-0000-0000-0000DB9B0000}"/>
    <cellStyle name="Salida 7 3 18" xfId="39899" xr:uid="{00000000-0005-0000-0000-0000DC9B0000}"/>
    <cellStyle name="Salida 7 3 19" xfId="39900" xr:uid="{00000000-0005-0000-0000-0000DD9B0000}"/>
    <cellStyle name="Salida 7 3 2" xfId="39901" xr:uid="{00000000-0005-0000-0000-0000DE9B0000}"/>
    <cellStyle name="Salida 7 3 20" xfId="39902" xr:uid="{00000000-0005-0000-0000-0000DF9B0000}"/>
    <cellStyle name="Salida 7 3 21" xfId="39903" xr:uid="{00000000-0005-0000-0000-0000E09B0000}"/>
    <cellStyle name="Salida 7 3 22" xfId="39904" xr:uid="{00000000-0005-0000-0000-0000E19B0000}"/>
    <cellStyle name="Salida 7 3 23" xfId="39905" xr:uid="{00000000-0005-0000-0000-0000E29B0000}"/>
    <cellStyle name="Salida 7 3 24" xfId="39906" xr:uid="{00000000-0005-0000-0000-0000E39B0000}"/>
    <cellStyle name="Salida 7 3 25" xfId="39907" xr:uid="{00000000-0005-0000-0000-0000E49B0000}"/>
    <cellStyle name="Salida 7 3 26" xfId="39908" xr:uid="{00000000-0005-0000-0000-0000E59B0000}"/>
    <cellStyle name="Salida 7 3 27" xfId="39909" xr:uid="{00000000-0005-0000-0000-0000E69B0000}"/>
    <cellStyle name="Salida 7 3 28" xfId="39910" xr:uid="{00000000-0005-0000-0000-0000E79B0000}"/>
    <cellStyle name="Salida 7 3 29" xfId="39911" xr:uid="{00000000-0005-0000-0000-0000E89B0000}"/>
    <cellStyle name="Salida 7 3 3" xfId="39912" xr:uid="{00000000-0005-0000-0000-0000E99B0000}"/>
    <cellStyle name="Salida 7 3 30" xfId="39913" xr:uid="{00000000-0005-0000-0000-0000EA9B0000}"/>
    <cellStyle name="Salida 7 3 31" xfId="39914" xr:uid="{00000000-0005-0000-0000-0000EB9B0000}"/>
    <cellStyle name="Salida 7 3 32" xfId="39915" xr:uid="{00000000-0005-0000-0000-0000EC9B0000}"/>
    <cellStyle name="Salida 7 3 33" xfId="39916" xr:uid="{00000000-0005-0000-0000-0000ED9B0000}"/>
    <cellStyle name="Salida 7 3 34" xfId="39917" xr:uid="{00000000-0005-0000-0000-0000EE9B0000}"/>
    <cellStyle name="Salida 7 3 35" xfId="39918" xr:uid="{00000000-0005-0000-0000-0000EF9B0000}"/>
    <cellStyle name="Salida 7 3 36" xfId="39919" xr:uid="{00000000-0005-0000-0000-0000F09B0000}"/>
    <cellStyle name="Salida 7 3 37" xfId="39920" xr:uid="{00000000-0005-0000-0000-0000F19B0000}"/>
    <cellStyle name="Salida 7 3 38" xfId="39921" xr:uid="{00000000-0005-0000-0000-0000F29B0000}"/>
    <cellStyle name="Salida 7 3 39" xfId="39922" xr:uid="{00000000-0005-0000-0000-0000F39B0000}"/>
    <cellStyle name="Salida 7 3 4" xfId="39923" xr:uid="{00000000-0005-0000-0000-0000F49B0000}"/>
    <cellStyle name="Salida 7 3 40" xfId="39924" xr:uid="{00000000-0005-0000-0000-0000F59B0000}"/>
    <cellStyle name="Salida 7 3 41" xfId="39925" xr:uid="{00000000-0005-0000-0000-0000F69B0000}"/>
    <cellStyle name="Salida 7 3 42" xfId="39926" xr:uid="{00000000-0005-0000-0000-0000F79B0000}"/>
    <cellStyle name="Salida 7 3 43" xfId="39927" xr:uid="{00000000-0005-0000-0000-0000F89B0000}"/>
    <cellStyle name="Salida 7 3 44" xfId="39928" xr:uid="{00000000-0005-0000-0000-0000F99B0000}"/>
    <cellStyle name="Salida 7 3 45" xfId="39929" xr:uid="{00000000-0005-0000-0000-0000FA9B0000}"/>
    <cellStyle name="Salida 7 3 46" xfId="39930" xr:uid="{00000000-0005-0000-0000-0000FB9B0000}"/>
    <cellStyle name="Salida 7 3 47" xfId="39931" xr:uid="{00000000-0005-0000-0000-0000FC9B0000}"/>
    <cellStyle name="Salida 7 3 48" xfId="39932" xr:uid="{00000000-0005-0000-0000-0000FD9B0000}"/>
    <cellStyle name="Salida 7 3 49" xfId="39933" xr:uid="{00000000-0005-0000-0000-0000FE9B0000}"/>
    <cellStyle name="Salida 7 3 5" xfId="39934" xr:uid="{00000000-0005-0000-0000-0000FF9B0000}"/>
    <cellStyle name="Salida 7 3 50" xfId="39935" xr:uid="{00000000-0005-0000-0000-0000009C0000}"/>
    <cellStyle name="Salida 7 3 51" xfId="39936" xr:uid="{00000000-0005-0000-0000-0000019C0000}"/>
    <cellStyle name="Salida 7 3 52" xfId="39937" xr:uid="{00000000-0005-0000-0000-0000029C0000}"/>
    <cellStyle name="Salida 7 3 53" xfId="39938" xr:uid="{00000000-0005-0000-0000-0000039C0000}"/>
    <cellStyle name="Salida 7 3 54" xfId="39939" xr:uid="{00000000-0005-0000-0000-0000049C0000}"/>
    <cellStyle name="Salida 7 3 55" xfId="39940" xr:uid="{00000000-0005-0000-0000-0000059C0000}"/>
    <cellStyle name="Salida 7 3 56" xfId="39941" xr:uid="{00000000-0005-0000-0000-0000069C0000}"/>
    <cellStyle name="Salida 7 3 57" xfId="39942" xr:uid="{00000000-0005-0000-0000-0000079C0000}"/>
    <cellStyle name="Salida 7 3 58" xfId="39943" xr:uid="{00000000-0005-0000-0000-0000089C0000}"/>
    <cellStyle name="Salida 7 3 59" xfId="39944" xr:uid="{00000000-0005-0000-0000-0000099C0000}"/>
    <cellStyle name="Salida 7 3 6" xfId="39945" xr:uid="{00000000-0005-0000-0000-00000A9C0000}"/>
    <cellStyle name="Salida 7 3 60" xfId="39946" xr:uid="{00000000-0005-0000-0000-00000B9C0000}"/>
    <cellStyle name="Salida 7 3 61" xfId="39947" xr:uid="{00000000-0005-0000-0000-00000C9C0000}"/>
    <cellStyle name="Salida 7 3 62" xfId="39948" xr:uid="{00000000-0005-0000-0000-00000D9C0000}"/>
    <cellStyle name="Salida 7 3 63" xfId="39949" xr:uid="{00000000-0005-0000-0000-00000E9C0000}"/>
    <cellStyle name="Salida 7 3 64" xfId="39950" xr:uid="{00000000-0005-0000-0000-00000F9C0000}"/>
    <cellStyle name="Salida 7 3 65" xfId="39951" xr:uid="{00000000-0005-0000-0000-0000109C0000}"/>
    <cellStyle name="Salida 7 3 66" xfId="39952" xr:uid="{00000000-0005-0000-0000-0000119C0000}"/>
    <cellStyle name="Salida 7 3 67" xfId="39953" xr:uid="{00000000-0005-0000-0000-0000129C0000}"/>
    <cellStyle name="Salida 7 3 68" xfId="39954" xr:uid="{00000000-0005-0000-0000-0000139C0000}"/>
    <cellStyle name="Salida 7 3 69" xfId="39955" xr:uid="{00000000-0005-0000-0000-0000149C0000}"/>
    <cellStyle name="Salida 7 3 7" xfId="39956" xr:uid="{00000000-0005-0000-0000-0000159C0000}"/>
    <cellStyle name="Salida 7 3 70" xfId="39957" xr:uid="{00000000-0005-0000-0000-0000169C0000}"/>
    <cellStyle name="Salida 7 3 71" xfId="39958" xr:uid="{00000000-0005-0000-0000-0000179C0000}"/>
    <cellStyle name="Salida 7 3 8" xfId="39959" xr:uid="{00000000-0005-0000-0000-0000189C0000}"/>
    <cellStyle name="Salida 7 3 9" xfId="39960" xr:uid="{00000000-0005-0000-0000-0000199C0000}"/>
    <cellStyle name="Salida 7 4" xfId="39961" xr:uid="{00000000-0005-0000-0000-00001A9C0000}"/>
    <cellStyle name="Salida 7 5" xfId="39962" xr:uid="{00000000-0005-0000-0000-00001B9C0000}"/>
    <cellStyle name="Salida 7 6" xfId="39963" xr:uid="{00000000-0005-0000-0000-00001C9C0000}"/>
    <cellStyle name="Salida 7_CO-TK-(1)" xfId="39964" xr:uid="{00000000-0005-0000-0000-00001D9C0000}"/>
    <cellStyle name="Salida 8" xfId="39965" xr:uid="{00000000-0005-0000-0000-00001E9C0000}"/>
    <cellStyle name="Salida 8 2" xfId="39966" xr:uid="{00000000-0005-0000-0000-00001F9C0000}"/>
    <cellStyle name="Salida 8 2 10" xfId="39967" xr:uid="{00000000-0005-0000-0000-0000209C0000}"/>
    <cellStyle name="Salida 8 2 11" xfId="39968" xr:uid="{00000000-0005-0000-0000-0000219C0000}"/>
    <cellStyle name="Salida 8 2 12" xfId="39969" xr:uid="{00000000-0005-0000-0000-0000229C0000}"/>
    <cellStyle name="Salida 8 2 13" xfId="39970" xr:uid="{00000000-0005-0000-0000-0000239C0000}"/>
    <cellStyle name="Salida 8 2 14" xfId="39971" xr:uid="{00000000-0005-0000-0000-0000249C0000}"/>
    <cellStyle name="Salida 8 2 15" xfId="39972" xr:uid="{00000000-0005-0000-0000-0000259C0000}"/>
    <cellStyle name="Salida 8 2 16" xfId="39973" xr:uid="{00000000-0005-0000-0000-0000269C0000}"/>
    <cellStyle name="Salida 8 2 17" xfId="39974" xr:uid="{00000000-0005-0000-0000-0000279C0000}"/>
    <cellStyle name="Salida 8 2 18" xfId="39975" xr:uid="{00000000-0005-0000-0000-0000289C0000}"/>
    <cellStyle name="Salida 8 2 19" xfId="39976" xr:uid="{00000000-0005-0000-0000-0000299C0000}"/>
    <cellStyle name="Salida 8 2 2" xfId="39977" xr:uid="{00000000-0005-0000-0000-00002A9C0000}"/>
    <cellStyle name="Salida 8 2 20" xfId="39978" xr:uid="{00000000-0005-0000-0000-00002B9C0000}"/>
    <cellStyle name="Salida 8 2 21" xfId="39979" xr:uid="{00000000-0005-0000-0000-00002C9C0000}"/>
    <cellStyle name="Salida 8 2 22" xfId="39980" xr:uid="{00000000-0005-0000-0000-00002D9C0000}"/>
    <cellStyle name="Salida 8 2 23" xfId="39981" xr:uid="{00000000-0005-0000-0000-00002E9C0000}"/>
    <cellStyle name="Salida 8 2 24" xfId="39982" xr:uid="{00000000-0005-0000-0000-00002F9C0000}"/>
    <cellStyle name="Salida 8 2 25" xfId="39983" xr:uid="{00000000-0005-0000-0000-0000309C0000}"/>
    <cellStyle name="Salida 8 2 26" xfId="39984" xr:uid="{00000000-0005-0000-0000-0000319C0000}"/>
    <cellStyle name="Salida 8 2 27" xfId="39985" xr:uid="{00000000-0005-0000-0000-0000329C0000}"/>
    <cellStyle name="Salida 8 2 28" xfId="39986" xr:uid="{00000000-0005-0000-0000-0000339C0000}"/>
    <cellStyle name="Salida 8 2 29" xfId="39987" xr:uid="{00000000-0005-0000-0000-0000349C0000}"/>
    <cellStyle name="Salida 8 2 3" xfId="39988" xr:uid="{00000000-0005-0000-0000-0000359C0000}"/>
    <cellStyle name="Salida 8 2 30" xfId="39989" xr:uid="{00000000-0005-0000-0000-0000369C0000}"/>
    <cellStyle name="Salida 8 2 31" xfId="39990" xr:uid="{00000000-0005-0000-0000-0000379C0000}"/>
    <cellStyle name="Salida 8 2 32" xfId="39991" xr:uid="{00000000-0005-0000-0000-0000389C0000}"/>
    <cellStyle name="Salida 8 2 33" xfId="39992" xr:uid="{00000000-0005-0000-0000-0000399C0000}"/>
    <cellStyle name="Salida 8 2 34" xfId="39993" xr:uid="{00000000-0005-0000-0000-00003A9C0000}"/>
    <cellStyle name="Salida 8 2 35" xfId="39994" xr:uid="{00000000-0005-0000-0000-00003B9C0000}"/>
    <cellStyle name="Salida 8 2 36" xfId="39995" xr:uid="{00000000-0005-0000-0000-00003C9C0000}"/>
    <cellStyle name="Salida 8 2 37" xfId="39996" xr:uid="{00000000-0005-0000-0000-00003D9C0000}"/>
    <cellStyle name="Salida 8 2 38" xfId="39997" xr:uid="{00000000-0005-0000-0000-00003E9C0000}"/>
    <cellStyle name="Salida 8 2 39" xfId="39998" xr:uid="{00000000-0005-0000-0000-00003F9C0000}"/>
    <cellStyle name="Salida 8 2 4" xfId="39999" xr:uid="{00000000-0005-0000-0000-0000409C0000}"/>
    <cellStyle name="Salida 8 2 40" xfId="40000" xr:uid="{00000000-0005-0000-0000-0000419C0000}"/>
    <cellStyle name="Salida 8 2 41" xfId="40001" xr:uid="{00000000-0005-0000-0000-0000429C0000}"/>
    <cellStyle name="Salida 8 2 42" xfId="40002" xr:uid="{00000000-0005-0000-0000-0000439C0000}"/>
    <cellStyle name="Salida 8 2 43" xfId="40003" xr:uid="{00000000-0005-0000-0000-0000449C0000}"/>
    <cellStyle name="Salida 8 2 44" xfId="40004" xr:uid="{00000000-0005-0000-0000-0000459C0000}"/>
    <cellStyle name="Salida 8 2 45" xfId="40005" xr:uid="{00000000-0005-0000-0000-0000469C0000}"/>
    <cellStyle name="Salida 8 2 46" xfId="40006" xr:uid="{00000000-0005-0000-0000-0000479C0000}"/>
    <cellStyle name="Salida 8 2 47" xfId="40007" xr:uid="{00000000-0005-0000-0000-0000489C0000}"/>
    <cellStyle name="Salida 8 2 48" xfId="40008" xr:uid="{00000000-0005-0000-0000-0000499C0000}"/>
    <cellStyle name="Salida 8 2 49" xfId="40009" xr:uid="{00000000-0005-0000-0000-00004A9C0000}"/>
    <cellStyle name="Salida 8 2 5" xfId="40010" xr:uid="{00000000-0005-0000-0000-00004B9C0000}"/>
    <cellStyle name="Salida 8 2 50" xfId="40011" xr:uid="{00000000-0005-0000-0000-00004C9C0000}"/>
    <cellStyle name="Salida 8 2 51" xfId="40012" xr:uid="{00000000-0005-0000-0000-00004D9C0000}"/>
    <cellStyle name="Salida 8 2 52" xfId="40013" xr:uid="{00000000-0005-0000-0000-00004E9C0000}"/>
    <cellStyle name="Salida 8 2 53" xfId="40014" xr:uid="{00000000-0005-0000-0000-00004F9C0000}"/>
    <cellStyle name="Salida 8 2 54" xfId="40015" xr:uid="{00000000-0005-0000-0000-0000509C0000}"/>
    <cellStyle name="Salida 8 2 55" xfId="40016" xr:uid="{00000000-0005-0000-0000-0000519C0000}"/>
    <cellStyle name="Salida 8 2 56" xfId="40017" xr:uid="{00000000-0005-0000-0000-0000529C0000}"/>
    <cellStyle name="Salida 8 2 57" xfId="40018" xr:uid="{00000000-0005-0000-0000-0000539C0000}"/>
    <cellStyle name="Salida 8 2 58" xfId="40019" xr:uid="{00000000-0005-0000-0000-0000549C0000}"/>
    <cellStyle name="Salida 8 2 59" xfId="40020" xr:uid="{00000000-0005-0000-0000-0000559C0000}"/>
    <cellStyle name="Salida 8 2 6" xfId="40021" xr:uid="{00000000-0005-0000-0000-0000569C0000}"/>
    <cellStyle name="Salida 8 2 60" xfId="40022" xr:uid="{00000000-0005-0000-0000-0000579C0000}"/>
    <cellStyle name="Salida 8 2 61" xfId="40023" xr:uid="{00000000-0005-0000-0000-0000589C0000}"/>
    <cellStyle name="Salida 8 2 62" xfId="40024" xr:uid="{00000000-0005-0000-0000-0000599C0000}"/>
    <cellStyle name="Salida 8 2 63" xfId="40025" xr:uid="{00000000-0005-0000-0000-00005A9C0000}"/>
    <cellStyle name="Salida 8 2 64" xfId="40026" xr:uid="{00000000-0005-0000-0000-00005B9C0000}"/>
    <cellStyle name="Salida 8 2 65" xfId="40027" xr:uid="{00000000-0005-0000-0000-00005C9C0000}"/>
    <cellStyle name="Salida 8 2 66" xfId="40028" xr:uid="{00000000-0005-0000-0000-00005D9C0000}"/>
    <cellStyle name="Salida 8 2 67" xfId="40029" xr:uid="{00000000-0005-0000-0000-00005E9C0000}"/>
    <cellStyle name="Salida 8 2 68" xfId="40030" xr:uid="{00000000-0005-0000-0000-00005F9C0000}"/>
    <cellStyle name="Salida 8 2 69" xfId="40031" xr:uid="{00000000-0005-0000-0000-0000609C0000}"/>
    <cellStyle name="Salida 8 2 7" xfId="40032" xr:uid="{00000000-0005-0000-0000-0000619C0000}"/>
    <cellStyle name="Salida 8 2 70" xfId="40033" xr:uid="{00000000-0005-0000-0000-0000629C0000}"/>
    <cellStyle name="Salida 8 2 71" xfId="40034" xr:uid="{00000000-0005-0000-0000-0000639C0000}"/>
    <cellStyle name="Salida 8 2 8" xfId="40035" xr:uid="{00000000-0005-0000-0000-0000649C0000}"/>
    <cellStyle name="Salida 8 2 9" xfId="40036" xr:uid="{00000000-0005-0000-0000-0000659C0000}"/>
    <cellStyle name="Salida 8 3" xfId="40037" xr:uid="{00000000-0005-0000-0000-0000669C0000}"/>
    <cellStyle name="Salida 8 3 10" xfId="40038" xr:uid="{00000000-0005-0000-0000-0000679C0000}"/>
    <cellStyle name="Salida 8 3 11" xfId="40039" xr:uid="{00000000-0005-0000-0000-0000689C0000}"/>
    <cellStyle name="Salida 8 3 12" xfId="40040" xr:uid="{00000000-0005-0000-0000-0000699C0000}"/>
    <cellStyle name="Salida 8 3 13" xfId="40041" xr:uid="{00000000-0005-0000-0000-00006A9C0000}"/>
    <cellStyle name="Salida 8 3 14" xfId="40042" xr:uid="{00000000-0005-0000-0000-00006B9C0000}"/>
    <cellStyle name="Salida 8 3 15" xfId="40043" xr:uid="{00000000-0005-0000-0000-00006C9C0000}"/>
    <cellStyle name="Salida 8 3 16" xfId="40044" xr:uid="{00000000-0005-0000-0000-00006D9C0000}"/>
    <cellStyle name="Salida 8 3 17" xfId="40045" xr:uid="{00000000-0005-0000-0000-00006E9C0000}"/>
    <cellStyle name="Salida 8 3 18" xfId="40046" xr:uid="{00000000-0005-0000-0000-00006F9C0000}"/>
    <cellStyle name="Salida 8 3 19" xfId="40047" xr:uid="{00000000-0005-0000-0000-0000709C0000}"/>
    <cellStyle name="Salida 8 3 2" xfId="40048" xr:uid="{00000000-0005-0000-0000-0000719C0000}"/>
    <cellStyle name="Salida 8 3 20" xfId="40049" xr:uid="{00000000-0005-0000-0000-0000729C0000}"/>
    <cellStyle name="Salida 8 3 21" xfId="40050" xr:uid="{00000000-0005-0000-0000-0000739C0000}"/>
    <cellStyle name="Salida 8 3 22" xfId="40051" xr:uid="{00000000-0005-0000-0000-0000749C0000}"/>
    <cellStyle name="Salida 8 3 23" xfId="40052" xr:uid="{00000000-0005-0000-0000-0000759C0000}"/>
    <cellStyle name="Salida 8 3 24" xfId="40053" xr:uid="{00000000-0005-0000-0000-0000769C0000}"/>
    <cellStyle name="Salida 8 3 25" xfId="40054" xr:uid="{00000000-0005-0000-0000-0000779C0000}"/>
    <cellStyle name="Salida 8 3 26" xfId="40055" xr:uid="{00000000-0005-0000-0000-0000789C0000}"/>
    <cellStyle name="Salida 8 3 27" xfId="40056" xr:uid="{00000000-0005-0000-0000-0000799C0000}"/>
    <cellStyle name="Salida 8 3 28" xfId="40057" xr:uid="{00000000-0005-0000-0000-00007A9C0000}"/>
    <cellStyle name="Salida 8 3 29" xfId="40058" xr:uid="{00000000-0005-0000-0000-00007B9C0000}"/>
    <cellStyle name="Salida 8 3 3" xfId="40059" xr:uid="{00000000-0005-0000-0000-00007C9C0000}"/>
    <cellStyle name="Salida 8 3 30" xfId="40060" xr:uid="{00000000-0005-0000-0000-00007D9C0000}"/>
    <cellStyle name="Salida 8 3 31" xfId="40061" xr:uid="{00000000-0005-0000-0000-00007E9C0000}"/>
    <cellStyle name="Salida 8 3 32" xfId="40062" xr:uid="{00000000-0005-0000-0000-00007F9C0000}"/>
    <cellStyle name="Salida 8 3 33" xfId="40063" xr:uid="{00000000-0005-0000-0000-0000809C0000}"/>
    <cellStyle name="Salida 8 3 34" xfId="40064" xr:uid="{00000000-0005-0000-0000-0000819C0000}"/>
    <cellStyle name="Salida 8 3 35" xfId="40065" xr:uid="{00000000-0005-0000-0000-0000829C0000}"/>
    <cellStyle name="Salida 8 3 36" xfId="40066" xr:uid="{00000000-0005-0000-0000-0000839C0000}"/>
    <cellStyle name="Salida 8 3 37" xfId="40067" xr:uid="{00000000-0005-0000-0000-0000849C0000}"/>
    <cellStyle name="Salida 8 3 38" xfId="40068" xr:uid="{00000000-0005-0000-0000-0000859C0000}"/>
    <cellStyle name="Salida 8 3 39" xfId="40069" xr:uid="{00000000-0005-0000-0000-0000869C0000}"/>
    <cellStyle name="Salida 8 3 4" xfId="40070" xr:uid="{00000000-0005-0000-0000-0000879C0000}"/>
    <cellStyle name="Salida 8 3 40" xfId="40071" xr:uid="{00000000-0005-0000-0000-0000889C0000}"/>
    <cellStyle name="Salida 8 3 41" xfId="40072" xr:uid="{00000000-0005-0000-0000-0000899C0000}"/>
    <cellStyle name="Salida 8 3 42" xfId="40073" xr:uid="{00000000-0005-0000-0000-00008A9C0000}"/>
    <cellStyle name="Salida 8 3 43" xfId="40074" xr:uid="{00000000-0005-0000-0000-00008B9C0000}"/>
    <cellStyle name="Salida 8 3 44" xfId="40075" xr:uid="{00000000-0005-0000-0000-00008C9C0000}"/>
    <cellStyle name="Salida 8 3 45" xfId="40076" xr:uid="{00000000-0005-0000-0000-00008D9C0000}"/>
    <cellStyle name="Salida 8 3 46" xfId="40077" xr:uid="{00000000-0005-0000-0000-00008E9C0000}"/>
    <cellStyle name="Salida 8 3 47" xfId="40078" xr:uid="{00000000-0005-0000-0000-00008F9C0000}"/>
    <cellStyle name="Salida 8 3 48" xfId="40079" xr:uid="{00000000-0005-0000-0000-0000909C0000}"/>
    <cellStyle name="Salida 8 3 49" xfId="40080" xr:uid="{00000000-0005-0000-0000-0000919C0000}"/>
    <cellStyle name="Salida 8 3 5" xfId="40081" xr:uid="{00000000-0005-0000-0000-0000929C0000}"/>
    <cellStyle name="Salida 8 3 50" xfId="40082" xr:uid="{00000000-0005-0000-0000-0000939C0000}"/>
    <cellStyle name="Salida 8 3 51" xfId="40083" xr:uid="{00000000-0005-0000-0000-0000949C0000}"/>
    <cellStyle name="Salida 8 3 52" xfId="40084" xr:uid="{00000000-0005-0000-0000-0000959C0000}"/>
    <cellStyle name="Salida 8 3 53" xfId="40085" xr:uid="{00000000-0005-0000-0000-0000969C0000}"/>
    <cellStyle name="Salida 8 3 54" xfId="40086" xr:uid="{00000000-0005-0000-0000-0000979C0000}"/>
    <cellStyle name="Salida 8 3 55" xfId="40087" xr:uid="{00000000-0005-0000-0000-0000989C0000}"/>
    <cellStyle name="Salida 8 3 56" xfId="40088" xr:uid="{00000000-0005-0000-0000-0000999C0000}"/>
    <cellStyle name="Salida 8 3 57" xfId="40089" xr:uid="{00000000-0005-0000-0000-00009A9C0000}"/>
    <cellStyle name="Salida 8 3 58" xfId="40090" xr:uid="{00000000-0005-0000-0000-00009B9C0000}"/>
    <cellStyle name="Salida 8 3 59" xfId="40091" xr:uid="{00000000-0005-0000-0000-00009C9C0000}"/>
    <cellStyle name="Salida 8 3 6" xfId="40092" xr:uid="{00000000-0005-0000-0000-00009D9C0000}"/>
    <cellStyle name="Salida 8 3 60" xfId="40093" xr:uid="{00000000-0005-0000-0000-00009E9C0000}"/>
    <cellStyle name="Salida 8 3 61" xfId="40094" xr:uid="{00000000-0005-0000-0000-00009F9C0000}"/>
    <cellStyle name="Salida 8 3 62" xfId="40095" xr:uid="{00000000-0005-0000-0000-0000A09C0000}"/>
    <cellStyle name="Salida 8 3 63" xfId="40096" xr:uid="{00000000-0005-0000-0000-0000A19C0000}"/>
    <cellStyle name="Salida 8 3 64" xfId="40097" xr:uid="{00000000-0005-0000-0000-0000A29C0000}"/>
    <cellStyle name="Salida 8 3 65" xfId="40098" xr:uid="{00000000-0005-0000-0000-0000A39C0000}"/>
    <cellStyle name="Salida 8 3 66" xfId="40099" xr:uid="{00000000-0005-0000-0000-0000A49C0000}"/>
    <cellStyle name="Salida 8 3 67" xfId="40100" xr:uid="{00000000-0005-0000-0000-0000A59C0000}"/>
    <cellStyle name="Salida 8 3 68" xfId="40101" xr:uid="{00000000-0005-0000-0000-0000A69C0000}"/>
    <cellStyle name="Salida 8 3 69" xfId="40102" xr:uid="{00000000-0005-0000-0000-0000A79C0000}"/>
    <cellStyle name="Salida 8 3 7" xfId="40103" xr:uid="{00000000-0005-0000-0000-0000A89C0000}"/>
    <cellStyle name="Salida 8 3 70" xfId="40104" xr:uid="{00000000-0005-0000-0000-0000A99C0000}"/>
    <cellStyle name="Salida 8 3 71" xfId="40105" xr:uid="{00000000-0005-0000-0000-0000AA9C0000}"/>
    <cellStyle name="Salida 8 3 8" xfId="40106" xr:uid="{00000000-0005-0000-0000-0000AB9C0000}"/>
    <cellStyle name="Salida 8 3 9" xfId="40107" xr:uid="{00000000-0005-0000-0000-0000AC9C0000}"/>
    <cellStyle name="Salida 8 4" xfId="40108" xr:uid="{00000000-0005-0000-0000-0000AD9C0000}"/>
    <cellStyle name="Salida 8 5" xfId="40109" xr:uid="{00000000-0005-0000-0000-0000AE9C0000}"/>
    <cellStyle name="Salida 8 6" xfId="40110" xr:uid="{00000000-0005-0000-0000-0000AF9C0000}"/>
    <cellStyle name="Salida 8_CO-TK-(1)" xfId="40111" xr:uid="{00000000-0005-0000-0000-0000B09C0000}"/>
    <cellStyle name="Salida 9" xfId="40112" xr:uid="{00000000-0005-0000-0000-0000B19C0000}"/>
    <cellStyle name="Salida 9 2" xfId="40113" xr:uid="{00000000-0005-0000-0000-0000B29C0000}"/>
    <cellStyle name="Salida 9 2 10" xfId="40114" xr:uid="{00000000-0005-0000-0000-0000B39C0000}"/>
    <cellStyle name="Salida 9 2 11" xfId="40115" xr:uid="{00000000-0005-0000-0000-0000B49C0000}"/>
    <cellStyle name="Salida 9 2 12" xfId="40116" xr:uid="{00000000-0005-0000-0000-0000B59C0000}"/>
    <cellStyle name="Salida 9 2 13" xfId="40117" xr:uid="{00000000-0005-0000-0000-0000B69C0000}"/>
    <cellStyle name="Salida 9 2 14" xfId="40118" xr:uid="{00000000-0005-0000-0000-0000B79C0000}"/>
    <cellStyle name="Salida 9 2 15" xfId="40119" xr:uid="{00000000-0005-0000-0000-0000B89C0000}"/>
    <cellStyle name="Salida 9 2 16" xfId="40120" xr:uid="{00000000-0005-0000-0000-0000B99C0000}"/>
    <cellStyle name="Salida 9 2 17" xfId="40121" xr:uid="{00000000-0005-0000-0000-0000BA9C0000}"/>
    <cellStyle name="Salida 9 2 18" xfId="40122" xr:uid="{00000000-0005-0000-0000-0000BB9C0000}"/>
    <cellStyle name="Salida 9 2 19" xfId="40123" xr:uid="{00000000-0005-0000-0000-0000BC9C0000}"/>
    <cellStyle name="Salida 9 2 2" xfId="40124" xr:uid="{00000000-0005-0000-0000-0000BD9C0000}"/>
    <cellStyle name="Salida 9 2 20" xfId="40125" xr:uid="{00000000-0005-0000-0000-0000BE9C0000}"/>
    <cellStyle name="Salida 9 2 21" xfId="40126" xr:uid="{00000000-0005-0000-0000-0000BF9C0000}"/>
    <cellStyle name="Salida 9 2 22" xfId="40127" xr:uid="{00000000-0005-0000-0000-0000C09C0000}"/>
    <cellStyle name="Salida 9 2 23" xfId="40128" xr:uid="{00000000-0005-0000-0000-0000C19C0000}"/>
    <cellStyle name="Salida 9 2 24" xfId="40129" xr:uid="{00000000-0005-0000-0000-0000C29C0000}"/>
    <cellStyle name="Salida 9 2 25" xfId="40130" xr:uid="{00000000-0005-0000-0000-0000C39C0000}"/>
    <cellStyle name="Salida 9 2 26" xfId="40131" xr:uid="{00000000-0005-0000-0000-0000C49C0000}"/>
    <cellStyle name="Salida 9 2 27" xfId="40132" xr:uid="{00000000-0005-0000-0000-0000C59C0000}"/>
    <cellStyle name="Salida 9 2 28" xfId="40133" xr:uid="{00000000-0005-0000-0000-0000C69C0000}"/>
    <cellStyle name="Salida 9 2 29" xfId="40134" xr:uid="{00000000-0005-0000-0000-0000C79C0000}"/>
    <cellStyle name="Salida 9 2 3" xfId="40135" xr:uid="{00000000-0005-0000-0000-0000C89C0000}"/>
    <cellStyle name="Salida 9 2 30" xfId="40136" xr:uid="{00000000-0005-0000-0000-0000C99C0000}"/>
    <cellStyle name="Salida 9 2 31" xfId="40137" xr:uid="{00000000-0005-0000-0000-0000CA9C0000}"/>
    <cellStyle name="Salida 9 2 32" xfId="40138" xr:uid="{00000000-0005-0000-0000-0000CB9C0000}"/>
    <cellStyle name="Salida 9 2 33" xfId="40139" xr:uid="{00000000-0005-0000-0000-0000CC9C0000}"/>
    <cellStyle name="Salida 9 2 34" xfId="40140" xr:uid="{00000000-0005-0000-0000-0000CD9C0000}"/>
    <cellStyle name="Salida 9 2 35" xfId="40141" xr:uid="{00000000-0005-0000-0000-0000CE9C0000}"/>
    <cellStyle name="Salida 9 2 36" xfId="40142" xr:uid="{00000000-0005-0000-0000-0000CF9C0000}"/>
    <cellStyle name="Salida 9 2 37" xfId="40143" xr:uid="{00000000-0005-0000-0000-0000D09C0000}"/>
    <cellStyle name="Salida 9 2 38" xfId="40144" xr:uid="{00000000-0005-0000-0000-0000D19C0000}"/>
    <cellStyle name="Salida 9 2 39" xfId="40145" xr:uid="{00000000-0005-0000-0000-0000D29C0000}"/>
    <cellStyle name="Salida 9 2 4" xfId="40146" xr:uid="{00000000-0005-0000-0000-0000D39C0000}"/>
    <cellStyle name="Salida 9 2 40" xfId="40147" xr:uid="{00000000-0005-0000-0000-0000D49C0000}"/>
    <cellStyle name="Salida 9 2 41" xfId="40148" xr:uid="{00000000-0005-0000-0000-0000D59C0000}"/>
    <cellStyle name="Salida 9 2 42" xfId="40149" xr:uid="{00000000-0005-0000-0000-0000D69C0000}"/>
    <cellStyle name="Salida 9 2 43" xfId="40150" xr:uid="{00000000-0005-0000-0000-0000D79C0000}"/>
    <cellStyle name="Salida 9 2 44" xfId="40151" xr:uid="{00000000-0005-0000-0000-0000D89C0000}"/>
    <cellStyle name="Salida 9 2 45" xfId="40152" xr:uid="{00000000-0005-0000-0000-0000D99C0000}"/>
    <cellStyle name="Salida 9 2 46" xfId="40153" xr:uid="{00000000-0005-0000-0000-0000DA9C0000}"/>
    <cellStyle name="Salida 9 2 47" xfId="40154" xr:uid="{00000000-0005-0000-0000-0000DB9C0000}"/>
    <cellStyle name="Salida 9 2 48" xfId="40155" xr:uid="{00000000-0005-0000-0000-0000DC9C0000}"/>
    <cellStyle name="Salida 9 2 49" xfId="40156" xr:uid="{00000000-0005-0000-0000-0000DD9C0000}"/>
    <cellStyle name="Salida 9 2 5" xfId="40157" xr:uid="{00000000-0005-0000-0000-0000DE9C0000}"/>
    <cellStyle name="Salida 9 2 50" xfId="40158" xr:uid="{00000000-0005-0000-0000-0000DF9C0000}"/>
    <cellStyle name="Salida 9 2 51" xfId="40159" xr:uid="{00000000-0005-0000-0000-0000E09C0000}"/>
    <cellStyle name="Salida 9 2 52" xfId="40160" xr:uid="{00000000-0005-0000-0000-0000E19C0000}"/>
    <cellStyle name="Salida 9 2 53" xfId="40161" xr:uid="{00000000-0005-0000-0000-0000E29C0000}"/>
    <cellStyle name="Salida 9 2 54" xfId="40162" xr:uid="{00000000-0005-0000-0000-0000E39C0000}"/>
    <cellStyle name="Salida 9 2 55" xfId="40163" xr:uid="{00000000-0005-0000-0000-0000E49C0000}"/>
    <cellStyle name="Salida 9 2 56" xfId="40164" xr:uid="{00000000-0005-0000-0000-0000E59C0000}"/>
    <cellStyle name="Salida 9 2 57" xfId="40165" xr:uid="{00000000-0005-0000-0000-0000E69C0000}"/>
    <cellStyle name="Salida 9 2 58" xfId="40166" xr:uid="{00000000-0005-0000-0000-0000E79C0000}"/>
    <cellStyle name="Salida 9 2 59" xfId="40167" xr:uid="{00000000-0005-0000-0000-0000E89C0000}"/>
    <cellStyle name="Salida 9 2 6" xfId="40168" xr:uid="{00000000-0005-0000-0000-0000E99C0000}"/>
    <cellStyle name="Salida 9 2 60" xfId="40169" xr:uid="{00000000-0005-0000-0000-0000EA9C0000}"/>
    <cellStyle name="Salida 9 2 61" xfId="40170" xr:uid="{00000000-0005-0000-0000-0000EB9C0000}"/>
    <cellStyle name="Salida 9 2 62" xfId="40171" xr:uid="{00000000-0005-0000-0000-0000EC9C0000}"/>
    <cellStyle name="Salida 9 2 63" xfId="40172" xr:uid="{00000000-0005-0000-0000-0000ED9C0000}"/>
    <cellStyle name="Salida 9 2 64" xfId="40173" xr:uid="{00000000-0005-0000-0000-0000EE9C0000}"/>
    <cellStyle name="Salida 9 2 65" xfId="40174" xr:uid="{00000000-0005-0000-0000-0000EF9C0000}"/>
    <cellStyle name="Salida 9 2 66" xfId="40175" xr:uid="{00000000-0005-0000-0000-0000F09C0000}"/>
    <cellStyle name="Salida 9 2 67" xfId="40176" xr:uid="{00000000-0005-0000-0000-0000F19C0000}"/>
    <cellStyle name="Salida 9 2 68" xfId="40177" xr:uid="{00000000-0005-0000-0000-0000F29C0000}"/>
    <cellStyle name="Salida 9 2 69" xfId="40178" xr:uid="{00000000-0005-0000-0000-0000F39C0000}"/>
    <cellStyle name="Salida 9 2 7" xfId="40179" xr:uid="{00000000-0005-0000-0000-0000F49C0000}"/>
    <cellStyle name="Salida 9 2 70" xfId="40180" xr:uid="{00000000-0005-0000-0000-0000F59C0000}"/>
    <cellStyle name="Salida 9 2 71" xfId="40181" xr:uid="{00000000-0005-0000-0000-0000F69C0000}"/>
    <cellStyle name="Salida 9 2 8" xfId="40182" xr:uid="{00000000-0005-0000-0000-0000F79C0000}"/>
    <cellStyle name="Salida 9 2 9" xfId="40183" xr:uid="{00000000-0005-0000-0000-0000F89C0000}"/>
    <cellStyle name="Salida 9 3" xfId="40184" xr:uid="{00000000-0005-0000-0000-0000F99C0000}"/>
    <cellStyle name="Salida 9 3 10" xfId="40185" xr:uid="{00000000-0005-0000-0000-0000FA9C0000}"/>
    <cellStyle name="Salida 9 3 11" xfId="40186" xr:uid="{00000000-0005-0000-0000-0000FB9C0000}"/>
    <cellStyle name="Salida 9 3 12" xfId="40187" xr:uid="{00000000-0005-0000-0000-0000FC9C0000}"/>
    <cellStyle name="Salida 9 3 13" xfId="40188" xr:uid="{00000000-0005-0000-0000-0000FD9C0000}"/>
    <cellStyle name="Salida 9 3 14" xfId="40189" xr:uid="{00000000-0005-0000-0000-0000FE9C0000}"/>
    <cellStyle name="Salida 9 3 15" xfId="40190" xr:uid="{00000000-0005-0000-0000-0000FF9C0000}"/>
    <cellStyle name="Salida 9 3 16" xfId="40191" xr:uid="{00000000-0005-0000-0000-0000009D0000}"/>
    <cellStyle name="Salida 9 3 17" xfId="40192" xr:uid="{00000000-0005-0000-0000-0000019D0000}"/>
    <cellStyle name="Salida 9 3 18" xfId="40193" xr:uid="{00000000-0005-0000-0000-0000029D0000}"/>
    <cellStyle name="Salida 9 3 19" xfId="40194" xr:uid="{00000000-0005-0000-0000-0000039D0000}"/>
    <cellStyle name="Salida 9 3 2" xfId="40195" xr:uid="{00000000-0005-0000-0000-0000049D0000}"/>
    <cellStyle name="Salida 9 3 20" xfId="40196" xr:uid="{00000000-0005-0000-0000-0000059D0000}"/>
    <cellStyle name="Salida 9 3 21" xfId="40197" xr:uid="{00000000-0005-0000-0000-0000069D0000}"/>
    <cellStyle name="Salida 9 3 22" xfId="40198" xr:uid="{00000000-0005-0000-0000-0000079D0000}"/>
    <cellStyle name="Salida 9 3 23" xfId="40199" xr:uid="{00000000-0005-0000-0000-0000089D0000}"/>
    <cellStyle name="Salida 9 3 24" xfId="40200" xr:uid="{00000000-0005-0000-0000-0000099D0000}"/>
    <cellStyle name="Salida 9 3 25" xfId="40201" xr:uid="{00000000-0005-0000-0000-00000A9D0000}"/>
    <cellStyle name="Salida 9 3 26" xfId="40202" xr:uid="{00000000-0005-0000-0000-00000B9D0000}"/>
    <cellStyle name="Salida 9 3 27" xfId="40203" xr:uid="{00000000-0005-0000-0000-00000C9D0000}"/>
    <cellStyle name="Salida 9 3 28" xfId="40204" xr:uid="{00000000-0005-0000-0000-00000D9D0000}"/>
    <cellStyle name="Salida 9 3 29" xfId="40205" xr:uid="{00000000-0005-0000-0000-00000E9D0000}"/>
    <cellStyle name="Salida 9 3 3" xfId="40206" xr:uid="{00000000-0005-0000-0000-00000F9D0000}"/>
    <cellStyle name="Salida 9 3 30" xfId="40207" xr:uid="{00000000-0005-0000-0000-0000109D0000}"/>
    <cellStyle name="Salida 9 3 31" xfId="40208" xr:uid="{00000000-0005-0000-0000-0000119D0000}"/>
    <cellStyle name="Salida 9 3 32" xfId="40209" xr:uid="{00000000-0005-0000-0000-0000129D0000}"/>
    <cellStyle name="Salida 9 3 33" xfId="40210" xr:uid="{00000000-0005-0000-0000-0000139D0000}"/>
    <cellStyle name="Salida 9 3 34" xfId="40211" xr:uid="{00000000-0005-0000-0000-0000149D0000}"/>
    <cellStyle name="Salida 9 3 35" xfId="40212" xr:uid="{00000000-0005-0000-0000-0000159D0000}"/>
    <cellStyle name="Salida 9 3 36" xfId="40213" xr:uid="{00000000-0005-0000-0000-0000169D0000}"/>
    <cellStyle name="Salida 9 3 37" xfId="40214" xr:uid="{00000000-0005-0000-0000-0000179D0000}"/>
    <cellStyle name="Salida 9 3 38" xfId="40215" xr:uid="{00000000-0005-0000-0000-0000189D0000}"/>
    <cellStyle name="Salida 9 3 39" xfId="40216" xr:uid="{00000000-0005-0000-0000-0000199D0000}"/>
    <cellStyle name="Salida 9 3 4" xfId="40217" xr:uid="{00000000-0005-0000-0000-00001A9D0000}"/>
    <cellStyle name="Salida 9 3 40" xfId="40218" xr:uid="{00000000-0005-0000-0000-00001B9D0000}"/>
    <cellStyle name="Salida 9 3 41" xfId="40219" xr:uid="{00000000-0005-0000-0000-00001C9D0000}"/>
    <cellStyle name="Salida 9 3 42" xfId="40220" xr:uid="{00000000-0005-0000-0000-00001D9D0000}"/>
    <cellStyle name="Salida 9 3 43" xfId="40221" xr:uid="{00000000-0005-0000-0000-00001E9D0000}"/>
    <cellStyle name="Salida 9 3 44" xfId="40222" xr:uid="{00000000-0005-0000-0000-00001F9D0000}"/>
    <cellStyle name="Salida 9 3 45" xfId="40223" xr:uid="{00000000-0005-0000-0000-0000209D0000}"/>
    <cellStyle name="Salida 9 3 46" xfId="40224" xr:uid="{00000000-0005-0000-0000-0000219D0000}"/>
    <cellStyle name="Salida 9 3 47" xfId="40225" xr:uid="{00000000-0005-0000-0000-0000229D0000}"/>
    <cellStyle name="Salida 9 3 48" xfId="40226" xr:uid="{00000000-0005-0000-0000-0000239D0000}"/>
    <cellStyle name="Salida 9 3 49" xfId="40227" xr:uid="{00000000-0005-0000-0000-0000249D0000}"/>
    <cellStyle name="Salida 9 3 5" xfId="40228" xr:uid="{00000000-0005-0000-0000-0000259D0000}"/>
    <cellStyle name="Salida 9 3 50" xfId="40229" xr:uid="{00000000-0005-0000-0000-0000269D0000}"/>
    <cellStyle name="Salida 9 3 51" xfId="40230" xr:uid="{00000000-0005-0000-0000-0000279D0000}"/>
    <cellStyle name="Salida 9 3 52" xfId="40231" xr:uid="{00000000-0005-0000-0000-0000289D0000}"/>
    <cellStyle name="Salida 9 3 53" xfId="40232" xr:uid="{00000000-0005-0000-0000-0000299D0000}"/>
    <cellStyle name="Salida 9 3 54" xfId="40233" xr:uid="{00000000-0005-0000-0000-00002A9D0000}"/>
    <cellStyle name="Salida 9 3 55" xfId="40234" xr:uid="{00000000-0005-0000-0000-00002B9D0000}"/>
    <cellStyle name="Salida 9 3 56" xfId="40235" xr:uid="{00000000-0005-0000-0000-00002C9D0000}"/>
    <cellStyle name="Salida 9 3 57" xfId="40236" xr:uid="{00000000-0005-0000-0000-00002D9D0000}"/>
    <cellStyle name="Salida 9 3 58" xfId="40237" xr:uid="{00000000-0005-0000-0000-00002E9D0000}"/>
    <cellStyle name="Salida 9 3 59" xfId="40238" xr:uid="{00000000-0005-0000-0000-00002F9D0000}"/>
    <cellStyle name="Salida 9 3 6" xfId="40239" xr:uid="{00000000-0005-0000-0000-0000309D0000}"/>
    <cellStyle name="Salida 9 3 60" xfId="40240" xr:uid="{00000000-0005-0000-0000-0000319D0000}"/>
    <cellStyle name="Salida 9 3 61" xfId="40241" xr:uid="{00000000-0005-0000-0000-0000329D0000}"/>
    <cellStyle name="Salida 9 3 62" xfId="40242" xr:uid="{00000000-0005-0000-0000-0000339D0000}"/>
    <cellStyle name="Salida 9 3 63" xfId="40243" xr:uid="{00000000-0005-0000-0000-0000349D0000}"/>
    <cellStyle name="Salida 9 3 64" xfId="40244" xr:uid="{00000000-0005-0000-0000-0000359D0000}"/>
    <cellStyle name="Salida 9 3 65" xfId="40245" xr:uid="{00000000-0005-0000-0000-0000369D0000}"/>
    <cellStyle name="Salida 9 3 66" xfId="40246" xr:uid="{00000000-0005-0000-0000-0000379D0000}"/>
    <cellStyle name="Salida 9 3 67" xfId="40247" xr:uid="{00000000-0005-0000-0000-0000389D0000}"/>
    <cellStyle name="Salida 9 3 68" xfId="40248" xr:uid="{00000000-0005-0000-0000-0000399D0000}"/>
    <cellStyle name="Salida 9 3 69" xfId="40249" xr:uid="{00000000-0005-0000-0000-00003A9D0000}"/>
    <cellStyle name="Salida 9 3 7" xfId="40250" xr:uid="{00000000-0005-0000-0000-00003B9D0000}"/>
    <cellStyle name="Salida 9 3 70" xfId="40251" xr:uid="{00000000-0005-0000-0000-00003C9D0000}"/>
    <cellStyle name="Salida 9 3 71" xfId="40252" xr:uid="{00000000-0005-0000-0000-00003D9D0000}"/>
    <cellStyle name="Salida 9 3 8" xfId="40253" xr:uid="{00000000-0005-0000-0000-00003E9D0000}"/>
    <cellStyle name="Salida 9 3 9" xfId="40254" xr:uid="{00000000-0005-0000-0000-00003F9D0000}"/>
    <cellStyle name="Salida 9 4" xfId="40255" xr:uid="{00000000-0005-0000-0000-0000409D0000}"/>
    <cellStyle name="Salida 9 5" xfId="40256" xr:uid="{00000000-0005-0000-0000-0000419D0000}"/>
    <cellStyle name="Salida 9 6" xfId="40257" xr:uid="{00000000-0005-0000-0000-0000429D0000}"/>
    <cellStyle name="Salida 9_CO-TK-(1)" xfId="40258" xr:uid="{00000000-0005-0000-0000-0000439D0000}"/>
    <cellStyle name="SAPBorder" xfId="41216" xr:uid="{00000000-0005-0000-0000-0000449D0000}"/>
    <cellStyle name="SAPDataCell" xfId="41217" xr:uid="{00000000-0005-0000-0000-0000459D0000}"/>
    <cellStyle name="SAPDataCell 2" xfId="41218" xr:uid="{00000000-0005-0000-0000-0000469D0000}"/>
    <cellStyle name="SAPDataCell 3" xfId="41219" xr:uid="{00000000-0005-0000-0000-0000479D0000}"/>
    <cellStyle name="SAPDataRemoved" xfId="41220" xr:uid="{00000000-0005-0000-0000-0000489D0000}"/>
    <cellStyle name="SAPDataTotalCell" xfId="41221" xr:uid="{00000000-0005-0000-0000-0000499D0000}"/>
    <cellStyle name="SAPDataTotalCell 2" xfId="41222" xr:uid="{00000000-0005-0000-0000-00004A9D0000}"/>
    <cellStyle name="SAPDataTotalCell 3" xfId="41223" xr:uid="{00000000-0005-0000-0000-00004B9D0000}"/>
    <cellStyle name="SAPDimensionCell" xfId="41224" xr:uid="{00000000-0005-0000-0000-00004C9D0000}"/>
    <cellStyle name="SAPDimensionCell 2" xfId="41225" xr:uid="{00000000-0005-0000-0000-00004D9D0000}"/>
    <cellStyle name="SAPDimensionCell 3" xfId="41226" xr:uid="{00000000-0005-0000-0000-00004E9D0000}"/>
    <cellStyle name="SAPEditableDataCell" xfId="41227" xr:uid="{00000000-0005-0000-0000-00004F9D0000}"/>
    <cellStyle name="SAPEditableDataCell 2" xfId="41228" xr:uid="{00000000-0005-0000-0000-0000509D0000}"/>
    <cellStyle name="SAPEditableDataCell 3" xfId="41229" xr:uid="{00000000-0005-0000-0000-0000519D0000}"/>
    <cellStyle name="SAPEditableDataTotalCell" xfId="41230" xr:uid="{00000000-0005-0000-0000-0000529D0000}"/>
    <cellStyle name="SAPEmphasized" xfId="41231" xr:uid="{00000000-0005-0000-0000-0000539D0000}"/>
    <cellStyle name="SAPEmphasizedEditableDataCell" xfId="41232" xr:uid="{00000000-0005-0000-0000-0000549D0000}"/>
    <cellStyle name="SAPEmphasizedEditableDataCell 2" xfId="41233" xr:uid="{00000000-0005-0000-0000-0000559D0000}"/>
    <cellStyle name="SAPEmphasizedEditableDataCell 3" xfId="41234" xr:uid="{00000000-0005-0000-0000-0000569D0000}"/>
    <cellStyle name="SAPEmphasizedEditableDataTotalCell" xfId="41235" xr:uid="{00000000-0005-0000-0000-0000579D0000}"/>
    <cellStyle name="SAPEmphasizedLockedDataCell" xfId="41236" xr:uid="{00000000-0005-0000-0000-0000589D0000}"/>
    <cellStyle name="SAPEmphasizedLockedDataCell 2" xfId="41237" xr:uid="{00000000-0005-0000-0000-0000599D0000}"/>
    <cellStyle name="SAPEmphasizedLockedDataCell 3" xfId="41238" xr:uid="{00000000-0005-0000-0000-00005A9D0000}"/>
    <cellStyle name="SAPEmphasizedLockedDataTotalCell" xfId="41239" xr:uid="{00000000-0005-0000-0000-00005B9D0000}"/>
    <cellStyle name="SAPEmphasizedLockedDataTotalCell 2" xfId="41240" xr:uid="{00000000-0005-0000-0000-00005C9D0000}"/>
    <cellStyle name="SAPEmphasizedLockedDataTotalCell 3" xfId="41241" xr:uid="{00000000-0005-0000-0000-00005D9D0000}"/>
    <cellStyle name="SAPEmphasizedReadonlyDataCell" xfId="41242" xr:uid="{00000000-0005-0000-0000-00005E9D0000}"/>
    <cellStyle name="SAPEmphasizedReadonlyDataTotalCell" xfId="41243" xr:uid="{00000000-0005-0000-0000-00005F9D0000}"/>
    <cellStyle name="SAPEmphasizedReadonlyDataTotalCell 2" xfId="41244" xr:uid="{00000000-0005-0000-0000-0000609D0000}"/>
    <cellStyle name="SAPEmphasizedReadonlyDataTotalCell 3" xfId="41245" xr:uid="{00000000-0005-0000-0000-0000619D0000}"/>
    <cellStyle name="SAPEmphasizedTotal" xfId="41246" xr:uid="{00000000-0005-0000-0000-0000629D0000}"/>
    <cellStyle name="SAPEmphasizedTotal 2" xfId="41247" xr:uid="{00000000-0005-0000-0000-0000639D0000}"/>
    <cellStyle name="SAPEmphasizedTotal 3" xfId="41248" xr:uid="{00000000-0005-0000-0000-0000649D0000}"/>
    <cellStyle name="SAPError" xfId="41249" xr:uid="{00000000-0005-0000-0000-0000659D0000}"/>
    <cellStyle name="SAPExceptionLevel1" xfId="41250" xr:uid="{00000000-0005-0000-0000-0000669D0000}"/>
    <cellStyle name="SAPExceptionLevel1 2" xfId="41251" xr:uid="{00000000-0005-0000-0000-0000679D0000}"/>
    <cellStyle name="SAPExceptionLevel1 3" xfId="41252" xr:uid="{00000000-0005-0000-0000-0000689D0000}"/>
    <cellStyle name="SAPExceptionLevel2" xfId="41253" xr:uid="{00000000-0005-0000-0000-0000699D0000}"/>
    <cellStyle name="SAPExceptionLevel2 2" xfId="41254" xr:uid="{00000000-0005-0000-0000-00006A9D0000}"/>
    <cellStyle name="SAPExceptionLevel2 3" xfId="41255" xr:uid="{00000000-0005-0000-0000-00006B9D0000}"/>
    <cellStyle name="SAPExceptionLevel3" xfId="41256" xr:uid="{00000000-0005-0000-0000-00006C9D0000}"/>
    <cellStyle name="SAPExceptionLevel3 2" xfId="41257" xr:uid="{00000000-0005-0000-0000-00006D9D0000}"/>
    <cellStyle name="SAPExceptionLevel3 3" xfId="41258" xr:uid="{00000000-0005-0000-0000-00006E9D0000}"/>
    <cellStyle name="SAPExceptionLevel4" xfId="41259" xr:uid="{00000000-0005-0000-0000-00006F9D0000}"/>
    <cellStyle name="SAPExceptionLevel4 2" xfId="41260" xr:uid="{00000000-0005-0000-0000-0000709D0000}"/>
    <cellStyle name="SAPExceptionLevel4 3" xfId="41261" xr:uid="{00000000-0005-0000-0000-0000719D0000}"/>
    <cellStyle name="SAPExceptionLevel5" xfId="41262" xr:uid="{00000000-0005-0000-0000-0000729D0000}"/>
    <cellStyle name="SAPExceptionLevel5 2" xfId="41263" xr:uid="{00000000-0005-0000-0000-0000739D0000}"/>
    <cellStyle name="SAPExceptionLevel5 3" xfId="41264" xr:uid="{00000000-0005-0000-0000-0000749D0000}"/>
    <cellStyle name="SAPExceptionLevel6" xfId="41265" xr:uid="{00000000-0005-0000-0000-0000759D0000}"/>
    <cellStyle name="SAPExceptionLevel6 2" xfId="41266" xr:uid="{00000000-0005-0000-0000-0000769D0000}"/>
    <cellStyle name="SAPExceptionLevel6 3" xfId="41267" xr:uid="{00000000-0005-0000-0000-0000779D0000}"/>
    <cellStyle name="SAPExceptionLevel7" xfId="41268" xr:uid="{00000000-0005-0000-0000-0000789D0000}"/>
    <cellStyle name="SAPExceptionLevel8" xfId="41269" xr:uid="{00000000-0005-0000-0000-0000799D0000}"/>
    <cellStyle name="SAPExceptionLevel9" xfId="41270" xr:uid="{00000000-0005-0000-0000-00007A9D0000}"/>
    <cellStyle name="SAPFormula" xfId="41271" xr:uid="{00000000-0005-0000-0000-00007B9D0000}"/>
    <cellStyle name="SAPFormula 2" xfId="41272" xr:uid="{00000000-0005-0000-0000-00007C9D0000}"/>
    <cellStyle name="SAPFormula 3" xfId="41273" xr:uid="{00000000-0005-0000-0000-00007D9D0000}"/>
    <cellStyle name="SAPGroupingFillCell" xfId="41274" xr:uid="{00000000-0005-0000-0000-00007E9D0000}"/>
    <cellStyle name="SAPHierarchyCell" xfId="41275" xr:uid="{00000000-0005-0000-0000-00007F9D0000}"/>
    <cellStyle name="SAPHierarchyCell0" xfId="41276" xr:uid="{00000000-0005-0000-0000-0000809D0000}"/>
    <cellStyle name="SAPHierarchyCell0 2" xfId="41277" xr:uid="{00000000-0005-0000-0000-0000819D0000}"/>
    <cellStyle name="SAPHierarchyCell0 3" xfId="41278" xr:uid="{00000000-0005-0000-0000-0000829D0000}"/>
    <cellStyle name="SAPHierarchyCell1" xfId="41279" xr:uid="{00000000-0005-0000-0000-0000839D0000}"/>
    <cellStyle name="SAPHierarchyCell1 2" xfId="41280" xr:uid="{00000000-0005-0000-0000-0000849D0000}"/>
    <cellStyle name="SAPHierarchyCell1 3" xfId="41281" xr:uid="{00000000-0005-0000-0000-0000859D0000}"/>
    <cellStyle name="SAPHierarchyCell2" xfId="41282" xr:uid="{00000000-0005-0000-0000-0000869D0000}"/>
    <cellStyle name="SAPHierarchyCell2 2" xfId="41283" xr:uid="{00000000-0005-0000-0000-0000879D0000}"/>
    <cellStyle name="SAPHierarchyCell2 3" xfId="41284" xr:uid="{00000000-0005-0000-0000-0000889D0000}"/>
    <cellStyle name="SAPHierarchyCell3" xfId="41285" xr:uid="{00000000-0005-0000-0000-0000899D0000}"/>
    <cellStyle name="SAPHierarchyCell3 2" xfId="41286" xr:uid="{00000000-0005-0000-0000-00008A9D0000}"/>
    <cellStyle name="SAPHierarchyCell3 3" xfId="41287" xr:uid="{00000000-0005-0000-0000-00008B9D0000}"/>
    <cellStyle name="SAPHierarchyCell4" xfId="41288" xr:uid="{00000000-0005-0000-0000-00008C9D0000}"/>
    <cellStyle name="SAPHierarchyOddCell" xfId="41289" xr:uid="{00000000-0005-0000-0000-00008D9D0000}"/>
    <cellStyle name="SAPLockedDataCell" xfId="41290" xr:uid="{00000000-0005-0000-0000-00008E9D0000}"/>
    <cellStyle name="SAPLockedDataCell 2" xfId="41291" xr:uid="{00000000-0005-0000-0000-00008F9D0000}"/>
    <cellStyle name="SAPLockedDataCell 3" xfId="41292" xr:uid="{00000000-0005-0000-0000-0000909D0000}"/>
    <cellStyle name="SAPLockedDataTotalCell" xfId="41293" xr:uid="{00000000-0005-0000-0000-0000919D0000}"/>
    <cellStyle name="SAPLockedDataTotalCell 2" xfId="41294" xr:uid="{00000000-0005-0000-0000-0000929D0000}"/>
    <cellStyle name="SAPLockedDataTotalCell 3" xfId="41295" xr:uid="{00000000-0005-0000-0000-0000939D0000}"/>
    <cellStyle name="SAPMemberCell" xfId="41296" xr:uid="{00000000-0005-0000-0000-0000949D0000}"/>
    <cellStyle name="SAPMemberCell 2" xfId="41297" xr:uid="{00000000-0005-0000-0000-0000959D0000}"/>
    <cellStyle name="SAPMemberCell 3" xfId="41298" xr:uid="{00000000-0005-0000-0000-0000969D0000}"/>
    <cellStyle name="SAPMemberTotalCell" xfId="41299" xr:uid="{00000000-0005-0000-0000-0000979D0000}"/>
    <cellStyle name="SAPMemberTotalCell 2" xfId="41300" xr:uid="{00000000-0005-0000-0000-0000989D0000}"/>
    <cellStyle name="SAPMemberTotalCell 3" xfId="41301" xr:uid="{00000000-0005-0000-0000-0000999D0000}"/>
    <cellStyle name="SAPMessageText" xfId="41302" xr:uid="{00000000-0005-0000-0000-00009A9D0000}"/>
    <cellStyle name="SAPMessageText 2" xfId="41303" xr:uid="{00000000-0005-0000-0000-00009B9D0000}"/>
    <cellStyle name="SAPMessageText 3" xfId="41304" xr:uid="{00000000-0005-0000-0000-00009C9D0000}"/>
    <cellStyle name="SAPReadonlyDataCell" xfId="41305" xr:uid="{00000000-0005-0000-0000-00009D9D0000}"/>
    <cellStyle name="SAPReadonlyDataTotalCell" xfId="41306" xr:uid="{00000000-0005-0000-0000-00009E9D0000}"/>
    <cellStyle name="SAPReadonlyDataTotalCell 2" xfId="41307" xr:uid="{00000000-0005-0000-0000-00009F9D0000}"/>
    <cellStyle name="SAPReadonlyDataTotalCell 3" xfId="41308" xr:uid="{00000000-0005-0000-0000-0000A09D0000}"/>
    <cellStyle name="SHADEDSTORES" xfId="40259" xr:uid="{00000000-0005-0000-0000-0000A19D0000}"/>
    <cellStyle name="Shell" xfId="40260" xr:uid="{00000000-0005-0000-0000-0000A29D0000}"/>
    <cellStyle name="specstores" xfId="40261" xr:uid="{00000000-0005-0000-0000-0000A39D0000}"/>
    <cellStyle name="Standard_NEGS" xfId="40262" xr:uid="{00000000-0005-0000-0000-0000A49D0000}"/>
    <cellStyle name="Subtotal" xfId="40263" xr:uid="{00000000-0005-0000-0000-0000A59D0000}"/>
    <cellStyle name="Texto de advertencia" xfId="40264" xr:uid="{00000000-0005-0000-0000-0000A69D0000}"/>
    <cellStyle name="Texto de advertencia 10" xfId="40265" xr:uid="{00000000-0005-0000-0000-0000A79D0000}"/>
    <cellStyle name="Texto de advertencia 11" xfId="40266" xr:uid="{00000000-0005-0000-0000-0000A89D0000}"/>
    <cellStyle name="Texto de advertencia 12" xfId="40267" xr:uid="{00000000-0005-0000-0000-0000A99D0000}"/>
    <cellStyle name="Texto de advertencia 13" xfId="40268" xr:uid="{00000000-0005-0000-0000-0000AA9D0000}"/>
    <cellStyle name="Texto de advertencia 14" xfId="40269" xr:uid="{00000000-0005-0000-0000-0000AB9D0000}"/>
    <cellStyle name="Texto de advertencia 2" xfId="40270" xr:uid="{00000000-0005-0000-0000-0000AC9D0000}"/>
    <cellStyle name="Texto de advertencia 2 2" xfId="40271" xr:uid="{00000000-0005-0000-0000-0000AD9D0000}"/>
    <cellStyle name="Texto de advertencia 3" xfId="40272" xr:uid="{00000000-0005-0000-0000-0000AE9D0000}"/>
    <cellStyle name="Texto de advertencia 3 2" xfId="40273" xr:uid="{00000000-0005-0000-0000-0000AF9D0000}"/>
    <cellStyle name="Texto de advertencia 3 3" xfId="40274" xr:uid="{00000000-0005-0000-0000-0000B09D0000}"/>
    <cellStyle name="Texto de advertencia 4" xfId="40275" xr:uid="{00000000-0005-0000-0000-0000B19D0000}"/>
    <cellStyle name="Texto de advertencia 4 2" xfId="40276" xr:uid="{00000000-0005-0000-0000-0000B29D0000}"/>
    <cellStyle name="Texto de advertencia 4 3" xfId="40277" xr:uid="{00000000-0005-0000-0000-0000B39D0000}"/>
    <cellStyle name="Texto de advertencia 4 4" xfId="40278" xr:uid="{00000000-0005-0000-0000-0000B49D0000}"/>
    <cellStyle name="Texto de advertencia 4 5" xfId="40279" xr:uid="{00000000-0005-0000-0000-0000B59D0000}"/>
    <cellStyle name="Texto de advertencia 4 6" xfId="40280" xr:uid="{00000000-0005-0000-0000-0000B69D0000}"/>
    <cellStyle name="Texto de advertencia 4 7" xfId="40281" xr:uid="{00000000-0005-0000-0000-0000B79D0000}"/>
    <cellStyle name="Texto de advertencia 5" xfId="40282" xr:uid="{00000000-0005-0000-0000-0000B89D0000}"/>
    <cellStyle name="Texto de advertencia 5 2" xfId="40283" xr:uid="{00000000-0005-0000-0000-0000B99D0000}"/>
    <cellStyle name="Texto de advertencia 5 3" xfId="40284" xr:uid="{00000000-0005-0000-0000-0000BA9D0000}"/>
    <cellStyle name="Texto de advertencia 5 4" xfId="40285" xr:uid="{00000000-0005-0000-0000-0000BB9D0000}"/>
    <cellStyle name="Texto de advertencia 5 5" xfId="40286" xr:uid="{00000000-0005-0000-0000-0000BC9D0000}"/>
    <cellStyle name="Texto de advertencia 5 6" xfId="40287" xr:uid="{00000000-0005-0000-0000-0000BD9D0000}"/>
    <cellStyle name="Texto de advertencia 5 7" xfId="40288" xr:uid="{00000000-0005-0000-0000-0000BE9D0000}"/>
    <cellStyle name="Texto de advertencia 6" xfId="40289" xr:uid="{00000000-0005-0000-0000-0000BF9D0000}"/>
    <cellStyle name="Texto de advertencia 6 2" xfId="40290" xr:uid="{00000000-0005-0000-0000-0000C09D0000}"/>
    <cellStyle name="Texto de advertencia 6 3" xfId="40291" xr:uid="{00000000-0005-0000-0000-0000C19D0000}"/>
    <cellStyle name="Texto de advertencia 6 4" xfId="40292" xr:uid="{00000000-0005-0000-0000-0000C29D0000}"/>
    <cellStyle name="Texto de advertencia 6 5" xfId="40293" xr:uid="{00000000-0005-0000-0000-0000C39D0000}"/>
    <cellStyle name="Texto de advertencia 6 6" xfId="40294" xr:uid="{00000000-0005-0000-0000-0000C49D0000}"/>
    <cellStyle name="Texto de advertencia 6 7" xfId="40295" xr:uid="{00000000-0005-0000-0000-0000C59D0000}"/>
    <cellStyle name="Texto de advertencia 7" xfId="40296" xr:uid="{00000000-0005-0000-0000-0000C69D0000}"/>
    <cellStyle name="Texto de advertencia 7 2" xfId="40297" xr:uid="{00000000-0005-0000-0000-0000C79D0000}"/>
    <cellStyle name="Texto de advertencia 8" xfId="40298" xr:uid="{00000000-0005-0000-0000-0000C89D0000}"/>
    <cellStyle name="Texto de advertencia 8 2" xfId="40299" xr:uid="{00000000-0005-0000-0000-0000C99D0000}"/>
    <cellStyle name="Texto de advertencia 9" xfId="40300" xr:uid="{00000000-0005-0000-0000-0000CA9D0000}"/>
    <cellStyle name="Texto de advertencia 9 2" xfId="40301" xr:uid="{00000000-0005-0000-0000-0000CB9D0000}"/>
    <cellStyle name="Texto explicativo" xfId="40302" xr:uid="{00000000-0005-0000-0000-0000CC9D0000}"/>
    <cellStyle name="Texto explicativo 10" xfId="40303" xr:uid="{00000000-0005-0000-0000-0000CD9D0000}"/>
    <cellStyle name="Texto explicativo 10 2" xfId="40304" xr:uid="{00000000-0005-0000-0000-0000CE9D0000}"/>
    <cellStyle name="Texto explicativo 10 3" xfId="40305" xr:uid="{00000000-0005-0000-0000-0000CF9D0000}"/>
    <cellStyle name="Texto explicativo 11" xfId="40306" xr:uid="{00000000-0005-0000-0000-0000D09D0000}"/>
    <cellStyle name="Texto explicativo 12" xfId="40307" xr:uid="{00000000-0005-0000-0000-0000D19D0000}"/>
    <cellStyle name="Texto explicativo 2" xfId="40308" xr:uid="{00000000-0005-0000-0000-0000D29D0000}"/>
    <cellStyle name="Texto explicativo 2 2" xfId="40309" xr:uid="{00000000-0005-0000-0000-0000D39D0000}"/>
    <cellStyle name="Texto explicativo 2 3" xfId="40310" xr:uid="{00000000-0005-0000-0000-0000D49D0000}"/>
    <cellStyle name="Texto explicativo 2 4" xfId="40311" xr:uid="{00000000-0005-0000-0000-0000D59D0000}"/>
    <cellStyle name="Texto explicativo 2 5" xfId="40312" xr:uid="{00000000-0005-0000-0000-0000D69D0000}"/>
    <cellStyle name="Texto explicativo 2 6" xfId="40313" xr:uid="{00000000-0005-0000-0000-0000D79D0000}"/>
    <cellStyle name="Texto explicativo 2 7" xfId="40314" xr:uid="{00000000-0005-0000-0000-0000D89D0000}"/>
    <cellStyle name="Texto explicativo 3" xfId="40315" xr:uid="{00000000-0005-0000-0000-0000D99D0000}"/>
    <cellStyle name="Texto explicativo 3 2" xfId="40316" xr:uid="{00000000-0005-0000-0000-0000DA9D0000}"/>
    <cellStyle name="Texto explicativo 3 3" xfId="40317" xr:uid="{00000000-0005-0000-0000-0000DB9D0000}"/>
    <cellStyle name="Texto explicativo 3 4" xfId="40318" xr:uid="{00000000-0005-0000-0000-0000DC9D0000}"/>
    <cellStyle name="Texto explicativo 3 5" xfId="40319" xr:uid="{00000000-0005-0000-0000-0000DD9D0000}"/>
    <cellStyle name="Texto explicativo 3 6" xfId="40320" xr:uid="{00000000-0005-0000-0000-0000DE9D0000}"/>
    <cellStyle name="Texto explicativo 3 7" xfId="40321" xr:uid="{00000000-0005-0000-0000-0000DF9D0000}"/>
    <cellStyle name="Texto explicativo 3 8" xfId="40322" xr:uid="{00000000-0005-0000-0000-0000E09D0000}"/>
    <cellStyle name="Texto explicativo 4" xfId="40323" xr:uid="{00000000-0005-0000-0000-0000E19D0000}"/>
    <cellStyle name="Texto explicativo 4 2" xfId="40324" xr:uid="{00000000-0005-0000-0000-0000E29D0000}"/>
    <cellStyle name="Texto explicativo 4 3" xfId="40325" xr:uid="{00000000-0005-0000-0000-0000E39D0000}"/>
    <cellStyle name="Texto explicativo 4 4" xfId="40326" xr:uid="{00000000-0005-0000-0000-0000E49D0000}"/>
    <cellStyle name="Texto explicativo 4 5" xfId="40327" xr:uid="{00000000-0005-0000-0000-0000E59D0000}"/>
    <cellStyle name="Texto explicativo 4 6" xfId="40328" xr:uid="{00000000-0005-0000-0000-0000E69D0000}"/>
    <cellStyle name="Texto explicativo 4 7" xfId="40329" xr:uid="{00000000-0005-0000-0000-0000E79D0000}"/>
    <cellStyle name="Texto explicativo 5" xfId="40330" xr:uid="{00000000-0005-0000-0000-0000E89D0000}"/>
    <cellStyle name="Texto explicativo 5 2" xfId="40331" xr:uid="{00000000-0005-0000-0000-0000E99D0000}"/>
    <cellStyle name="Texto explicativo 5 3" xfId="40332" xr:uid="{00000000-0005-0000-0000-0000EA9D0000}"/>
    <cellStyle name="Texto explicativo 5 4" xfId="40333" xr:uid="{00000000-0005-0000-0000-0000EB9D0000}"/>
    <cellStyle name="Texto explicativo 5 5" xfId="40334" xr:uid="{00000000-0005-0000-0000-0000EC9D0000}"/>
    <cellStyle name="Texto explicativo 5 6" xfId="40335" xr:uid="{00000000-0005-0000-0000-0000ED9D0000}"/>
    <cellStyle name="Texto explicativo 5 7" xfId="40336" xr:uid="{00000000-0005-0000-0000-0000EE9D0000}"/>
    <cellStyle name="Texto explicativo 6" xfId="40337" xr:uid="{00000000-0005-0000-0000-0000EF9D0000}"/>
    <cellStyle name="Texto explicativo 6 2" xfId="40338" xr:uid="{00000000-0005-0000-0000-0000F09D0000}"/>
    <cellStyle name="Texto explicativo 6 3" xfId="40339" xr:uid="{00000000-0005-0000-0000-0000F19D0000}"/>
    <cellStyle name="Texto explicativo 7" xfId="40340" xr:uid="{00000000-0005-0000-0000-0000F29D0000}"/>
    <cellStyle name="Texto explicativo 7 2" xfId="40341" xr:uid="{00000000-0005-0000-0000-0000F39D0000}"/>
    <cellStyle name="Texto explicativo 7 3" xfId="40342" xr:uid="{00000000-0005-0000-0000-0000F49D0000}"/>
    <cellStyle name="Texto explicativo 8" xfId="40343" xr:uid="{00000000-0005-0000-0000-0000F59D0000}"/>
    <cellStyle name="Texto explicativo 8 2" xfId="40344" xr:uid="{00000000-0005-0000-0000-0000F69D0000}"/>
    <cellStyle name="Texto explicativo 8 3" xfId="40345" xr:uid="{00000000-0005-0000-0000-0000F79D0000}"/>
    <cellStyle name="Texto explicativo 9" xfId="40346" xr:uid="{00000000-0005-0000-0000-0000F89D0000}"/>
    <cellStyle name="Texto explicativo 9 2" xfId="40347" xr:uid="{00000000-0005-0000-0000-0000F99D0000}"/>
    <cellStyle name="Texto explicativo 9 3" xfId="40348" xr:uid="{00000000-0005-0000-0000-0000FA9D0000}"/>
    <cellStyle name="Title 2" xfId="40349" xr:uid="{00000000-0005-0000-0000-0000FB9D0000}"/>
    <cellStyle name="title1" xfId="40350" xr:uid="{00000000-0005-0000-0000-0000FC9D0000}"/>
    <cellStyle name="Título" xfId="40351" xr:uid="{00000000-0005-0000-0000-0000FD9D0000}"/>
    <cellStyle name="Título 1" xfId="40352" xr:uid="{00000000-0005-0000-0000-0000FE9D0000}"/>
    <cellStyle name="Título 1 10" xfId="40353" xr:uid="{00000000-0005-0000-0000-0000FF9D0000}"/>
    <cellStyle name="Título 1 10 2" xfId="40354" xr:uid="{00000000-0005-0000-0000-0000009E0000}"/>
    <cellStyle name="Título 1 10 3" xfId="40355" xr:uid="{00000000-0005-0000-0000-0000019E0000}"/>
    <cellStyle name="Título 1 11" xfId="40356" xr:uid="{00000000-0005-0000-0000-0000029E0000}"/>
    <cellStyle name="Título 1 12" xfId="40357" xr:uid="{00000000-0005-0000-0000-0000039E0000}"/>
    <cellStyle name="Título 1 2" xfId="40358" xr:uid="{00000000-0005-0000-0000-0000049E0000}"/>
    <cellStyle name="Título 1 2 2" xfId="40359" xr:uid="{00000000-0005-0000-0000-0000059E0000}"/>
    <cellStyle name="Título 1 2 3" xfId="40360" xr:uid="{00000000-0005-0000-0000-0000069E0000}"/>
    <cellStyle name="Título 1 2 4" xfId="40361" xr:uid="{00000000-0005-0000-0000-0000079E0000}"/>
    <cellStyle name="Título 1 2 5" xfId="40362" xr:uid="{00000000-0005-0000-0000-0000089E0000}"/>
    <cellStyle name="Título 1 2 6" xfId="40363" xr:uid="{00000000-0005-0000-0000-0000099E0000}"/>
    <cellStyle name="Título 1 2 7" xfId="40364" xr:uid="{00000000-0005-0000-0000-00000A9E0000}"/>
    <cellStyle name="Título 1 2 8" xfId="40365" xr:uid="{00000000-0005-0000-0000-00000B9E0000}"/>
    <cellStyle name="Título 1 2_CO-TK-(8)" xfId="40366" xr:uid="{00000000-0005-0000-0000-00000C9E0000}"/>
    <cellStyle name="Título 1 3" xfId="40367" xr:uid="{00000000-0005-0000-0000-00000D9E0000}"/>
    <cellStyle name="Título 1 3 2" xfId="40368" xr:uid="{00000000-0005-0000-0000-00000E9E0000}"/>
    <cellStyle name="Título 1 3 3" xfId="40369" xr:uid="{00000000-0005-0000-0000-00000F9E0000}"/>
    <cellStyle name="Título 1 3 4" xfId="40370" xr:uid="{00000000-0005-0000-0000-0000109E0000}"/>
    <cellStyle name="Título 1 3 5" xfId="40371" xr:uid="{00000000-0005-0000-0000-0000119E0000}"/>
    <cellStyle name="Título 1 3 6" xfId="40372" xr:uid="{00000000-0005-0000-0000-0000129E0000}"/>
    <cellStyle name="Título 1 3 7" xfId="40373" xr:uid="{00000000-0005-0000-0000-0000139E0000}"/>
    <cellStyle name="Título 1 3 8" xfId="40374" xr:uid="{00000000-0005-0000-0000-0000149E0000}"/>
    <cellStyle name="Título 1 3_CO-TK-(8)" xfId="40375" xr:uid="{00000000-0005-0000-0000-0000159E0000}"/>
    <cellStyle name="Título 1 4" xfId="40376" xr:uid="{00000000-0005-0000-0000-0000169E0000}"/>
    <cellStyle name="Título 1 4 2" xfId="40377" xr:uid="{00000000-0005-0000-0000-0000179E0000}"/>
    <cellStyle name="Título 1 4 3" xfId="40378" xr:uid="{00000000-0005-0000-0000-0000189E0000}"/>
    <cellStyle name="Título 1 4 4" xfId="40379" xr:uid="{00000000-0005-0000-0000-0000199E0000}"/>
    <cellStyle name="Título 1 4 5" xfId="40380" xr:uid="{00000000-0005-0000-0000-00001A9E0000}"/>
    <cellStyle name="Título 1 4 6" xfId="40381" xr:uid="{00000000-0005-0000-0000-00001B9E0000}"/>
    <cellStyle name="Título 1 4 7" xfId="40382" xr:uid="{00000000-0005-0000-0000-00001C9E0000}"/>
    <cellStyle name="Título 1 4_CO-TK-(8)" xfId="40383" xr:uid="{00000000-0005-0000-0000-00001D9E0000}"/>
    <cellStyle name="Título 1 5" xfId="40384" xr:uid="{00000000-0005-0000-0000-00001E9E0000}"/>
    <cellStyle name="Título 1 5 2" xfId="40385" xr:uid="{00000000-0005-0000-0000-00001F9E0000}"/>
    <cellStyle name="Título 1 5 3" xfId="40386" xr:uid="{00000000-0005-0000-0000-0000209E0000}"/>
    <cellStyle name="Título 1 5 4" xfId="40387" xr:uid="{00000000-0005-0000-0000-0000219E0000}"/>
    <cellStyle name="Título 1 5 5" xfId="40388" xr:uid="{00000000-0005-0000-0000-0000229E0000}"/>
    <cellStyle name="Título 1 5 6" xfId="40389" xr:uid="{00000000-0005-0000-0000-0000239E0000}"/>
    <cellStyle name="Título 1 5 7" xfId="40390" xr:uid="{00000000-0005-0000-0000-0000249E0000}"/>
    <cellStyle name="Título 1 5_CO-TK-(8)" xfId="40391" xr:uid="{00000000-0005-0000-0000-0000259E0000}"/>
    <cellStyle name="Título 1 6" xfId="40392" xr:uid="{00000000-0005-0000-0000-0000269E0000}"/>
    <cellStyle name="Título 1 6 2" xfId="40393" xr:uid="{00000000-0005-0000-0000-0000279E0000}"/>
    <cellStyle name="Título 1 6 3" xfId="40394" xr:uid="{00000000-0005-0000-0000-0000289E0000}"/>
    <cellStyle name="Título 1 6_CO-TK-(8)" xfId="40395" xr:uid="{00000000-0005-0000-0000-0000299E0000}"/>
    <cellStyle name="Título 1 7" xfId="40396" xr:uid="{00000000-0005-0000-0000-00002A9E0000}"/>
    <cellStyle name="Título 1 7 2" xfId="40397" xr:uid="{00000000-0005-0000-0000-00002B9E0000}"/>
    <cellStyle name="Título 1 7 3" xfId="40398" xr:uid="{00000000-0005-0000-0000-00002C9E0000}"/>
    <cellStyle name="Título 1 7_CO-TK-(8)" xfId="40399" xr:uid="{00000000-0005-0000-0000-00002D9E0000}"/>
    <cellStyle name="Título 1 8" xfId="40400" xr:uid="{00000000-0005-0000-0000-00002E9E0000}"/>
    <cellStyle name="Título 1 8 2" xfId="40401" xr:uid="{00000000-0005-0000-0000-00002F9E0000}"/>
    <cellStyle name="Título 1 8 3" xfId="40402" xr:uid="{00000000-0005-0000-0000-0000309E0000}"/>
    <cellStyle name="Título 1 8_CO-TK-(8)" xfId="40403" xr:uid="{00000000-0005-0000-0000-0000319E0000}"/>
    <cellStyle name="Título 1 9" xfId="40404" xr:uid="{00000000-0005-0000-0000-0000329E0000}"/>
    <cellStyle name="Título 1 9 2" xfId="40405" xr:uid="{00000000-0005-0000-0000-0000339E0000}"/>
    <cellStyle name="Título 1 9 3" xfId="40406" xr:uid="{00000000-0005-0000-0000-0000349E0000}"/>
    <cellStyle name="Título 1 9_CO-TK-(8)" xfId="40407" xr:uid="{00000000-0005-0000-0000-0000359E0000}"/>
    <cellStyle name="Título 10" xfId="40408" xr:uid="{00000000-0005-0000-0000-0000369E0000}"/>
    <cellStyle name="Título 10 2" xfId="40409" xr:uid="{00000000-0005-0000-0000-0000379E0000}"/>
    <cellStyle name="Título 10 3" xfId="40410" xr:uid="{00000000-0005-0000-0000-0000389E0000}"/>
    <cellStyle name="Título 11" xfId="40411" xr:uid="{00000000-0005-0000-0000-0000399E0000}"/>
    <cellStyle name="Título 11 2" xfId="40412" xr:uid="{00000000-0005-0000-0000-00003A9E0000}"/>
    <cellStyle name="Título 11 3" xfId="40413" xr:uid="{00000000-0005-0000-0000-00003B9E0000}"/>
    <cellStyle name="Título 12" xfId="40414" xr:uid="{00000000-0005-0000-0000-00003C9E0000}"/>
    <cellStyle name="Título 12 2" xfId="40415" xr:uid="{00000000-0005-0000-0000-00003D9E0000}"/>
    <cellStyle name="Título 12 3" xfId="40416" xr:uid="{00000000-0005-0000-0000-00003E9E0000}"/>
    <cellStyle name="Título 13" xfId="40417" xr:uid="{00000000-0005-0000-0000-00003F9E0000}"/>
    <cellStyle name="Título 14" xfId="40418" xr:uid="{00000000-0005-0000-0000-0000409E0000}"/>
    <cellStyle name="Título 2" xfId="40419" xr:uid="{00000000-0005-0000-0000-0000419E0000}"/>
    <cellStyle name="Título 2 10" xfId="40420" xr:uid="{00000000-0005-0000-0000-0000429E0000}"/>
    <cellStyle name="Título 2 10 2" xfId="40421" xr:uid="{00000000-0005-0000-0000-0000439E0000}"/>
    <cellStyle name="Título 2 10 3" xfId="40422" xr:uid="{00000000-0005-0000-0000-0000449E0000}"/>
    <cellStyle name="Título 2 11" xfId="40423" xr:uid="{00000000-0005-0000-0000-0000459E0000}"/>
    <cellStyle name="Título 2 12" xfId="40424" xr:uid="{00000000-0005-0000-0000-0000469E0000}"/>
    <cellStyle name="Título 2 2" xfId="40425" xr:uid="{00000000-0005-0000-0000-0000479E0000}"/>
    <cellStyle name="Título 2 2 2" xfId="40426" xr:uid="{00000000-0005-0000-0000-0000489E0000}"/>
    <cellStyle name="Título 2 2 3" xfId="40427" xr:uid="{00000000-0005-0000-0000-0000499E0000}"/>
    <cellStyle name="Título 2 2 4" xfId="40428" xr:uid="{00000000-0005-0000-0000-00004A9E0000}"/>
    <cellStyle name="Título 2 2 5" xfId="40429" xr:uid="{00000000-0005-0000-0000-00004B9E0000}"/>
    <cellStyle name="Título 2 2 6" xfId="40430" xr:uid="{00000000-0005-0000-0000-00004C9E0000}"/>
    <cellStyle name="Título 2 2 7" xfId="40431" xr:uid="{00000000-0005-0000-0000-00004D9E0000}"/>
    <cellStyle name="Título 2 2 8" xfId="40432" xr:uid="{00000000-0005-0000-0000-00004E9E0000}"/>
    <cellStyle name="Título 2 2_CO-TK-(8)" xfId="40433" xr:uid="{00000000-0005-0000-0000-00004F9E0000}"/>
    <cellStyle name="Título 2 3" xfId="40434" xr:uid="{00000000-0005-0000-0000-0000509E0000}"/>
    <cellStyle name="Título 2 3 2" xfId="40435" xr:uid="{00000000-0005-0000-0000-0000519E0000}"/>
    <cellStyle name="Título 2 3 3" xfId="40436" xr:uid="{00000000-0005-0000-0000-0000529E0000}"/>
    <cellStyle name="Título 2 3 4" xfId="40437" xr:uid="{00000000-0005-0000-0000-0000539E0000}"/>
    <cellStyle name="Título 2 3 5" xfId="40438" xr:uid="{00000000-0005-0000-0000-0000549E0000}"/>
    <cellStyle name="Título 2 3 6" xfId="40439" xr:uid="{00000000-0005-0000-0000-0000559E0000}"/>
    <cellStyle name="Título 2 3 7" xfId="40440" xr:uid="{00000000-0005-0000-0000-0000569E0000}"/>
    <cellStyle name="Título 2 3 8" xfId="40441" xr:uid="{00000000-0005-0000-0000-0000579E0000}"/>
    <cellStyle name="Título 2 3_CO-TK-(8)" xfId="40442" xr:uid="{00000000-0005-0000-0000-0000589E0000}"/>
    <cellStyle name="Título 2 4" xfId="40443" xr:uid="{00000000-0005-0000-0000-0000599E0000}"/>
    <cellStyle name="Título 2 4 2" xfId="40444" xr:uid="{00000000-0005-0000-0000-00005A9E0000}"/>
    <cellStyle name="Título 2 4 3" xfId="40445" xr:uid="{00000000-0005-0000-0000-00005B9E0000}"/>
    <cellStyle name="Título 2 4 4" xfId="40446" xr:uid="{00000000-0005-0000-0000-00005C9E0000}"/>
    <cellStyle name="Título 2 4 5" xfId="40447" xr:uid="{00000000-0005-0000-0000-00005D9E0000}"/>
    <cellStyle name="Título 2 4 6" xfId="40448" xr:uid="{00000000-0005-0000-0000-00005E9E0000}"/>
    <cellStyle name="Título 2 4 7" xfId="40449" xr:uid="{00000000-0005-0000-0000-00005F9E0000}"/>
    <cellStyle name="Título 2 4_CO-TK-(8)" xfId="40450" xr:uid="{00000000-0005-0000-0000-0000609E0000}"/>
    <cellStyle name="Título 2 5" xfId="40451" xr:uid="{00000000-0005-0000-0000-0000619E0000}"/>
    <cellStyle name="Título 2 5 2" xfId="40452" xr:uid="{00000000-0005-0000-0000-0000629E0000}"/>
    <cellStyle name="Título 2 5 3" xfId="40453" xr:uid="{00000000-0005-0000-0000-0000639E0000}"/>
    <cellStyle name="Título 2 5 4" xfId="40454" xr:uid="{00000000-0005-0000-0000-0000649E0000}"/>
    <cellStyle name="Título 2 5 5" xfId="40455" xr:uid="{00000000-0005-0000-0000-0000659E0000}"/>
    <cellStyle name="Título 2 5 6" xfId="40456" xr:uid="{00000000-0005-0000-0000-0000669E0000}"/>
    <cellStyle name="Título 2 5 7" xfId="40457" xr:uid="{00000000-0005-0000-0000-0000679E0000}"/>
    <cellStyle name="Título 2 5_CO-TK-(8)" xfId="40458" xr:uid="{00000000-0005-0000-0000-0000689E0000}"/>
    <cellStyle name="Título 2 6" xfId="40459" xr:uid="{00000000-0005-0000-0000-0000699E0000}"/>
    <cellStyle name="Título 2 6 2" xfId="40460" xr:uid="{00000000-0005-0000-0000-00006A9E0000}"/>
    <cellStyle name="Título 2 6 3" xfId="40461" xr:uid="{00000000-0005-0000-0000-00006B9E0000}"/>
    <cellStyle name="Título 2 6_CO-TK-(8)" xfId="40462" xr:uid="{00000000-0005-0000-0000-00006C9E0000}"/>
    <cellStyle name="Título 2 7" xfId="40463" xr:uid="{00000000-0005-0000-0000-00006D9E0000}"/>
    <cellStyle name="Título 2 7 2" xfId="40464" xr:uid="{00000000-0005-0000-0000-00006E9E0000}"/>
    <cellStyle name="Título 2 7 3" xfId="40465" xr:uid="{00000000-0005-0000-0000-00006F9E0000}"/>
    <cellStyle name="Título 2 7_CO-TK-(8)" xfId="40466" xr:uid="{00000000-0005-0000-0000-0000709E0000}"/>
    <cellStyle name="Título 2 8" xfId="40467" xr:uid="{00000000-0005-0000-0000-0000719E0000}"/>
    <cellStyle name="Título 2 8 2" xfId="40468" xr:uid="{00000000-0005-0000-0000-0000729E0000}"/>
    <cellStyle name="Título 2 8 3" xfId="40469" xr:uid="{00000000-0005-0000-0000-0000739E0000}"/>
    <cellStyle name="Título 2 8_CO-TK-(8)" xfId="40470" xr:uid="{00000000-0005-0000-0000-0000749E0000}"/>
    <cellStyle name="Título 2 9" xfId="40471" xr:uid="{00000000-0005-0000-0000-0000759E0000}"/>
    <cellStyle name="Título 2 9 2" xfId="40472" xr:uid="{00000000-0005-0000-0000-0000769E0000}"/>
    <cellStyle name="Título 2 9 3" xfId="40473" xr:uid="{00000000-0005-0000-0000-0000779E0000}"/>
    <cellStyle name="Título 2 9_CO-TK-(8)" xfId="40474" xr:uid="{00000000-0005-0000-0000-0000789E0000}"/>
    <cellStyle name="Título 3" xfId="40475" xr:uid="{00000000-0005-0000-0000-0000799E0000}"/>
    <cellStyle name="Título 3 10" xfId="40476" xr:uid="{00000000-0005-0000-0000-00007A9E0000}"/>
    <cellStyle name="Título 3 10 2" xfId="40477" xr:uid="{00000000-0005-0000-0000-00007B9E0000}"/>
    <cellStyle name="Título 3 10 3" xfId="40478" xr:uid="{00000000-0005-0000-0000-00007C9E0000}"/>
    <cellStyle name="Título 3 11" xfId="40479" xr:uid="{00000000-0005-0000-0000-00007D9E0000}"/>
    <cellStyle name="Título 3 12" xfId="40480" xr:uid="{00000000-0005-0000-0000-00007E9E0000}"/>
    <cellStyle name="Título 3 2" xfId="40481" xr:uid="{00000000-0005-0000-0000-00007F9E0000}"/>
    <cellStyle name="Título 3 2 2" xfId="40482" xr:uid="{00000000-0005-0000-0000-0000809E0000}"/>
    <cellStyle name="Título 3 2 3" xfId="40483" xr:uid="{00000000-0005-0000-0000-0000819E0000}"/>
    <cellStyle name="Título 3 2 4" xfId="40484" xr:uid="{00000000-0005-0000-0000-0000829E0000}"/>
    <cellStyle name="Título 3 2 5" xfId="40485" xr:uid="{00000000-0005-0000-0000-0000839E0000}"/>
    <cellStyle name="Título 3 2 6" xfId="40486" xr:uid="{00000000-0005-0000-0000-0000849E0000}"/>
    <cellStyle name="Título 3 2 7" xfId="40487" xr:uid="{00000000-0005-0000-0000-0000859E0000}"/>
    <cellStyle name="Título 3 2 8" xfId="40488" xr:uid="{00000000-0005-0000-0000-0000869E0000}"/>
    <cellStyle name="Título 3 2_CO-TK-(1)" xfId="40489" xr:uid="{00000000-0005-0000-0000-0000879E0000}"/>
    <cellStyle name="Título 3 3" xfId="40490" xr:uid="{00000000-0005-0000-0000-0000889E0000}"/>
    <cellStyle name="Título 3 3 2" xfId="40491" xr:uid="{00000000-0005-0000-0000-0000899E0000}"/>
    <cellStyle name="Título 3 3 3" xfId="40492" xr:uid="{00000000-0005-0000-0000-00008A9E0000}"/>
    <cellStyle name="Título 3 3 4" xfId="40493" xr:uid="{00000000-0005-0000-0000-00008B9E0000}"/>
    <cellStyle name="Título 3 3 5" xfId="40494" xr:uid="{00000000-0005-0000-0000-00008C9E0000}"/>
    <cellStyle name="Título 3 3 6" xfId="40495" xr:uid="{00000000-0005-0000-0000-00008D9E0000}"/>
    <cellStyle name="Título 3 3 7" xfId="40496" xr:uid="{00000000-0005-0000-0000-00008E9E0000}"/>
    <cellStyle name="Título 3 3 8" xfId="40497" xr:uid="{00000000-0005-0000-0000-00008F9E0000}"/>
    <cellStyle name="Título 3 3_CO-TK-(1)" xfId="40498" xr:uid="{00000000-0005-0000-0000-0000909E0000}"/>
    <cellStyle name="Título 3 4" xfId="40499" xr:uid="{00000000-0005-0000-0000-0000919E0000}"/>
    <cellStyle name="Título 3 4 2" xfId="40500" xr:uid="{00000000-0005-0000-0000-0000929E0000}"/>
    <cellStyle name="Título 3 4 3" xfId="40501" xr:uid="{00000000-0005-0000-0000-0000939E0000}"/>
    <cellStyle name="Título 3 4 4" xfId="40502" xr:uid="{00000000-0005-0000-0000-0000949E0000}"/>
    <cellStyle name="Título 3 4 5" xfId="40503" xr:uid="{00000000-0005-0000-0000-0000959E0000}"/>
    <cellStyle name="Título 3 4 6" xfId="40504" xr:uid="{00000000-0005-0000-0000-0000969E0000}"/>
    <cellStyle name="Título 3 4 7" xfId="40505" xr:uid="{00000000-0005-0000-0000-0000979E0000}"/>
    <cellStyle name="Título 3 4_CO-TK-(1)" xfId="40506" xr:uid="{00000000-0005-0000-0000-0000989E0000}"/>
    <cellStyle name="Título 3 5" xfId="40507" xr:uid="{00000000-0005-0000-0000-0000999E0000}"/>
    <cellStyle name="Título 3 5 2" xfId="40508" xr:uid="{00000000-0005-0000-0000-00009A9E0000}"/>
    <cellStyle name="Título 3 5 3" xfId="40509" xr:uid="{00000000-0005-0000-0000-00009B9E0000}"/>
    <cellStyle name="Título 3 5 4" xfId="40510" xr:uid="{00000000-0005-0000-0000-00009C9E0000}"/>
    <cellStyle name="Título 3 5 5" xfId="40511" xr:uid="{00000000-0005-0000-0000-00009D9E0000}"/>
    <cellStyle name="Título 3 5 6" xfId="40512" xr:uid="{00000000-0005-0000-0000-00009E9E0000}"/>
    <cellStyle name="Título 3 5 7" xfId="40513" xr:uid="{00000000-0005-0000-0000-00009F9E0000}"/>
    <cellStyle name="Título 3 5_CO-TK-(1)" xfId="40514" xr:uid="{00000000-0005-0000-0000-0000A09E0000}"/>
    <cellStyle name="Título 3 6" xfId="40515" xr:uid="{00000000-0005-0000-0000-0000A19E0000}"/>
    <cellStyle name="Título 3 6 2" xfId="40516" xr:uid="{00000000-0005-0000-0000-0000A29E0000}"/>
    <cellStyle name="Título 3 6 3" xfId="40517" xr:uid="{00000000-0005-0000-0000-0000A39E0000}"/>
    <cellStyle name="Título 3 6_CO-TK-(1)" xfId="40518" xr:uid="{00000000-0005-0000-0000-0000A49E0000}"/>
    <cellStyle name="Título 3 7" xfId="40519" xr:uid="{00000000-0005-0000-0000-0000A59E0000}"/>
    <cellStyle name="Título 3 7 2" xfId="40520" xr:uid="{00000000-0005-0000-0000-0000A69E0000}"/>
    <cellStyle name="Título 3 7 3" xfId="40521" xr:uid="{00000000-0005-0000-0000-0000A79E0000}"/>
    <cellStyle name="Título 3 7_CO-TK-(1)" xfId="40522" xr:uid="{00000000-0005-0000-0000-0000A89E0000}"/>
    <cellStyle name="Título 3 8" xfId="40523" xr:uid="{00000000-0005-0000-0000-0000A99E0000}"/>
    <cellStyle name="Título 3 8 2" xfId="40524" xr:uid="{00000000-0005-0000-0000-0000AA9E0000}"/>
    <cellStyle name="Título 3 8 3" xfId="40525" xr:uid="{00000000-0005-0000-0000-0000AB9E0000}"/>
    <cellStyle name="Título 3 8_CO-TK-(1)" xfId="40526" xr:uid="{00000000-0005-0000-0000-0000AC9E0000}"/>
    <cellStyle name="Título 3 9" xfId="40527" xr:uid="{00000000-0005-0000-0000-0000AD9E0000}"/>
    <cellStyle name="Título 3 9 2" xfId="40528" xr:uid="{00000000-0005-0000-0000-0000AE9E0000}"/>
    <cellStyle name="Título 3 9 3" xfId="40529" xr:uid="{00000000-0005-0000-0000-0000AF9E0000}"/>
    <cellStyle name="Título 3 9_CO-TK-(1)" xfId="40530" xr:uid="{00000000-0005-0000-0000-0000B09E0000}"/>
    <cellStyle name="Título 4" xfId="40531" xr:uid="{00000000-0005-0000-0000-0000B19E0000}"/>
    <cellStyle name="Título 4 2" xfId="40532" xr:uid="{00000000-0005-0000-0000-0000B29E0000}"/>
    <cellStyle name="Título 4 3" xfId="40533" xr:uid="{00000000-0005-0000-0000-0000B39E0000}"/>
    <cellStyle name="Título 4 4" xfId="40534" xr:uid="{00000000-0005-0000-0000-0000B49E0000}"/>
    <cellStyle name="Título 4 5" xfId="40535" xr:uid="{00000000-0005-0000-0000-0000B59E0000}"/>
    <cellStyle name="Título 4 6" xfId="40536" xr:uid="{00000000-0005-0000-0000-0000B69E0000}"/>
    <cellStyle name="Título 4 7" xfId="40537" xr:uid="{00000000-0005-0000-0000-0000B79E0000}"/>
    <cellStyle name="Título 4 8" xfId="40538" xr:uid="{00000000-0005-0000-0000-0000B89E0000}"/>
    <cellStyle name="Título 5" xfId="40539" xr:uid="{00000000-0005-0000-0000-0000B99E0000}"/>
    <cellStyle name="Título 5 2" xfId="40540" xr:uid="{00000000-0005-0000-0000-0000BA9E0000}"/>
    <cellStyle name="Título 5 3" xfId="40541" xr:uid="{00000000-0005-0000-0000-0000BB9E0000}"/>
    <cellStyle name="Título 5 4" xfId="40542" xr:uid="{00000000-0005-0000-0000-0000BC9E0000}"/>
    <cellStyle name="Título 5 5" xfId="40543" xr:uid="{00000000-0005-0000-0000-0000BD9E0000}"/>
    <cellStyle name="Título 5 6" xfId="40544" xr:uid="{00000000-0005-0000-0000-0000BE9E0000}"/>
    <cellStyle name="Título 5 7" xfId="40545" xr:uid="{00000000-0005-0000-0000-0000BF9E0000}"/>
    <cellStyle name="Título 5 8" xfId="40546" xr:uid="{00000000-0005-0000-0000-0000C09E0000}"/>
    <cellStyle name="Título 6" xfId="40547" xr:uid="{00000000-0005-0000-0000-0000C19E0000}"/>
    <cellStyle name="Título 6 2" xfId="40548" xr:uid="{00000000-0005-0000-0000-0000C29E0000}"/>
    <cellStyle name="Título 6 3" xfId="40549" xr:uid="{00000000-0005-0000-0000-0000C39E0000}"/>
    <cellStyle name="Título 6 4" xfId="40550" xr:uid="{00000000-0005-0000-0000-0000C49E0000}"/>
    <cellStyle name="Título 6 5" xfId="40551" xr:uid="{00000000-0005-0000-0000-0000C59E0000}"/>
    <cellStyle name="Título 6 6" xfId="40552" xr:uid="{00000000-0005-0000-0000-0000C69E0000}"/>
    <cellStyle name="Título 6 7" xfId="40553" xr:uid="{00000000-0005-0000-0000-0000C79E0000}"/>
    <cellStyle name="Título 7" xfId="40554" xr:uid="{00000000-0005-0000-0000-0000C89E0000}"/>
    <cellStyle name="Título 7 2" xfId="40555" xr:uid="{00000000-0005-0000-0000-0000C99E0000}"/>
    <cellStyle name="Título 7 3" xfId="40556" xr:uid="{00000000-0005-0000-0000-0000CA9E0000}"/>
    <cellStyle name="Título 7 4" xfId="40557" xr:uid="{00000000-0005-0000-0000-0000CB9E0000}"/>
    <cellStyle name="Título 7 5" xfId="40558" xr:uid="{00000000-0005-0000-0000-0000CC9E0000}"/>
    <cellStyle name="Título 7 6" xfId="40559" xr:uid="{00000000-0005-0000-0000-0000CD9E0000}"/>
    <cellStyle name="Título 7 7" xfId="40560" xr:uid="{00000000-0005-0000-0000-0000CE9E0000}"/>
    <cellStyle name="Título 8" xfId="40561" xr:uid="{00000000-0005-0000-0000-0000CF9E0000}"/>
    <cellStyle name="Título 8 2" xfId="40562" xr:uid="{00000000-0005-0000-0000-0000D09E0000}"/>
    <cellStyle name="Título 8 3" xfId="40563" xr:uid="{00000000-0005-0000-0000-0000D19E0000}"/>
    <cellStyle name="Título 9" xfId="40564" xr:uid="{00000000-0005-0000-0000-0000D29E0000}"/>
    <cellStyle name="Título 9 2" xfId="40565" xr:uid="{00000000-0005-0000-0000-0000D39E0000}"/>
    <cellStyle name="Título 9 3" xfId="40566" xr:uid="{00000000-0005-0000-0000-0000D49E0000}"/>
    <cellStyle name="Total 10" xfId="40567" xr:uid="{00000000-0005-0000-0000-0000D59E0000}"/>
    <cellStyle name="Total 10 2" xfId="40568" xr:uid="{00000000-0005-0000-0000-0000D69E0000}"/>
    <cellStyle name="Total 10 3" xfId="40569" xr:uid="{00000000-0005-0000-0000-0000D79E0000}"/>
    <cellStyle name="Total 11" xfId="40570" xr:uid="{00000000-0005-0000-0000-0000D89E0000}"/>
    <cellStyle name="Total 11 2" xfId="40571" xr:uid="{00000000-0005-0000-0000-0000D99E0000}"/>
    <cellStyle name="Total 11 3" xfId="40572" xr:uid="{00000000-0005-0000-0000-0000DA9E0000}"/>
    <cellStyle name="Total 12" xfId="40573" xr:uid="{00000000-0005-0000-0000-0000DB9E0000}"/>
    <cellStyle name="Total 12 2" xfId="40574" xr:uid="{00000000-0005-0000-0000-0000DC9E0000}"/>
    <cellStyle name="Total 12 3" xfId="40575" xr:uid="{00000000-0005-0000-0000-0000DD9E0000}"/>
    <cellStyle name="Total 13" xfId="40576" xr:uid="{00000000-0005-0000-0000-0000DE9E0000}"/>
    <cellStyle name="Total 14" xfId="40577" xr:uid="{00000000-0005-0000-0000-0000DF9E0000}"/>
    <cellStyle name="Total 15" xfId="40578" xr:uid="{00000000-0005-0000-0000-0000E09E0000}"/>
    <cellStyle name="Total 16" xfId="40579" xr:uid="{00000000-0005-0000-0000-0000E19E0000}"/>
    <cellStyle name="Total 17" xfId="40580" xr:uid="{00000000-0005-0000-0000-0000E29E0000}"/>
    <cellStyle name="Total 2" xfId="40581" xr:uid="{00000000-0005-0000-0000-0000E39E0000}"/>
    <cellStyle name="Total 2 10" xfId="40582" xr:uid="{00000000-0005-0000-0000-0000E49E0000}"/>
    <cellStyle name="Total 2 100" xfId="40583" xr:uid="{00000000-0005-0000-0000-0000E59E0000}"/>
    <cellStyle name="Total 2 101" xfId="40584" xr:uid="{00000000-0005-0000-0000-0000E69E0000}"/>
    <cellStyle name="Total 2 102" xfId="40585" xr:uid="{00000000-0005-0000-0000-0000E79E0000}"/>
    <cellStyle name="Total 2 103" xfId="40586" xr:uid="{00000000-0005-0000-0000-0000E89E0000}"/>
    <cellStyle name="Total 2 104" xfId="40587" xr:uid="{00000000-0005-0000-0000-0000E99E0000}"/>
    <cellStyle name="Total 2 105" xfId="40588" xr:uid="{00000000-0005-0000-0000-0000EA9E0000}"/>
    <cellStyle name="Total 2 106" xfId="40589" xr:uid="{00000000-0005-0000-0000-0000EB9E0000}"/>
    <cellStyle name="Total 2 107" xfId="40590" xr:uid="{00000000-0005-0000-0000-0000EC9E0000}"/>
    <cellStyle name="Total 2 108" xfId="40591" xr:uid="{00000000-0005-0000-0000-0000ED9E0000}"/>
    <cellStyle name="Total 2 109" xfId="40592" xr:uid="{00000000-0005-0000-0000-0000EE9E0000}"/>
    <cellStyle name="Total 2 11" xfId="40593" xr:uid="{00000000-0005-0000-0000-0000EF9E0000}"/>
    <cellStyle name="Total 2 110" xfId="40594" xr:uid="{00000000-0005-0000-0000-0000F09E0000}"/>
    <cellStyle name="Total 2 111" xfId="40595" xr:uid="{00000000-0005-0000-0000-0000F19E0000}"/>
    <cellStyle name="Total 2 112" xfId="40596" xr:uid="{00000000-0005-0000-0000-0000F29E0000}"/>
    <cellStyle name="Total 2 113" xfId="40597" xr:uid="{00000000-0005-0000-0000-0000F39E0000}"/>
    <cellStyle name="Total 2 114" xfId="40598" xr:uid="{00000000-0005-0000-0000-0000F49E0000}"/>
    <cellStyle name="Total 2 115" xfId="40599" xr:uid="{00000000-0005-0000-0000-0000F59E0000}"/>
    <cellStyle name="Total 2 116" xfId="40600" xr:uid="{00000000-0005-0000-0000-0000F69E0000}"/>
    <cellStyle name="Total 2 117" xfId="40601" xr:uid="{00000000-0005-0000-0000-0000F79E0000}"/>
    <cellStyle name="Total 2 118" xfId="40602" xr:uid="{00000000-0005-0000-0000-0000F89E0000}"/>
    <cellStyle name="Total 2 119" xfId="40603" xr:uid="{00000000-0005-0000-0000-0000F99E0000}"/>
    <cellStyle name="Total 2 12" xfId="40604" xr:uid="{00000000-0005-0000-0000-0000FA9E0000}"/>
    <cellStyle name="Total 2 120" xfId="40605" xr:uid="{00000000-0005-0000-0000-0000FB9E0000}"/>
    <cellStyle name="Total 2 121" xfId="40606" xr:uid="{00000000-0005-0000-0000-0000FC9E0000}"/>
    <cellStyle name="Total 2 122" xfId="40607" xr:uid="{00000000-0005-0000-0000-0000FD9E0000}"/>
    <cellStyle name="Total 2 123" xfId="40608" xr:uid="{00000000-0005-0000-0000-0000FE9E0000}"/>
    <cellStyle name="Total 2 124" xfId="40609" xr:uid="{00000000-0005-0000-0000-0000FF9E0000}"/>
    <cellStyle name="Total 2 125" xfId="40610" xr:uid="{00000000-0005-0000-0000-0000009F0000}"/>
    <cellStyle name="Total 2 126" xfId="40611" xr:uid="{00000000-0005-0000-0000-0000019F0000}"/>
    <cellStyle name="Total 2 127" xfId="40612" xr:uid="{00000000-0005-0000-0000-0000029F0000}"/>
    <cellStyle name="Total 2 128" xfId="40613" xr:uid="{00000000-0005-0000-0000-0000039F0000}"/>
    <cellStyle name="Total 2 129" xfId="40614" xr:uid="{00000000-0005-0000-0000-0000049F0000}"/>
    <cellStyle name="Total 2 13" xfId="40615" xr:uid="{00000000-0005-0000-0000-0000059F0000}"/>
    <cellStyle name="Total 2 130" xfId="40616" xr:uid="{00000000-0005-0000-0000-0000069F0000}"/>
    <cellStyle name="Total 2 131" xfId="40617" xr:uid="{00000000-0005-0000-0000-0000079F0000}"/>
    <cellStyle name="Total 2 132" xfId="40618" xr:uid="{00000000-0005-0000-0000-0000089F0000}"/>
    <cellStyle name="Total 2 133" xfId="40619" xr:uid="{00000000-0005-0000-0000-0000099F0000}"/>
    <cellStyle name="Total 2 134" xfId="40620" xr:uid="{00000000-0005-0000-0000-00000A9F0000}"/>
    <cellStyle name="Total 2 135" xfId="40621" xr:uid="{00000000-0005-0000-0000-00000B9F0000}"/>
    <cellStyle name="Total 2 136" xfId="40622" xr:uid="{00000000-0005-0000-0000-00000C9F0000}"/>
    <cellStyle name="Total 2 137" xfId="40623" xr:uid="{00000000-0005-0000-0000-00000D9F0000}"/>
    <cellStyle name="Total 2 138" xfId="40624" xr:uid="{00000000-0005-0000-0000-00000E9F0000}"/>
    <cellStyle name="Total 2 139" xfId="40625" xr:uid="{00000000-0005-0000-0000-00000F9F0000}"/>
    <cellStyle name="Total 2 14" xfId="40626" xr:uid="{00000000-0005-0000-0000-0000109F0000}"/>
    <cellStyle name="Total 2 140" xfId="40627" xr:uid="{00000000-0005-0000-0000-0000119F0000}"/>
    <cellStyle name="Total 2 141" xfId="40628" xr:uid="{00000000-0005-0000-0000-0000129F0000}"/>
    <cellStyle name="Total 2 142" xfId="40629" xr:uid="{00000000-0005-0000-0000-0000139F0000}"/>
    <cellStyle name="Total 2 143" xfId="40630" xr:uid="{00000000-0005-0000-0000-0000149F0000}"/>
    <cellStyle name="Total 2 144" xfId="40631" xr:uid="{00000000-0005-0000-0000-0000159F0000}"/>
    <cellStyle name="Total 2 145" xfId="40632" xr:uid="{00000000-0005-0000-0000-0000169F0000}"/>
    <cellStyle name="Total 2 146" xfId="40633" xr:uid="{00000000-0005-0000-0000-0000179F0000}"/>
    <cellStyle name="Total 2 147" xfId="40634" xr:uid="{00000000-0005-0000-0000-0000189F0000}"/>
    <cellStyle name="Total 2 148" xfId="40635" xr:uid="{00000000-0005-0000-0000-0000199F0000}"/>
    <cellStyle name="Total 2 149" xfId="40636" xr:uid="{00000000-0005-0000-0000-00001A9F0000}"/>
    <cellStyle name="Total 2 15" xfId="40637" xr:uid="{00000000-0005-0000-0000-00001B9F0000}"/>
    <cellStyle name="Total 2 150" xfId="40638" xr:uid="{00000000-0005-0000-0000-00001C9F0000}"/>
    <cellStyle name="Total 2 151" xfId="40639" xr:uid="{00000000-0005-0000-0000-00001D9F0000}"/>
    <cellStyle name="Total 2 152" xfId="40640" xr:uid="{00000000-0005-0000-0000-00001E9F0000}"/>
    <cellStyle name="Total 2 153" xfId="40641" xr:uid="{00000000-0005-0000-0000-00001F9F0000}"/>
    <cellStyle name="Total 2 154" xfId="40642" xr:uid="{00000000-0005-0000-0000-0000209F0000}"/>
    <cellStyle name="Total 2 155" xfId="40643" xr:uid="{00000000-0005-0000-0000-0000219F0000}"/>
    <cellStyle name="Total 2 156" xfId="40644" xr:uid="{00000000-0005-0000-0000-0000229F0000}"/>
    <cellStyle name="Total 2 157" xfId="40645" xr:uid="{00000000-0005-0000-0000-0000239F0000}"/>
    <cellStyle name="Total 2 158" xfId="40646" xr:uid="{00000000-0005-0000-0000-0000249F0000}"/>
    <cellStyle name="Total 2 159" xfId="40647" xr:uid="{00000000-0005-0000-0000-0000259F0000}"/>
    <cellStyle name="Total 2 16" xfId="40648" xr:uid="{00000000-0005-0000-0000-0000269F0000}"/>
    <cellStyle name="Total 2 160" xfId="40649" xr:uid="{00000000-0005-0000-0000-0000279F0000}"/>
    <cellStyle name="Total 2 161" xfId="40650" xr:uid="{00000000-0005-0000-0000-0000289F0000}"/>
    <cellStyle name="Total 2 162" xfId="40651" xr:uid="{00000000-0005-0000-0000-0000299F0000}"/>
    <cellStyle name="Total 2 163" xfId="40652" xr:uid="{00000000-0005-0000-0000-00002A9F0000}"/>
    <cellStyle name="Total 2 164" xfId="40653" xr:uid="{00000000-0005-0000-0000-00002B9F0000}"/>
    <cellStyle name="Total 2 165" xfId="40654" xr:uid="{00000000-0005-0000-0000-00002C9F0000}"/>
    <cellStyle name="Total 2 166" xfId="40655" xr:uid="{00000000-0005-0000-0000-00002D9F0000}"/>
    <cellStyle name="Total 2 167" xfId="40656" xr:uid="{00000000-0005-0000-0000-00002E9F0000}"/>
    <cellStyle name="Total 2 168" xfId="40657" xr:uid="{00000000-0005-0000-0000-00002F9F0000}"/>
    <cellStyle name="Total 2 169" xfId="40658" xr:uid="{00000000-0005-0000-0000-0000309F0000}"/>
    <cellStyle name="Total 2 17" xfId="40659" xr:uid="{00000000-0005-0000-0000-0000319F0000}"/>
    <cellStyle name="Total 2 170" xfId="40660" xr:uid="{00000000-0005-0000-0000-0000329F0000}"/>
    <cellStyle name="Total 2 171" xfId="40661" xr:uid="{00000000-0005-0000-0000-0000339F0000}"/>
    <cellStyle name="Total 2 172" xfId="40662" xr:uid="{00000000-0005-0000-0000-0000349F0000}"/>
    <cellStyle name="Total 2 173" xfId="40663" xr:uid="{00000000-0005-0000-0000-0000359F0000}"/>
    <cellStyle name="Total 2 174" xfId="40664" xr:uid="{00000000-0005-0000-0000-0000369F0000}"/>
    <cellStyle name="Total 2 175" xfId="40665" xr:uid="{00000000-0005-0000-0000-0000379F0000}"/>
    <cellStyle name="Total 2 176" xfId="40666" xr:uid="{00000000-0005-0000-0000-0000389F0000}"/>
    <cellStyle name="Total 2 177" xfId="40667" xr:uid="{00000000-0005-0000-0000-0000399F0000}"/>
    <cellStyle name="Total 2 178" xfId="40668" xr:uid="{00000000-0005-0000-0000-00003A9F0000}"/>
    <cellStyle name="Total 2 179" xfId="40669" xr:uid="{00000000-0005-0000-0000-00003B9F0000}"/>
    <cellStyle name="Total 2 18" xfId="40670" xr:uid="{00000000-0005-0000-0000-00003C9F0000}"/>
    <cellStyle name="Total 2 180" xfId="40671" xr:uid="{00000000-0005-0000-0000-00003D9F0000}"/>
    <cellStyle name="Total 2 181" xfId="40672" xr:uid="{00000000-0005-0000-0000-00003E9F0000}"/>
    <cellStyle name="Total 2 182" xfId="40673" xr:uid="{00000000-0005-0000-0000-00003F9F0000}"/>
    <cellStyle name="Total 2 183" xfId="40674" xr:uid="{00000000-0005-0000-0000-0000409F0000}"/>
    <cellStyle name="Total 2 184" xfId="40675" xr:uid="{00000000-0005-0000-0000-0000419F0000}"/>
    <cellStyle name="Total 2 19" xfId="40676" xr:uid="{00000000-0005-0000-0000-0000429F0000}"/>
    <cellStyle name="Total 2 2" xfId="40677" xr:uid="{00000000-0005-0000-0000-0000439F0000}"/>
    <cellStyle name="Total 2 20" xfId="40678" xr:uid="{00000000-0005-0000-0000-0000449F0000}"/>
    <cellStyle name="Total 2 21" xfId="40679" xr:uid="{00000000-0005-0000-0000-0000459F0000}"/>
    <cellStyle name="Total 2 22" xfId="40680" xr:uid="{00000000-0005-0000-0000-0000469F0000}"/>
    <cellStyle name="Total 2 23" xfId="40681" xr:uid="{00000000-0005-0000-0000-0000479F0000}"/>
    <cellStyle name="Total 2 24" xfId="40682" xr:uid="{00000000-0005-0000-0000-0000489F0000}"/>
    <cellStyle name="Total 2 25" xfId="40683" xr:uid="{00000000-0005-0000-0000-0000499F0000}"/>
    <cellStyle name="Total 2 26" xfId="40684" xr:uid="{00000000-0005-0000-0000-00004A9F0000}"/>
    <cellStyle name="Total 2 27" xfId="40685" xr:uid="{00000000-0005-0000-0000-00004B9F0000}"/>
    <cellStyle name="Total 2 28" xfId="40686" xr:uid="{00000000-0005-0000-0000-00004C9F0000}"/>
    <cellStyle name="Total 2 29" xfId="40687" xr:uid="{00000000-0005-0000-0000-00004D9F0000}"/>
    <cellStyle name="Total 2 3" xfId="40688" xr:uid="{00000000-0005-0000-0000-00004E9F0000}"/>
    <cellStyle name="Total 2 30" xfId="40689" xr:uid="{00000000-0005-0000-0000-00004F9F0000}"/>
    <cellStyle name="Total 2 31" xfId="40690" xr:uid="{00000000-0005-0000-0000-0000509F0000}"/>
    <cellStyle name="Total 2 32" xfId="40691" xr:uid="{00000000-0005-0000-0000-0000519F0000}"/>
    <cellStyle name="Total 2 33" xfId="40692" xr:uid="{00000000-0005-0000-0000-0000529F0000}"/>
    <cellStyle name="Total 2 34" xfId="40693" xr:uid="{00000000-0005-0000-0000-0000539F0000}"/>
    <cellStyle name="Total 2 35" xfId="40694" xr:uid="{00000000-0005-0000-0000-0000549F0000}"/>
    <cellStyle name="Total 2 36" xfId="40695" xr:uid="{00000000-0005-0000-0000-0000559F0000}"/>
    <cellStyle name="Total 2 37" xfId="40696" xr:uid="{00000000-0005-0000-0000-0000569F0000}"/>
    <cellStyle name="Total 2 38" xfId="40697" xr:uid="{00000000-0005-0000-0000-0000579F0000}"/>
    <cellStyle name="Total 2 39" xfId="40698" xr:uid="{00000000-0005-0000-0000-0000589F0000}"/>
    <cellStyle name="Total 2 4" xfId="40699" xr:uid="{00000000-0005-0000-0000-0000599F0000}"/>
    <cellStyle name="Total 2 40" xfId="40700" xr:uid="{00000000-0005-0000-0000-00005A9F0000}"/>
    <cellStyle name="Total 2 41" xfId="40701" xr:uid="{00000000-0005-0000-0000-00005B9F0000}"/>
    <cellStyle name="Total 2 42" xfId="40702" xr:uid="{00000000-0005-0000-0000-00005C9F0000}"/>
    <cellStyle name="Total 2 43" xfId="40703" xr:uid="{00000000-0005-0000-0000-00005D9F0000}"/>
    <cellStyle name="Total 2 44" xfId="40704" xr:uid="{00000000-0005-0000-0000-00005E9F0000}"/>
    <cellStyle name="Total 2 45" xfId="40705" xr:uid="{00000000-0005-0000-0000-00005F9F0000}"/>
    <cellStyle name="Total 2 46" xfId="40706" xr:uid="{00000000-0005-0000-0000-0000609F0000}"/>
    <cellStyle name="Total 2 47" xfId="40707" xr:uid="{00000000-0005-0000-0000-0000619F0000}"/>
    <cellStyle name="Total 2 48" xfId="40708" xr:uid="{00000000-0005-0000-0000-0000629F0000}"/>
    <cellStyle name="Total 2 49" xfId="40709" xr:uid="{00000000-0005-0000-0000-0000639F0000}"/>
    <cellStyle name="Total 2 5" xfId="40710" xr:uid="{00000000-0005-0000-0000-0000649F0000}"/>
    <cellStyle name="Total 2 50" xfId="40711" xr:uid="{00000000-0005-0000-0000-0000659F0000}"/>
    <cellStyle name="Total 2 51" xfId="40712" xr:uid="{00000000-0005-0000-0000-0000669F0000}"/>
    <cellStyle name="Total 2 52" xfId="40713" xr:uid="{00000000-0005-0000-0000-0000679F0000}"/>
    <cellStyle name="Total 2 53" xfId="40714" xr:uid="{00000000-0005-0000-0000-0000689F0000}"/>
    <cellStyle name="Total 2 54" xfId="40715" xr:uid="{00000000-0005-0000-0000-0000699F0000}"/>
    <cellStyle name="Total 2 55" xfId="40716" xr:uid="{00000000-0005-0000-0000-00006A9F0000}"/>
    <cellStyle name="Total 2 56" xfId="40717" xr:uid="{00000000-0005-0000-0000-00006B9F0000}"/>
    <cellStyle name="Total 2 57" xfId="40718" xr:uid="{00000000-0005-0000-0000-00006C9F0000}"/>
    <cellStyle name="Total 2 58" xfId="40719" xr:uid="{00000000-0005-0000-0000-00006D9F0000}"/>
    <cellStyle name="Total 2 59" xfId="40720" xr:uid="{00000000-0005-0000-0000-00006E9F0000}"/>
    <cellStyle name="Total 2 6" xfId="40721" xr:uid="{00000000-0005-0000-0000-00006F9F0000}"/>
    <cellStyle name="Total 2 60" xfId="40722" xr:uid="{00000000-0005-0000-0000-0000709F0000}"/>
    <cellStyle name="Total 2 61" xfId="40723" xr:uid="{00000000-0005-0000-0000-0000719F0000}"/>
    <cellStyle name="Total 2 62" xfId="40724" xr:uid="{00000000-0005-0000-0000-0000729F0000}"/>
    <cellStyle name="Total 2 63" xfId="40725" xr:uid="{00000000-0005-0000-0000-0000739F0000}"/>
    <cellStyle name="Total 2 64" xfId="40726" xr:uid="{00000000-0005-0000-0000-0000749F0000}"/>
    <cellStyle name="Total 2 65" xfId="40727" xr:uid="{00000000-0005-0000-0000-0000759F0000}"/>
    <cellStyle name="Total 2 66" xfId="40728" xr:uid="{00000000-0005-0000-0000-0000769F0000}"/>
    <cellStyle name="Total 2 67" xfId="40729" xr:uid="{00000000-0005-0000-0000-0000779F0000}"/>
    <cellStyle name="Total 2 68" xfId="40730" xr:uid="{00000000-0005-0000-0000-0000789F0000}"/>
    <cellStyle name="Total 2 69" xfId="40731" xr:uid="{00000000-0005-0000-0000-0000799F0000}"/>
    <cellStyle name="Total 2 7" xfId="40732" xr:uid="{00000000-0005-0000-0000-00007A9F0000}"/>
    <cellStyle name="Total 2 70" xfId="40733" xr:uid="{00000000-0005-0000-0000-00007B9F0000}"/>
    <cellStyle name="Total 2 71" xfId="40734" xr:uid="{00000000-0005-0000-0000-00007C9F0000}"/>
    <cellStyle name="Total 2 72" xfId="40735" xr:uid="{00000000-0005-0000-0000-00007D9F0000}"/>
    <cellStyle name="Total 2 73" xfId="40736" xr:uid="{00000000-0005-0000-0000-00007E9F0000}"/>
    <cellStyle name="Total 2 74" xfId="40737" xr:uid="{00000000-0005-0000-0000-00007F9F0000}"/>
    <cellStyle name="Total 2 75" xfId="40738" xr:uid="{00000000-0005-0000-0000-0000809F0000}"/>
    <cellStyle name="Total 2 76" xfId="40739" xr:uid="{00000000-0005-0000-0000-0000819F0000}"/>
    <cellStyle name="Total 2 77" xfId="40740" xr:uid="{00000000-0005-0000-0000-0000829F0000}"/>
    <cellStyle name="Total 2 78" xfId="40741" xr:uid="{00000000-0005-0000-0000-0000839F0000}"/>
    <cellStyle name="Total 2 79" xfId="40742" xr:uid="{00000000-0005-0000-0000-0000849F0000}"/>
    <cellStyle name="Total 2 8" xfId="40743" xr:uid="{00000000-0005-0000-0000-0000859F0000}"/>
    <cellStyle name="Total 2 80" xfId="40744" xr:uid="{00000000-0005-0000-0000-0000869F0000}"/>
    <cellStyle name="Total 2 81" xfId="40745" xr:uid="{00000000-0005-0000-0000-0000879F0000}"/>
    <cellStyle name="Total 2 82" xfId="40746" xr:uid="{00000000-0005-0000-0000-0000889F0000}"/>
    <cellStyle name="Total 2 83" xfId="40747" xr:uid="{00000000-0005-0000-0000-0000899F0000}"/>
    <cellStyle name="Total 2 84" xfId="40748" xr:uid="{00000000-0005-0000-0000-00008A9F0000}"/>
    <cellStyle name="Total 2 85" xfId="40749" xr:uid="{00000000-0005-0000-0000-00008B9F0000}"/>
    <cellStyle name="Total 2 86" xfId="40750" xr:uid="{00000000-0005-0000-0000-00008C9F0000}"/>
    <cellStyle name="Total 2 87" xfId="40751" xr:uid="{00000000-0005-0000-0000-00008D9F0000}"/>
    <cellStyle name="Total 2 88" xfId="40752" xr:uid="{00000000-0005-0000-0000-00008E9F0000}"/>
    <cellStyle name="Total 2 89" xfId="40753" xr:uid="{00000000-0005-0000-0000-00008F9F0000}"/>
    <cellStyle name="Total 2 9" xfId="40754" xr:uid="{00000000-0005-0000-0000-0000909F0000}"/>
    <cellStyle name="Total 2 90" xfId="40755" xr:uid="{00000000-0005-0000-0000-0000919F0000}"/>
    <cellStyle name="Total 2 91" xfId="40756" xr:uid="{00000000-0005-0000-0000-0000929F0000}"/>
    <cellStyle name="Total 2 92" xfId="40757" xr:uid="{00000000-0005-0000-0000-0000939F0000}"/>
    <cellStyle name="Total 2 93" xfId="40758" xr:uid="{00000000-0005-0000-0000-0000949F0000}"/>
    <cellStyle name="Total 2 94" xfId="40759" xr:uid="{00000000-0005-0000-0000-0000959F0000}"/>
    <cellStyle name="Total 2 95" xfId="40760" xr:uid="{00000000-0005-0000-0000-0000969F0000}"/>
    <cellStyle name="Total 2 96" xfId="40761" xr:uid="{00000000-0005-0000-0000-0000979F0000}"/>
    <cellStyle name="Total 2 97" xfId="40762" xr:uid="{00000000-0005-0000-0000-0000989F0000}"/>
    <cellStyle name="Total 2 98" xfId="40763" xr:uid="{00000000-0005-0000-0000-0000999F0000}"/>
    <cellStyle name="Total 2 99" xfId="40764" xr:uid="{00000000-0005-0000-0000-00009A9F0000}"/>
    <cellStyle name="Total 2_BALANCE TANQUES MIRASOL ABRIL" xfId="40765" xr:uid="{00000000-0005-0000-0000-00009B9F0000}"/>
    <cellStyle name="Total 3" xfId="40766" xr:uid="{00000000-0005-0000-0000-00009C9F0000}"/>
    <cellStyle name="Total 3 10" xfId="40767" xr:uid="{00000000-0005-0000-0000-00009D9F0000}"/>
    <cellStyle name="Total 3 100" xfId="40768" xr:uid="{00000000-0005-0000-0000-00009E9F0000}"/>
    <cellStyle name="Total 3 101" xfId="40769" xr:uid="{00000000-0005-0000-0000-00009F9F0000}"/>
    <cellStyle name="Total 3 102" xfId="40770" xr:uid="{00000000-0005-0000-0000-0000A09F0000}"/>
    <cellStyle name="Total 3 103" xfId="40771" xr:uid="{00000000-0005-0000-0000-0000A19F0000}"/>
    <cellStyle name="Total 3 104" xfId="40772" xr:uid="{00000000-0005-0000-0000-0000A29F0000}"/>
    <cellStyle name="Total 3 105" xfId="40773" xr:uid="{00000000-0005-0000-0000-0000A39F0000}"/>
    <cellStyle name="Total 3 106" xfId="40774" xr:uid="{00000000-0005-0000-0000-0000A49F0000}"/>
    <cellStyle name="Total 3 107" xfId="40775" xr:uid="{00000000-0005-0000-0000-0000A59F0000}"/>
    <cellStyle name="Total 3 108" xfId="40776" xr:uid="{00000000-0005-0000-0000-0000A69F0000}"/>
    <cellStyle name="Total 3 109" xfId="40777" xr:uid="{00000000-0005-0000-0000-0000A79F0000}"/>
    <cellStyle name="Total 3 11" xfId="40778" xr:uid="{00000000-0005-0000-0000-0000A89F0000}"/>
    <cellStyle name="Total 3 110" xfId="40779" xr:uid="{00000000-0005-0000-0000-0000A99F0000}"/>
    <cellStyle name="Total 3 111" xfId="40780" xr:uid="{00000000-0005-0000-0000-0000AA9F0000}"/>
    <cellStyle name="Total 3 112" xfId="40781" xr:uid="{00000000-0005-0000-0000-0000AB9F0000}"/>
    <cellStyle name="Total 3 113" xfId="40782" xr:uid="{00000000-0005-0000-0000-0000AC9F0000}"/>
    <cellStyle name="Total 3 114" xfId="40783" xr:uid="{00000000-0005-0000-0000-0000AD9F0000}"/>
    <cellStyle name="Total 3 115" xfId="40784" xr:uid="{00000000-0005-0000-0000-0000AE9F0000}"/>
    <cellStyle name="Total 3 116" xfId="40785" xr:uid="{00000000-0005-0000-0000-0000AF9F0000}"/>
    <cellStyle name="Total 3 117" xfId="40786" xr:uid="{00000000-0005-0000-0000-0000B09F0000}"/>
    <cellStyle name="Total 3 118" xfId="40787" xr:uid="{00000000-0005-0000-0000-0000B19F0000}"/>
    <cellStyle name="Total 3 119" xfId="40788" xr:uid="{00000000-0005-0000-0000-0000B29F0000}"/>
    <cellStyle name="Total 3 12" xfId="40789" xr:uid="{00000000-0005-0000-0000-0000B39F0000}"/>
    <cellStyle name="Total 3 120" xfId="40790" xr:uid="{00000000-0005-0000-0000-0000B49F0000}"/>
    <cellStyle name="Total 3 121" xfId="40791" xr:uid="{00000000-0005-0000-0000-0000B59F0000}"/>
    <cellStyle name="Total 3 122" xfId="40792" xr:uid="{00000000-0005-0000-0000-0000B69F0000}"/>
    <cellStyle name="Total 3 123" xfId="40793" xr:uid="{00000000-0005-0000-0000-0000B79F0000}"/>
    <cellStyle name="Total 3 124" xfId="40794" xr:uid="{00000000-0005-0000-0000-0000B89F0000}"/>
    <cellStyle name="Total 3 125" xfId="40795" xr:uid="{00000000-0005-0000-0000-0000B99F0000}"/>
    <cellStyle name="Total 3 126" xfId="40796" xr:uid="{00000000-0005-0000-0000-0000BA9F0000}"/>
    <cellStyle name="Total 3 127" xfId="40797" xr:uid="{00000000-0005-0000-0000-0000BB9F0000}"/>
    <cellStyle name="Total 3 128" xfId="40798" xr:uid="{00000000-0005-0000-0000-0000BC9F0000}"/>
    <cellStyle name="Total 3 129" xfId="40799" xr:uid="{00000000-0005-0000-0000-0000BD9F0000}"/>
    <cellStyle name="Total 3 13" xfId="40800" xr:uid="{00000000-0005-0000-0000-0000BE9F0000}"/>
    <cellStyle name="Total 3 130" xfId="40801" xr:uid="{00000000-0005-0000-0000-0000BF9F0000}"/>
    <cellStyle name="Total 3 131" xfId="40802" xr:uid="{00000000-0005-0000-0000-0000C09F0000}"/>
    <cellStyle name="Total 3 132" xfId="40803" xr:uid="{00000000-0005-0000-0000-0000C19F0000}"/>
    <cellStyle name="Total 3 133" xfId="40804" xr:uid="{00000000-0005-0000-0000-0000C29F0000}"/>
    <cellStyle name="Total 3 134" xfId="40805" xr:uid="{00000000-0005-0000-0000-0000C39F0000}"/>
    <cellStyle name="Total 3 135" xfId="40806" xr:uid="{00000000-0005-0000-0000-0000C49F0000}"/>
    <cellStyle name="Total 3 136" xfId="40807" xr:uid="{00000000-0005-0000-0000-0000C59F0000}"/>
    <cellStyle name="Total 3 137" xfId="40808" xr:uid="{00000000-0005-0000-0000-0000C69F0000}"/>
    <cellStyle name="Total 3 138" xfId="40809" xr:uid="{00000000-0005-0000-0000-0000C79F0000}"/>
    <cellStyle name="Total 3 139" xfId="40810" xr:uid="{00000000-0005-0000-0000-0000C89F0000}"/>
    <cellStyle name="Total 3 14" xfId="40811" xr:uid="{00000000-0005-0000-0000-0000C99F0000}"/>
    <cellStyle name="Total 3 140" xfId="40812" xr:uid="{00000000-0005-0000-0000-0000CA9F0000}"/>
    <cellStyle name="Total 3 141" xfId="40813" xr:uid="{00000000-0005-0000-0000-0000CB9F0000}"/>
    <cellStyle name="Total 3 142" xfId="40814" xr:uid="{00000000-0005-0000-0000-0000CC9F0000}"/>
    <cellStyle name="Total 3 143" xfId="40815" xr:uid="{00000000-0005-0000-0000-0000CD9F0000}"/>
    <cellStyle name="Total 3 144" xfId="40816" xr:uid="{00000000-0005-0000-0000-0000CE9F0000}"/>
    <cellStyle name="Total 3 145" xfId="40817" xr:uid="{00000000-0005-0000-0000-0000CF9F0000}"/>
    <cellStyle name="Total 3 146" xfId="40818" xr:uid="{00000000-0005-0000-0000-0000D09F0000}"/>
    <cellStyle name="Total 3 147" xfId="40819" xr:uid="{00000000-0005-0000-0000-0000D19F0000}"/>
    <cellStyle name="Total 3 148" xfId="40820" xr:uid="{00000000-0005-0000-0000-0000D29F0000}"/>
    <cellStyle name="Total 3 149" xfId="40821" xr:uid="{00000000-0005-0000-0000-0000D39F0000}"/>
    <cellStyle name="Total 3 15" xfId="40822" xr:uid="{00000000-0005-0000-0000-0000D49F0000}"/>
    <cellStyle name="Total 3 150" xfId="40823" xr:uid="{00000000-0005-0000-0000-0000D59F0000}"/>
    <cellStyle name="Total 3 151" xfId="40824" xr:uid="{00000000-0005-0000-0000-0000D69F0000}"/>
    <cellStyle name="Total 3 152" xfId="40825" xr:uid="{00000000-0005-0000-0000-0000D79F0000}"/>
    <cellStyle name="Total 3 153" xfId="40826" xr:uid="{00000000-0005-0000-0000-0000D89F0000}"/>
    <cellStyle name="Total 3 154" xfId="40827" xr:uid="{00000000-0005-0000-0000-0000D99F0000}"/>
    <cellStyle name="Total 3 155" xfId="40828" xr:uid="{00000000-0005-0000-0000-0000DA9F0000}"/>
    <cellStyle name="Total 3 156" xfId="40829" xr:uid="{00000000-0005-0000-0000-0000DB9F0000}"/>
    <cellStyle name="Total 3 157" xfId="40830" xr:uid="{00000000-0005-0000-0000-0000DC9F0000}"/>
    <cellStyle name="Total 3 158" xfId="40831" xr:uid="{00000000-0005-0000-0000-0000DD9F0000}"/>
    <cellStyle name="Total 3 159" xfId="40832" xr:uid="{00000000-0005-0000-0000-0000DE9F0000}"/>
    <cellStyle name="Total 3 16" xfId="40833" xr:uid="{00000000-0005-0000-0000-0000DF9F0000}"/>
    <cellStyle name="Total 3 160" xfId="40834" xr:uid="{00000000-0005-0000-0000-0000E09F0000}"/>
    <cellStyle name="Total 3 161" xfId="40835" xr:uid="{00000000-0005-0000-0000-0000E19F0000}"/>
    <cellStyle name="Total 3 162" xfId="40836" xr:uid="{00000000-0005-0000-0000-0000E29F0000}"/>
    <cellStyle name="Total 3 163" xfId="40837" xr:uid="{00000000-0005-0000-0000-0000E39F0000}"/>
    <cellStyle name="Total 3 164" xfId="40838" xr:uid="{00000000-0005-0000-0000-0000E49F0000}"/>
    <cellStyle name="Total 3 165" xfId="40839" xr:uid="{00000000-0005-0000-0000-0000E59F0000}"/>
    <cellStyle name="Total 3 166" xfId="40840" xr:uid="{00000000-0005-0000-0000-0000E69F0000}"/>
    <cellStyle name="Total 3 167" xfId="40841" xr:uid="{00000000-0005-0000-0000-0000E79F0000}"/>
    <cellStyle name="Total 3 168" xfId="40842" xr:uid="{00000000-0005-0000-0000-0000E89F0000}"/>
    <cellStyle name="Total 3 169" xfId="40843" xr:uid="{00000000-0005-0000-0000-0000E99F0000}"/>
    <cellStyle name="Total 3 17" xfId="40844" xr:uid="{00000000-0005-0000-0000-0000EA9F0000}"/>
    <cellStyle name="Total 3 170" xfId="40845" xr:uid="{00000000-0005-0000-0000-0000EB9F0000}"/>
    <cellStyle name="Total 3 171" xfId="40846" xr:uid="{00000000-0005-0000-0000-0000EC9F0000}"/>
    <cellStyle name="Total 3 172" xfId="40847" xr:uid="{00000000-0005-0000-0000-0000ED9F0000}"/>
    <cellStyle name="Total 3 173" xfId="40848" xr:uid="{00000000-0005-0000-0000-0000EE9F0000}"/>
    <cellStyle name="Total 3 174" xfId="40849" xr:uid="{00000000-0005-0000-0000-0000EF9F0000}"/>
    <cellStyle name="Total 3 175" xfId="40850" xr:uid="{00000000-0005-0000-0000-0000F09F0000}"/>
    <cellStyle name="Total 3 176" xfId="40851" xr:uid="{00000000-0005-0000-0000-0000F19F0000}"/>
    <cellStyle name="Total 3 177" xfId="40852" xr:uid="{00000000-0005-0000-0000-0000F29F0000}"/>
    <cellStyle name="Total 3 178" xfId="40853" xr:uid="{00000000-0005-0000-0000-0000F39F0000}"/>
    <cellStyle name="Total 3 179" xfId="40854" xr:uid="{00000000-0005-0000-0000-0000F49F0000}"/>
    <cellStyle name="Total 3 18" xfId="40855" xr:uid="{00000000-0005-0000-0000-0000F59F0000}"/>
    <cellStyle name="Total 3 180" xfId="40856" xr:uid="{00000000-0005-0000-0000-0000F69F0000}"/>
    <cellStyle name="Total 3 181" xfId="40857" xr:uid="{00000000-0005-0000-0000-0000F79F0000}"/>
    <cellStyle name="Total 3 182" xfId="40858" xr:uid="{00000000-0005-0000-0000-0000F89F0000}"/>
    <cellStyle name="Total 3 183" xfId="40859" xr:uid="{00000000-0005-0000-0000-0000F99F0000}"/>
    <cellStyle name="Total 3 184" xfId="40860" xr:uid="{00000000-0005-0000-0000-0000FA9F0000}"/>
    <cellStyle name="Total 3 19" xfId="40861" xr:uid="{00000000-0005-0000-0000-0000FB9F0000}"/>
    <cellStyle name="Total 3 2" xfId="40862" xr:uid="{00000000-0005-0000-0000-0000FC9F0000}"/>
    <cellStyle name="Total 3 20" xfId="40863" xr:uid="{00000000-0005-0000-0000-0000FD9F0000}"/>
    <cellStyle name="Total 3 21" xfId="40864" xr:uid="{00000000-0005-0000-0000-0000FE9F0000}"/>
    <cellStyle name="Total 3 22" xfId="40865" xr:uid="{00000000-0005-0000-0000-0000FF9F0000}"/>
    <cellStyle name="Total 3 23" xfId="40866" xr:uid="{00000000-0005-0000-0000-000000A00000}"/>
    <cellStyle name="Total 3 24" xfId="40867" xr:uid="{00000000-0005-0000-0000-000001A00000}"/>
    <cellStyle name="Total 3 25" xfId="40868" xr:uid="{00000000-0005-0000-0000-000002A00000}"/>
    <cellStyle name="Total 3 26" xfId="40869" xr:uid="{00000000-0005-0000-0000-000003A00000}"/>
    <cellStyle name="Total 3 27" xfId="40870" xr:uid="{00000000-0005-0000-0000-000004A00000}"/>
    <cellStyle name="Total 3 28" xfId="40871" xr:uid="{00000000-0005-0000-0000-000005A00000}"/>
    <cellStyle name="Total 3 29" xfId="40872" xr:uid="{00000000-0005-0000-0000-000006A00000}"/>
    <cellStyle name="Total 3 3" xfId="40873" xr:uid="{00000000-0005-0000-0000-000007A00000}"/>
    <cellStyle name="Total 3 30" xfId="40874" xr:uid="{00000000-0005-0000-0000-000008A00000}"/>
    <cellStyle name="Total 3 31" xfId="40875" xr:uid="{00000000-0005-0000-0000-000009A00000}"/>
    <cellStyle name="Total 3 32" xfId="40876" xr:uid="{00000000-0005-0000-0000-00000AA00000}"/>
    <cellStyle name="Total 3 33" xfId="40877" xr:uid="{00000000-0005-0000-0000-00000BA00000}"/>
    <cellStyle name="Total 3 34" xfId="40878" xr:uid="{00000000-0005-0000-0000-00000CA00000}"/>
    <cellStyle name="Total 3 35" xfId="40879" xr:uid="{00000000-0005-0000-0000-00000DA00000}"/>
    <cellStyle name="Total 3 36" xfId="40880" xr:uid="{00000000-0005-0000-0000-00000EA00000}"/>
    <cellStyle name="Total 3 37" xfId="40881" xr:uid="{00000000-0005-0000-0000-00000FA00000}"/>
    <cellStyle name="Total 3 38" xfId="40882" xr:uid="{00000000-0005-0000-0000-000010A00000}"/>
    <cellStyle name="Total 3 39" xfId="40883" xr:uid="{00000000-0005-0000-0000-000011A00000}"/>
    <cellStyle name="Total 3 4" xfId="40884" xr:uid="{00000000-0005-0000-0000-000012A00000}"/>
    <cellStyle name="Total 3 40" xfId="40885" xr:uid="{00000000-0005-0000-0000-000013A00000}"/>
    <cellStyle name="Total 3 41" xfId="40886" xr:uid="{00000000-0005-0000-0000-000014A00000}"/>
    <cellStyle name="Total 3 42" xfId="40887" xr:uid="{00000000-0005-0000-0000-000015A00000}"/>
    <cellStyle name="Total 3 43" xfId="40888" xr:uid="{00000000-0005-0000-0000-000016A00000}"/>
    <cellStyle name="Total 3 44" xfId="40889" xr:uid="{00000000-0005-0000-0000-000017A00000}"/>
    <cellStyle name="Total 3 45" xfId="40890" xr:uid="{00000000-0005-0000-0000-000018A00000}"/>
    <cellStyle name="Total 3 46" xfId="40891" xr:uid="{00000000-0005-0000-0000-000019A00000}"/>
    <cellStyle name="Total 3 47" xfId="40892" xr:uid="{00000000-0005-0000-0000-00001AA00000}"/>
    <cellStyle name="Total 3 48" xfId="40893" xr:uid="{00000000-0005-0000-0000-00001BA00000}"/>
    <cellStyle name="Total 3 49" xfId="40894" xr:uid="{00000000-0005-0000-0000-00001CA00000}"/>
    <cellStyle name="Total 3 5" xfId="40895" xr:uid="{00000000-0005-0000-0000-00001DA00000}"/>
    <cellStyle name="Total 3 50" xfId="40896" xr:uid="{00000000-0005-0000-0000-00001EA00000}"/>
    <cellStyle name="Total 3 51" xfId="40897" xr:uid="{00000000-0005-0000-0000-00001FA00000}"/>
    <cellStyle name="Total 3 52" xfId="40898" xr:uid="{00000000-0005-0000-0000-000020A00000}"/>
    <cellStyle name="Total 3 53" xfId="40899" xr:uid="{00000000-0005-0000-0000-000021A00000}"/>
    <cellStyle name="Total 3 54" xfId="40900" xr:uid="{00000000-0005-0000-0000-000022A00000}"/>
    <cellStyle name="Total 3 55" xfId="40901" xr:uid="{00000000-0005-0000-0000-000023A00000}"/>
    <cellStyle name="Total 3 56" xfId="40902" xr:uid="{00000000-0005-0000-0000-000024A00000}"/>
    <cellStyle name="Total 3 57" xfId="40903" xr:uid="{00000000-0005-0000-0000-000025A00000}"/>
    <cellStyle name="Total 3 58" xfId="40904" xr:uid="{00000000-0005-0000-0000-000026A00000}"/>
    <cellStyle name="Total 3 59" xfId="40905" xr:uid="{00000000-0005-0000-0000-000027A00000}"/>
    <cellStyle name="Total 3 6" xfId="40906" xr:uid="{00000000-0005-0000-0000-000028A00000}"/>
    <cellStyle name="Total 3 60" xfId="40907" xr:uid="{00000000-0005-0000-0000-000029A00000}"/>
    <cellStyle name="Total 3 61" xfId="40908" xr:uid="{00000000-0005-0000-0000-00002AA00000}"/>
    <cellStyle name="Total 3 62" xfId="40909" xr:uid="{00000000-0005-0000-0000-00002BA00000}"/>
    <cellStyle name="Total 3 63" xfId="40910" xr:uid="{00000000-0005-0000-0000-00002CA00000}"/>
    <cellStyle name="Total 3 64" xfId="40911" xr:uid="{00000000-0005-0000-0000-00002DA00000}"/>
    <cellStyle name="Total 3 65" xfId="40912" xr:uid="{00000000-0005-0000-0000-00002EA00000}"/>
    <cellStyle name="Total 3 66" xfId="40913" xr:uid="{00000000-0005-0000-0000-00002FA00000}"/>
    <cellStyle name="Total 3 67" xfId="40914" xr:uid="{00000000-0005-0000-0000-000030A00000}"/>
    <cellStyle name="Total 3 68" xfId="40915" xr:uid="{00000000-0005-0000-0000-000031A00000}"/>
    <cellStyle name="Total 3 69" xfId="40916" xr:uid="{00000000-0005-0000-0000-000032A00000}"/>
    <cellStyle name="Total 3 7" xfId="40917" xr:uid="{00000000-0005-0000-0000-000033A00000}"/>
    <cellStyle name="Total 3 70" xfId="40918" xr:uid="{00000000-0005-0000-0000-000034A00000}"/>
    <cellStyle name="Total 3 71" xfId="40919" xr:uid="{00000000-0005-0000-0000-000035A00000}"/>
    <cellStyle name="Total 3 72" xfId="40920" xr:uid="{00000000-0005-0000-0000-000036A00000}"/>
    <cellStyle name="Total 3 73" xfId="40921" xr:uid="{00000000-0005-0000-0000-000037A00000}"/>
    <cellStyle name="Total 3 74" xfId="40922" xr:uid="{00000000-0005-0000-0000-000038A00000}"/>
    <cellStyle name="Total 3 75" xfId="40923" xr:uid="{00000000-0005-0000-0000-000039A00000}"/>
    <cellStyle name="Total 3 76" xfId="40924" xr:uid="{00000000-0005-0000-0000-00003AA00000}"/>
    <cellStyle name="Total 3 77" xfId="40925" xr:uid="{00000000-0005-0000-0000-00003BA00000}"/>
    <cellStyle name="Total 3 78" xfId="40926" xr:uid="{00000000-0005-0000-0000-00003CA00000}"/>
    <cellStyle name="Total 3 79" xfId="40927" xr:uid="{00000000-0005-0000-0000-00003DA00000}"/>
    <cellStyle name="Total 3 8" xfId="40928" xr:uid="{00000000-0005-0000-0000-00003EA00000}"/>
    <cellStyle name="Total 3 80" xfId="40929" xr:uid="{00000000-0005-0000-0000-00003FA00000}"/>
    <cellStyle name="Total 3 81" xfId="40930" xr:uid="{00000000-0005-0000-0000-000040A00000}"/>
    <cellStyle name="Total 3 82" xfId="40931" xr:uid="{00000000-0005-0000-0000-000041A00000}"/>
    <cellStyle name="Total 3 83" xfId="40932" xr:uid="{00000000-0005-0000-0000-000042A00000}"/>
    <cellStyle name="Total 3 84" xfId="40933" xr:uid="{00000000-0005-0000-0000-000043A00000}"/>
    <cellStyle name="Total 3 85" xfId="40934" xr:uid="{00000000-0005-0000-0000-000044A00000}"/>
    <cellStyle name="Total 3 86" xfId="40935" xr:uid="{00000000-0005-0000-0000-000045A00000}"/>
    <cellStyle name="Total 3 87" xfId="40936" xr:uid="{00000000-0005-0000-0000-000046A00000}"/>
    <cellStyle name="Total 3 88" xfId="40937" xr:uid="{00000000-0005-0000-0000-000047A00000}"/>
    <cellStyle name="Total 3 89" xfId="40938" xr:uid="{00000000-0005-0000-0000-000048A00000}"/>
    <cellStyle name="Total 3 9" xfId="40939" xr:uid="{00000000-0005-0000-0000-000049A00000}"/>
    <cellStyle name="Total 3 90" xfId="40940" xr:uid="{00000000-0005-0000-0000-00004AA00000}"/>
    <cellStyle name="Total 3 91" xfId="40941" xr:uid="{00000000-0005-0000-0000-00004BA00000}"/>
    <cellStyle name="Total 3 92" xfId="40942" xr:uid="{00000000-0005-0000-0000-00004CA00000}"/>
    <cellStyle name="Total 3 93" xfId="40943" xr:uid="{00000000-0005-0000-0000-00004DA00000}"/>
    <cellStyle name="Total 3 94" xfId="40944" xr:uid="{00000000-0005-0000-0000-00004EA00000}"/>
    <cellStyle name="Total 3 95" xfId="40945" xr:uid="{00000000-0005-0000-0000-00004FA00000}"/>
    <cellStyle name="Total 3 96" xfId="40946" xr:uid="{00000000-0005-0000-0000-000050A00000}"/>
    <cellStyle name="Total 3 97" xfId="40947" xr:uid="{00000000-0005-0000-0000-000051A00000}"/>
    <cellStyle name="Total 3 98" xfId="40948" xr:uid="{00000000-0005-0000-0000-000052A00000}"/>
    <cellStyle name="Total 3 99" xfId="40949" xr:uid="{00000000-0005-0000-0000-000053A00000}"/>
    <cellStyle name="Total 3_BALANCE TANQUES MIRASOL ABRIL" xfId="40950" xr:uid="{00000000-0005-0000-0000-000054A00000}"/>
    <cellStyle name="Total 4" xfId="40951" xr:uid="{00000000-0005-0000-0000-000055A00000}"/>
    <cellStyle name="Total 4 10" xfId="40952" xr:uid="{00000000-0005-0000-0000-000056A00000}"/>
    <cellStyle name="Total 4 11" xfId="40953" xr:uid="{00000000-0005-0000-0000-000057A00000}"/>
    <cellStyle name="Total 4 12" xfId="40954" xr:uid="{00000000-0005-0000-0000-000058A00000}"/>
    <cellStyle name="Total 4 13" xfId="40955" xr:uid="{00000000-0005-0000-0000-000059A00000}"/>
    <cellStyle name="Total 4 14" xfId="40956" xr:uid="{00000000-0005-0000-0000-00005AA00000}"/>
    <cellStyle name="Total 4 15" xfId="40957" xr:uid="{00000000-0005-0000-0000-00005BA00000}"/>
    <cellStyle name="Total 4 16" xfId="40958" xr:uid="{00000000-0005-0000-0000-00005CA00000}"/>
    <cellStyle name="Total 4 17" xfId="40959" xr:uid="{00000000-0005-0000-0000-00005DA00000}"/>
    <cellStyle name="Total 4 18" xfId="40960" xr:uid="{00000000-0005-0000-0000-00005EA00000}"/>
    <cellStyle name="Total 4 19" xfId="40961" xr:uid="{00000000-0005-0000-0000-00005FA00000}"/>
    <cellStyle name="Total 4 2" xfId="40962" xr:uid="{00000000-0005-0000-0000-000060A00000}"/>
    <cellStyle name="Total 4 2 10" xfId="40963" xr:uid="{00000000-0005-0000-0000-000061A00000}"/>
    <cellStyle name="Total 4 2 11" xfId="40964" xr:uid="{00000000-0005-0000-0000-000062A00000}"/>
    <cellStyle name="Total 4 2 12" xfId="40965" xr:uid="{00000000-0005-0000-0000-000063A00000}"/>
    <cellStyle name="Total 4 2 13" xfId="40966" xr:uid="{00000000-0005-0000-0000-000064A00000}"/>
    <cellStyle name="Total 4 2 14" xfId="40967" xr:uid="{00000000-0005-0000-0000-000065A00000}"/>
    <cellStyle name="Total 4 2 15" xfId="40968" xr:uid="{00000000-0005-0000-0000-000066A00000}"/>
    <cellStyle name="Total 4 2 16" xfId="40969" xr:uid="{00000000-0005-0000-0000-000067A00000}"/>
    <cellStyle name="Total 4 2 17" xfId="40970" xr:uid="{00000000-0005-0000-0000-000068A00000}"/>
    <cellStyle name="Total 4 2 18" xfId="40971" xr:uid="{00000000-0005-0000-0000-000069A00000}"/>
    <cellStyle name="Total 4 2 19" xfId="40972" xr:uid="{00000000-0005-0000-0000-00006AA00000}"/>
    <cellStyle name="Total 4 2 2" xfId="40973" xr:uid="{00000000-0005-0000-0000-00006BA00000}"/>
    <cellStyle name="Total 4 2 20" xfId="40974" xr:uid="{00000000-0005-0000-0000-00006CA00000}"/>
    <cellStyle name="Total 4 2 21" xfId="40975" xr:uid="{00000000-0005-0000-0000-00006DA00000}"/>
    <cellStyle name="Total 4 2 22" xfId="40976" xr:uid="{00000000-0005-0000-0000-00006EA00000}"/>
    <cellStyle name="Total 4 2 23" xfId="40977" xr:uid="{00000000-0005-0000-0000-00006FA00000}"/>
    <cellStyle name="Total 4 2 24" xfId="40978" xr:uid="{00000000-0005-0000-0000-000070A00000}"/>
    <cellStyle name="Total 4 2 25" xfId="40979" xr:uid="{00000000-0005-0000-0000-000071A00000}"/>
    <cellStyle name="Total 4 2 26" xfId="40980" xr:uid="{00000000-0005-0000-0000-000072A00000}"/>
    <cellStyle name="Total 4 2 27" xfId="40981" xr:uid="{00000000-0005-0000-0000-000073A00000}"/>
    <cellStyle name="Total 4 2 28" xfId="40982" xr:uid="{00000000-0005-0000-0000-000074A00000}"/>
    <cellStyle name="Total 4 2 29" xfId="40983" xr:uid="{00000000-0005-0000-0000-000075A00000}"/>
    <cellStyle name="Total 4 2 3" xfId="40984" xr:uid="{00000000-0005-0000-0000-000076A00000}"/>
    <cellStyle name="Total 4 2 30" xfId="40985" xr:uid="{00000000-0005-0000-0000-000077A00000}"/>
    <cellStyle name="Total 4 2 31" xfId="40986" xr:uid="{00000000-0005-0000-0000-000078A00000}"/>
    <cellStyle name="Total 4 2 32" xfId="40987" xr:uid="{00000000-0005-0000-0000-000079A00000}"/>
    <cellStyle name="Total 4 2 33" xfId="40988" xr:uid="{00000000-0005-0000-0000-00007AA00000}"/>
    <cellStyle name="Total 4 2 34" xfId="40989" xr:uid="{00000000-0005-0000-0000-00007BA00000}"/>
    <cellStyle name="Total 4 2 35" xfId="40990" xr:uid="{00000000-0005-0000-0000-00007CA00000}"/>
    <cellStyle name="Total 4 2 36" xfId="40991" xr:uid="{00000000-0005-0000-0000-00007DA00000}"/>
    <cellStyle name="Total 4 2 37" xfId="40992" xr:uid="{00000000-0005-0000-0000-00007EA00000}"/>
    <cellStyle name="Total 4 2 38" xfId="40993" xr:uid="{00000000-0005-0000-0000-00007FA00000}"/>
    <cellStyle name="Total 4 2 39" xfId="40994" xr:uid="{00000000-0005-0000-0000-000080A00000}"/>
    <cellStyle name="Total 4 2 4" xfId="40995" xr:uid="{00000000-0005-0000-0000-000081A00000}"/>
    <cellStyle name="Total 4 2 40" xfId="40996" xr:uid="{00000000-0005-0000-0000-000082A00000}"/>
    <cellStyle name="Total 4 2 41" xfId="40997" xr:uid="{00000000-0005-0000-0000-000083A00000}"/>
    <cellStyle name="Total 4 2 42" xfId="40998" xr:uid="{00000000-0005-0000-0000-000084A00000}"/>
    <cellStyle name="Total 4 2 43" xfId="40999" xr:uid="{00000000-0005-0000-0000-000085A00000}"/>
    <cellStyle name="Total 4 2 44" xfId="41000" xr:uid="{00000000-0005-0000-0000-000086A00000}"/>
    <cellStyle name="Total 4 2 45" xfId="41001" xr:uid="{00000000-0005-0000-0000-000087A00000}"/>
    <cellStyle name="Total 4 2 46" xfId="41002" xr:uid="{00000000-0005-0000-0000-000088A00000}"/>
    <cellStyle name="Total 4 2 47" xfId="41003" xr:uid="{00000000-0005-0000-0000-000089A00000}"/>
    <cellStyle name="Total 4 2 48" xfId="41004" xr:uid="{00000000-0005-0000-0000-00008AA00000}"/>
    <cellStyle name="Total 4 2 49" xfId="41005" xr:uid="{00000000-0005-0000-0000-00008BA00000}"/>
    <cellStyle name="Total 4 2 5" xfId="41006" xr:uid="{00000000-0005-0000-0000-00008CA00000}"/>
    <cellStyle name="Total 4 2 50" xfId="41007" xr:uid="{00000000-0005-0000-0000-00008DA00000}"/>
    <cellStyle name="Total 4 2 51" xfId="41008" xr:uid="{00000000-0005-0000-0000-00008EA00000}"/>
    <cellStyle name="Total 4 2 52" xfId="41009" xr:uid="{00000000-0005-0000-0000-00008FA00000}"/>
    <cellStyle name="Total 4 2 53" xfId="41010" xr:uid="{00000000-0005-0000-0000-000090A00000}"/>
    <cellStyle name="Total 4 2 54" xfId="41011" xr:uid="{00000000-0005-0000-0000-000091A00000}"/>
    <cellStyle name="Total 4 2 55" xfId="41012" xr:uid="{00000000-0005-0000-0000-000092A00000}"/>
    <cellStyle name="Total 4 2 56" xfId="41013" xr:uid="{00000000-0005-0000-0000-000093A00000}"/>
    <cellStyle name="Total 4 2 57" xfId="41014" xr:uid="{00000000-0005-0000-0000-000094A00000}"/>
    <cellStyle name="Total 4 2 58" xfId="41015" xr:uid="{00000000-0005-0000-0000-000095A00000}"/>
    <cellStyle name="Total 4 2 59" xfId="41016" xr:uid="{00000000-0005-0000-0000-000096A00000}"/>
    <cellStyle name="Total 4 2 6" xfId="41017" xr:uid="{00000000-0005-0000-0000-000097A00000}"/>
    <cellStyle name="Total 4 2 60" xfId="41018" xr:uid="{00000000-0005-0000-0000-000098A00000}"/>
    <cellStyle name="Total 4 2 61" xfId="41019" xr:uid="{00000000-0005-0000-0000-000099A00000}"/>
    <cellStyle name="Total 4 2 62" xfId="41020" xr:uid="{00000000-0005-0000-0000-00009AA00000}"/>
    <cellStyle name="Total 4 2 63" xfId="41021" xr:uid="{00000000-0005-0000-0000-00009BA00000}"/>
    <cellStyle name="Total 4 2 64" xfId="41022" xr:uid="{00000000-0005-0000-0000-00009CA00000}"/>
    <cellStyle name="Total 4 2 65" xfId="41023" xr:uid="{00000000-0005-0000-0000-00009DA00000}"/>
    <cellStyle name="Total 4 2 66" xfId="41024" xr:uid="{00000000-0005-0000-0000-00009EA00000}"/>
    <cellStyle name="Total 4 2 67" xfId="41025" xr:uid="{00000000-0005-0000-0000-00009FA00000}"/>
    <cellStyle name="Total 4 2 68" xfId="41026" xr:uid="{00000000-0005-0000-0000-0000A0A00000}"/>
    <cellStyle name="Total 4 2 69" xfId="41027" xr:uid="{00000000-0005-0000-0000-0000A1A00000}"/>
    <cellStyle name="Total 4 2 7" xfId="41028" xr:uid="{00000000-0005-0000-0000-0000A2A00000}"/>
    <cellStyle name="Total 4 2 70" xfId="41029" xr:uid="{00000000-0005-0000-0000-0000A3A00000}"/>
    <cellStyle name="Total 4 2 71" xfId="41030" xr:uid="{00000000-0005-0000-0000-0000A4A00000}"/>
    <cellStyle name="Total 4 2 72" xfId="41031" xr:uid="{00000000-0005-0000-0000-0000A5A00000}"/>
    <cellStyle name="Total 4 2 73" xfId="41032" xr:uid="{00000000-0005-0000-0000-0000A6A00000}"/>
    <cellStyle name="Total 4 2 74" xfId="41033" xr:uid="{00000000-0005-0000-0000-0000A7A00000}"/>
    <cellStyle name="Total 4 2 75" xfId="41034" xr:uid="{00000000-0005-0000-0000-0000A8A00000}"/>
    <cellStyle name="Total 4 2 8" xfId="41035" xr:uid="{00000000-0005-0000-0000-0000A9A00000}"/>
    <cellStyle name="Total 4 2 9" xfId="41036" xr:uid="{00000000-0005-0000-0000-0000AAA00000}"/>
    <cellStyle name="Total 4 20" xfId="41037" xr:uid="{00000000-0005-0000-0000-0000ABA00000}"/>
    <cellStyle name="Total 4 21" xfId="41038" xr:uid="{00000000-0005-0000-0000-0000ACA00000}"/>
    <cellStyle name="Total 4 22" xfId="41039" xr:uid="{00000000-0005-0000-0000-0000ADA00000}"/>
    <cellStyle name="Total 4 23" xfId="41040" xr:uid="{00000000-0005-0000-0000-0000AEA00000}"/>
    <cellStyle name="Total 4 24" xfId="41041" xr:uid="{00000000-0005-0000-0000-0000AFA00000}"/>
    <cellStyle name="Total 4 25" xfId="41042" xr:uid="{00000000-0005-0000-0000-0000B0A00000}"/>
    <cellStyle name="Total 4 26" xfId="41043" xr:uid="{00000000-0005-0000-0000-0000B1A00000}"/>
    <cellStyle name="Total 4 27" xfId="41044" xr:uid="{00000000-0005-0000-0000-0000B2A00000}"/>
    <cellStyle name="Total 4 28" xfId="41045" xr:uid="{00000000-0005-0000-0000-0000B3A00000}"/>
    <cellStyle name="Total 4 29" xfId="41046" xr:uid="{00000000-0005-0000-0000-0000B4A00000}"/>
    <cellStyle name="Total 4 3" xfId="41047" xr:uid="{00000000-0005-0000-0000-0000B5A00000}"/>
    <cellStyle name="Total 4 3 10" xfId="41048" xr:uid="{00000000-0005-0000-0000-0000B6A00000}"/>
    <cellStyle name="Total 4 3 11" xfId="41049" xr:uid="{00000000-0005-0000-0000-0000B7A00000}"/>
    <cellStyle name="Total 4 3 12" xfId="41050" xr:uid="{00000000-0005-0000-0000-0000B8A00000}"/>
    <cellStyle name="Total 4 3 13" xfId="41051" xr:uid="{00000000-0005-0000-0000-0000B9A00000}"/>
    <cellStyle name="Total 4 3 14" xfId="41052" xr:uid="{00000000-0005-0000-0000-0000BAA00000}"/>
    <cellStyle name="Total 4 3 15" xfId="41053" xr:uid="{00000000-0005-0000-0000-0000BBA00000}"/>
    <cellStyle name="Total 4 3 16" xfId="41054" xr:uid="{00000000-0005-0000-0000-0000BCA00000}"/>
    <cellStyle name="Total 4 3 17" xfId="41055" xr:uid="{00000000-0005-0000-0000-0000BDA00000}"/>
    <cellStyle name="Total 4 3 18" xfId="41056" xr:uid="{00000000-0005-0000-0000-0000BEA00000}"/>
    <cellStyle name="Total 4 3 19" xfId="41057" xr:uid="{00000000-0005-0000-0000-0000BFA00000}"/>
    <cellStyle name="Total 4 3 2" xfId="41058" xr:uid="{00000000-0005-0000-0000-0000C0A00000}"/>
    <cellStyle name="Total 4 3 20" xfId="41059" xr:uid="{00000000-0005-0000-0000-0000C1A00000}"/>
    <cellStyle name="Total 4 3 21" xfId="41060" xr:uid="{00000000-0005-0000-0000-0000C2A00000}"/>
    <cellStyle name="Total 4 3 22" xfId="41061" xr:uid="{00000000-0005-0000-0000-0000C3A00000}"/>
    <cellStyle name="Total 4 3 23" xfId="41062" xr:uid="{00000000-0005-0000-0000-0000C4A00000}"/>
    <cellStyle name="Total 4 3 24" xfId="41063" xr:uid="{00000000-0005-0000-0000-0000C5A00000}"/>
    <cellStyle name="Total 4 3 25" xfId="41064" xr:uid="{00000000-0005-0000-0000-0000C6A00000}"/>
    <cellStyle name="Total 4 3 26" xfId="41065" xr:uid="{00000000-0005-0000-0000-0000C7A00000}"/>
    <cellStyle name="Total 4 3 27" xfId="41066" xr:uid="{00000000-0005-0000-0000-0000C8A00000}"/>
    <cellStyle name="Total 4 3 28" xfId="41067" xr:uid="{00000000-0005-0000-0000-0000C9A00000}"/>
    <cellStyle name="Total 4 3 29" xfId="41068" xr:uid="{00000000-0005-0000-0000-0000CAA00000}"/>
    <cellStyle name="Total 4 3 3" xfId="41069" xr:uid="{00000000-0005-0000-0000-0000CBA00000}"/>
    <cellStyle name="Total 4 3 30" xfId="41070" xr:uid="{00000000-0005-0000-0000-0000CCA00000}"/>
    <cellStyle name="Total 4 3 31" xfId="41071" xr:uid="{00000000-0005-0000-0000-0000CDA00000}"/>
    <cellStyle name="Total 4 3 32" xfId="41072" xr:uid="{00000000-0005-0000-0000-0000CEA00000}"/>
    <cellStyle name="Total 4 3 33" xfId="41073" xr:uid="{00000000-0005-0000-0000-0000CFA00000}"/>
    <cellStyle name="Total 4 3 34" xfId="41074" xr:uid="{00000000-0005-0000-0000-0000D0A00000}"/>
    <cellStyle name="Total 4 3 35" xfId="41075" xr:uid="{00000000-0005-0000-0000-0000D1A00000}"/>
    <cellStyle name="Total 4 3 36" xfId="41076" xr:uid="{00000000-0005-0000-0000-0000D2A00000}"/>
    <cellStyle name="Total 4 3 37" xfId="41077" xr:uid="{00000000-0005-0000-0000-0000D3A00000}"/>
    <cellStyle name="Total 4 3 38" xfId="41078" xr:uid="{00000000-0005-0000-0000-0000D4A00000}"/>
    <cellStyle name="Total 4 3 39" xfId="41079" xr:uid="{00000000-0005-0000-0000-0000D5A00000}"/>
    <cellStyle name="Total 4 3 4" xfId="41080" xr:uid="{00000000-0005-0000-0000-0000D6A00000}"/>
    <cellStyle name="Total 4 3 40" xfId="41081" xr:uid="{00000000-0005-0000-0000-0000D7A00000}"/>
    <cellStyle name="Total 4 3 41" xfId="41082" xr:uid="{00000000-0005-0000-0000-0000D8A00000}"/>
    <cellStyle name="Total 4 3 42" xfId="41083" xr:uid="{00000000-0005-0000-0000-0000D9A00000}"/>
    <cellStyle name="Total 4 3 43" xfId="41084" xr:uid="{00000000-0005-0000-0000-0000DAA00000}"/>
    <cellStyle name="Total 4 3 44" xfId="41085" xr:uid="{00000000-0005-0000-0000-0000DBA00000}"/>
    <cellStyle name="Total 4 3 45" xfId="41086" xr:uid="{00000000-0005-0000-0000-0000DCA00000}"/>
    <cellStyle name="Total 4 3 46" xfId="41087" xr:uid="{00000000-0005-0000-0000-0000DDA00000}"/>
    <cellStyle name="Total 4 3 47" xfId="41088" xr:uid="{00000000-0005-0000-0000-0000DEA00000}"/>
    <cellStyle name="Total 4 3 48" xfId="41089" xr:uid="{00000000-0005-0000-0000-0000DFA00000}"/>
    <cellStyle name="Total 4 3 49" xfId="41090" xr:uid="{00000000-0005-0000-0000-0000E0A00000}"/>
    <cellStyle name="Total 4 3 5" xfId="41091" xr:uid="{00000000-0005-0000-0000-0000E1A00000}"/>
    <cellStyle name="Total 4 3 50" xfId="41092" xr:uid="{00000000-0005-0000-0000-0000E2A00000}"/>
    <cellStyle name="Total 4 3 51" xfId="41093" xr:uid="{00000000-0005-0000-0000-0000E3A00000}"/>
    <cellStyle name="Total 4 3 52" xfId="41094" xr:uid="{00000000-0005-0000-0000-0000E4A00000}"/>
    <cellStyle name="Total 4 3 53" xfId="41095" xr:uid="{00000000-0005-0000-0000-0000E5A00000}"/>
    <cellStyle name="Total 4 3 54" xfId="41096" xr:uid="{00000000-0005-0000-0000-0000E6A00000}"/>
    <cellStyle name="Total 4 3 55" xfId="41097" xr:uid="{00000000-0005-0000-0000-0000E7A00000}"/>
    <cellStyle name="Total 4 3 56" xfId="41098" xr:uid="{00000000-0005-0000-0000-0000E8A00000}"/>
    <cellStyle name="Total 4 3 57" xfId="41099" xr:uid="{00000000-0005-0000-0000-0000E9A00000}"/>
    <cellStyle name="Total 4 3 58" xfId="41100" xr:uid="{00000000-0005-0000-0000-0000EAA00000}"/>
    <cellStyle name="Total 4 3 59" xfId="41101" xr:uid="{00000000-0005-0000-0000-0000EBA00000}"/>
    <cellStyle name="Total 4 3 6" xfId="41102" xr:uid="{00000000-0005-0000-0000-0000ECA00000}"/>
    <cellStyle name="Total 4 3 60" xfId="41103" xr:uid="{00000000-0005-0000-0000-0000EDA00000}"/>
    <cellStyle name="Total 4 3 61" xfId="41104" xr:uid="{00000000-0005-0000-0000-0000EEA00000}"/>
    <cellStyle name="Total 4 3 62" xfId="41105" xr:uid="{00000000-0005-0000-0000-0000EFA00000}"/>
    <cellStyle name="Total 4 3 63" xfId="41106" xr:uid="{00000000-0005-0000-0000-0000F0A00000}"/>
    <cellStyle name="Total 4 3 64" xfId="41107" xr:uid="{00000000-0005-0000-0000-0000F1A00000}"/>
    <cellStyle name="Total 4 3 65" xfId="41108" xr:uid="{00000000-0005-0000-0000-0000F2A00000}"/>
    <cellStyle name="Total 4 3 66" xfId="41109" xr:uid="{00000000-0005-0000-0000-0000F3A00000}"/>
    <cellStyle name="Total 4 3 67" xfId="41110" xr:uid="{00000000-0005-0000-0000-0000F4A00000}"/>
    <cellStyle name="Total 4 3 68" xfId="41111" xr:uid="{00000000-0005-0000-0000-0000F5A00000}"/>
    <cellStyle name="Total 4 3 69" xfId="41112" xr:uid="{00000000-0005-0000-0000-0000F6A00000}"/>
    <cellStyle name="Total 4 3 7" xfId="41113" xr:uid="{00000000-0005-0000-0000-0000F7A00000}"/>
    <cellStyle name="Total 4 3 70" xfId="41114" xr:uid="{00000000-0005-0000-0000-0000F8A00000}"/>
    <cellStyle name="Total 4 3 71" xfId="41115" xr:uid="{00000000-0005-0000-0000-0000F9A00000}"/>
    <cellStyle name="Total 4 3 72" xfId="41116" xr:uid="{00000000-0005-0000-0000-0000FAA00000}"/>
    <cellStyle name="Total 4 3 73" xfId="41117" xr:uid="{00000000-0005-0000-0000-0000FBA00000}"/>
    <cellStyle name="Total 4 3 74" xfId="41118" xr:uid="{00000000-0005-0000-0000-0000FCA00000}"/>
    <cellStyle name="Total 4 3 75" xfId="41119" xr:uid="{00000000-0005-0000-0000-0000FDA00000}"/>
    <cellStyle name="Total 4 3 8" xfId="41120" xr:uid="{00000000-0005-0000-0000-0000FEA00000}"/>
    <cellStyle name="Total 4 3 9" xfId="41121" xr:uid="{00000000-0005-0000-0000-0000FFA00000}"/>
    <cellStyle name="Total 4 30" xfId="41122" xr:uid="{00000000-0005-0000-0000-000000A10000}"/>
    <cellStyle name="Total 4 31" xfId="41123" xr:uid="{00000000-0005-0000-0000-000001A10000}"/>
    <cellStyle name="Total 4 32" xfId="41124" xr:uid="{00000000-0005-0000-0000-000002A10000}"/>
    <cellStyle name="Total 4 33" xfId="41125" xr:uid="{00000000-0005-0000-0000-000003A10000}"/>
    <cellStyle name="Total 4 34" xfId="41126" xr:uid="{00000000-0005-0000-0000-000004A10000}"/>
    <cellStyle name="Total 4 35" xfId="41127" xr:uid="{00000000-0005-0000-0000-000005A10000}"/>
    <cellStyle name="Total 4 36" xfId="41128" xr:uid="{00000000-0005-0000-0000-000006A10000}"/>
    <cellStyle name="Total 4 37" xfId="41129" xr:uid="{00000000-0005-0000-0000-000007A10000}"/>
    <cellStyle name="Total 4 38" xfId="41130" xr:uid="{00000000-0005-0000-0000-000008A10000}"/>
    <cellStyle name="Total 4 39" xfId="41131" xr:uid="{00000000-0005-0000-0000-000009A10000}"/>
    <cellStyle name="Total 4 4" xfId="41132" xr:uid="{00000000-0005-0000-0000-00000AA10000}"/>
    <cellStyle name="Total 4 40" xfId="41133" xr:uid="{00000000-0005-0000-0000-00000BA10000}"/>
    <cellStyle name="Total 4 41" xfId="41134" xr:uid="{00000000-0005-0000-0000-00000CA10000}"/>
    <cellStyle name="Total 4 42" xfId="41135" xr:uid="{00000000-0005-0000-0000-00000DA10000}"/>
    <cellStyle name="Total 4 43" xfId="41136" xr:uid="{00000000-0005-0000-0000-00000EA10000}"/>
    <cellStyle name="Total 4 44" xfId="41137" xr:uid="{00000000-0005-0000-0000-00000FA10000}"/>
    <cellStyle name="Total 4 45" xfId="41138" xr:uid="{00000000-0005-0000-0000-000010A10000}"/>
    <cellStyle name="Total 4 46" xfId="41139" xr:uid="{00000000-0005-0000-0000-000011A10000}"/>
    <cellStyle name="Total 4 47" xfId="41140" xr:uid="{00000000-0005-0000-0000-000012A10000}"/>
    <cellStyle name="Total 4 48" xfId="41141" xr:uid="{00000000-0005-0000-0000-000013A10000}"/>
    <cellStyle name="Total 4 49" xfId="41142" xr:uid="{00000000-0005-0000-0000-000014A10000}"/>
    <cellStyle name="Total 4 5" xfId="41143" xr:uid="{00000000-0005-0000-0000-000015A10000}"/>
    <cellStyle name="Total 4 50" xfId="41144" xr:uid="{00000000-0005-0000-0000-000016A10000}"/>
    <cellStyle name="Total 4 51" xfId="41145" xr:uid="{00000000-0005-0000-0000-000017A10000}"/>
    <cellStyle name="Total 4 52" xfId="41146" xr:uid="{00000000-0005-0000-0000-000018A10000}"/>
    <cellStyle name="Total 4 53" xfId="41147" xr:uid="{00000000-0005-0000-0000-000019A10000}"/>
    <cellStyle name="Total 4 54" xfId="41148" xr:uid="{00000000-0005-0000-0000-00001AA10000}"/>
    <cellStyle name="Total 4 55" xfId="41149" xr:uid="{00000000-0005-0000-0000-00001BA10000}"/>
    <cellStyle name="Total 4 56" xfId="41150" xr:uid="{00000000-0005-0000-0000-00001CA10000}"/>
    <cellStyle name="Total 4 57" xfId="41151" xr:uid="{00000000-0005-0000-0000-00001DA10000}"/>
    <cellStyle name="Total 4 58" xfId="41152" xr:uid="{00000000-0005-0000-0000-00001EA10000}"/>
    <cellStyle name="Total 4 59" xfId="41153" xr:uid="{00000000-0005-0000-0000-00001FA10000}"/>
    <cellStyle name="Total 4 6" xfId="41154" xr:uid="{00000000-0005-0000-0000-000020A10000}"/>
    <cellStyle name="Total 4 60" xfId="41155" xr:uid="{00000000-0005-0000-0000-000021A10000}"/>
    <cellStyle name="Total 4 61" xfId="41156" xr:uid="{00000000-0005-0000-0000-000022A10000}"/>
    <cellStyle name="Total 4 62" xfId="41157" xr:uid="{00000000-0005-0000-0000-000023A10000}"/>
    <cellStyle name="Total 4 63" xfId="41158" xr:uid="{00000000-0005-0000-0000-000024A10000}"/>
    <cellStyle name="Total 4 64" xfId="41159" xr:uid="{00000000-0005-0000-0000-000025A10000}"/>
    <cellStyle name="Total 4 65" xfId="41160" xr:uid="{00000000-0005-0000-0000-000026A10000}"/>
    <cellStyle name="Total 4 66" xfId="41161" xr:uid="{00000000-0005-0000-0000-000027A10000}"/>
    <cellStyle name="Total 4 67" xfId="41162" xr:uid="{00000000-0005-0000-0000-000028A10000}"/>
    <cellStyle name="Total 4 68" xfId="41163" xr:uid="{00000000-0005-0000-0000-000029A10000}"/>
    <cellStyle name="Total 4 69" xfId="41164" xr:uid="{00000000-0005-0000-0000-00002AA10000}"/>
    <cellStyle name="Total 4 7" xfId="41165" xr:uid="{00000000-0005-0000-0000-00002BA10000}"/>
    <cellStyle name="Total 4 70" xfId="41166" xr:uid="{00000000-0005-0000-0000-00002CA10000}"/>
    <cellStyle name="Total 4 71" xfId="41167" xr:uid="{00000000-0005-0000-0000-00002DA10000}"/>
    <cellStyle name="Total 4 72" xfId="41168" xr:uid="{00000000-0005-0000-0000-00002EA10000}"/>
    <cellStyle name="Total 4 73" xfId="41169" xr:uid="{00000000-0005-0000-0000-00002FA10000}"/>
    <cellStyle name="Total 4 74" xfId="41170" xr:uid="{00000000-0005-0000-0000-000030A10000}"/>
    <cellStyle name="Total 4 75" xfId="41171" xr:uid="{00000000-0005-0000-0000-000031A10000}"/>
    <cellStyle name="Total 4 76" xfId="41172" xr:uid="{00000000-0005-0000-0000-000032A10000}"/>
    <cellStyle name="Total 4 77" xfId="41173" xr:uid="{00000000-0005-0000-0000-000033A10000}"/>
    <cellStyle name="Total 4 78" xfId="41174" xr:uid="{00000000-0005-0000-0000-000034A10000}"/>
    <cellStyle name="Total 4 79" xfId="41175" xr:uid="{00000000-0005-0000-0000-000035A10000}"/>
    <cellStyle name="Total 4 8" xfId="41176" xr:uid="{00000000-0005-0000-0000-000036A10000}"/>
    <cellStyle name="Total 4 80" xfId="41177" xr:uid="{00000000-0005-0000-0000-000037A10000}"/>
    <cellStyle name="Total 4 9" xfId="41178" xr:uid="{00000000-0005-0000-0000-000038A10000}"/>
    <cellStyle name="Total 4_BALANCE TANQUES MIRASOL ABRIL" xfId="41179" xr:uid="{00000000-0005-0000-0000-000039A10000}"/>
    <cellStyle name="Total 5" xfId="41180" xr:uid="{00000000-0005-0000-0000-00003AA10000}"/>
    <cellStyle name="Total 5 2" xfId="41181" xr:uid="{00000000-0005-0000-0000-00003BA10000}"/>
    <cellStyle name="Total 5 3" xfId="41182" xr:uid="{00000000-0005-0000-0000-00003CA10000}"/>
    <cellStyle name="Total 5 4" xfId="41183" xr:uid="{00000000-0005-0000-0000-00003DA10000}"/>
    <cellStyle name="Total 5 5" xfId="41184" xr:uid="{00000000-0005-0000-0000-00003EA10000}"/>
    <cellStyle name="Total 5 6" xfId="41185" xr:uid="{00000000-0005-0000-0000-00003FA10000}"/>
    <cellStyle name="Total 5 7" xfId="41186" xr:uid="{00000000-0005-0000-0000-000040A10000}"/>
    <cellStyle name="Total 5_BALANCE TANQUES MIRASOL ABRIL" xfId="41187" xr:uid="{00000000-0005-0000-0000-000041A10000}"/>
    <cellStyle name="Total 6" xfId="41188" xr:uid="{00000000-0005-0000-0000-000042A10000}"/>
    <cellStyle name="Total 6 2" xfId="41189" xr:uid="{00000000-0005-0000-0000-000043A10000}"/>
    <cellStyle name="Total 6 3" xfId="41190" xr:uid="{00000000-0005-0000-0000-000044A10000}"/>
    <cellStyle name="Total 6 4" xfId="41191" xr:uid="{00000000-0005-0000-0000-000045A10000}"/>
    <cellStyle name="Total 6 5" xfId="41192" xr:uid="{00000000-0005-0000-0000-000046A10000}"/>
    <cellStyle name="Total 6 6" xfId="41193" xr:uid="{00000000-0005-0000-0000-000047A10000}"/>
    <cellStyle name="Total 6 7" xfId="41194" xr:uid="{00000000-0005-0000-0000-000048A10000}"/>
    <cellStyle name="Total 6_BALANCE TANQUES MIRASOL ABRIL" xfId="41195" xr:uid="{00000000-0005-0000-0000-000049A10000}"/>
    <cellStyle name="Total 7" xfId="41196" xr:uid="{00000000-0005-0000-0000-00004AA10000}"/>
    <cellStyle name="Total 7 2" xfId="41197" xr:uid="{00000000-0005-0000-0000-00004BA10000}"/>
    <cellStyle name="Total 7 3" xfId="41198" xr:uid="{00000000-0005-0000-0000-00004CA10000}"/>
    <cellStyle name="Total 7 4" xfId="41199" xr:uid="{00000000-0005-0000-0000-00004DA10000}"/>
    <cellStyle name="Total 7 5" xfId="41200" xr:uid="{00000000-0005-0000-0000-00004EA10000}"/>
    <cellStyle name="Total 7 6" xfId="41201" xr:uid="{00000000-0005-0000-0000-00004FA10000}"/>
    <cellStyle name="Total 7 7" xfId="41202" xr:uid="{00000000-0005-0000-0000-000050A10000}"/>
    <cellStyle name="Total 7_BALANCE TANQUES MIRASOL ABRIL" xfId="41203" xr:uid="{00000000-0005-0000-0000-000051A10000}"/>
    <cellStyle name="Total 8" xfId="41204" xr:uid="{00000000-0005-0000-0000-000052A10000}"/>
    <cellStyle name="Total 8 2" xfId="41205" xr:uid="{00000000-0005-0000-0000-000053A10000}"/>
    <cellStyle name="Total 8 3" xfId="41206" xr:uid="{00000000-0005-0000-0000-000054A10000}"/>
    <cellStyle name="Total 8_BALANCE TANQUES MIRASOL ABRIL" xfId="41207" xr:uid="{00000000-0005-0000-0000-000055A10000}"/>
    <cellStyle name="Total 9" xfId="41208" xr:uid="{00000000-0005-0000-0000-000056A10000}"/>
    <cellStyle name="Total 9 2" xfId="41209" xr:uid="{00000000-0005-0000-0000-000057A10000}"/>
    <cellStyle name="Total 9 3" xfId="41210" xr:uid="{00000000-0005-0000-0000-000058A10000}"/>
    <cellStyle name="Total 9_BALANCE TANQUES MIRASOL ABRIL" xfId="41211" xr:uid="{00000000-0005-0000-0000-000059A10000}"/>
    <cellStyle name="Währung" xfId="41212" xr:uid="{00000000-0005-0000-0000-00005AA10000}"/>
    <cellStyle name="Warning Text 2" xfId="41213" xr:uid="{00000000-0005-0000-0000-00005BA10000}"/>
    <cellStyle name="x" xfId="41214" xr:uid="{00000000-0005-0000-0000-00005CA10000}"/>
  </cellStyles>
  <dxfs count="0"/>
  <tableStyles count="0" defaultTableStyle="TableStyleMedium2" defaultPivotStyle="PivotStyleLight16"/>
  <colors>
    <mruColors>
      <color rgb="FF4AE0F4"/>
      <color rgb="FF00409F"/>
      <color rgb="FF00549F"/>
      <color rgb="FF01D0F9"/>
      <color rgb="FFBFBFBF"/>
      <color rgb="FF63B1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2"/>
          <c:order val="2"/>
          <c:tx>
            <c:strRef>
              <c:f>'Presupuesto PUT'!$B$9</c:f>
              <c:strCache>
                <c:ptCount val="1"/>
                <c:pt idx="0">
                  <c:v>CAPEX</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91-4BF2-BD64-C6A6EE8271B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091-4BF2-BD64-C6A6EE8271B1}"/>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PUT'!$C$6:$H$6</c15:sqref>
                  </c15:fullRef>
                </c:ext>
              </c:extLst>
              <c:f>('Presupuesto PUT'!$C$6,'Presupuesto PUT'!$H$6)</c:f>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PUT'!$C$9:$H$9</c15:sqref>
                  </c15:fullRef>
                </c:ext>
              </c:extLst>
              <c:f>('Presupuesto PUT'!$C$9,'Presupuesto PUT'!$H$9)</c:f>
              <c:numCache>
                <c:formatCode>_-[$$-409]* #,##0_ ;_-[$$-409]* \-#,##0\ ;_-[$$-409]* "-"??_ ;_-@_ </c:formatCode>
                <c:ptCount val="2"/>
                <c:pt idx="1">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10-EF31-4037-9A51-187DA99D229E}"/>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PUT'!$B$7</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EF31-4037-9A51-187DA99D229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7-3091-4BF2-BD64-C6A6EE8271B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uri="{02D57815-91ED-43cb-92C2-25804820EDAC}">
                        <c15:fullRef>
                          <c15:sqref>'Presupuesto PUT'!$C$7:$H$7</c15:sqref>
                        </c15:fullRef>
                        <c15:formulaRef>
                          <c15:sqref>('Presupuesto PUT'!$C$7,'Presupuesto PUT'!$H$7)</c15:sqref>
                        </c15:formulaRef>
                      </c:ext>
                    </c:extLst>
                    <c:numCache>
                      <c:formatCode>General</c:formatCode>
                      <c:ptCount val="2"/>
                    </c:numCache>
                  </c:numRef>
                </c:val>
                <c:extLst>
                  <c:ext uri="{02D57815-91ED-43cb-92C2-25804820EDAC}">
                    <c15:categoryFilterExceptions/>
                  </c:ext>
                  <c:ext xmlns:c16="http://schemas.microsoft.com/office/drawing/2014/chart" uri="{C3380CC4-5D6E-409C-BE32-E72D297353CC}">
                    <c16:uniqueId val="{00000009-EF31-4037-9A51-187DA99D229E}"/>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'Presupuesto PUT'!$B$8</c15:sqref>
                        </c15:formulaRef>
                      </c:ext>
                    </c:extLst>
                    <c:strCache>
                      <c:ptCount val="1"/>
                      <c:pt idx="0">
                        <c:v>OPEX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9-3091-4BF2-BD64-C6A6EE8271B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B-3091-4BF2-BD64-C6A6EE8271B1}"/>
                    </c:ext>
                  </c:extLst>
                </c:dPt>
                <c:cat>
                  <c:strRef>
                    <c:extLst>
                      <c:ext xmlns:c15="http://schemas.microsoft.com/office/drawing/2012/char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PUT'!$C$8:$H$8</c15:sqref>
                        </c15:fullRef>
                        <c15:formulaRef>
                          <c15:sqref>('Presupuesto PUT'!$C$8,'Presupuesto PUT'!$H$8)</c15:sqref>
                        </c15:formulaRef>
                      </c:ext>
                    </c:extLst>
                    <c:numCache>
                      <c:formatCode>_-[$$-409]* #,##0_ ;_-[$$-409]* \-#,##0\ ;_-[$$-409]* "-"??_ ;_-@_ </c:formatCode>
                      <c:ptCount val="2"/>
                      <c:pt idx="1">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F-EF31-4037-9A51-187DA99D229E}"/>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1"/>
          <c:order val="1"/>
          <c:tx>
            <c:strRef>
              <c:f>'Presupuesto PUT'!$B$8</c:f>
              <c:strCache>
                <c:ptCount val="1"/>
                <c:pt idx="0">
                  <c:v>OPEX</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F5B-4333-8B1B-E91EBA00AC6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EF5B-4333-8B1B-E91EBA00AC6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PUT'!$C$6:$H$6</c15:sqref>
                  </c15:fullRef>
                </c:ext>
              </c:extLst>
              <c:f>('Presupuesto PUT'!$C$6,'Presupuesto PUT'!$H$6)</c:f>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PUT'!$C$8:$H$8</c15:sqref>
                  </c15:fullRef>
                </c:ext>
              </c:extLst>
              <c:f>('Presupuesto PUT'!$C$8,'Presupuesto PUT'!$H$8)</c:f>
              <c:numCache>
                <c:formatCode>_-[$$-409]* #,##0_ ;_-[$$-409]* \-#,##0\ ;_-[$$-409]* "-"??_ ;_-@_ </c:formatCode>
                <c:ptCount val="2"/>
                <c:pt idx="1">
                  <c:v>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F-C868-4863-8665-717EB9749F40}"/>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PUT'!$B$7</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C868-4863-8665-717EB9749F40}"/>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7-EF5B-4333-8B1B-E91EBA00AC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uri="{02D57815-91ED-43cb-92C2-25804820EDAC}">
                        <c15:fullRef>
                          <c15:sqref>'Presupuesto PUT'!$C$7:$H$7</c15:sqref>
                        </c15:fullRef>
                        <c15:formulaRef>
                          <c15:sqref>('Presupuesto PUT'!$C$7,'Presupuesto PUT'!$H$7)</c15:sqref>
                        </c15:formulaRef>
                      </c:ext>
                    </c:extLst>
                    <c:numCache>
                      <c:formatCode>General</c:formatCode>
                      <c:ptCount val="2"/>
                    </c:numCache>
                  </c:numRef>
                </c:val>
                <c:extLst>
                  <c:ext uri="{02D57815-91ED-43cb-92C2-25804820EDAC}">
                    <c15:categoryFilterExceptions/>
                  </c:ext>
                  <c:ext xmlns:c16="http://schemas.microsoft.com/office/drawing/2014/chart" uri="{C3380CC4-5D6E-409C-BE32-E72D297353CC}">
                    <c16:uniqueId val="{00000009-C868-4863-8665-717EB9749F40}"/>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'Presupuesto PUT'!$B$9</c15:sqref>
                        </c15:formulaRef>
                      </c:ext>
                    </c:extLst>
                    <c:strCache>
                      <c:ptCount val="1"/>
                      <c:pt idx="0">
                        <c:v>CAPEX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9-EF5B-4333-8B1B-E91EBA00AC6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B-EF5B-4333-8B1B-E91EBA00AC6F}"/>
                    </c:ext>
                  </c:extLst>
                </c:dPt>
                <c:cat>
                  <c:strRef>
                    <c:extLst>
                      <c:ext xmlns:c15="http://schemas.microsoft.com/office/drawing/2012/char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PUT'!$C$9:$H$9</c15:sqref>
                        </c15:fullRef>
                        <c15:formulaRef>
                          <c15:sqref>('Presupuesto PUT'!$C$9,'Presupuesto PUT'!$H$9)</c15:sqref>
                        </c15:formulaRef>
                      </c:ext>
                    </c:extLst>
                    <c:numCache>
                      <c:formatCode>_-[$$-409]* #,##0_ ;_-[$$-409]* \-#,##0\ ;_-[$$-409]* "-"??_ ;_-@_ </c:formatCode>
                      <c:ptCount val="2"/>
                      <c:pt idx="1">
                        <c:v>0</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10-C868-4863-8665-717EB9749F40}"/>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2"/>
          <c:order val="2"/>
          <c:tx>
            <c:strRef>
              <c:f>'[1]Presupuesto PUT'!$B$9</c:f>
              <c:strCache>
                <c:ptCount val="1"/>
                <c:pt idx="0">
                  <c:v>CAPEX</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91-4BF2-BD64-C6A6EE8271B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091-4BF2-BD64-C6A6EE8271B1}"/>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PUT'!$C$6:$H$6</c15:sqref>
                  </c15:fullRef>
                </c:ext>
              </c:extLst>
              <c:f>('Presupuesto PUT'!$C$6,'Presupuesto PUT'!$H$6)</c:f>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PUT'!$C$9:$H$9</c15:sqref>
                  </c15:fullRef>
                </c:ext>
              </c:extLst>
              <c:f>('Presupuesto PUT'!$C$9,'Presupuesto PUT'!$H$9)</c:f>
              <c:numCache>
                <c:formatCode>_-[$$-409]* #,##0_ ;_-[$$-409]* \-#,##0\ ;_-[$$-409]* "-"??_ ;_-@_ </c:formatCode>
                <c:ptCount val="2"/>
                <c:pt idx="1">
                  <c:v>0</c:v>
                </c:pt>
              </c:numCache>
            </c:numRef>
          </c:val>
          <c:extLst>
            <c:ext xmlns:c16="http://schemas.microsoft.com/office/drawing/2014/chart" uri="{C3380CC4-5D6E-409C-BE32-E72D297353CC}">
              <c16:uniqueId val="{00000010-EF31-4037-9A51-187DA99D229E}"/>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PUT'!$B$7</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EF31-4037-9A51-187DA99D229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7-3091-4BF2-BD64-C6A6EE8271B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uri="{02D57815-91ED-43cb-92C2-25804820EDAC}">
                        <c15:fullRef>
                          <c15:sqref>'Presupuesto PUT'!$C$7:$H$7</c15:sqref>
                        </c15:fullRef>
                        <c15:formulaRef>
                          <c15:sqref>('Presupuesto PUT'!$C$7,'Presupuesto PUT'!$H$7)</c15:sqref>
                        </c15:formulaRef>
                      </c:ext>
                    </c:extLst>
                    <c:numCache>
                      <c:formatCode>General</c:formatCode>
                      <c:ptCount val="2"/>
                    </c:numCache>
                  </c:numRef>
                </c:val>
                <c:extLst>
                  <c:ext xmlns:c16="http://schemas.microsoft.com/office/drawing/2014/chart" uri="{C3380CC4-5D6E-409C-BE32-E72D297353CC}">
                    <c16:uniqueId val="{00000009-EF31-4037-9A51-187DA99D229E}"/>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'Presupuesto PUT'!$B$8</c15:sqref>
                        </c15:formulaRef>
                      </c:ext>
                    </c:extLst>
                    <c:strCache>
                      <c:ptCount val="1"/>
                      <c:pt idx="0">
                        <c:v>OPEX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9-3091-4BF2-BD64-C6A6EE8271B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B-3091-4BF2-BD64-C6A6EE8271B1}"/>
                    </c:ext>
                  </c:extLst>
                </c:dPt>
                <c:cat>
                  <c:strRef>
                    <c:extLst>
                      <c:ext xmlns:c15="http://schemas.microsoft.com/office/drawing/2012/char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PUT'!$C$8:$H$8</c15:sqref>
                        </c15:fullRef>
                        <c15:formulaRef>
                          <c15:sqref>('Presupuesto PUT'!$C$8,'Presupuesto PUT'!$H$8)</c15:sqref>
                        </c15:formulaRef>
                      </c:ext>
                    </c:extLst>
                    <c:numCache>
                      <c:formatCode>_-[$$-409]* #,##0_ ;_-[$$-409]* \-#,##0\ ;_-[$$-409]* "-"??_ ;_-@_ </c:formatCode>
                      <c:ptCount val="2"/>
                      <c:pt idx="1">
                        <c:v>0</c:v>
                      </c:pt>
                    </c:numCache>
                  </c:numRef>
                </c:val>
                <c:extLst xmlns:c15="http://schemas.microsoft.com/office/drawing/2012/chart">
                  <c:ext xmlns:c16="http://schemas.microsoft.com/office/drawing/2014/chart" uri="{C3380CC4-5D6E-409C-BE32-E72D297353CC}">
                    <c16:uniqueId val="{0000000F-EF31-4037-9A51-187DA99D229E}"/>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1"/>
          <c:order val="1"/>
          <c:tx>
            <c:strRef>
              <c:f>'[1]Presupuesto PUT'!$B$8</c:f>
              <c:strCache>
                <c:ptCount val="1"/>
                <c:pt idx="0">
                  <c:v>OPEX</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F5B-4333-8B1B-E91EBA00AC6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EF5B-4333-8B1B-E91EBA00AC6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PUT'!$C$6:$H$6</c15:sqref>
                  </c15:fullRef>
                </c:ext>
              </c:extLst>
              <c:f>('Presupuesto PUT'!$C$6,'Presupuesto PUT'!$H$6)</c:f>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PUT'!$C$8:$H$8</c15:sqref>
                  </c15:fullRef>
                </c:ext>
              </c:extLst>
              <c:f>('Presupuesto PUT'!$C$8,'Presupuesto PUT'!$H$8)</c:f>
              <c:numCache>
                <c:formatCode>_-[$$-409]* #,##0_ ;_-[$$-409]* \-#,##0\ ;_-[$$-409]* "-"??_ ;_-@_ </c:formatCode>
                <c:ptCount val="2"/>
                <c:pt idx="1">
                  <c:v>0</c:v>
                </c:pt>
              </c:numCache>
            </c:numRef>
          </c:val>
          <c:extLst>
            <c:ext xmlns:c16="http://schemas.microsoft.com/office/drawing/2014/chart" uri="{C3380CC4-5D6E-409C-BE32-E72D297353CC}">
              <c16:uniqueId val="{0000000F-C868-4863-8665-717EB9749F40}"/>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PUT'!$B$7</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C868-4863-8665-717EB9749F40}"/>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7-EF5B-4333-8B1B-E91EBA00AC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uri="{02D57815-91ED-43cb-92C2-25804820EDAC}">
                        <c15:fullRef>
                          <c15:sqref>'Presupuesto PUT'!$C$7:$H$7</c15:sqref>
                        </c15:fullRef>
                        <c15:formulaRef>
                          <c15:sqref>('Presupuesto PUT'!$C$7,'Presupuesto PUT'!$H$7)</c15:sqref>
                        </c15:formulaRef>
                      </c:ext>
                    </c:extLst>
                    <c:numCache>
                      <c:formatCode>General</c:formatCode>
                      <c:ptCount val="2"/>
                    </c:numCache>
                  </c:numRef>
                </c:val>
                <c:extLst>
                  <c:ext xmlns:c16="http://schemas.microsoft.com/office/drawing/2014/chart" uri="{C3380CC4-5D6E-409C-BE32-E72D297353CC}">
                    <c16:uniqueId val="{00000009-C868-4863-8665-717EB9749F40}"/>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'Presupuesto PUT'!$B$9</c15:sqref>
                        </c15:formulaRef>
                      </c:ext>
                    </c:extLst>
                    <c:strCache>
                      <c:ptCount val="1"/>
                      <c:pt idx="0">
                        <c:v>CAPEX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9-EF5B-4333-8B1B-E91EBA00AC6F}"/>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B-EF5B-4333-8B1B-E91EBA00AC6F}"/>
                    </c:ext>
                  </c:extLst>
                </c:dPt>
                <c:cat>
                  <c:strRef>
                    <c:extLst>
                      <c:ext xmlns:c15="http://schemas.microsoft.com/office/drawing/2012/chart" uri="{02D57815-91ED-43cb-92C2-25804820EDAC}">
                        <c15:fullRef>
                          <c15:sqref>'Presupuesto PUT'!$C$6:$H$6</c15:sqref>
                        </c15:fullRef>
                        <c15:formulaRef>
                          <c15:sqref>('Presupuesto PUT'!$C$6,'Presupuesto PUT'!$H$6)</c15:sqref>
                        </c15:formulaRef>
                      </c:ext>
                    </c:extLst>
                    <c:strCache>
                      <c:ptCount val="2"/>
                      <c:pt idx="0">
                        <c:v>PRESUPUESTO APROBADO (USD)</c:v>
                      </c:pt>
                      <c:pt idx="1">
                        <c:v>PRESUPUESTO POR EJECUTAR (USD)</c:v>
                      </c:pt>
                    </c:strCache>
                  </c:strRef>
                </c:cat>
                <c:val>
                  <c:numRef>
                    <c:extLst>
                      <c:ext xmlns:c15="http://schemas.microsoft.com/office/drawing/2012/chart" uri="{02D57815-91ED-43cb-92C2-25804820EDAC}">
                        <c15:fullRef>
                          <c15:sqref>'Presupuesto PUT'!$C$9:$H$9</c15:sqref>
                        </c15:fullRef>
                        <c15:formulaRef>
                          <c15:sqref>('Presupuesto PUT'!$C$9,'Presupuesto PUT'!$H$9)</c15:sqref>
                        </c15:formulaRef>
                      </c:ext>
                    </c:extLst>
                    <c:numCache>
                      <c:formatCode>_-[$$-409]* #,##0_ ;_-[$$-409]* \-#,##0\ ;_-[$$-409]* "-"??_ ;_-@_ </c:formatCode>
                      <c:ptCount val="2"/>
                      <c:pt idx="1">
                        <c:v>0</c:v>
                      </c:pt>
                    </c:numCache>
                  </c:numRef>
                </c:val>
                <c:extLst xmlns:c15="http://schemas.microsoft.com/office/drawing/2012/chart">
                  <c:ext xmlns:c16="http://schemas.microsoft.com/office/drawing/2014/chart" uri="{C3380CC4-5D6E-409C-BE32-E72D297353CC}">
                    <c16:uniqueId val="{00000010-C868-4863-8665-717EB9749F40}"/>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'Monitoreos PUT'!$C$194</c:f>
              <c:strCache>
                <c:ptCount val="1"/>
                <c:pt idx="0">
                  <c:v> Monitoring  2021</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'Monitoreos PUT'!$B$195:$B$199</c:f>
              <c:strCache>
                <c:ptCount val="5"/>
                <c:pt idx="0">
                  <c:v>Water monitorings</c:v>
                </c:pt>
                <c:pt idx="1">
                  <c:v>Noise</c:v>
                </c:pt>
                <c:pt idx="2">
                  <c:v>Air</c:v>
                </c:pt>
                <c:pt idx="3">
                  <c:v>Soil</c:v>
                </c:pt>
                <c:pt idx="4">
                  <c:v>Cuts</c:v>
                </c:pt>
              </c:strCache>
            </c:strRef>
          </c:cat>
          <c:val>
            <c:numRef>
              <c:f>'Monitoreos PUT'!$C$195:$C$199</c:f>
              <c:numCache>
                <c:formatCode>General</c:formatCode>
                <c:ptCount val="5"/>
                <c:pt idx="0">
                  <c:v>27</c:v>
                </c:pt>
                <c:pt idx="1">
                  <c:v>2</c:v>
                </c:pt>
                <c:pt idx="2">
                  <c:v>3</c:v>
                </c:pt>
                <c:pt idx="3">
                  <c:v>1</c:v>
                </c:pt>
                <c:pt idx="4">
                  <c:v>0</c:v>
                </c:pt>
              </c:numCache>
            </c:numRef>
          </c:val>
          <c:extLst>
            <c:ext xmlns:c16="http://schemas.microsoft.com/office/drawing/2014/chart" uri="{C3380CC4-5D6E-409C-BE32-E72D297353CC}">
              <c16:uniqueId val="{00000000-497F-47B1-AC76-72327C2A1CD6}"/>
            </c:ext>
          </c:extLst>
        </c:ser>
        <c:dLbls>
          <c:dLblPos val="outEnd"/>
          <c:showLegendKey val="0"/>
          <c:showVal val="1"/>
          <c:showCatName val="0"/>
          <c:showSerName val="0"/>
          <c:showPercent val="0"/>
          <c:showBubbleSize val="0"/>
        </c:dLbls>
        <c:gapWidth val="150"/>
        <c:axId val="206065664"/>
        <c:axId val="206022336"/>
      </c:barChart>
      <c:catAx>
        <c:axId val="206065664"/>
        <c:scaling>
          <c:orientation val="minMax"/>
        </c:scaling>
        <c:delete val="0"/>
        <c:axPos val="b"/>
        <c:title>
          <c:tx>
            <c:rich>
              <a:bodyPr/>
              <a:lstStyle/>
              <a:p>
                <a:pPr>
                  <a:defRPr/>
                </a:pPr>
                <a:r>
                  <a:rPr lang="es-CO"/>
                  <a:t>Monitoring</a:t>
                </a:r>
              </a:p>
            </c:rich>
          </c:tx>
          <c:overlay val="0"/>
        </c:title>
        <c:numFmt formatCode="General" sourceLinked="0"/>
        <c:majorTickMark val="out"/>
        <c:minorTickMark val="none"/>
        <c:tickLblPos val="nextTo"/>
        <c:crossAx val="206022336"/>
        <c:crosses val="autoZero"/>
        <c:auto val="1"/>
        <c:lblAlgn val="ctr"/>
        <c:lblOffset val="100"/>
        <c:noMultiLvlLbl val="0"/>
      </c:catAx>
      <c:valAx>
        <c:axId val="206022336"/>
        <c:scaling>
          <c:orientation val="minMax"/>
          <c:max val="120"/>
          <c:min val="0"/>
        </c:scaling>
        <c:delete val="0"/>
        <c:axPos val="l"/>
        <c:majorGridlines/>
        <c:title>
          <c:tx>
            <c:rich>
              <a:bodyPr rot="-5400000" vert="horz"/>
              <a:lstStyle/>
              <a:p>
                <a:pPr>
                  <a:defRPr/>
                </a:pPr>
                <a:r>
                  <a:rPr lang="en-US"/>
                  <a:t>N° monitoring</a:t>
                </a:r>
              </a:p>
            </c:rich>
          </c:tx>
          <c:overlay val="0"/>
        </c:title>
        <c:numFmt formatCode="General" sourceLinked="1"/>
        <c:majorTickMark val="out"/>
        <c:minorTickMark val="none"/>
        <c:tickLblPos val="nextTo"/>
        <c:crossAx val="206065664"/>
        <c:crosses val="autoZero"/>
        <c:crossBetween val="between"/>
        <c:majorUnit val="20"/>
      </c:valAx>
    </c:plotArea>
    <c:plotVisOnly val="1"/>
    <c:dispBlanksAs val="gap"/>
    <c:showDLblsOverMax val="0"/>
  </c:chart>
  <c:spPr>
    <a:no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1"/>
          <c:order val="1"/>
          <c:tx>
            <c:strRef>
              <c:f>'Presupuesto VMM'!$C$7</c:f>
              <c:strCache>
                <c:ptCount val="1"/>
                <c:pt idx="0">
                  <c:v>OPEX</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51-4F35-8B1D-5DB2E97BD50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A51-4F35-8B1D-5DB2E97BD50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VMM'!$D$5:$I$5</c15:sqref>
                  </c15:fullRef>
                </c:ext>
              </c:extLst>
              <c:f>'Presupuesto VMM'!$D$5:$E$5</c:f>
              <c:strCache>
                <c:ptCount val="2"/>
                <c:pt idx="0">
                  <c:v>PRESUPUESTO APROBADO (USD)</c:v>
                </c:pt>
                <c:pt idx="1">
                  <c:v>EJECUTADO</c:v>
                </c:pt>
              </c:strCache>
            </c:strRef>
          </c:cat>
          <c:val>
            <c:numRef>
              <c:extLst>
                <c:ext xmlns:c15="http://schemas.microsoft.com/office/drawing/2012/chart" uri="{02D57815-91ED-43cb-92C2-25804820EDAC}">
                  <c15:fullRef>
                    <c15:sqref>'Presupuesto VMM'!$D$7:$I$7</c15:sqref>
                  </c15:fullRef>
                </c:ext>
              </c:extLst>
              <c:f>'Presupuesto VMM'!$D$7:$E$7</c:f>
              <c:numCache>
                <c:formatCode>_-[$$-409]* #.##0_ ;_-[$$-409]* \-#.##0\ ;_-[$$-409]* "-"??_ ;_-@_ </c:formatCode>
                <c:ptCount val="2"/>
                <c:pt idx="0">
                  <c:v>1737878</c:v>
                </c:pt>
                <c:pt idx="1">
                  <c:v>130741</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1-6B2C-4FA3-8A1F-AFAA73865F89}"/>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VMM'!$C$6</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5A51-4F35-8B1D-5DB2E97BD50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7-5A51-4F35-8B1D-5DB2E97BD501}"/>
                    </c:ext>
                  </c:extLst>
                </c:dPt>
                <c:cat>
                  <c:strRef>
                    <c:extLst>
                      <c:ex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uri="{02D57815-91ED-43cb-92C2-25804820EDAC}">
                        <c15:fullRef>
                          <c15:sqref>'Presupuesto VMM'!$D$6:$I$6</c15:sqref>
                        </c15:fullRef>
                        <c15:formulaRef>
                          <c15:sqref>'Presupuesto VMM'!$D$6:$E$6</c15:sqref>
                        </c15:formulaRef>
                      </c:ext>
                    </c:extLst>
                    <c:numCache>
                      <c:formatCode>General</c:formatCode>
                      <c:ptCount val="2"/>
                      <c:pt idx="1">
                        <c:v>0</c:v>
                      </c:pt>
                    </c:numCache>
                  </c:numRef>
                </c:val>
                <c:extLst>
                  <c:ext uri="{02D57815-91ED-43cb-92C2-25804820EDAC}">
                    <c15:categoryFilterExceptions/>
                  </c:ext>
                  <c:ext xmlns:c16="http://schemas.microsoft.com/office/drawing/2014/chart" uri="{C3380CC4-5D6E-409C-BE32-E72D297353CC}">
                    <c16:uniqueId val="{00000000-6B2C-4FA3-8A1F-AFAA73865F89}"/>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'Presupuesto VMM'!$C$8</c15:sqref>
                        </c15:formulaRef>
                      </c:ext>
                    </c:extLst>
                    <c:strCache>
                      <c:ptCount val="1"/>
                      <c:pt idx="0">
                        <c:v>CAPEX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9-5A51-4F35-8B1D-5DB2E97BD501}"/>
                    </c:ext>
                  </c:extLst>
                </c:dPt>
                <c:dPt>
                  <c:idx val="1"/>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B-5A51-4F35-8B1D-5DB2E97BD501}"/>
                    </c:ext>
                  </c:extLst>
                </c:dPt>
                <c:cat>
                  <c:strRef>
                    <c:extLst>
                      <c:ext xmlns:c15="http://schemas.microsoft.com/office/drawing/2012/char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xmlns:c15="http://schemas.microsoft.com/office/drawing/2012/chart" uri="{02D57815-91ED-43cb-92C2-25804820EDAC}">
                        <c15:fullRef>
                          <c15:sqref>'Presupuesto VMM'!$D$8:$I$8</c15:sqref>
                        </c15:fullRef>
                        <c15:formulaRef>
                          <c15:sqref>'Presupuesto VMM'!$D$8:$E$8</c15:sqref>
                        </c15:formulaRef>
                      </c:ext>
                    </c:extLst>
                    <c:numCache>
                      <c:formatCode>_-[$$-409]* #.##0_ ;_-[$$-409]* \-#.##0\ ;_-[$$-409]* "-"??_ ;_-@_ </c:formatCode>
                      <c:ptCount val="2"/>
                      <c:pt idx="0">
                        <c:v>741746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2-6B2C-4FA3-8A1F-AFAA73865F89}"/>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2"/>
          <c:order val="2"/>
          <c:tx>
            <c:strRef>
              <c:f>'Presupuesto VMM'!$C$8</c:f>
              <c:strCache>
                <c:ptCount val="1"/>
                <c:pt idx="0">
                  <c:v>CAPEX</c:v>
                </c:pt>
              </c:strCache>
              <c:extLst xmlns:c15="http://schemas.microsoft.com/office/drawing/2012/chart"/>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1AB4-4EB2-9826-00EDF33CF4B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D-1AB4-4EB2-9826-00EDF33CF4B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VMM'!$D$5:$I$5</c15:sqref>
                  </c15:fullRef>
                </c:ext>
              </c:extLst>
              <c:f>'Presupuesto VMM'!$D$5:$E$5</c:f>
              <c:strCache>
                <c:ptCount val="2"/>
                <c:pt idx="0">
                  <c:v>PRESUPUESTO APROBADO (USD)</c:v>
                </c:pt>
                <c:pt idx="1">
                  <c:v>EJECUTADO</c:v>
                </c:pt>
              </c:strCache>
            </c:strRef>
          </c:cat>
          <c:val>
            <c:numRef>
              <c:extLst>
                <c:ext xmlns:c15="http://schemas.microsoft.com/office/drawing/2012/chart" uri="{02D57815-91ED-43cb-92C2-25804820EDAC}">
                  <c15:fullRef>
                    <c15:sqref>'Presupuesto VMM'!$D$8:$I$8</c15:sqref>
                  </c15:fullRef>
                </c:ext>
              </c:extLst>
              <c:f>'Presupuesto VMM'!$D$8:$E$8</c:f>
              <c:numCache>
                <c:formatCode>_-[$$-409]* #,##0_ ;_-[$$-409]* \-#,##0\ ;_-[$$-409]* "-"??_ ;_-@_ </c:formatCode>
                <c:ptCount val="2"/>
                <c:pt idx="0">
                  <c:v>741746</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E-1AB4-4EB2-9826-00EDF33CF4B9}"/>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VMM'!$C$6</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1AB4-4EB2-9826-00EDF33CF4B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8-1AB4-4EB2-9826-00EDF33CF4B9}"/>
                    </c:ext>
                  </c:extLst>
                </c:dPt>
                <c:cat>
                  <c:strRef>
                    <c:extLst>
                      <c:ex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uri="{02D57815-91ED-43cb-92C2-25804820EDAC}">
                        <c15:fullRef>
                          <c15:sqref>'Presupuesto VMM'!$D$6:$I$6</c15:sqref>
                        </c15:fullRef>
                        <c15:formulaRef>
                          <c15:sqref>'Presupuesto VMM'!$D$6:$E$6</c15:sqref>
                        </c15:formulaRef>
                      </c:ext>
                    </c:extLst>
                    <c:numCache>
                      <c:formatCode>General</c:formatCode>
                      <c:ptCount val="2"/>
                      <c:pt idx="1">
                        <c:v>0</c:v>
                      </c:pt>
                    </c:numCache>
                  </c:numRef>
                </c:val>
                <c:extLst>
                  <c:ext uri="{02D57815-91ED-43cb-92C2-25804820EDAC}">
                    <c15:categoryFilterExceptions/>
                  </c:ext>
                  <c:ext xmlns:c16="http://schemas.microsoft.com/office/drawing/2014/chart" uri="{C3380CC4-5D6E-409C-BE32-E72D297353CC}">
                    <c16:uniqueId val="{00000009-1AB4-4EB2-9826-00EDF33CF4B9}"/>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'Presupuesto VMM'!$C$7</c15:sqref>
                        </c15:formulaRef>
                      </c:ext>
                    </c:extLst>
                    <c:strCache>
                      <c:ptCount val="1"/>
                      <c:pt idx="0">
                        <c:v>OPEX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1-1AB4-4EB2-9826-00EDF33CF4B9}"/>
                    </c:ext>
                  </c:extLst>
                </c:dPt>
                <c:dPt>
                  <c:idx val="1"/>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3-1AB4-4EB2-9826-00EDF33CF4B9}"/>
                    </c:ext>
                  </c:extLst>
                </c:dPt>
                <c:cat>
                  <c:strRef>
                    <c:extLst>
                      <c:ext xmlns:c15="http://schemas.microsoft.com/office/drawing/2012/char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xmlns:c15="http://schemas.microsoft.com/office/drawing/2012/chart" uri="{02D57815-91ED-43cb-92C2-25804820EDAC}">
                        <c15:fullRef>
                          <c15:sqref>'Presupuesto VMM'!$D$7:$I$7</c15:sqref>
                        </c15:fullRef>
                        <c15:formulaRef>
                          <c15:sqref>'Presupuesto VMM'!$D$7:$E$7</c15:sqref>
                        </c15:formulaRef>
                      </c:ext>
                    </c:extLst>
                    <c:numCache>
                      <c:formatCode>_-[$$-409]* #,##0_ ;_-[$$-409]* \-#,##0\ ;_-[$$-409]* "-"??_ ;_-@_ </c:formatCode>
                      <c:ptCount val="2"/>
                      <c:pt idx="0">
                        <c:v>1737878</c:v>
                      </c:pt>
                      <c:pt idx="1">
                        <c:v>130741</c:v>
                      </c:pt>
                    </c:numCache>
                  </c:numRef>
                </c:val>
                <c:extLst xmlns:c15="http://schemas.microsoft.com/office/drawing/2012/chart">
                  <c:ext xmlns:c15="http://schemas.microsoft.com/office/drawing/2012/chart" uri="{02D57815-91ED-43cb-92C2-25804820EDAC}">
                    <c15:categoryFilterExceptions/>
                  </c:ext>
                  <c:ext xmlns:c16="http://schemas.microsoft.com/office/drawing/2014/chart" uri="{C3380CC4-5D6E-409C-BE32-E72D297353CC}">
                    <c16:uniqueId val="{00000004-1AB4-4EB2-9826-00EDF33CF4B9}"/>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1"/>
          <c:order val="1"/>
          <c:tx>
            <c:strRef>
              <c:f>'[2]Presupuesto VMM'!$C$7</c:f>
              <c:strCache>
                <c:ptCount val="1"/>
                <c:pt idx="0">
                  <c:v>OPEX</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51-4F35-8B1D-5DB2E97BD50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A51-4F35-8B1D-5DB2E97BD50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VMM'!$D$5:$I$5</c15:sqref>
                  </c15:fullRef>
                </c:ext>
              </c:extLst>
              <c:f>'Presupuesto VMM'!$D$5:$E$5</c:f>
              <c:strCache>
                <c:ptCount val="2"/>
                <c:pt idx="0">
                  <c:v>PRESUPUESTO APROBADO (USD)</c:v>
                </c:pt>
                <c:pt idx="1">
                  <c:v>EJECUTADO</c:v>
                </c:pt>
              </c:strCache>
            </c:strRef>
          </c:cat>
          <c:val>
            <c:numRef>
              <c:extLst>
                <c:ext xmlns:c15="http://schemas.microsoft.com/office/drawing/2012/chart" uri="{02D57815-91ED-43cb-92C2-25804820EDAC}">
                  <c15:fullRef>
                    <c15:sqref>'Presupuesto VMM'!$D$7:$I$7</c15:sqref>
                  </c15:fullRef>
                </c:ext>
              </c:extLst>
              <c:f>'Presupuesto VMM'!$D$7:$E$7</c:f>
              <c:numCache>
                <c:formatCode>_-[$$-409]* #,##0_ ;_-[$$-409]* \-#,##0\ ;_-[$$-409]* "-"??_ ;_-@_ </c:formatCode>
                <c:ptCount val="2"/>
                <c:pt idx="0">
                  <c:v>1737878</c:v>
                </c:pt>
                <c:pt idx="1">
                  <c:v>130741</c:v>
                </c:pt>
              </c:numCache>
            </c:numRef>
          </c:val>
          <c:extLst>
            <c:ext xmlns:c16="http://schemas.microsoft.com/office/drawing/2014/chart" uri="{C3380CC4-5D6E-409C-BE32-E72D297353CC}">
              <c16:uniqueId val="{00000001-6B2C-4FA3-8A1F-AFAA73865F89}"/>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VMM'!$C$6</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5A51-4F35-8B1D-5DB2E97BD50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7-5A51-4F35-8B1D-5DB2E97BD501}"/>
                    </c:ext>
                  </c:extLst>
                </c:dPt>
                <c:cat>
                  <c:strRef>
                    <c:extLst>
                      <c:ex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uri="{02D57815-91ED-43cb-92C2-25804820EDAC}">
                        <c15:fullRef>
                          <c15:sqref>'Presupuesto VMM'!$D$6:$I$6</c15:sqref>
                        </c15:fullRef>
                        <c15:formulaRef>
                          <c15:sqref>'Presupuesto VMM'!$D$6:$E$6</c15:sqref>
                        </c15:formulaRef>
                      </c:ext>
                    </c:extLst>
                    <c:numCache>
                      <c:formatCode>General</c:formatCode>
                      <c:ptCount val="2"/>
                      <c:pt idx="1">
                        <c:v>0</c:v>
                      </c:pt>
                    </c:numCache>
                  </c:numRef>
                </c:val>
                <c:extLst>
                  <c:ext xmlns:c16="http://schemas.microsoft.com/office/drawing/2014/chart" uri="{C3380CC4-5D6E-409C-BE32-E72D297353CC}">
                    <c16:uniqueId val="{00000000-6B2C-4FA3-8A1F-AFAA73865F89}"/>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'Presupuesto VMM'!$C$8</c15:sqref>
                        </c15:formulaRef>
                      </c:ext>
                    </c:extLst>
                    <c:strCache>
                      <c:ptCount val="1"/>
                      <c:pt idx="0">
                        <c:v>CAPEX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9-5A51-4F35-8B1D-5DB2E97BD501}"/>
                    </c:ext>
                  </c:extLst>
                </c:dPt>
                <c:dPt>
                  <c:idx val="1"/>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B-5A51-4F35-8B1D-5DB2E97BD501}"/>
                    </c:ext>
                  </c:extLst>
                </c:dPt>
                <c:cat>
                  <c:strRef>
                    <c:extLst>
                      <c:ext xmlns:c15="http://schemas.microsoft.com/office/drawing/2012/char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xmlns:c15="http://schemas.microsoft.com/office/drawing/2012/chart" uri="{02D57815-91ED-43cb-92C2-25804820EDAC}">
                        <c15:fullRef>
                          <c15:sqref>'Presupuesto VMM'!$D$8:$I$8</c15:sqref>
                        </c15:fullRef>
                        <c15:formulaRef>
                          <c15:sqref>'Presupuesto VMM'!$D$8:$E$8</c15:sqref>
                        </c15:formulaRef>
                      </c:ext>
                    </c:extLst>
                    <c:numCache>
                      <c:formatCode>_-[$$-409]* #,##0_ ;_-[$$-409]* \-#,##0\ ;_-[$$-409]* "-"??_ ;_-@_ </c:formatCode>
                      <c:ptCount val="2"/>
                      <c:pt idx="0">
                        <c:v>741746</c:v>
                      </c:pt>
                    </c:numCache>
                  </c:numRef>
                </c:val>
                <c:extLst xmlns:c15="http://schemas.microsoft.com/office/drawing/2012/chart">
                  <c:ext xmlns:c16="http://schemas.microsoft.com/office/drawing/2014/chart" uri="{C3380CC4-5D6E-409C-BE32-E72D297353CC}">
                    <c16:uniqueId val="{00000002-6B2C-4FA3-8A1F-AFAA73865F89}"/>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pieChart>
        <c:varyColors val="1"/>
        <c:ser>
          <c:idx val="2"/>
          <c:order val="2"/>
          <c:tx>
            <c:strRef>
              <c:f>'[2]Presupuesto VMM'!$C$8</c:f>
              <c:strCache>
                <c:ptCount val="1"/>
                <c:pt idx="0">
                  <c:v>CAPEX</c:v>
                </c:pt>
              </c:strCache>
              <c:extLst xmlns:c15="http://schemas.microsoft.com/office/drawing/2012/chart"/>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B-1AB4-4EB2-9826-00EDF33CF4B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D-1AB4-4EB2-9826-00EDF33CF4B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'Presupuesto VMM'!$D$5:$I$5</c15:sqref>
                  </c15:fullRef>
                </c:ext>
              </c:extLst>
              <c:f>'Presupuesto VMM'!$D$5:$E$5</c:f>
              <c:strCache>
                <c:ptCount val="2"/>
                <c:pt idx="0">
                  <c:v>PRESUPUESTO APROBADO (USD)</c:v>
                </c:pt>
                <c:pt idx="1">
                  <c:v>EJECUTADO</c:v>
                </c:pt>
              </c:strCache>
            </c:strRef>
          </c:cat>
          <c:val>
            <c:numRef>
              <c:extLst>
                <c:ext xmlns:c15="http://schemas.microsoft.com/office/drawing/2012/chart" uri="{02D57815-91ED-43cb-92C2-25804820EDAC}">
                  <c15:fullRef>
                    <c15:sqref>'Presupuesto VMM'!$D$8:$I$8</c15:sqref>
                  </c15:fullRef>
                </c:ext>
              </c:extLst>
              <c:f>'Presupuesto VMM'!$D$8:$E$8</c:f>
              <c:numCache>
                <c:formatCode>_-[$$-409]* #,##0_ ;_-[$$-409]* \-#,##0\ ;_-[$$-409]* "-"??_ ;_-@_ </c:formatCode>
                <c:ptCount val="2"/>
                <c:pt idx="0">
                  <c:v>741746</c:v>
                </c:pt>
              </c:numCache>
            </c:numRef>
          </c:val>
          <c:extLst xmlns:c15="http://schemas.microsoft.com/office/drawing/2012/chart">
            <c:ext xmlns:c16="http://schemas.microsoft.com/office/drawing/2014/chart" uri="{C3380CC4-5D6E-409C-BE32-E72D297353CC}">
              <c16:uniqueId val="{0000000E-1AB4-4EB2-9826-00EDF33CF4B9}"/>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'Presupuesto VMM'!$C$6</c15:sqref>
                        </c15:formulaRef>
                      </c:ext>
                    </c:extLst>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1AB4-4EB2-9826-00EDF33CF4B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8-1AB4-4EB2-9826-00EDF33CF4B9}"/>
                    </c:ext>
                  </c:extLst>
                </c:dPt>
                <c:cat>
                  <c:strRef>
                    <c:extLst>
                      <c:ex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uri="{02D57815-91ED-43cb-92C2-25804820EDAC}">
                        <c15:fullRef>
                          <c15:sqref>'Presupuesto VMM'!$D$6:$I$6</c15:sqref>
                        </c15:fullRef>
                        <c15:formulaRef>
                          <c15:sqref>'Presupuesto VMM'!$D$6:$E$6</c15:sqref>
                        </c15:formulaRef>
                      </c:ext>
                    </c:extLst>
                    <c:numCache>
                      <c:formatCode>General</c:formatCode>
                      <c:ptCount val="2"/>
                      <c:pt idx="1">
                        <c:v>0</c:v>
                      </c:pt>
                    </c:numCache>
                  </c:numRef>
                </c:val>
                <c:extLst>
                  <c:ext xmlns:c16="http://schemas.microsoft.com/office/drawing/2014/chart" uri="{C3380CC4-5D6E-409C-BE32-E72D297353CC}">
                    <c16:uniqueId val="{00000009-1AB4-4EB2-9826-00EDF33CF4B9}"/>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'Presupuesto VMM'!$C$7</c15:sqref>
                        </c15:formulaRef>
                      </c:ext>
                    </c:extLst>
                    <c:strCache>
                      <c:ptCount val="1"/>
                      <c:pt idx="0">
                        <c:v>OPEX</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1-1AB4-4EB2-9826-00EDF33CF4B9}"/>
                    </c:ext>
                  </c:extLst>
                </c:dPt>
                <c:dPt>
                  <c:idx val="1"/>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3-1AB4-4EB2-9826-00EDF33CF4B9}"/>
                    </c:ext>
                  </c:extLst>
                </c:dPt>
                <c:cat>
                  <c:strRef>
                    <c:extLst>
                      <c:ext xmlns:c15="http://schemas.microsoft.com/office/drawing/2012/chart" uri="{02D57815-91ED-43cb-92C2-25804820EDAC}">
                        <c15:fullRef>
                          <c15:sqref>'Presupuesto VMM'!$D$5:$I$5</c15:sqref>
                        </c15:fullRef>
                        <c15:formulaRef>
                          <c15:sqref>'Presupuesto VMM'!$D$5:$E$5</c15:sqref>
                        </c15:formulaRef>
                      </c:ext>
                    </c:extLst>
                    <c:strCache>
                      <c:ptCount val="2"/>
                      <c:pt idx="0">
                        <c:v>PRESUPUESTO APROBADO (USD)</c:v>
                      </c:pt>
                      <c:pt idx="1">
                        <c:v>EJECUTADO</c:v>
                      </c:pt>
                    </c:strCache>
                  </c:strRef>
                </c:cat>
                <c:val>
                  <c:numRef>
                    <c:extLst>
                      <c:ext xmlns:c15="http://schemas.microsoft.com/office/drawing/2012/chart" uri="{02D57815-91ED-43cb-92C2-25804820EDAC}">
                        <c15:fullRef>
                          <c15:sqref>'Presupuesto VMM'!$D$7:$I$7</c15:sqref>
                        </c15:fullRef>
                        <c15:formulaRef>
                          <c15:sqref>'Presupuesto VMM'!$D$7:$E$7</c15:sqref>
                        </c15:formulaRef>
                      </c:ext>
                    </c:extLst>
                    <c:numCache>
                      <c:formatCode>_-[$$-409]* #,##0_ ;_-[$$-409]* \-#,##0\ ;_-[$$-409]* "-"??_ ;_-@_ </c:formatCode>
                      <c:ptCount val="2"/>
                      <c:pt idx="0">
                        <c:v>1737878</c:v>
                      </c:pt>
                      <c:pt idx="1">
                        <c:v>130741</c:v>
                      </c:pt>
                    </c:numCache>
                  </c:numRef>
                </c:val>
                <c:extLst xmlns:c15="http://schemas.microsoft.com/office/drawing/2012/chart">
                  <c:ext xmlns:c16="http://schemas.microsoft.com/office/drawing/2014/chart" uri="{C3380CC4-5D6E-409C-BE32-E72D297353CC}">
                    <c16:uniqueId val="{00000004-1AB4-4EB2-9826-00EDF33CF4B9}"/>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78810326255953"/>
          <c:y val="9.9442456340946062E-2"/>
          <c:w val="0.83398433547579653"/>
          <c:h val="0.78649609427269995"/>
        </c:manualLayout>
      </c:layout>
      <c:barChart>
        <c:barDir val="col"/>
        <c:grouping val="clustered"/>
        <c:varyColors val="0"/>
        <c:ser>
          <c:idx val="0"/>
          <c:order val="0"/>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'Monitoreos VMM'!$B$180:$B$184</c:f>
              <c:strCache>
                <c:ptCount val="5"/>
                <c:pt idx="0">
                  <c:v>Water Monitorings </c:v>
                </c:pt>
                <c:pt idx="1">
                  <c:v>Noise</c:v>
                </c:pt>
                <c:pt idx="2">
                  <c:v>Air</c:v>
                </c:pt>
                <c:pt idx="3">
                  <c:v>Soil</c:v>
                </c:pt>
                <c:pt idx="4">
                  <c:v>Cuts</c:v>
                </c:pt>
              </c:strCache>
            </c:strRef>
          </c:cat>
          <c:val>
            <c:numRef>
              <c:f>'Monitoreos VMM'!$C$180:$C$184</c:f>
              <c:numCache>
                <c:formatCode>General</c:formatCode>
                <c:ptCount val="5"/>
                <c:pt idx="0">
                  <c:v>1</c:v>
                </c:pt>
                <c:pt idx="1">
                  <c:v>0</c:v>
                </c:pt>
                <c:pt idx="2">
                  <c:v>0</c:v>
                </c:pt>
                <c:pt idx="3">
                  <c:v>1</c:v>
                </c:pt>
                <c:pt idx="4">
                  <c:v>0</c:v>
                </c:pt>
              </c:numCache>
            </c:numRef>
          </c:val>
          <c:extLst>
            <c:ext xmlns:c16="http://schemas.microsoft.com/office/drawing/2014/chart" uri="{C3380CC4-5D6E-409C-BE32-E72D297353CC}">
              <c16:uniqueId val="{00000000-497F-47B1-AC76-72327C2A1CD6}"/>
            </c:ext>
          </c:extLst>
        </c:ser>
        <c:dLbls>
          <c:dLblPos val="outEnd"/>
          <c:showLegendKey val="0"/>
          <c:showVal val="1"/>
          <c:showCatName val="0"/>
          <c:showSerName val="0"/>
          <c:showPercent val="0"/>
          <c:showBubbleSize val="0"/>
        </c:dLbls>
        <c:gapWidth val="150"/>
        <c:axId val="217229824"/>
        <c:axId val="206027520"/>
      </c:barChart>
      <c:catAx>
        <c:axId val="217229824"/>
        <c:scaling>
          <c:orientation val="minMax"/>
        </c:scaling>
        <c:delete val="0"/>
        <c:axPos val="b"/>
        <c:title>
          <c:tx>
            <c:rich>
              <a:bodyPr/>
              <a:lstStyle/>
              <a:p>
                <a:pPr>
                  <a:defRPr/>
                </a:pPr>
                <a:r>
                  <a:rPr lang="es-CO"/>
                  <a:t>Monitoring</a:t>
                </a:r>
              </a:p>
            </c:rich>
          </c:tx>
          <c:overlay val="0"/>
        </c:title>
        <c:numFmt formatCode="General" sourceLinked="0"/>
        <c:majorTickMark val="out"/>
        <c:minorTickMark val="none"/>
        <c:tickLblPos val="nextTo"/>
        <c:crossAx val="206027520"/>
        <c:crosses val="autoZero"/>
        <c:auto val="1"/>
        <c:lblAlgn val="ctr"/>
        <c:lblOffset val="100"/>
        <c:noMultiLvlLbl val="0"/>
      </c:catAx>
      <c:valAx>
        <c:axId val="206027520"/>
        <c:scaling>
          <c:orientation val="minMax"/>
          <c:max val="5"/>
          <c:min val="0"/>
        </c:scaling>
        <c:delete val="0"/>
        <c:axPos val="l"/>
        <c:majorGridlines/>
        <c:title>
          <c:tx>
            <c:rich>
              <a:bodyPr rot="-5400000" vert="horz"/>
              <a:lstStyle/>
              <a:p>
                <a:pPr>
                  <a:defRPr/>
                </a:pPr>
                <a:r>
                  <a:rPr lang="en-US"/>
                  <a:t>N° monitoring</a:t>
                </a:r>
              </a:p>
            </c:rich>
          </c:tx>
          <c:overlay val="0"/>
        </c:title>
        <c:numFmt formatCode="General" sourceLinked="1"/>
        <c:majorTickMark val="out"/>
        <c:minorTickMark val="none"/>
        <c:tickLblPos val="nextTo"/>
        <c:spPr>
          <a:noFill/>
        </c:spPr>
        <c:txPr>
          <a:bodyPr/>
          <a:lstStyle/>
          <a:p>
            <a:pPr>
              <a:defRPr>
                <a:solidFill>
                  <a:schemeClr val="tx1"/>
                </a:solidFill>
              </a:defRPr>
            </a:pPr>
            <a:endParaRPr lang="es-CO"/>
          </a:p>
        </c:txPr>
        <c:crossAx val="217229824"/>
        <c:crosses val="autoZero"/>
        <c:crossBetween val="between"/>
        <c:majorUnit val="20"/>
      </c:valAx>
    </c:plotArea>
    <c:plotVisOnly val="1"/>
    <c:dispBlanksAs val="gap"/>
    <c:showDLblsOverMax val="0"/>
  </c:chart>
  <c:spPr>
    <a:no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83586951799152"/>
          <c:y val="7.4996413229696759E-2"/>
          <c:w val="0.78402661890105918"/>
          <c:h val="0.74847323750302552"/>
        </c:manualLayout>
      </c:layout>
      <c:barChart>
        <c:barDir val="col"/>
        <c:grouping val="clustered"/>
        <c:varyColors val="0"/>
        <c:ser>
          <c:idx val="0"/>
          <c:order val="0"/>
          <c:tx>
            <c:strRef>
              <c:f>'Monitoreos VMM'!$C$179</c:f>
              <c:strCache>
                <c:ptCount val="1"/>
                <c:pt idx="0">
                  <c:v>Monitoring 2021</c:v>
                </c:pt>
              </c:strCache>
            </c:strRef>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'Monitoreos VMM'!$B$180:$B$184</c:f>
              <c:strCache>
                <c:ptCount val="5"/>
                <c:pt idx="0">
                  <c:v>Water Monitorings </c:v>
                </c:pt>
                <c:pt idx="1">
                  <c:v>Noise</c:v>
                </c:pt>
                <c:pt idx="2">
                  <c:v>Air</c:v>
                </c:pt>
                <c:pt idx="3">
                  <c:v>Soil</c:v>
                </c:pt>
                <c:pt idx="4">
                  <c:v>Cuts</c:v>
                </c:pt>
              </c:strCache>
            </c:strRef>
          </c:cat>
          <c:val>
            <c:numRef>
              <c:f>'Monitoreos VMM'!$C$180:$C$184</c:f>
              <c:numCache>
                <c:formatCode>General</c:formatCode>
                <c:ptCount val="5"/>
                <c:pt idx="0">
                  <c:v>1</c:v>
                </c:pt>
                <c:pt idx="1">
                  <c:v>0</c:v>
                </c:pt>
                <c:pt idx="2">
                  <c:v>0</c:v>
                </c:pt>
                <c:pt idx="3">
                  <c:v>1</c:v>
                </c:pt>
                <c:pt idx="4">
                  <c:v>0</c:v>
                </c:pt>
              </c:numCache>
            </c:numRef>
          </c:val>
          <c:extLst>
            <c:ext xmlns:c16="http://schemas.microsoft.com/office/drawing/2014/chart" uri="{C3380CC4-5D6E-409C-BE32-E72D297353CC}">
              <c16:uniqueId val="{00000000-497F-47B1-AC76-72327C2A1CD6}"/>
            </c:ext>
          </c:extLst>
        </c:ser>
        <c:dLbls>
          <c:dLblPos val="outEnd"/>
          <c:showLegendKey val="0"/>
          <c:showVal val="1"/>
          <c:showCatName val="0"/>
          <c:showSerName val="0"/>
          <c:showPercent val="0"/>
          <c:showBubbleSize val="0"/>
        </c:dLbls>
        <c:gapWidth val="150"/>
        <c:axId val="217424384"/>
        <c:axId val="204555392"/>
      </c:barChart>
      <c:catAx>
        <c:axId val="217424384"/>
        <c:scaling>
          <c:orientation val="minMax"/>
        </c:scaling>
        <c:delete val="0"/>
        <c:axPos val="b"/>
        <c:title>
          <c:tx>
            <c:rich>
              <a:bodyPr/>
              <a:lstStyle/>
              <a:p>
                <a:pPr>
                  <a:defRPr/>
                </a:pPr>
                <a:r>
                  <a:rPr lang="es-CO"/>
                  <a:t>Monitoring</a:t>
                </a:r>
              </a:p>
            </c:rich>
          </c:tx>
          <c:overlay val="0"/>
        </c:title>
        <c:numFmt formatCode="General" sourceLinked="0"/>
        <c:majorTickMark val="out"/>
        <c:minorTickMark val="none"/>
        <c:tickLblPos val="nextTo"/>
        <c:crossAx val="204555392"/>
        <c:crosses val="autoZero"/>
        <c:auto val="1"/>
        <c:lblAlgn val="ctr"/>
        <c:lblOffset val="100"/>
        <c:noMultiLvlLbl val="0"/>
      </c:catAx>
      <c:valAx>
        <c:axId val="204555392"/>
        <c:scaling>
          <c:orientation val="minMax"/>
          <c:max val="10"/>
          <c:min val="0"/>
        </c:scaling>
        <c:delete val="0"/>
        <c:axPos val="l"/>
        <c:majorGridlines/>
        <c:numFmt formatCode="General" sourceLinked="1"/>
        <c:majorTickMark val="out"/>
        <c:minorTickMark val="none"/>
        <c:tickLblPos val="nextTo"/>
        <c:crossAx val="217424384"/>
        <c:crosses val="autoZero"/>
        <c:crossBetween val="between"/>
        <c:majorUnit val="20"/>
      </c:valAx>
    </c:plotArea>
    <c:plotVisOnly val="1"/>
    <c:dispBlanksAs val="gap"/>
    <c:showDLblsOverMax val="0"/>
  </c:chart>
  <c:spPr>
    <a:no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53242784950389"/>
          <c:y val="7.6586735298892428E-2"/>
          <c:w val="0.87970424592448337"/>
          <c:h val="0.73380674658452838"/>
        </c:manualLayout>
      </c:layout>
      <c:barChart>
        <c:barDir val="col"/>
        <c:grouping val="stacked"/>
        <c:varyColors val="0"/>
        <c:ser>
          <c:idx val="0"/>
          <c:order val="0"/>
          <c:tx>
            <c:strRef>
              <c:f>ICAS!$D$31</c:f>
              <c:strCache>
                <c:ptCount val="1"/>
                <c:pt idx="0">
                  <c:v>ICAS REQUIRED</c:v>
                </c:pt>
              </c:strCache>
            </c:strRef>
          </c:tx>
          <c:spPr>
            <a:solidFill>
              <a:srgbClr val="00579F"/>
            </a:solidFill>
            <a:ln>
              <a:noFill/>
            </a:ln>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ICAS!$E$30:$J$30</c:f>
              <c:numCache>
                <c:formatCode>General</c:formatCode>
                <c:ptCount val="6"/>
                <c:pt idx="0">
                  <c:v>2016</c:v>
                </c:pt>
                <c:pt idx="1">
                  <c:v>2017</c:v>
                </c:pt>
                <c:pt idx="2">
                  <c:v>2018</c:v>
                </c:pt>
                <c:pt idx="3">
                  <c:v>2019</c:v>
                </c:pt>
                <c:pt idx="4">
                  <c:v>2020</c:v>
                </c:pt>
                <c:pt idx="5">
                  <c:v>2021</c:v>
                </c:pt>
              </c:numCache>
            </c:numRef>
          </c:cat>
          <c:val>
            <c:numRef>
              <c:f>ICAS!$E$31:$J$31</c:f>
              <c:numCache>
                <c:formatCode>General</c:formatCode>
                <c:ptCount val="6"/>
                <c:pt idx="0">
                  <c:v>17</c:v>
                </c:pt>
                <c:pt idx="1">
                  <c:v>22</c:v>
                </c:pt>
                <c:pt idx="2">
                  <c:v>28</c:v>
                </c:pt>
                <c:pt idx="3">
                  <c:v>32</c:v>
                </c:pt>
                <c:pt idx="4">
                  <c:v>55</c:v>
                </c:pt>
                <c:pt idx="5">
                  <c:v>0</c:v>
                </c:pt>
              </c:numCache>
            </c:numRef>
          </c:val>
          <c:extLst>
            <c:ext xmlns:c16="http://schemas.microsoft.com/office/drawing/2014/chart" uri="{C3380CC4-5D6E-409C-BE32-E72D297353CC}">
              <c16:uniqueId val="{00000000-8336-49CD-8BE3-B3B6D164812A}"/>
            </c:ext>
          </c:extLst>
        </c:ser>
        <c:ser>
          <c:idx val="1"/>
          <c:order val="1"/>
          <c:tx>
            <c:strRef>
              <c:f>ICAS!$D$32</c:f>
              <c:strCache>
                <c:ptCount val="1"/>
                <c:pt idx="0">
                  <c:v>ICAS SUBMITTED</c:v>
                </c:pt>
              </c:strCache>
            </c:strRef>
          </c:tx>
          <c:spPr>
            <a:solidFill>
              <a:srgbClr val="63B1E5"/>
            </a:solidFill>
          </c:spPr>
          <c:invertIfNegative val="0"/>
          <c:dLbls>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ICAS!$E$30:$J$30</c:f>
              <c:numCache>
                <c:formatCode>General</c:formatCode>
                <c:ptCount val="6"/>
                <c:pt idx="0">
                  <c:v>2016</c:v>
                </c:pt>
                <c:pt idx="1">
                  <c:v>2017</c:v>
                </c:pt>
                <c:pt idx="2">
                  <c:v>2018</c:v>
                </c:pt>
                <c:pt idx="3">
                  <c:v>2019</c:v>
                </c:pt>
                <c:pt idx="4">
                  <c:v>2020</c:v>
                </c:pt>
                <c:pt idx="5">
                  <c:v>2021</c:v>
                </c:pt>
              </c:numCache>
            </c:numRef>
          </c:cat>
          <c:val>
            <c:numRef>
              <c:f>ICAS!$E$32:$J$32</c:f>
              <c:numCache>
                <c:formatCode>General</c:formatCode>
                <c:ptCount val="6"/>
                <c:pt idx="0">
                  <c:v>6</c:v>
                </c:pt>
                <c:pt idx="1">
                  <c:v>10</c:v>
                </c:pt>
                <c:pt idx="2">
                  <c:v>11</c:v>
                </c:pt>
                <c:pt idx="3">
                  <c:v>72</c:v>
                </c:pt>
                <c:pt idx="4">
                  <c:v>58</c:v>
                </c:pt>
                <c:pt idx="5">
                  <c:v>16</c:v>
                </c:pt>
              </c:numCache>
            </c:numRef>
          </c:val>
          <c:extLst>
            <c:ext xmlns:c16="http://schemas.microsoft.com/office/drawing/2014/chart" uri="{C3380CC4-5D6E-409C-BE32-E72D297353CC}">
              <c16:uniqueId val="{00000001-8336-49CD-8BE3-B3B6D164812A}"/>
            </c:ext>
          </c:extLst>
        </c:ser>
        <c:ser>
          <c:idx val="2"/>
          <c:order val="2"/>
          <c:tx>
            <c:strRef>
              <c:f>ICAS!$D$33</c:f>
              <c:strCache>
                <c:ptCount val="1"/>
                <c:pt idx="0">
                  <c:v>ICAS PENDING</c:v>
                </c:pt>
              </c:strCache>
            </c:strRef>
          </c:tx>
          <c:spPr>
            <a:solidFill>
              <a:srgbClr val="008542"/>
            </a:solidFill>
          </c:spPr>
          <c:invertIfNegative val="0"/>
          <c:dLbls>
            <c:dLbl>
              <c:idx val="3"/>
              <c:layout>
                <c:manualLayout>
                  <c:x val="0"/>
                  <c:y val="-2.399314481576692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336-49CD-8BE3-B3B6D164812A}"/>
                </c:ext>
              </c:extLst>
            </c:dLbl>
            <c:spPr>
              <a:no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ICAS!$E$30:$J$30</c:f>
              <c:numCache>
                <c:formatCode>General</c:formatCode>
                <c:ptCount val="6"/>
                <c:pt idx="0">
                  <c:v>2016</c:v>
                </c:pt>
                <c:pt idx="1">
                  <c:v>2017</c:v>
                </c:pt>
                <c:pt idx="2">
                  <c:v>2018</c:v>
                </c:pt>
                <c:pt idx="3">
                  <c:v>2019</c:v>
                </c:pt>
                <c:pt idx="4">
                  <c:v>2020</c:v>
                </c:pt>
                <c:pt idx="5">
                  <c:v>2021</c:v>
                </c:pt>
              </c:numCache>
            </c:numRef>
          </c:cat>
          <c:val>
            <c:numRef>
              <c:f>ICAS!$E$33:$J$33</c:f>
              <c:numCache>
                <c:formatCode>General</c:formatCode>
                <c:ptCount val="6"/>
                <c:pt idx="0">
                  <c:v>11</c:v>
                </c:pt>
                <c:pt idx="1">
                  <c:v>23</c:v>
                </c:pt>
                <c:pt idx="2">
                  <c:v>40</c:v>
                </c:pt>
                <c:pt idx="3">
                  <c:v>0</c:v>
                </c:pt>
                <c:pt idx="4">
                  <c:v>-3</c:v>
                </c:pt>
                <c:pt idx="5">
                  <c:v>-19</c:v>
                </c:pt>
              </c:numCache>
            </c:numRef>
          </c:val>
          <c:extLst>
            <c:ext xmlns:c16="http://schemas.microsoft.com/office/drawing/2014/chart" uri="{C3380CC4-5D6E-409C-BE32-E72D297353CC}">
              <c16:uniqueId val="{00000003-8336-49CD-8BE3-B3B6D164812A}"/>
            </c:ext>
          </c:extLst>
        </c:ser>
        <c:dLbls>
          <c:showLegendKey val="0"/>
          <c:showVal val="0"/>
          <c:showCatName val="0"/>
          <c:showSerName val="0"/>
          <c:showPercent val="0"/>
          <c:showBubbleSize val="0"/>
        </c:dLbls>
        <c:gapWidth val="150"/>
        <c:overlap val="100"/>
        <c:axId val="218718720"/>
        <c:axId val="206152832"/>
      </c:barChart>
      <c:catAx>
        <c:axId val="218718720"/>
        <c:scaling>
          <c:orientation val="minMax"/>
        </c:scaling>
        <c:delete val="0"/>
        <c:axPos val="b"/>
        <c:numFmt formatCode="General" sourceLinked="1"/>
        <c:majorTickMark val="out"/>
        <c:minorTickMark val="none"/>
        <c:tickLblPos val="nextTo"/>
        <c:txPr>
          <a:bodyPr rot="0" vert="horz"/>
          <a:lstStyle/>
          <a:p>
            <a:pPr>
              <a:defRPr sz="1200" b="0" i="0" u="none" strike="noStrike" baseline="0">
                <a:solidFill>
                  <a:srgbClr val="000000"/>
                </a:solidFill>
                <a:latin typeface="Calibri"/>
                <a:ea typeface="Calibri"/>
                <a:cs typeface="Calibri"/>
              </a:defRPr>
            </a:pPr>
            <a:endParaRPr lang="es-CO"/>
          </a:p>
        </c:txPr>
        <c:crossAx val="206152832"/>
        <c:crosses val="autoZero"/>
        <c:auto val="1"/>
        <c:lblAlgn val="ctr"/>
        <c:lblOffset val="100"/>
        <c:noMultiLvlLbl val="0"/>
      </c:catAx>
      <c:valAx>
        <c:axId val="206152832"/>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cs typeface="Calibri"/>
                  </a:rPr>
                  <a:t>N</a:t>
                </a:r>
                <a:r>
                  <a:rPr lang="en-US" sz="1200" b="1" i="0" u="none" strike="noStrike" baseline="0">
                    <a:solidFill>
                      <a:srgbClr val="000000"/>
                    </a:solidFill>
                    <a:latin typeface="+mn-ea"/>
                    <a:ea typeface="+mn-ea"/>
                    <a:cs typeface="+mn-ea"/>
                  </a:rPr>
                  <a:t>°</a:t>
                </a:r>
                <a:r>
                  <a:rPr lang="en-US" sz="1200" b="1" i="0" u="none" strike="noStrike" baseline="0">
                    <a:solidFill>
                      <a:srgbClr val="000000"/>
                    </a:solidFill>
                    <a:latin typeface="Calibri"/>
                    <a:ea typeface="+mn-ea"/>
                    <a:cs typeface="Calibri"/>
                  </a:rPr>
                  <a:t> ICAS</a:t>
                </a:r>
                <a:endParaRPr lang="en-US" sz="1200" b="1" i="0" u="none" strike="noStrike" baseline="0">
                  <a:solidFill>
                    <a:srgbClr val="000000"/>
                  </a:solidFill>
                  <a:latin typeface="Calibri"/>
                  <a:cs typeface="Calibri"/>
                </a:endParaRPr>
              </a:p>
            </c:rich>
          </c:tx>
          <c:overlay val="0"/>
        </c:title>
        <c:numFmt formatCode="General" sourceLinked="1"/>
        <c:majorTickMark val="out"/>
        <c:minorTickMark val="none"/>
        <c:tickLblPos val="nextTo"/>
        <c:txPr>
          <a:bodyPr rot="0" vert="horz"/>
          <a:lstStyle/>
          <a:p>
            <a:pPr>
              <a:defRPr sz="1200" b="0" i="0" u="none" strike="noStrike" baseline="0">
                <a:solidFill>
                  <a:srgbClr val="000000"/>
                </a:solidFill>
                <a:latin typeface="Calibri"/>
                <a:ea typeface="Calibri"/>
                <a:cs typeface="Calibri"/>
              </a:defRPr>
            </a:pPr>
            <a:endParaRPr lang="es-CO"/>
          </a:p>
        </c:txPr>
        <c:crossAx val="218718720"/>
        <c:crosses val="autoZero"/>
        <c:crossBetween val="between"/>
      </c:valAx>
    </c:plotArea>
    <c:legend>
      <c:legendPos val="b"/>
      <c:overlay val="0"/>
      <c:txPr>
        <a:bodyPr/>
        <a:lstStyle/>
        <a:p>
          <a:pPr>
            <a:defRPr sz="1100" b="0" i="0" u="none" strike="noStrike" baseline="0">
              <a:solidFill>
                <a:srgbClr val="000000"/>
              </a:solidFill>
              <a:latin typeface="Calibri"/>
              <a:ea typeface="Calibri"/>
              <a:cs typeface="Calibri"/>
            </a:defRPr>
          </a:pPr>
          <a:endParaRPr lang="es-CO"/>
        </a:p>
      </c:txPr>
    </c:legend>
    <c:plotVisOnly val="1"/>
    <c:dispBlanksAs val="gap"/>
    <c:showDLblsOverMax val="0"/>
  </c:chart>
  <c:txPr>
    <a:bodyPr/>
    <a:lstStyle/>
    <a:p>
      <a:pPr>
        <a:defRPr sz="1200" b="0" i="0" u="none" strike="noStrike" baseline="0">
          <a:solidFill>
            <a:srgbClr val="000000"/>
          </a:solidFill>
          <a:latin typeface="Calibri"/>
          <a:ea typeface="Calibri"/>
          <a:cs typeface="Calibri"/>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'CUMP LEGAL'!$B$63</c:f>
              <c:strCache>
                <c:ptCount val="1"/>
                <c:pt idx="0">
                  <c:v>MADS</c:v>
                </c:pt>
              </c:strCache>
            </c:strRef>
          </c:tx>
          <c:spPr>
            <a:solidFill>
              <a:schemeClr val="accent1"/>
            </a:solidFill>
            <a:ln>
              <a:noFill/>
            </a:ln>
            <a:effectLst/>
          </c:spPr>
          <c:invertIfNegative val="0"/>
          <c:cat>
            <c:strRef>
              <c:f>'CUMP LEGAL'!$C$62:$E$62</c:f>
              <c:strCache>
                <c:ptCount val="3"/>
                <c:pt idx="0">
                  <c:v>VMM</c:v>
                </c:pt>
                <c:pt idx="1">
                  <c:v>PUT</c:v>
                </c:pt>
                <c:pt idx="2">
                  <c:v>TOTAL</c:v>
                </c:pt>
              </c:strCache>
            </c:strRef>
          </c:cat>
          <c:val>
            <c:numRef>
              <c:f>'CUMP LEGAL'!$C$63:$E$63</c:f>
              <c:numCache>
                <c:formatCode>General</c:formatCode>
                <c:ptCount val="3"/>
                <c:pt idx="0">
                  <c:v>22</c:v>
                </c:pt>
                <c:pt idx="1">
                  <c:v>9</c:v>
                </c:pt>
                <c:pt idx="2">
                  <c:v>31</c:v>
                </c:pt>
              </c:numCache>
            </c:numRef>
          </c:val>
          <c:extLst>
            <c:ext xmlns:c16="http://schemas.microsoft.com/office/drawing/2014/chart" uri="{C3380CC4-5D6E-409C-BE32-E72D297353CC}">
              <c16:uniqueId val="{00000000-09EC-4FAB-AAF5-FB7E148C5BBA}"/>
            </c:ext>
          </c:extLst>
        </c:ser>
        <c:ser>
          <c:idx val="1"/>
          <c:order val="1"/>
          <c:tx>
            <c:strRef>
              <c:f>'CUMP LEGAL'!$B$64</c:f>
              <c:strCache>
                <c:ptCount val="1"/>
                <c:pt idx="0">
                  <c:v>ANLA</c:v>
                </c:pt>
              </c:strCache>
            </c:strRef>
          </c:tx>
          <c:spPr>
            <a:solidFill>
              <a:schemeClr val="accent2"/>
            </a:solidFill>
            <a:ln>
              <a:noFill/>
            </a:ln>
            <a:effectLst/>
          </c:spPr>
          <c:invertIfNegative val="0"/>
          <c:cat>
            <c:strRef>
              <c:f>'CUMP LEGAL'!$C$62:$E$62</c:f>
              <c:strCache>
                <c:ptCount val="3"/>
                <c:pt idx="0">
                  <c:v>VMM</c:v>
                </c:pt>
                <c:pt idx="1">
                  <c:v>PUT</c:v>
                </c:pt>
                <c:pt idx="2">
                  <c:v>TOTAL</c:v>
                </c:pt>
              </c:strCache>
            </c:strRef>
          </c:cat>
          <c:val>
            <c:numRef>
              <c:f>'CUMP LEGAL'!$C$64:$E$64</c:f>
              <c:numCache>
                <c:formatCode>General</c:formatCode>
                <c:ptCount val="3"/>
                <c:pt idx="0">
                  <c:v>16</c:v>
                </c:pt>
                <c:pt idx="1">
                  <c:v>21</c:v>
                </c:pt>
                <c:pt idx="2">
                  <c:v>37</c:v>
                </c:pt>
              </c:numCache>
            </c:numRef>
          </c:val>
          <c:extLst>
            <c:ext xmlns:c16="http://schemas.microsoft.com/office/drawing/2014/chart" uri="{C3380CC4-5D6E-409C-BE32-E72D297353CC}">
              <c16:uniqueId val="{00000001-09EC-4FAB-AAF5-FB7E148C5BBA}"/>
            </c:ext>
          </c:extLst>
        </c:ser>
        <c:ser>
          <c:idx val="2"/>
          <c:order val="2"/>
          <c:tx>
            <c:strRef>
              <c:f>'CUMP LEGAL'!$B$65</c:f>
              <c:strCache>
                <c:ptCount val="1"/>
                <c:pt idx="0">
                  <c:v>CAR</c:v>
                </c:pt>
              </c:strCache>
            </c:strRef>
          </c:tx>
          <c:spPr>
            <a:solidFill>
              <a:schemeClr val="accent3"/>
            </a:solidFill>
            <a:ln>
              <a:noFill/>
            </a:ln>
            <a:effectLst/>
          </c:spPr>
          <c:invertIfNegative val="0"/>
          <c:cat>
            <c:strRef>
              <c:f>'CUMP LEGAL'!$C$62:$E$62</c:f>
              <c:strCache>
                <c:ptCount val="3"/>
                <c:pt idx="0">
                  <c:v>VMM</c:v>
                </c:pt>
                <c:pt idx="1">
                  <c:v>PUT</c:v>
                </c:pt>
                <c:pt idx="2">
                  <c:v>TOTAL</c:v>
                </c:pt>
              </c:strCache>
            </c:strRef>
          </c:cat>
          <c:val>
            <c:numRef>
              <c:f>'CUMP LEGAL'!$C$65:$E$65</c:f>
              <c:numCache>
                <c:formatCode>General</c:formatCode>
                <c:ptCount val="3"/>
                <c:pt idx="0">
                  <c:v>2</c:v>
                </c:pt>
                <c:pt idx="1">
                  <c:v>20</c:v>
                </c:pt>
                <c:pt idx="2">
                  <c:v>22</c:v>
                </c:pt>
              </c:numCache>
            </c:numRef>
          </c:val>
          <c:extLst>
            <c:ext xmlns:c16="http://schemas.microsoft.com/office/drawing/2014/chart" uri="{C3380CC4-5D6E-409C-BE32-E72D297353CC}">
              <c16:uniqueId val="{00000002-09EC-4FAB-AAF5-FB7E148C5BBA}"/>
            </c:ext>
          </c:extLst>
        </c:ser>
        <c:dLbls>
          <c:showLegendKey val="0"/>
          <c:showVal val="0"/>
          <c:showCatName val="0"/>
          <c:showSerName val="0"/>
          <c:showPercent val="0"/>
          <c:showBubbleSize val="0"/>
        </c:dLbls>
        <c:gapWidth val="150"/>
        <c:axId val="205733888"/>
        <c:axId val="206155712"/>
      </c:barChart>
      <c:catAx>
        <c:axId val="2057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6155712"/>
        <c:crosses val="autoZero"/>
        <c:auto val="1"/>
        <c:lblAlgn val="ctr"/>
        <c:lblOffset val="100"/>
        <c:noMultiLvlLbl val="0"/>
      </c:catAx>
      <c:valAx>
        <c:axId val="206155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573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Expedientes</a:t>
            </a:r>
          </a:p>
        </c:rich>
      </c:tx>
      <c:overlay val="1"/>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'CUMP LEGAL'!$G$63:$G$65</c:f>
              <c:strCache>
                <c:ptCount val="3"/>
                <c:pt idx="0">
                  <c:v>ANLA</c:v>
                </c:pt>
                <c:pt idx="1">
                  <c:v>MADS</c:v>
                </c:pt>
                <c:pt idx="2">
                  <c:v>CAR</c:v>
                </c:pt>
              </c:strCache>
            </c:strRef>
          </c:cat>
          <c:val>
            <c:numRef>
              <c:f>'CUMP LEGAL'!$H$63:$H$65</c:f>
              <c:numCache>
                <c:formatCode>General</c:formatCode>
                <c:ptCount val="3"/>
                <c:pt idx="0">
                  <c:v>54</c:v>
                </c:pt>
                <c:pt idx="1">
                  <c:v>18</c:v>
                </c:pt>
                <c:pt idx="2">
                  <c:v>33</c:v>
                </c:pt>
              </c:numCache>
            </c:numRef>
          </c:val>
          <c:extLst>
            <c:ext xmlns:c16="http://schemas.microsoft.com/office/drawing/2014/chart" uri="{C3380CC4-5D6E-409C-BE32-E72D297353CC}">
              <c16:uniqueId val="{00000000-7F63-4AB8-BC07-85050C63AC7F}"/>
            </c:ext>
          </c:extLst>
        </c:ser>
        <c:dLbls>
          <c:showLegendKey val="0"/>
          <c:showVal val="0"/>
          <c:showCatName val="0"/>
          <c:showSerName val="0"/>
          <c:showPercent val="0"/>
          <c:showBubbleSize val="0"/>
        </c:dLbls>
        <c:gapWidth val="150"/>
        <c:axId val="218721280"/>
        <c:axId val="206157440"/>
      </c:barChart>
      <c:catAx>
        <c:axId val="218721280"/>
        <c:scaling>
          <c:orientation val="minMax"/>
        </c:scaling>
        <c:delete val="0"/>
        <c:axPos val="b"/>
        <c:numFmt formatCode="General" sourceLinked="0"/>
        <c:majorTickMark val="out"/>
        <c:minorTickMark val="none"/>
        <c:tickLblPos val="nextTo"/>
        <c:crossAx val="206157440"/>
        <c:crosses val="autoZero"/>
        <c:auto val="1"/>
        <c:lblAlgn val="ctr"/>
        <c:lblOffset val="100"/>
        <c:noMultiLvlLbl val="0"/>
      </c:catAx>
      <c:valAx>
        <c:axId val="206157440"/>
        <c:scaling>
          <c:orientation val="minMax"/>
        </c:scaling>
        <c:delete val="1"/>
        <c:axPos val="l"/>
        <c:numFmt formatCode="General" sourceLinked="1"/>
        <c:majorTickMark val="out"/>
        <c:minorTickMark val="none"/>
        <c:tickLblPos val="nextTo"/>
        <c:crossAx val="2187212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invertIfNegative val="0"/>
          <c:cat>
            <c:numRef>
              <c:f>'CUMP LEGAL'!$AC$34</c:f>
              <c:numCache>
                <c:formatCode>General</c:formatCode>
                <c:ptCount val="1"/>
              </c:numCache>
            </c:numRef>
          </c:cat>
          <c:val>
            <c:numRef>
              <c:f>'CUMP LEGAL'!$Q$27</c:f>
              <c:numCache>
                <c:formatCode>General</c:formatCode>
                <c:ptCount val="1"/>
                <c:pt idx="0">
                  <c:v>0</c:v>
                </c:pt>
              </c:numCache>
            </c:numRef>
          </c:val>
          <c:extLst>
            <c:ext xmlns:c16="http://schemas.microsoft.com/office/drawing/2014/chart" uri="{C3380CC4-5D6E-409C-BE32-E72D297353CC}">
              <c16:uniqueId val="{00000000-145D-4DA5-93FC-C0B2B1866404}"/>
            </c:ext>
          </c:extLst>
        </c:ser>
        <c:ser>
          <c:idx val="1"/>
          <c:order val="1"/>
          <c:invertIfNegative val="0"/>
          <c:cat>
            <c:numRef>
              <c:f>'CUMP LEGAL'!$AC$34</c:f>
              <c:numCache>
                <c:formatCode>General</c:formatCode>
                <c:ptCount val="1"/>
              </c:numCache>
            </c:numRef>
          </c:cat>
          <c:val>
            <c:numRef>
              <c:f>'CUMP LEGAL'!$Q$28</c:f>
              <c:numCache>
                <c:formatCode>General</c:formatCode>
                <c:ptCount val="1"/>
                <c:pt idx="0">
                  <c:v>0</c:v>
                </c:pt>
              </c:numCache>
            </c:numRef>
          </c:val>
          <c:extLst>
            <c:ext xmlns:c16="http://schemas.microsoft.com/office/drawing/2014/chart" uri="{C3380CC4-5D6E-409C-BE32-E72D297353CC}">
              <c16:uniqueId val="{00000001-145D-4DA5-93FC-C0B2B1866404}"/>
            </c:ext>
          </c:extLst>
        </c:ser>
        <c:ser>
          <c:idx val="2"/>
          <c:order val="2"/>
          <c:invertIfNegative val="0"/>
          <c:cat>
            <c:numRef>
              <c:f>'CUMP LEGAL'!$AC$34</c:f>
              <c:numCache>
                <c:formatCode>General</c:formatCode>
                <c:ptCount val="1"/>
              </c:numCache>
            </c:numRef>
          </c:cat>
          <c:val>
            <c:numRef>
              <c:f>'CUMP LEGAL'!$W$26</c:f>
              <c:numCache>
                <c:formatCode>General</c:formatCode>
                <c:ptCount val="1"/>
                <c:pt idx="0">
                  <c:v>0</c:v>
                </c:pt>
              </c:numCache>
            </c:numRef>
          </c:val>
          <c:extLst>
            <c:ext xmlns:c16="http://schemas.microsoft.com/office/drawing/2014/chart" uri="{C3380CC4-5D6E-409C-BE32-E72D297353CC}">
              <c16:uniqueId val="{00000002-145D-4DA5-93FC-C0B2B1866404}"/>
            </c:ext>
          </c:extLst>
        </c:ser>
        <c:ser>
          <c:idx val="3"/>
          <c:order val="3"/>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'CUMP LEGAL'!$AC$34</c:f>
              <c:numCache>
                <c:formatCode>General</c:formatCode>
                <c:ptCount val="1"/>
              </c:numCache>
            </c:numRef>
          </c:cat>
          <c:val>
            <c:numRef>
              <c:f>'CUMP LEGAL'!$W$27</c:f>
              <c:numCache>
                <c:formatCode>General</c:formatCode>
                <c:ptCount val="1"/>
                <c:pt idx="0">
                  <c:v>49</c:v>
                </c:pt>
              </c:numCache>
            </c:numRef>
          </c:val>
          <c:extLst>
            <c:ext xmlns:c16="http://schemas.microsoft.com/office/drawing/2014/chart" uri="{C3380CC4-5D6E-409C-BE32-E72D297353CC}">
              <c16:uniqueId val="{00000003-145D-4DA5-93FC-C0B2B1866404}"/>
            </c:ext>
          </c:extLst>
        </c:ser>
        <c:ser>
          <c:idx val="4"/>
          <c:order val="4"/>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'CUMP LEGAL'!$AC$34</c:f>
              <c:numCache>
                <c:formatCode>General</c:formatCode>
                <c:ptCount val="1"/>
              </c:numCache>
            </c:numRef>
          </c:cat>
          <c:val>
            <c:numRef>
              <c:f>'CUMP LEGAL'!$W$28</c:f>
              <c:numCache>
                <c:formatCode>General</c:formatCode>
                <c:ptCount val="1"/>
                <c:pt idx="0">
                  <c:v>60</c:v>
                </c:pt>
              </c:numCache>
            </c:numRef>
          </c:val>
          <c:extLst>
            <c:ext xmlns:c16="http://schemas.microsoft.com/office/drawing/2014/chart" uri="{C3380CC4-5D6E-409C-BE32-E72D297353CC}">
              <c16:uniqueId val="{00000004-145D-4DA5-93FC-C0B2B1866404}"/>
            </c:ext>
          </c:extLst>
        </c:ser>
        <c:dLbls>
          <c:showLegendKey val="0"/>
          <c:showVal val="0"/>
          <c:showCatName val="0"/>
          <c:showSerName val="0"/>
          <c:showPercent val="0"/>
          <c:showBubbleSize val="0"/>
        </c:dLbls>
        <c:gapWidth val="150"/>
        <c:overlap val="100"/>
        <c:axId val="205735936"/>
        <c:axId val="206159168"/>
      </c:barChart>
      <c:catAx>
        <c:axId val="205735936"/>
        <c:scaling>
          <c:orientation val="minMax"/>
        </c:scaling>
        <c:delete val="0"/>
        <c:axPos val="b"/>
        <c:numFmt formatCode="General" sourceLinked="1"/>
        <c:majorTickMark val="out"/>
        <c:minorTickMark val="none"/>
        <c:tickLblPos val="nextTo"/>
        <c:crossAx val="206159168"/>
        <c:crosses val="autoZero"/>
        <c:auto val="1"/>
        <c:lblAlgn val="ctr"/>
        <c:lblOffset val="100"/>
        <c:noMultiLvlLbl val="0"/>
      </c:catAx>
      <c:valAx>
        <c:axId val="206159168"/>
        <c:scaling>
          <c:orientation val="minMax"/>
        </c:scaling>
        <c:delete val="1"/>
        <c:axPos val="l"/>
        <c:numFmt formatCode="General" sourceLinked="1"/>
        <c:majorTickMark val="out"/>
        <c:minorTickMark val="none"/>
        <c:tickLblPos val="nextTo"/>
        <c:crossAx val="2057359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'CUMP LEGAL'!$V$3</c:f>
              <c:strCache>
                <c:ptCount val="1"/>
                <c:pt idx="0">
                  <c:v>2018-2020</c:v>
                </c:pt>
              </c:strCache>
            </c:strRef>
          </c:cat>
          <c:val>
            <c:numRef>
              <c:f>'CUMP LEGAL'!$V$4</c:f>
              <c:numCache>
                <c:formatCode>General</c:formatCode>
                <c:ptCount val="1"/>
                <c:pt idx="0">
                  <c:v>22</c:v>
                </c:pt>
              </c:numCache>
            </c:numRef>
          </c:val>
          <c:extLst>
            <c:ext xmlns:c16="http://schemas.microsoft.com/office/drawing/2014/chart" uri="{C3380CC4-5D6E-409C-BE32-E72D297353CC}">
              <c16:uniqueId val="{00000000-4371-4E45-8565-E86A6477AD25}"/>
            </c:ext>
          </c:extLst>
        </c:ser>
        <c:ser>
          <c:idx val="1"/>
          <c:order val="1"/>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'CUMP LEGAL'!$V$3</c:f>
              <c:strCache>
                <c:ptCount val="1"/>
                <c:pt idx="0">
                  <c:v>2018-2020</c:v>
                </c:pt>
              </c:strCache>
            </c:strRef>
          </c:cat>
          <c:val>
            <c:numRef>
              <c:f>'CUMP LEGAL'!$V$5</c:f>
              <c:numCache>
                <c:formatCode>General</c:formatCode>
                <c:ptCount val="1"/>
                <c:pt idx="0">
                  <c:v>16</c:v>
                </c:pt>
              </c:numCache>
            </c:numRef>
          </c:val>
          <c:extLst>
            <c:ext xmlns:c16="http://schemas.microsoft.com/office/drawing/2014/chart" uri="{C3380CC4-5D6E-409C-BE32-E72D297353CC}">
              <c16:uniqueId val="{00000001-4371-4E45-8565-E86A6477AD25}"/>
            </c:ext>
          </c:extLst>
        </c:ser>
        <c:dLbls>
          <c:showLegendKey val="0"/>
          <c:showVal val="0"/>
          <c:showCatName val="0"/>
          <c:showSerName val="0"/>
          <c:showPercent val="0"/>
          <c:showBubbleSize val="0"/>
        </c:dLbls>
        <c:gapWidth val="150"/>
        <c:overlap val="100"/>
        <c:axId val="205737472"/>
        <c:axId val="218447168"/>
      </c:barChart>
      <c:catAx>
        <c:axId val="205737472"/>
        <c:scaling>
          <c:orientation val="minMax"/>
        </c:scaling>
        <c:delete val="0"/>
        <c:axPos val="b"/>
        <c:numFmt formatCode="General" sourceLinked="0"/>
        <c:majorTickMark val="out"/>
        <c:minorTickMark val="none"/>
        <c:tickLblPos val="nextTo"/>
        <c:crossAx val="218447168"/>
        <c:crosses val="autoZero"/>
        <c:auto val="1"/>
        <c:lblAlgn val="ctr"/>
        <c:lblOffset val="100"/>
        <c:noMultiLvlLbl val="0"/>
      </c:catAx>
      <c:valAx>
        <c:axId val="218447168"/>
        <c:scaling>
          <c:orientation val="minMax"/>
        </c:scaling>
        <c:delete val="1"/>
        <c:axPos val="l"/>
        <c:numFmt formatCode="General" sourceLinked="1"/>
        <c:majorTickMark val="out"/>
        <c:minorTickMark val="none"/>
        <c:tickLblPos val="nextTo"/>
        <c:crossAx val="20573747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28035508300316"/>
          <c:y val="8.8111794843492713E-2"/>
          <c:w val="0.76529715632679673"/>
          <c:h val="0.71530288118080287"/>
        </c:manualLayout>
      </c:layout>
      <c:barChart>
        <c:barDir val="col"/>
        <c:grouping val="clustered"/>
        <c:varyColors val="0"/>
        <c:ser>
          <c:idx val="0"/>
          <c:order val="0"/>
          <c:tx>
            <c:strRef>
              <c:f>'Monitoreos 2020'!$C$5</c:f>
              <c:strCache>
                <c:ptCount val="1"/>
                <c:pt idx="0">
                  <c:v>N° Monitoring</c:v>
                </c:pt>
              </c:strCache>
            </c:strRef>
          </c:tx>
          <c:invertIfNegative val="0"/>
          <c:dPt>
            <c:idx val="0"/>
            <c:invertIfNegative val="0"/>
            <c:bubble3D val="0"/>
            <c:spPr>
              <a:solidFill>
                <a:srgbClr val="63B1E5"/>
              </a:solidFill>
            </c:spPr>
            <c:extLst>
              <c:ext xmlns:c16="http://schemas.microsoft.com/office/drawing/2014/chart" uri="{C3380CC4-5D6E-409C-BE32-E72D297353CC}">
                <c16:uniqueId val="{00000005-720C-4432-8B35-8625E7F9E674}"/>
              </c:ext>
            </c:extLst>
          </c:dPt>
          <c:dPt>
            <c:idx val="1"/>
            <c:invertIfNegative val="0"/>
            <c:bubble3D val="0"/>
            <c:spPr>
              <a:solidFill>
                <a:srgbClr val="BFBFBF"/>
              </a:solidFill>
            </c:spPr>
            <c:extLst>
              <c:ext xmlns:c16="http://schemas.microsoft.com/office/drawing/2014/chart" uri="{C3380CC4-5D6E-409C-BE32-E72D297353CC}">
                <c16:uniqueId val="{00000006-720C-4432-8B35-8625E7F9E674}"/>
              </c:ext>
            </c:extLst>
          </c:dPt>
          <c:dPt>
            <c:idx val="2"/>
            <c:invertIfNegative val="0"/>
            <c:bubble3D val="0"/>
            <c:spPr>
              <a:solidFill>
                <a:srgbClr val="FFFF00"/>
              </a:solidFill>
            </c:spPr>
            <c:extLst>
              <c:ext xmlns:c16="http://schemas.microsoft.com/office/drawing/2014/chart" uri="{C3380CC4-5D6E-409C-BE32-E72D297353CC}">
                <c16:uniqueId val="{00000007-720C-4432-8B35-8625E7F9E674}"/>
              </c:ext>
            </c:extLst>
          </c:dPt>
          <c:dPt>
            <c:idx val="3"/>
            <c:invertIfNegative val="0"/>
            <c:bubble3D val="0"/>
            <c:spPr>
              <a:solidFill>
                <a:srgbClr val="7030A0"/>
              </a:solidFill>
            </c:spPr>
            <c:extLst>
              <c:ext xmlns:c16="http://schemas.microsoft.com/office/drawing/2014/chart" uri="{C3380CC4-5D6E-409C-BE32-E72D297353CC}">
                <c16:uniqueId val="{00000008-720C-4432-8B35-8625E7F9E674}"/>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'Monitoreos 2020'!$B$6:$B$13</c:f>
              <c:strCache>
                <c:ptCount val="8"/>
                <c:pt idx="0">
                  <c:v>Water Monitorings</c:v>
                </c:pt>
                <c:pt idx="1">
                  <c:v>grounwater</c:v>
                </c:pt>
                <c:pt idx="2">
                  <c:v>superficial water</c:v>
                </c:pt>
                <c:pt idx="3">
                  <c:v>waste water</c:v>
                </c:pt>
                <c:pt idx="4">
                  <c:v>Noise</c:v>
                </c:pt>
                <c:pt idx="5">
                  <c:v>Air</c:v>
                </c:pt>
                <c:pt idx="6">
                  <c:v>Soil</c:v>
                </c:pt>
                <c:pt idx="7">
                  <c:v>Cuts</c:v>
                </c:pt>
              </c:strCache>
            </c:strRef>
          </c:cat>
          <c:val>
            <c:numRef>
              <c:f>'Monitoreos 2020'!$C$6:$C$13</c:f>
              <c:numCache>
                <c:formatCode>General</c:formatCode>
                <c:ptCount val="8"/>
                <c:pt idx="0">
                  <c:v>28</c:v>
                </c:pt>
                <c:pt idx="1">
                  <c:v>5</c:v>
                </c:pt>
                <c:pt idx="2">
                  <c:v>12</c:v>
                </c:pt>
                <c:pt idx="3">
                  <c:v>11</c:v>
                </c:pt>
                <c:pt idx="4">
                  <c:v>2</c:v>
                </c:pt>
                <c:pt idx="5">
                  <c:v>3</c:v>
                </c:pt>
                <c:pt idx="6">
                  <c:v>2</c:v>
                </c:pt>
                <c:pt idx="7">
                  <c:v>0</c:v>
                </c:pt>
              </c:numCache>
            </c:numRef>
          </c:val>
          <c:extLst>
            <c:ext xmlns:c16="http://schemas.microsoft.com/office/drawing/2014/chart" uri="{C3380CC4-5D6E-409C-BE32-E72D297353CC}">
              <c16:uniqueId val="{00000000-6CAD-48FA-8B5D-DC79E77F5ECC}"/>
            </c:ext>
          </c:extLst>
        </c:ser>
        <c:dLbls>
          <c:dLblPos val="outEnd"/>
          <c:showLegendKey val="0"/>
          <c:showVal val="1"/>
          <c:showCatName val="0"/>
          <c:showSerName val="0"/>
          <c:showPercent val="0"/>
          <c:showBubbleSize val="0"/>
        </c:dLbls>
        <c:gapWidth val="150"/>
        <c:axId val="220492288"/>
        <c:axId val="219072768"/>
      </c:barChart>
      <c:barChart>
        <c:barDir val="col"/>
        <c:grouping val="clustered"/>
        <c:varyColors val="0"/>
        <c:ser>
          <c:idx val="2"/>
          <c:order val="1"/>
          <c:tx>
            <c:strRef>
              <c:f>'Monitoreos 2020'!$D$5</c:f>
              <c:strCache>
                <c:ptCount val="1"/>
                <c:pt idx="0">
                  <c:v>% Monitoring</c:v>
                </c:pt>
              </c:strCache>
            </c:strRef>
          </c:tx>
          <c:spPr>
            <a:solidFill>
              <a:srgbClr val="BFBFBF">
                <a:alpha val="27059"/>
              </a:srgbClr>
            </a:solidFill>
          </c:spPr>
          <c:invertIfNegative val="0"/>
          <c:dPt>
            <c:idx val="0"/>
            <c:invertIfNegative val="0"/>
            <c:bubble3D val="0"/>
            <c:spPr>
              <a:solidFill>
                <a:srgbClr val="00409F">
                  <a:alpha val="27059"/>
                </a:srgbClr>
              </a:solidFill>
            </c:spPr>
            <c:extLst>
              <c:ext xmlns:c16="http://schemas.microsoft.com/office/drawing/2014/chart" uri="{C3380CC4-5D6E-409C-BE32-E72D297353CC}">
                <c16:uniqueId val="{00000009-D466-45B1-98A8-FCE62D331884}"/>
              </c:ext>
            </c:extLst>
          </c:dPt>
          <c:cat>
            <c:strRef>
              <c:f>'Monitoreos 2020'!$B$5:$B$13</c:f>
              <c:strCache>
                <c:ptCount val="9"/>
                <c:pt idx="0">
                  <c:v>Monitoring</c:v>
                </c:pt>
                <c:pt idx="1">
                  <c:v>Water Monitorings</c:v>
                </c:pt>
                <c:pt idx="2">
                  <c:v>grounwater</c:v>
                </c:pt>
                <c:pt idx="3">
                  <c:v>superficial water</c:v>
                </c:pt>
                <c:pt idx="4">
                  <c:v>waste water</c:v>
                </c:pt>
                <c:pt idx="5">
                  <c:v>Noise</c:v>
                </c:pt>
                <c:pt idx="6">
                  <c:v>Air</c:v>
                </c:pt>
                <c:pt idx="7">
                  <c:v>Soil</c:v>
                </c:pt>
                <c:pt idx="8">
                  <c:v>Cuts</c:v>
                </c:pt>
              </c:strCache>
            </c:strRef>
          </c:cat>
          <c:val>
            <c:numRef>
              <c:f>'Monitoreos 2020'!$D$6:$D$13</c:f>
              <c:numCache>
                <c:formatCode>General</c:formatCode>
                <c:ptCount val="8"/>
                <c:pt idx="0" formatCode="0.00%">
                  <c:v>0.44444444444444442</c:v>
                </c:pt>
                <c:pt idx="4" formatCode="0.00%">
                  <c:v>3.1746031746031744E-2</c:v>
                </c:pt>
                <c:pt idx="5" formatCode="0.00%">
                  <c:v>4.7619047619047616E-2</c:v>
                </c:pt>
                <c:pt idx="6" formatCode="0.00%">
                  <c:v>3.1746031746031744E-2</c:v>
                </c:pt>
                <c:pt idx="7" formatCode="0.00%">
                  <c:v>0</c:v>
                </c:pt>
              </c:numCache>
            </c:numRef>
          </c:val>
          <c:extLst>
            <c:ext xmlns:c16="http://schemas.microsoft.com/office/drawing/2014/chart" uri="{C3380CC4-5D6E-409C-BE32-E72D297353CC}">
              <c16:uniqueId val="{00000004-720C-4432-8B35-8625E7F9E674}"/>
            </c:ext>
          </c:extLst>
        </c:ser>
        <c:dLbls>
          <c:showLegendKey val="0"/>
          <c:showVal val="0"/>
          <c:showCatName val="0"/>
          <c:showSerName val="0"/>
          <c:showPercent val="0"/>
          <c:showBubbleSize val="0"/>
        </c:dLbls>
        <c:gapWidth val="162"/>
        <c:overlap val="52"/>
        <c:axId val="219138048"/>
        <c:axId val="219073344"/>
      </c:barChart>
      <c:catAx>
        <c:axId val="220492288"/>
        <c:scaling>
          <c:orientation val="minMax"/>
        </c:scaling>
        <c:delete val="0"/>
        <c:axPos val="b"/>
        <c:numFmt formatCode="General" sourceLinked="0"/>
        <c:majorTickMark val="out"/>
        <c:minorTickMark val="none"/>
        <c:tickLblPos val="nextTo"/>
        <c:txPr>
          <a:bodyPr/>
          <a:lstStyle/>
          <a:p>
            <a:pPr>
              <a:defRPr sz="900"/>
            </a:pPr>
            <a:endParaRPr lang="es-CO"/>
          </a:p>
        </c:txPr>
        <c:crossAx val="219072768"/>
        <c:crosses val="autoZero"/>
        <c:auto val="1"/>
        <c:lblAlgn val="ctr"/>
        <c:lblOffset val="100"/>
        <c:noMultiLvlLbl val="0"/>
      </c:catAx>
      <c:valAx>
        <c:axId val="219072768"/>
        <c:scaling>
          <c:orientation val="minMax"/>
          <c:max val="90"/>
          <c:min val="0"/>
        </c:scaling>
        <c:delete val="0"/>
        <c:axPos val="l"/>
        <c:title>
          <c:tx>
            <c:rich>
              <a:bodyPr rot="-5400000" vert="horz"/>
              <a:lstStyle/>
              <a:p>
                <a:pPr>
                  <a:defRPr/>
                </a:pPr>
                <a:r>
                  <a:rPr lang="en-US" sz="1200"/>
                  <a:t>N° monitoring</a:t>
                </a:r>
              </a:p>
              <a:p>
                <a:pPr>
                  <a:defRPr/>
                </a:pPr>
                <a:r>
                  <a:rPr lang="en-US"/>
                  <a:t>points</a:t>
                </a:r>
                <a:r>
                  <a:rPr lang="en-US" baseline="0"/>
                  <a:t> </a:t>
                </a:r>
                <a:r>
                  <a:rPr lang="en-US"/>
                  <a:t> Q1</a:t>
                </a:r>
                <a:r>
                  <a:rPr lang="en-US" baseline="0"/>
                  <a:t> 2021</a:t>
                </a:r>
                <a:endParaRPr lang="en-US"/>
              </a:p>
            </c:rich>
          </c:tx>
          <c:overlay val="0"/>
        </c:title>
        <c:numFmt formatCode="General" sourceLinked="1"/>
        <c:majorTickMark val="out"/>
        <c:minorTickMark val="none"/>
        <c:tickLblPos val="nextTo"/>
        <c:crossAx val="220492288"/>
        <c:crosses val="autoZero"/>
        <c:crossBetween val="between"/>
        <c:majorUnit val="10"/>
      </c:valAx>
      <c:valAx>
        <c:axId val="219073344"/>
        <c:scaling>
          <c:orientation val="minMax"/>
          <c:max val="1"/>
        </c:scaling>
        <c:delete val="0"/>
        <c:axPos val="r"/>
        <c:numFmt formatCode="0.00%" sourceLinked="1"/>
        <c:majorTickMark val="none"/>
        <c:minorTickMark val="none"/>
        <c:tickLblPos val="nextTo"/>
        <c:txPr>
          <a:bodyPr/>
          <a:lstStyle/>
          <a:p>
            <a:pPr>
              <a:defRPr>
                <a:solidFill>
                  <a:schemeClr val="bg1"/>
                </a:solidFill>
              </a:defRPr>
            </a:pPr>
            <a:endParaRPr lang="es-CO"/>
          </a:p>
        </c:txPr>
        <c:crossAx val="219138048"/>
        <c:crosses val="max"/>
        <c:crossBetween val="between"/>
      </c:valAx>
      <c:catAx>
        <c:axId val="219138048"/>
        <c:scaling>
          <c:orientation val="minMax"/>
        </c:scaling>
        <c:delete val="1"/>
        <c:axPos val="b"/>
        <c:numFmt formatCode="General" sourceLinked="1"/>
        <c:majorTickMark val="out"/>
        <c:minorTickMark val="none"/>
        <c:tickLblPos val="nextTo"/>
        <c:crossAx val="219073344"/>
        <c:crosses val="autoZero"/>
        <c:auto val="1"/>
        <c:lblAlgn val="ctr"/>
        <c:lblOffset val="100"/>
        <c:noMultiLvlLbl val="0"/>
      </c:catAx>
      <c:spPr>
        <a:noFill/>
        <a:ln>
          <a:noFill/>
        </a:ln>
      </c:spPr>
    </c:plotArea>
    <c:plotVisOnly val="1"/>
    <c:dispBlanksAs val="gap"/>
    <c:showDLblsOverMax val="0"/>
  </c:chart>
  <c:spPr>
    <a:solidFill>
      <a:schemeClr val="bg1"/>
    </a:solidFill>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 Monitorings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'Monitoreos 2020'!$C$5</c:f>
              <c:strCache>
                <c:ptCount val="1"/>
                <c:pt idx="0">
                  <c:v>N° Monitoring</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'Monitoreos 2020'!$B$6:$B$13</c:f>
              <c:strCache>
                <c:ptCount val="8"/>
                <c:pt idx="0">
                  <c:v>Water Monitorings</c:v>
                </c:pt>
                <c:pt idx="1">
                  <c:v>grounwater</c:v>
                </c:pt>
                <c:pt idx="2">
                  <c:v>superficial water</c:v>
                </c:pt>
                <c:pt idx="3">
                  <c:v>waste water</c:v>
                </c:pt>
                <c:pt idx="4">
                  <c:v>Noise</c:v>
                </c:pt>
                <c:pt idx="5">
                  <c:v>Air</c:v>
                </c:pt>
                <c:pt idx="6">
                  <c:v>Soil</c:v>
                </c:pt>
                <c:pt idx="7">
                  <c:v>Cuts</c:v>
                </c:pt>
              </c:strCache>
            </c:strRef>
          </c:cat>
          <c:val>
            <c:numRef>
              <c:f>'Monitoreos 2020'!$C$6:$C$13</c:f>
              <c:numCache>
                <c:formatCode>General</c:formatCode>
                <c:ptCount val="8"/>
                <c:pt idx="0">
                  <c:v>28</c:v>
                </c:pt>
                <c:pt idx="1">
                  <c:v>5</c:v>
                </c:pt>
                <c:pt idx="2">
                  <c:v>12</c:v>
                </c:pt>
                <c:pt idx="3">
                  <c:v>11</c:v>
                </c:pt>
                <c:pt idx="4">
                  <c:v>2</c:v>
                </c:pt>
                <c:pt idx="5">
                  <c:v>3</c:v>
                </c:pt>
                <c:pt idx="6">
                  <c:v>2</c:v>
                </c:pt>
                <c:pt idx="7">
                  <c:v>0</c:v>
                </c:pt>
              </c:numCache>
            </c:numRef>
          </c:val>
          <c:extLst>
            <c:ext xmlns:c16="http://schemas.microsoft.com/office/drawing/2014/chart" uri="{C3380CC4-5D6E-409C-BE32-E72D297353CC}">
              <c16:uniqueId val="{00000000-B213-4C40-8F00-BD219765C662}"/>
            </c:ext>
          </c:extLst>
        </c:ser>
        <c:dLbls>
          <c:dLblPos val="outEnd"/>
          <c:showLegendKey val="0"/>
          <c:showVal val="1"/>
          <c:showCatName val="0"/>
          <c:showSerName val="0"/>
          <c:showPercent val="0"/>
          <c:showBubbleSize val="0"/>
        </c:dLbls>
        <c:gapWidth val="219"/>
        <c:overlap val="-27"/>
        <c:axId val="1239918928"/>
        <c:axId val="466398560"/>
      </c:barChart>
      <c:catAx>
        <c:axId val="1239918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CO"/>
          </a:p>
        </c:txPr>
        <c:crossAx val="466398560"/>
        <c:crosses val="autoZero"/>
        <c:auto val="1"/>
        <c:lblAlgn val="ctr"/>
        <c:lblOffset val="100"/>
        <c:noMultiLvlLbl val="0"/>
      </c:catAx>
      <c:valAx>
        <c:axId val="46639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39918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3022961290678"/>
          <c:y val="6.8535825545171333E-2"/>
          <c:w val="0.8176877191050419"/>
          <c:h val="0.67438859862143385"/>
        </c:manualLayout>
      </c:layout>
      <c:barChart>
        <c:barDir val="col"/>
        <c:grouping val="clustered"/>
        <c:varyColors val="0"/>
        <c:ser>
          <c:idx val="2"/>
          <c:order val="0"/>
          <c:tx>
            <c:strRef>
              <c:f>'Incidentes GTE'!$E$16</c:f>
              <c:strCache>
                <c:ptCount val="1"/>
                <c:pt idx="0">
                  <c:v>SPILL/MBO
cummulative</c:v>
                </c:pt>
              </c:strCache>
            </c:strRef>
          </c:tx>
          <c:spPr>
            <a:solidFill>
              <a:srgbClr val="00549F"/>
            </a:solidFill>
          </c:spPr>
          <c:invertIfNegative val="0"/>
          <c:cat>
            <c:strRef>
              <c:f>'Incidentes GTE'!$B$17:$B$20</c:f>
              <c:strCache>
                <c:ptCount val="4"/>
                <c:pt idx="0">
                  <c:v>Q1</c:v>
                </c:pt>
                <c:pt idx="1">
                  <c:v>Q2</c:v>
                </c:pt>
                <c:pt idx="2">
                  <c:v>Q3</c:v>
                </c:pt>
                <c:pt idx="3">
                  <c:v>Q4</c:v>
                </c:pt>
              </c:strCache>
            </c:strRef>
          </c:cat>
          <c:val>
            <c:numRef>
              <c:f>'Incidentes GTE'!$E$17:$E$20</c:f>
              <c:numCache>
                <c:formatCode>#,##0.00</c:formatCode>
                <c:ptCount val="4"/>
                <c:pt idx="0">
                  <c:v>0</c:v>
                </c:pt>
                <c:pt idx="1">
                  <c:v>0</c:v>
                </c:pt>
                <c:pt idx="2">
                  <c:v>0</c:v>
                </c:pt>
                <c:pt idx="3">
                  <c:v>0</c:v>
                </c:pt>
              </c:numCache>
            </c:numRef>
          </c:val>
          <c:extLst>
            <c:ext xmlns:c16="http://schemas.microsoft.com/office/drawing/2014/chart" uri="{C3380CC4-5D6E-409C-BE32-E72D297353CC}">
              <c16:uniqueId val="{00000000-BFB6-4754-83ED-228E94485414}"/>
            </c:ext>
          </c:extLst>
        </c:ser>
        <c:dLbls>
          <c:showLegendKey val="0"/>
          <c:showVal val="0"/>
          <c:showCatName val="0"/>
          <c:showSerName val="0"/>
          <c:showPercent val="0"/>
          <c:showBubbleSize val="0"/>
        </c:dLbls>
        <c:gapWidth val="150"/>
        <c:axId val="220594176"/>
        <c:axId val="219076224"/>
      </c:barChart>
      <c:lineChart>
        <c:grouping val="standard"/>
        <c:varyColors val="0"/>
        <c:ser>
          <c:idx val="3"/>
          <c:order val="1"/>
          <c:tx>
            <c:strRef>
              <c:f>'Incidentes GTE'!$F$16</c:f>
              <c:strCache>
                <c:ptCount val="1"/>
                <c:pt idx="0">
                  <c:v>Target</c:v>
                </c:pt>
              </c:strCache>
            </c:strRef>
          </c:tx>
          <c:spPr>
            <a:ln w="15875">
              <a:solidFill>
                <a:srgbClr val="FF0000"/>
              </a:solidFill>
              <a:prstDash val="sysDot"/>
            </a:ln>
          </c:spPr>
          <c:marker>
            <c:symbol val="none"/>
          </c:marker>
          <c:cat>
            <c:strRef>
              <c:f>'Incidentes GTE'!$B$17:$B$20</c:f>
              <c:strCache>
                <c:ptCount val="4"/>
                <c:pt idx="0">
                  <c:v>Q1</c:v>
                </c:pt>
                <c:pt idx="1">
                  <c:v>Q2</c:v>
                </c:pt>
                <c:pt idx="2">
                  <c:v>Q3</c:v>
                </c:pt>
                <c:pt idx="3">
                  <c:v>Q4</c:v>
                </c:pt>
              </c:strCache>
            </c:strRef>
          </c:cat>
          <c:val>
            <c:numRef>
              <c:f>'Incidentes GTE'!$F$17:$F$20</c:f>
              <c:numCache>
                <c:formatCode>General</c:formatCode>
                <c:ptCount val="4"/>
                <c:pt idx="0">
                  <c:v>1</c:v>
                </c:pt>
                <c:pt idx="1">
                  <c:v>1</c:v>
                </c:pt>
                <c:pt idx="2">
                  <c:v>1</c:v>
                </c:pt>
                <c:pt idx="3">
                  <c:v>1</c:v>
                </c:pt>
              </c:numCache>
            </c:numRef>
          </c:val>
          <c:smooth val="0"/>
          <c:extLst>
            <c:ext xmlns:c16="http://schemas.microsoft.com/office/drawing/2014/chart" uri="{C3380CC4-5D6E-409C-BE32-E72D297353CC}">
              <c16:uniqueId val="{00000001-BFB6-4754-83ED-228E94485414}"/>
            </c:ext>
          </c:extLst>
        </c:ser>
        <c:dLbls>
          <c:showLegendKey val="0"/>
          <c:showVal val="0"/>
          <c:showCatName val="0"/>
          <c:showSerName val="0"/>
          <c:showPercent val="0"/>
          <c:showBubbleSize val="0"/>
        </c:dLbls>
        <c:marker val="1"/>
        <c:smooth val="0"/>
        <c:axId val="220594176"/>
        <c:axId val="219076224"/>
      </c:lineChart>
      <c:catAx>
        <c:axId val="220594176"/>
        <c:scaling>
          <c:orientation val="minMax"/>
        </c:scaling>
        <c:delete val="0"/>
        <c:axPos val="b"/>
        <c:numFmt formatCode="General" sourceLinked="0"/>
        <c:majorTickMark val="out"/>
        <c:minorTickMark val="none"/>
        <c:tickLblPos val="nextTo"/>
        <c:txPr>
          <a:bodyPr/>
          <a:lstStyle/>
          <a:p>
            <a:pPr>
              <a:defRPr sz="800" b="1"/>
            </a:pPr>
            <a:endParaRPr lang="es-CO"/>
          </a:p>
        </c:txPr>
        <c:crossAx val="219076224"/>
        <c:crosses val="autoZero"/>
        <c:auto val="1"/>
        <c:lblAlgn val="ctr"/>
        <c:lblOffset val="100"/>
        <c:noMultiLvlLbl val="0"/>
      </c:catAx>
      <c:valAx>
        <c:axId val="219076224"/>
        <c:scaling>
          <c:orientation val="minMax"/>
        </c:scaling>
        <c:delete val="0"/>
        <c:axPos val="l"/>
        <c:numFmt formatCode="#,##0.00" sourceLinked="1"/>
        <c:majorTickMark val="out"/>
        <c:minorTickMark val="none"/>
        <c:tickLblPos val="nextTo"/>
        <c:txPr>
          <a:bodyPr/>
          <a:lstStyle/>
          <a:p>
            <a:pPr>
              <a:defRPr sz="800"/>
            </a:pPr>
            <a:endParaRPr lang="es-CO"/>
          </a:p>
        </c:txPr>
        <c:crossAx val="220594176"/>
        <c:crosses val="autoZero"/>
        <c:crossBetween val="between"/>
      </c:valAx>
      <c:spPr>
        <a:noFill/>
        <a:ln w="25400">
          <a:noFill/>
        </a:ln>
      </c:spPr>
    </c:plotArea>
    <c:legend>
      <c:legendPos val="b"/>
      <c:layout>
        <c:manualLayout>
          <c:xMode val="edge"/>
          <c:yMode val="edge"/>
          <c:x val="0"/>
          <c:y val="0.84502661466382112"/>
          <c:w val="1"/>
          <c:h val="0.14279687001741606"/>
        </c:manualLayout>
      </c:layout>
      <c:overlay val="0"/>
      <c:txPr>
        <a:bodyPr/>
        <a:lstStyle/>
        <a:p>
          <a:pPr>
            <a:defRPr sz="700"/>
          </a:pPr>
          <a:endParaRPr lang="es-CO"/>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03022961290678"/>
          <c:y val="6.8535825545171333E-2"/>
          <c:w val="0.8176877191050419"/>
          <c:h val="0.67438859862143385"/>
        </c:manualLayout>
      </c:layout>
      <c:barChart>
        <c:barDir val="col"/>
        <c:grouping val="clustered"/>
        <c:varyColors val="0"/>
        <c:ser>
          <c:idx val="2"/>
          <c:order val="0"/>
          <c:tx>
            <c:strRef>
              <c:f>'Incidentes GTE'!$G$16</c:f>
              <c:strCache>
                <c:ptCount val="1"/>
                <c:pt idx="0">
                  <c:v># SPILL/MBO (&gt;1 bbl)
cummulative</c:v>
                </c:pt>
              </c:strCache>
            </c:strRef>
          </c:tx>
          <c:spPr>
            <a:solidFill>
              <a:srgbClr val="002060"/>
            </a:solidFill>
          </c:spPr>
          <c:invertIfNegative val="0"/>
          <c:cat>
            <c:strRef>
              <c:f>'Incidentes GTE'!$B$17:$B$20</c:f>
              <c:strCache>
                <c:ptCount val="4"/>
                <c:pt idx="0">
                  <c:v>Q1</c:v>
                </c:pt>
                <c:pt idx="1">
                  <c:v>Q2</c:v>
                </c:pt>
                <c:pt idx="2">
                  <c:v>Q3</c:v>
                </c:pt>
                <c:pt idx="3">
                  <c:v>Q4</c:v>
                </c:pt>
              </c:strCache>
            </c:strRef>
          </c:cat>
          <c:val>
            <c:numRef>
              <c:f>'Incidentes GTE'!$G$17:$G$20</c:f>
              <c:numCache>
                <c:formatCode>#,##0.00</c:formatCode>
                <c:ptCount val="4"/>
                <c:pt idx="0">
                  <c:v>0</c:v>
                </c:pt>
                <c:pt idx="1">
                  <c:v>0</c:v>
                </c:pt>
                <c:pt idx="2">
                  <c:v>0</c:v>
                </c:pt>
                <c:pt idx="3">
                  <c:v>0</c:v>
                </c:pt>
              </c:numCache>
            </c:numRef>
          </c:val>
          <c:extLst>
            <c:ext xmlns:c16="http://schemas.microsoft.com/office/drawing/2014/chart" uri="{C3380CC4-5D6E-409C-BE32-E72D297353CC}">
              <c16:uniqueId val="{00000000-BC78-4317-97C4-CCFDBA6447CB}"/>
            </c:ext>
          </c:extLst>
        </c:ser>
        <c:dLbls>
          <c:showLegendKey val="0"/>
          <c:showVal val="0"/>
          <c:showCatName val="0"/>
          <c:showSerName val="0"/>
          <c:showPercent val="0"/>
          <c:showBubbleSize val="0"/>
        </c:dLbls>
        <c:gapWidth val="150"/>
        <c:axId val="220595200"/>
        <c:axId val="219275264"/>
      </c:barChart>
      <c:lineChart>
        <c:grouping val="standard"/>
        <c:varyColors val="0"/>
        <c:ser>
          <c:idx val="3"/>
          <c:order val="1"/>
          <c:tx>
            <c:strRef>
              <c:f>'Incidentes GTE'!$H$16</c:f>
              <c:strCache>
                <c:ptCount val="1"/>
                <c:pt idx="0">
                  <c:v>Target</c:v>
                </c:pt>
              </c:strCache>
            </c:strRef>
          </c:tx>
          <c:spPr>
            <a:ln w="22225">
              <a:solidFill>
                <a:srgbClr val="FF0000"/>
              </a:solidFill>
              <a:prstDash val="sysDot"/>
            </a:ln>
          </c:spPr>
          <c:marker>
            <c:symbol val="none"/>
          </c:marker>
          <c:cat>
            <c:strRef>
              <c:f>'Incidentes GTE'!$B$17:$B$20</c:f>
              <c:strCache>
                <c:ptCount val="4"/>
                <c:pt idx="0">
                  <c:v>Q1</c:v>
                </c:pt>
                <c:pt idx="1">
                  <c:v>Q2</c:v>
                </c:pt>
                <c:pt idx="2">
                  <c:v>Q3</c:v>
                </c:pt>
                <c:pt idx="3">
                  <c:v>Q4</c:v>
                </c:pt>
              </c:strCache>
            </c:strRef>
          </c:cat>
          <c:val>
            <c:numRef>
              <c:f>'Incidentes GTE'!$H$17:$H$20</c:f>
              <c:numCache>
                <c:formatCode>General</c:formatCode>
                <c:ptCount val="4"/>
                <c:pt idx="0">
                  <c:v>0.13</c:v>
                </c:pt>
                <c:pt idx="1">
                  <c:v>0.13</c:v>
                </c:pt>
                <c:pt idx="2">
                  <c:v>0.13</c:v>
                </c:pt>
                <c:pt idx="3">
                  <c:v>0.13</c:v>
                </c:pt>
              </c:numCache>
            </c:numRef>
          </c:val>
          <c:smooth val="0"/>
          <c:extLst>
            <c:ext xmlns:c16="http://schemas.microsoft.com/office/drawing/2014/chart" uri="{C3380CC4-5D6E-409C-BE32-E72D297353CC}">
              <c16:uniqueId val="{00000001-BC78-4317-97C4-CCFDBA6447CB}"/>
            </c:ext>
          </c:extLst>
        </c:ser>
        <c:dLbls>
          <c:showLegendKey val="0"/>
          <c:showVal val="0"/>
          <c:showCatName val="0"/>
          <c:showSerName val="0"/>
          <c:showPercent val="0"/>
          <c:showBubbleSize val="0"/>
        </c:dLbls>
        <c:marker val="1"/>
        <c:smooth val="0"/>
        <c:axId val="220595200"/>
        <c:axId val="219275264"/>
      </c:lineChart>
      <c:catAx>
        <c:axId val="220595200"/>
        <c:scaling>
          <c:orientation val="minMax"/>
        </c:scaling>
        <c:delete val="0"/>
        <c:axPos val="b"/>
        <c:numFmt formatCode="General" sourceLinked="0"/>
        <c:majorTickMark val="out"/>
        <c:minorTickMark val="none"/>
        <c:tickLblPos val="nextTo"/>
        <c:txPr>
          <a:bodyPr/>
          <a:lstStyle/>
          <a:p>
            <a:pPr>
              <a:defRPr sz="800" b="1"/>
            </a:pPr>
            <a:endParaRPr lang="es-CO"/>
          </a:p>
        </c:txPr>
        <c:crossAx val="219275264"/>
        <c:crosses val="autoZero"/>
        <c:auto val="1"/>
        <c:lblAlgn val="ctr"/>
        <c:lblOffset val="100"/>
        <c:noMultiLvlLbl val="0"/>
      </c:catAx>
      <c:valAx>
        <c:axId val="219275264"/>
        <c:scaling>
          <c:orientation val="minMax"/>
        </c:scaling>
        <c:delete val="0"/>
        <c:axPos val="l"/>
        <c:numFmt formatCode="#,##0.00" sourceLinked="1"/>
        <c:majorTickMark val="out"/>
        <c:minorTickMark val="none"/>
        <c:tickLblPos val="nextTo"/>
        <c:txPr>
          <a:bodyPr/>
          <a:lstStyle/>
          <a:p>
            <a:pPr>
              <a:defRPr sz="800"/>
            </a:pPr>
            <a:endParaRPr lang="es-CO"/>
          </a:p>
        </c:txPr>
        <c:crossAx val="220595200"/>
        <c:crosses val="autoZero"/>
        <c:crossBetween val="between"/>
      </c:valAx>
      <c:spPr>
        <a:noFill/>
        <a:ln w="25400">
          <a:noFill/>
        </a:ln>
      </c:spPr>
    </c:plotArea>
    <c:legend>
      <c:legendPos val="b"/>
      <c:layout>
        <c:manualLayout>
          <c:xMode val="edge"/>
          <c:yMode val="edge"/>
          <c:x val="0"/>
          <c:y val="0.84502661466382112"/>
          <c:w val="1"/>
          <c:h val="0.14279687001741606"/>
        </c:manualLayout>
      </c:layout>
      <c:overlay val="0"/>
      <c:txPr>
        <a:bodyPr/>
        <a:lstStyle/>
        <a:p>
          <a:pPr>
            <a:defRPr sz="700"/>
          </a:pPr>
          <a:endParaRPr lang="es-CO"/>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720" b="1" i="0" u="none" strike="noStrike" kern="1200" baseline="0">
                <a:solidFill>
                  <a:schemeClr val="tx2"/>
                </a:solidFill>
                <a:latin typeface="+mn-lt"/>
                <a:ea typeface="+mn-ea"/>
                <a:cs typeface="+mn-cs"/>
              </a:defRPr>
            </a:pPr>
            <a:r>
              <a:rPr lang="es-CO"/>
              <a:t>Oil/Chemical Spill (&gt; 1 bbl)</a:t>
            </a:r>
          </a:p>
        </c:rich>
      </c:tx>
      <c:layout>
        <c:manualLayout>
          <c:xMode val="edge"/>
          <c:yMode val="edge"/>
          <c:x val="0.32356414587142385"/>
          <c:y val="2.7331194900472484E-2"/>
        </c:manualLayout>
      </c:layout>
      <c:overlay val="0"/>
      <c:spPr>
        <a:noFill/>
        <a:ln>
          <a:noFill/>
        </a:ln>
        <a:effectLst/>
      </c:spPr>
      <c:txPr>
        <a:bodyPr rot="0" spcFirstLastPara="1" vertOverflow="ellipsis" vert="horz" wrap="square" anchor="ctr" anchorCtr="1"/>
        <a:lstStyle/>
        <a:p>
          <a:pPr>
            <a:defRPr sz="720" b="1" i="0" u="none" strike="noStrike" kern="1200" baseline="0">
              <a:solidFill>
                <a:schemeClr val="tx2"/>
              </a:solidFill>
              <a:latin typeface="+mn-lt"/>
              <a:ea typeface="+mn-ea"/>
              <a:cs typeface="+mn-cs"/>
            </a:defRPr>
          </a:pPr>
          <a:endParaRPr lang="es-CO"/>
        </a:p>
      </c:txPr>
    </c:title>
    <c:autoTitleDeleted val="0"/>
    <c:plotArea>
      <c:layout>
        <c:manualLayout>
          <c:layoutTarget val="inner"/>
          <c:xMode val="edge"/>
          <c:yMode val="edge"/>
          <c:x val="0.14337751531058618"/>
          <c:y val="5.1400554097404488E-2"/>
          <c:w val="0.8316224846894138"/>
          <c:h val="0.72112459900845727"/>
        </c:manualLayout>
      </c:layout>
      <c:barChart>
        <c:barDir val="col"/>
        <c:grouping val="clustered"/>
        <c:varyColors val="0"/>
        <c:ser>
          <c:idx val="1"/>
          <c:order val="0"/>
          <c:tx>
            <c:strRef>
              <c:f>'Incidentes GTE'!$C$30</c:f>
              <c:strCache>
                <c:ptCount val="1"/>
                <c:pt idx="0">
                  <c:v>Spilled barrels (&gt;1bbl/MBO)</c:v>
                </c:pt>
              </c:strCache>
            </c:strRef>
          </c:tx>
          <c:spPr>
            <a:solidFill>
              <a:srgbClr val="01D0F9"/>
            </a:soli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anchor="ctr" anchorCtr="1"/>
              <a:lstStyle/>
              <a:p>
                <a:pPr>
                  <a:defRPr sz="600" b="0" i="0" u="none" strike="noStrike" kern="1200" baseline="0">
                    <a:solidFill>
                      <a:schemeClr val="tx2"/>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'Incidentes GTE'!$B$31:$B$36</c:f>
              <c:strCache>
                <c:ptCount val="6"/>
                <c:pt idx="0">
                  <c:v>2016</c:v>
                </c:pt>
                <c:pt idx="1">
                  <c:v>2017</c:v>
                </c:pt>
                <c:pt idx="2">
                  <c:v>2018</c:v>
                </c:pt>
                <c:pt idx="3">
                  <c:v>2019</c:v>
                </c:pt>
                <c:pt idx="4">
                  <c:v>2020</c:v>
                </c:pt>
                <c:pt idx="5">
                  <c:v>2021-Q1</c:v>
                </c:pt>
              </c:strCache>
            </c:strRef>
          </c:cat>
          <c:val>
            <c:numRef>
              <c:f>'Incidentes GTE'!$C$31:$C$36</c:f>
              <c:numCache>
                <c:formatCode>0.0</c:formatCode>
                <c:ptCount val="6"/>
                <c:pt idx="0">
                  <c:v>5.37</c:v>
                </c:pt>
                <c:pt idx="1">
                  <c:v>0.9</c:v>
                </c:pt>
                <c:pt idx="2">
                  <c:v>0</c:v>
                </c:pt>
                <c:pt idx="3">
                  <c:v>0.93456086897829838</c:v>
                </c:pt>
                <c:pt idx="4">
                  <c:v>5.7395460138485603</c:v>
                </c:pt>
                <c:pt idx="5">
                  <c:v>0</c:v>
                </c:pt>
              </c:numCache>
            </c:numRef>
          </c:val>
          <c:extLst>
            <c:ext xmlns:c16="http://schemas.microsoft.com/office/drawing/2014/chart" uri="{C3380CC4-5D6E-409C-BE32-E72D297353CC}">
              <c16:uniqueId val="{00000000-D9CA-487A-9CA7-EF8CE649A5F2}"/>
            </c:ext>
          </c:extLst>
        </c:ser>
        <c:dLbls>
          <c:dLblPos val="outEnd"/>
          <c:showLegendKey val="0"/>
          <c:showVal val="1"/>
          <c:showCatName val="0"/>
          <c:showSerName val="0"/>
          <c:showPercent val="0"/>
          <c:showBubbleSize val="0"/>
        </c:dLbls>
        <c:gapWidth val="150"/>
        <c:axId val="220595712"/>
        <c:axId val="219277568"/>
      </c:barChart>
      <c:lineChart>
        <c:grouping val="standard"/>
        <c:varyColors val="0"/>
        <c:ser>
          <c:idx val="2"/>
          <c:order val="1"/>
          <c:tx>
            <c:strRef>
              <c:f>'Incidentes GTE'!$D$30</c:f>
              <c:strCache>
                <c:ptCount val="1"/>
                <c:pt idx="0">
                  <c:v>Target</c:v>
                </c:pt>
              </c:strCache>
            </c:strRef>
          </c:tx>
          <c:spPr>
            <a:ln w="31750" cap="rnd">
              <a:solidFill>
                <a:srgbClr val="00409F"/>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anchor="ctr" anchorCtr="1"/>
              <a:lstStyle/>
              <a:p>
                <a:pPr>
                  <a:defRPr sz="600" b="0" i="0" u="none" strike="noStrike" kern="1200" baseline="0">
                    <a:solidFill>
                      <a:schemeClr val="tx2"/>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numRef>
              <c:f>'Incidentes GTE'!$B$31:$B$35</c:f>
              <c:numCache>
                <c:formatCode>General</c:formatCode>
                <c:ptCount val="5"/>
                <c:pt idx="0">
                  <c:v>2016</c:v>
                </c:pt>
                <c:pt idx="1">
                  <c:v>2017</c:v>
                </c:pt>
                <c:pt idx="2">
                  <c:v>2018</c:v>
                </c:pt>
                <c:pt idx="3">
                  <c:v>2019</c:v>
                </c:pt>
                <c:pt idx="4">
                  <c:v>2020</c:v>
                </c:pt>
              </c:numCache>
            </c:numRef>
          </c:cat>
          <c:val>
            <c:numRef>
              <c:f>'Incidentes GTE'!$D$31:$D$36</c:f>
              <c:numCache>
                <c:formatCode>General</c:formatCode>
                <c:ptCount val="6"/>
                <c:pt idx="0">
                  <c:v>2</c:v>
                </c:pt>
                <c:pt idx="1">
                  <c:v>2</c:v>
                </c:pt>
                <c:pt idx="2">
                  <c:v>2</c:v>
                </c:pt>
                <c:pt idx="3">
                  <c:v>2</c:v>
                </c:pt>
                <c:pt idx="4">
                  <c:v>1</c:v>
                </c:pt>
                <c:pt idx="5">
                  <c:v>1</c:v>
                </c:pt>
              </c:numCache>
            </c:numRef>
          </c:val>
          <c:smooth val="0"/>
          <c:extLst>
            <c:ext xmlns:c16="http://schemas.microsoft.com/office/drawing/2014/chart" uri="{C3380CC4-5D6E-409C-BE32-E72D297353CC}">
              <c16:uniqueId val="{00000001-D9CA-487A-9CA7-EF8CE649A5F2}"/>
            </c:ext>
          </c:extLst>
        </c:ser>
        <c:dLbls>
          <c:showLegendKey val="0"/>
          <c:showVal val="1"/>
          <c:showCatName val="0"/>
          <c:showSerName val="0"/>
          <c:showPercent val="0"/>
          <c:showBubbleSize val="0"/>
        </c:dLbls>
        <c:marker val="1"/>
        <c:smooth val="0"/>
        <c:axId val="220595712"/>
        <c:axId val="219277568"/>
      </c:lineChart>
      <c:catAx>
        <c:axId val="220595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2"/>
                </a:solidFill>
                <a:latin typeface="+mn-lt"/>
                <a:ea typeface="+mn-ea"/>
                <a:cs typeface="+mn-cs"/>
              </a:defRPr>
            </a:pPr>
            <a:endParaRPr lang="es-CO"/>
          </a:p>
        </c:txPr>
        <c:crossAx val="219277568"/>
        <c:crosses val="autoZero"/>
        <c:auto val="1"/>
        <c:lblAlgn val="ctr"/>
        <c:lblOffset val="100"/>
        <c:noMultiLvlLbl val="0"/>
      </c:catAx>
      <c:valAx>
        <c:axId val="219277568"/>
        <c:scaling>
          <c:orientation val="minMax"/>
        </c:scaling>
        <c:delete val="0"/>
        <c:axPos val="l"/>
        <c:title>
          <c:tx>
            <c:rich>
              <a:bodyPr rot="-5400000" spcFirstLastPara="1" vertOverflow="ellipsis" vert="horz" wrap="square" anchor="ctr" anchorCtr="1"/>
              <a:lstStyle/>
              <a:p>
                <a:pPr>
                  <a:defRPr sz="600" b="1" i="0" u="none" strike="noStrike" kern="1200" baseline="0">
                    <a:solidFill>
                      <a:schemeClr val="tx2"/>
                    </a:solidFill>
                    <a:latin typeface="+mn-lt"/>
                    <a:ea typeface="+mn-ea"/>
                    <a:cs typeface="+mn-cs"/>
                  </a:defRPr>
                </a:pPr>
                <a:r>
                  <a:rPr lang="es-CO"/>
                  <a:t>Spilled barrels / MBO</a:t>
                </a:r>
              </a:p>
            </c:rich>
          </c:tx>
          <c:overlay val="0"/>
          <c:spPr>
            <a:noFill/>
            <a:ln>
              <a:noFill/>
            </a:ln>
            <a:effectLst/>
          </c:spPr>
          <c:txPr>
            <a:bodyPr rot="-5400000" spcFirstLastPara="1" vertOverflow="ellipsis" vert="horz" wrap="square" anchor="ctr" anchorCtr="1"/>
            <a:lstStyle/>
            <a:p>
              <a:pPr>
                <a:defRPr sz="600" b="1" i="0" u="none" strike="noStrike" kern="1200" baseline="0">
                  <a:solidFill>
                    <a:schemeClr val="tx2"/>
                  </a:solidFill>
                  <a:latin typeface="+mn-lt"/>
                  <a:ea typeface="+mn-ea"/>
                  <a:cs typeface="+mn-cs"/>
                </a:defRPr>
              </a:pPr>
              <a:endParaRPr lang="es-CO"/>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2"/>
                </a:solidFill>
                <a:latin typeface="+mn-lt"/>
                <a:ea typeface="+mn-ea"/>
                <a:cs typeface="+mn-cs"/>
              </a:defRPr>
            </a:pPr>
            <a:endParaRPr lang="es-CO"/>
          </a:p>
        </c:txPr>
        <c:crossAx val="220595712"/>
        <c:crosses val="autoZero"/>
        <c:crossBetween val="between"/>
      </c:valAx>
      <c:spPr>
        <a:noFill/>
        <a:ln>
          <a:noFill/>
        </a:ln>
        <a:effectLst/>
      </c:spPr>
    </c:plotArea>
    <c:legend>
      <c:legendPos val="b"/>
      <c:layout>
        <c:manualLayout>
          <c:xMode val="edge"/>
          <c:yMode val="edge"/>
          <c:x val="0.28277870319948628"/>
          <c:y val="0.18518821401401642"/>
          <c:w val="0.42907918299468811"/>
          <c:h val="0.14064231177432895"/>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2"/>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sz="600"/>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'Incidentes GTE'!$J$30</c:f>
              <c:strCache>
                <c:ptCount val="1"/>
                <c:pt idx="0">
                  <c:v>Q2</c:v>
                </c:pt>
              </c:strCache>
            </c:strRef>
          </c:tx>
          <c:dLbls>
            <c:dLbl>
              <c:idx val="0"/>
              <c:delete val="1"/>
              <c:extLst>
                <c:ext xmlns:c15="http://schemas.microsoft.com/office/drawing/2012/chart" uri="{CE6537A1-D6FC-4f65-9D91-7224C49458BB}"/>
                <c:ext xmlns:c16="http://schemas.microsoft.com/office/drawing/2014/chart" uri="{C3380CC4-5D6E-409C-BE32-E72D297353CC}">
                  <c16:uniqueId val="{00000000-87A8-4758-B4F5-52CBFD65FCBA}"/>
                </c:ext>
              </c:extLst>
            </c:dLbl>
            <c:dLbl>
              <c:idx val="1"/>
              <c:layout>
                <c:manualLayout>
                  <c:x val="-9.8418277680140595E-2"/>
                  <c:y val="4.88107591202262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7A8-4758-B4F5-52CBFD65FCBA}"/>
                </c:ext>
              </c:extLst>
            </c:dLbl>
            <c:spPr>
              <a:noFill/>
              <a:ln>
                <a:noFill/>
              </a:ln>
              <a:effectLst/>
            </c:spPr>
            <c:txPr>
              <a:bodyPr/>
              <a:lstStyle/>
              <a:p>
                <a:pPr>
                  <a:defRPr sz="800"/>
                </a:pPr>
                <a:endParaRPr lang="es-CO"/>
              </a:p>
            </c:txPr>
            <c:showLegendKey val="0"/>
            <c:showVal val="1"/>
            <c:showCatName val="0"/>
            <c:showSerName val="0"/>
            <c:showPercent val="0"/>
            <c:showBubbleSize val="0"/>
            <c:showLeaderLines val="1"/>
            <c:extLst>
              <c:ext xmlns:c15="http://schemas.microsoft.com/office/drawing/2012/chart" uri="{CE6537A1-D6FC-4f65-9D91-7224C49458BB}"/>
            </c:extLst>
          </c:dLbls>
          <c:cat>
            <c:strRef>
              <c:f>'Incidentes GTE'!$I$31:$I$34</c:f>
              <c:strCache>
                <c:ptCount val="4"/>
                <c:pt idx="0">
                  <c:v>Oil/Chemical Spill (&gt;1 bbl) (0)</c:v>
                </c:pt>
                <c:pt idx="1">
                  <c:v>Oil/Chemical Spill (&lt;1 bbl) (0)</c:v>
                </c:pt>
                <c:pt idx="2">
                  <c:v>Environmental Incidents     (0)</c:v>
                </c:pt>
                <c:pt idx="3">
                  <c:v>Contained Discharge     (16)</c:v>
                </c:pt>
              </c:strCache>
            </c:strRef>
          </c:cat>
          <c:val>
            <c:numRef>
              <c:f>'Incidentes GTE'!$J$31:$J$34</c:f>
              <c:numCache>
                <c:formatCode>0.00%</c:formatCode>
                <c:ptCount val="4"/>
                <c:pt idx="0">
                  <c:v>0</c:v>
                </c:pt>
                <c:pt idx="1">
                  <c:v>0</c:v>
                </c:pt>
                <c:pt idx="2">
                  <c:v>0</c:v>
                </c:pt>
                <c:pt idx="3">
                  <c:v>0</c:v>
                </c:pt>
              </c:numCache>
            </c:numRef>
          </c:val>
          <c:extLst>
            <c:ext xmlns:c16="http://schemas.microsoft.com/office/drawing/2014/chart" uri="{C3380CC4-5D6E-409C-BE32-E72D297353CC}">
              <c16:uniqueId val="{00000002-87A8-4758-B4F5-52CBFD65FCBA}"/>
            </c:ext>
          </c:extLst>
        </c:ser>
        <c:dLbls>
          <c:showLegendKey val="0"/>
          <c:showVal val="1"/>
          <c:showCatName val="0"/>
          <c:showSerName val="0"/>
          <c:showPercent val="0"/>
          <c:showBubbleSize val="0"/>
          <c:showLeaderLines val="1"/>
        </c:dLbls>
        <c:firstSliceAng val="0"/>
        <c:holeSize val="50"/>
      </c:doughnutChart>
    </c:plotArea>
    <c:legend>
      <c:legendPos val="r"/>
      <c:overlay val="0"/>
      <c:txPr>
        <a:bodyPr/>
        <a:lstStyle/>
        <a:p>
          <a:pPr>
            <a:defRPr sz="700"/>
          </a:pPr>
          <a:endParaRPr lang="es-CO"/>
        </a:p>
      </c:txPr>
    </c:legend>
    <c:plotVisOnly val="1"/>
    <c:dispBlanksAs val="gap"/>
    <c:showDLblsOverMax val="0"/>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'Incidentes GTE'!$O$56</c:f>
              <c:strCache>
                <c:ptCount val="1"/>
                <c:pt idx="0">
                  <c:v>Q3 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'Incidentes GTE'!$B$58:$B$61</c:f>
              <c:strCache>
                <c:ptCount val="4"/>
                <c:pt idx="0">
                  <c:v>Oil/Chemical Spill  (&gt; 1 bbl)</c:v>
                </c:pt>
                <c:pt idx="1">
                  <c:v>Oil/Chemical Spill  (&lt; 1 bbl)</c:v>
                </c:pt>
                <c:pt idx="2">
                  <c:v>Environmental Incidents</c:v>
                </c:pt>
                <c:pt idx="3">
                  <c:v>Contained Discharges</c:v>
                </c:pt>
              </c:strCache>
            </c:strRef>
          </c:cat>
          <c:val>
            <c:numRef>
              <c:f>'Incidentes GTE'!$O$58:$O$61</c:f>
              <c:numCache>
                <c:formatCode>0</c:formatCode>
                <c:ptCount val="4"/>
                <c:pt idx="0">
                  <c:v>0</c:v>
                </c:pt>
                <c:pt idx="1">
                  <c:v>5</c:v>
                </c:pt>
                <c:pt idx="2">
                  <c:v>2</c:v>
                </c:pt>
                <c:pt idx="3">
                  <c:v>44</c:v>
                </c:pt>
              </c:numCache>
            </c:numRef>
          </c:val>
          <c:extLst>
            <c:ext xmlns:c16="http://schemas.microsoft.com/office/drawing/2014/chart" uri="{C3380CC4-5D6E-409C-BE32-E72D297353CC}">
              <c16:uniqueId val="{00000000-F764-4378-8691-23A13AA3E90A}"/>
            </c:ext>
          </c:extLst>
        </c:ser>
        <c:ser>
          <c:idx val="1"/>
          <c:order val="1"/>
          <c:tx>
            <c:strRef>
              <c:f>'Incidentes GTE'!$P$56</c:f>
              <c:strCache>
                <c:ptCount val="1"/>
                <c:pt idx="0">
                  <c:v>Q3 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'Incidentes GTE'!$B$58:$B$61</c:f>
              <c:strCache>
                <c:ptCount val="4"/>
                <c:pt idx="0">
                  <c:v>Oil/Chemical Spill  (&gt; 1 bbl)</c:v>
                </c:pt>
                <c:pt idx="1">
                  <c:v>Oil/Chemical Spill  (&lt; 1 bbl)</c:v>
                </c:pt>
                <c:pt idx="2">
                  <c:v>Environmental Incidents</c:v>
                </c:pt>
                <c:pt idx="3">
                  <c:v>Contained Discharges</c:v>
                </c:pt>
              </c:strCache>
            </c:strRef>
          </c:cat>
          <c:val>
            <c:numRef>
              <c:f>'Incidentes GTE'!$P$58:$P$61</c:f>
              <c:numCache>
                <c:formatCode>0</c:formatCode>
                <c:ptCount val="4"/>
                <c:pt idx="0">
                  <c:v>0</c:v>
                </c:pt>
                <c:pt idx="1">
                  <c:v>1</c:v>
                </c:pt>
                <c:pt idx="2">
                  <c:v>1</c:v>
                </c:pt>
                <c:pt idx="3">
                  <c:v>9</c:v>
                </c:pt>
              </c:numCache>
            </c:numRef>
          </c:val>
          <c:extLst>
            <c:ext xmlns:c16="http://schemas.microsoft.com/office/drawing/2014/chart" uri="{C3380CC4-5D6E-409C-BE32-E72D297353CC}">
              <c16:uniqueId val="{00000001-F764-4378-8691-23A13AA3E90A}"/>
            </c:ext>
          </c:extLst>
        </c:ser>
        <c:dLbls>
          <c:showLegendKey val="0"/>
          <c:showVal val="0"/>
          <c:showCatName val="0"/>
          <c:showSerName val="0"/>
          <c:showPercent val="0"/>
          <c:showBubbleSize val="0"/>
        </c:dLbls>
        <c:gapWidth val="219"/>
        <c:overlap val="-27"/>
        <c:axId val="220422144"/>
        <c:axId val="219281024"/>
      </c:barChart>
      <c:catAx>
        <c:axId val="22042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19281024"/>
        <c:crosses val="autoZero"/>
        <c:auto val="1"/>
        <c:lblAlgn val="ctr"/>
        <c:lblOffset val="100"/>
        <c:noMultiLvlLbl val="0"/>
      </c:catAx>
      <c:valAx>
        <c:axId val="2192810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20422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'Incidentes GTE'!$D$56</c:f>
              <c:strCache>
                <c:ptCount val="1"/>
                <c:pt idx="0">
                  <c:v>Q1 2020</c:v>
                </c:pt>
              </c:strCache>
            </c:strRef>
          </c:tx>
          <c:spPr>
            <a:solidFill>
              <a:srgbClr val="00409F"/>
            </a:soli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'Incidentes GTE'!$B$58:$B$61</c:f>
              <c:strCache>
                <c:ptCount val="4"/>
                <c:pt idx="0">
                  <c:v>Oil/Chemical Spill  (&gt; 1 bbl)</c:v>
                </c:pt>
                <c:pt idx="1">
                  <c:v>Oil/Chemical Spill  (&lt; 1 bbl)</c:v>
                </c:pt>
                <c:pt idx="2">
                  <c:v>Environmental Incidents</c:v>
                </c:pt>
                <c:pt idx="3">
                  <c:v>Contained Discharges</c:v>
                </c:pt>
              </c:strCache>
            </c:strRef>
          </c:cat>
          <c:val>
            <c:numRef>
              <c:f>'Incidentes GTE'!$D$58:$D$61</c:f>
              <c:numCache>
                <c:formatCode>0</c:formatCode>
                <c:ptCount val="4"/>
                <c:pt idx="0">
                  <c:v>0</c:v>
                </c:pt>
                <c:pt idx="1">
                  <c:v>0</c:v>
                </c:pt>
                <c:pt idx="2">
                  <c:v>2</c:v>
                </c:pt>
                <c:pt idx="3">
                  <c:v>31</c:v>
                </c:pt>
              </c:numCache>
            </c:numRef>
          </c:val>
          <c:extLst>
            <c:ext xmlns:c16="http://schemas.microsoft.com/office/drawing/2014/chart" uri="{C3380CC4-5D6E-409C-BE32-E72D297353CC}">
              <c16:uniqueId val="{00000000-2757-4B10-954F-906E70DE88E7}"/>
            </c:ext>
          </c:extLst>
        </c:ser>
        <c:ser>
          <c:idx val="1"/>
          <c:order val="1"/>
          <c:tx>
            <c:strRef>
              <c:f>'Incidentes GTE'!$E$56</c:f>
              <c:strCache>
                <c:ptCount val="1"/>
                <c:pt idx="0">
                  <c:v>Q1 2021</c:v>
                </c:pt>
              </c:strCache>
            </c:strRef>
          </c:tx>
          <c:spPr>
            <a:solidFill>
              <a:srgbClr val="00B050"/>
            </a:soli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'Incidentes GTE'!$B$58:$B$61</c:f>
              <c:strCache>
                <c:ptCount val="4"/>
                <c:pt idx="0">
                  <c:v>Oil/Chemical Spill  (&gt; 1 bbl)</c:v>
                </c:pt>
                <c:pt idx="1">
                  <c:v>Oil/Chemical Spill  (&lt; 1 bbl)</c:v>
                </c:pt>
                <c:pt idx="2">
                  <c:v>Environmental Incidents</c:v>
                </c:pt>
                <c:pt idx="3">
                  <c:v>Contained Discharges</c:v>
                </c:pt>
              </c:strCache>
            </c:strRef>
          </c:cat>
          <c:val>
            <c:numRef>
              <c:f>'Incidentes GTE'!$E$58:$E$61</c:f>
              <c:numCache>
                <c:formatCode>0.00</c:formatCode>
                <c:ptCount val="4"/>
                <c:pt idx="0">
                  <c:v>0</c:v>
                </c:pt>
                <c:pt idx="1">
                  <c:v>1</c:v>
                </c:pt>
                <c:pt idx="2">
                  <c:v>1</c:v>
                </c:pt>
                <c:pt idx="3">
                  <c:v>17</c:v>
                </c:pt>
              </c:numCache>
            </c:numRef>
          </c:val>
          <c:extLst>
            <c:ext xmlns:c16="http://schemas.microsoft.com/office/drawing/2014/chart" uri="{C3380CC4-5D6E-409C-BE32-E72D297353CC}">
              <c16:uniqueId val="{00000001-2757-4B10-954F-906E70DE88E7}"/>
            </c:ext>
          </c:extLst>
        </c:ser>
        <c:dLbls>
          <c:showLegendKey val="0"/>
          <c:showVal val="0"/>
          <c:showCatName val="0"/>
          <c:showSerName val="0"/>
          <c:showPercent val="0"/>
          <c:showBubbleSize val="0"/>
        </c:dLbls>
        <c:gapWidth val="100"/>
        <c:overlap val="-24"/>
        <c:axId val="220423168"/>
        <c:axId val="220749824"/>
      </c:barChart>
      <c:catAx>
        <c:axId val="2204231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s-CO"/>
          </a:p>
        </c:txPr>
        <c:crossAx val="220749824"/>
        <c:crosses val="autoZero"/>
        <c:auto val="0"/>
        <c:lblAlgn val="ctr"/>
        <c:lblOffset val="100"/>
        <c:noMultiLvlLbl val="0"/>
      </c:catAx>
      <c:valAx>
        <c:axId val="220749824"/>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220423168"/>
        <c:crosses val="autoZero"/>
        <c:crossBetween val="between"/>
      </c:valAx>
      <c:spPr>
        <a:noFill/>
        <a:ln>
          <a:noFill/>
        </a:ln>
        <a:effectLst/>
      </c:spPr>
    </c:plotArea>
    <c:legend>
      <c:legendPos val="b"/>
      <c:layout>
        <c:manualLayout>
          <c:xMode val="edge"/>
          <c:yMode val="edge"/>
          <c:x val="7.766478307097513E-2"/>
          <c:y val="0.17186689153089812"/>
          <c:w val="0.41943773913179605"/>
          <c:h val="0.1889441409115740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'Incidentes GTE'!$S$56</c:f>
              <c:strCache>
                <c:ptCount val="1"/>
                <c:pt idx="0">
                  <c:v>Q4 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'Incidentes GTE'!$B$58:$B$61</c:f>
              <c:strCache>
                <c:ptCount val="4"/>
                <c:pt idx="0">
                  <c:v>Oil/Chemical Spill  (&gt; 1 bbl)</c:v>
                </c:pt>
                <c:pt idx="1">
                  <c:v>Oil/Chemical Spill  (&lt; 1 bbl)</c:v>
                </c:pt>
                <c:pt idx="2">
                  <c:v>Environmental Incidents</c:v>
                </c:pt>
                <c:pt idx="3">
                  <c:v>Contained Discharges</c:v>
                </c:pt>
              </c:strCache>
            </c:strRef>
          </c:cat>
          <c:val>
            <c:numRef>
              <c:f>'Incidentes GTE'!$S$58:$S$61</c:f>
              <c:numCache>
                <c:formatCode>0</c:formatCode>
                <c:ptCount val="4"/>
                <c:pt idx="0">
                  <c:v>0</c:v>
                </c:pt>
                <c:pt idx="1">
                  <c:v>2</c:v>
                </c:pt>
                <c:pt idx="2">
                  <c:v>3</c:v>
                </c:pt>
                <c:pt idx="3">
                  <c:v>34</c:v>
                </c:pt>
              </c:numCache>
            </c:numRef>
          </c:val>
          <c:extLst>
            <c:ext xmlns:c16="http://schemas.microsoft.com/office/drawing/2014/chart" uri="{C3380CC4-5D6E-409C-BE32-E72D297353CC}">
              <c16:uniqueId val="{00000000-F764-4378-8691-23A13AA3E90A}"/>
            </c:ext>
          </c:extLst>
        </c:ser>
        <c:ser>
          <c:idx val="1"/>
          <c:order val="1"/>
          <c:tx>
            <c:strRef>
              <c:f>'Incidentes GTE'!$T$56</c:f>
              <c:strCache>
                <c:ptCount val="1"/>
                <c:pt idx="0">
                  <c:v>Q4 2020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'Incidentes GTE'!$B$58:$B$61</c:f>
              <c:strCache>
                <c:ptCount val="4"/>
                <c:pt idx="0">
                  <c:v>Oil/Chemical Spill  (&gt; 1 bbl)</c:v>
                </c:pt>
                <c:pt idx="1">
                  <c:v>Oil/Chemical Spill  (&lt; 1 bbl)</c:v>
                </c:pt>
                <c:pt idx="2">
                  <c:v>Environmental Incidents</c:v>
                </c:pt>
                <c:pt idx="3">
                  <c:v>Contained Discharges</c:v>
                </c:pt>
              </c:strCache>
            </c:strRef>
          </c:cat>
          <c:val>
            <c:numRef>
              <c:f>'Incidentes GTE'!$T$58:$T$61</c:f>
              <c:numCache>
                <c:formatCode>0</c:formatCode>
                <c:ptCount val="4"/>
                <c:pt idx="0">
                  <c:v>0</c:v>
                </c:pt>
                <c:pt idx="1">
                  <c:v>0</c:v>
                </c:pt>
                <c:pt idx="2">
                  <c:v>0</c:v>
                </c:pt>
                <c:pt idx="3">
                  <c:v>14</c:v>
                </c:pt>
              </c:numCache>
            </c:numRef>
          </c:val>
          <c:extLst>
            <c:ext xmlns:c16="http://schemas.microsoft.com/office/drawing/2014/chart" uri="{C3380CC4-5D6E-409C-BE32-E72D297353CC}">
              <c16:uniqueId val="{00000001-F764-4378-8691-23A13AA3E90A}"/>
            </c:ext>
          </c:extLst>
        </c:ser>
        <c:dLbls>
          <c:showLegendKey val="0"/>
          <c:showVal val="0"/>
          <c:showCatName val="0"/>
          <c:showSerName val="0"/>
          <c:showPercent val="0"/>
          <c:showBubbleSize val="0"/>
        </c:dLbls>
        <c:gapWidth val="219"/>
        <c:overlap val="-27"/>
        <c:axId val="220424192"/>
        <c:axId val="220752128"/>
      </c:barChart>
      <c:catAx>
        <c:axId val="22042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20752128"/>
        <c:crosses val="autoZero"/>
        <c:auto val="1"/>
        <c:lblAlgn val="ctr"/>
        <c:lblOffset val="100"/>
        <c:noMultiLvlLbl val="0"/>
      </c:catAx>
      <c:valAx>
        <c:axId val="22075212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2042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CO"/>
        </a:p>
      </c:txPr>
    </c:title>
    <c:autoTitleDeleted val="0"/>
    <c:plotArea>
      <c:layout/>
      <c:barChart>
        <c:barDir val="col"/>
        <c:grouping val="clustered"/>
        <c:varyColors val="0"/>
        <c:ser>
          <c:idx val="0"/>
          <c:order val="0"/>
          <c:tx>
            <c:strRef>
              <c:f>'Incidentes GTE'!$B$24</c:f>
              <c:strCache>
                <c:ptCount val="1"/>
                <c:pt idx="0">
                  <c:v>Oil/Chemical Spill (&gt; 1 bbl)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'Incidentes GTE'!$C$23:$F$23</c:f>
              <c:strCache>
                <c:ptCount val="4"/>
                <c:pt idx="0">
                  <c:v>Q1 2018</c:v>
                </c:pt>
                <c:pt idx="1">
                  <c:v>Q1 2019</c:v>
                </c:pt>
                <c:pt idx="2">
                  <c:v>Q1 2020</c:v>
                </c:pt>
                <c:pt idx="3">
                  <c:v>Q1 2021</c:v>
                </c:pt>
              </c:strCache>
            </c:strRef>
          </c:cat>
          <c:val>
            <c:numRef>
              <c:f>'Incidentes GTE'!$C$24:$F$24</c:f>
              <c:numCache>
                <c:formatCode>0</c:formatCode>
                <c:ptCount val="4"/>
                <c:pt idx="0">
                  <c:v>0</c:v>
                </c:pt>
                <c:pt idx="1">
                  <c:v>1</c:v>
                </c:pt>
                <c:pt idx="2">
                  <c:v>0</c:v>
                </c:pt>
                <c:pt idx="3">
                  <c:v>0</c:v>
                </c:pt>
              </c:numCache>
            </c:numRef>
          </c:val>
          <c:extLst>
            <c:ext xmlns:c16="http://schemas.microsoft.com/office/drawing/2014/chart" uri="{C3380CC4-5D6E-409C-BE32-E72D297353CC}">
              <c16:uniqueId val="{00000000-5304-4E2A-BD63-20075AC2A8C2}"/>
            </c:ext>
          </c:extLst>
        </c:ser>
        <c:ser>
          <c:idx val="1"/>
          <c:order val="1"/>
          <c:tx>
            <c:strRef>
              <c:f>'Incidentes GTE'!$B$25</c:f>
              <c:strCache>
                <c:ptCount val="1"/>
                <c:pt idx="0">
                  <c:v>Oil/Chemical Spill (&lt; 1 bbl)</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'Incidentes GTE'!$C$23:$F$23</c:f>
              <c:strCache>
                <c:ptCount val="4"/>
                <c:pt idx="0">
                  <c:v>Q1 2018</c:v>
                </c:pt>
                <c:pt idx="1">
                  <c:v>Q1 2019</c:v>
                </c:pt>
                <c:pt idx="2">
                  <c:v>Q1 2020</c:v>
                </c:pt>
                <c:pt idx="3">
                  <c:v>Q1 2021</c:v>
                </c:pt>
              </c:strCache>
            </c:strRef>
          </c:cat>
          <c:val>
            <c:numRef>
              <c:f>'Incidentes GTE'!$C$25:$F$25</c:f>
              <c:numCache>
                <c:formatCode>0</c:formatCode>
                <c:ptCount val="4"/>
                <c:pt idx="0">
                  <c:v>1</c:v>
                </c:pt>
                <c:pt idx="1">
                  <c:v>0</c:v>
                </c:pt>
                <c:pt idx="2">
                  <c:v>0</c:v>
                </c:pt>
                <c:pt idx="3">
                  <c:v>1</c:v>
                </c:pt>
              </c:numCache>
            </c:numRef>
          </c:val>
          <c:extLst>
            <c:ext xmlns:c16="http://schemas.microsoft.com/office/drawing/2014/chart" uri="{C3380CC4-5D6E-409C-BE32-E72D297353CC}">
              <c16:uniqueId val="{00000001-5304-4E2A-BD63-20075AC2A8C2}"/>
            </c:ext>
          </c:extLst>
        </c:ser>
        <c:ser>
          <c:idx val="2"/>
          <c:order val="2"/>
          <c:tx>
            <c:strRef>
              <c:f>'Incidentes GTE'!$B$26</c:f>
              <c:strCache>
                <c:ptCount val="1"/>
                <c:pt idx="0">
                  <c:v>Environmental Incidents</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'Incidentes GTE'!$C$23:$F$23</c:f>
              <c:strCache>
                <c:ptCount val="4"/>
                <c:pt idx="0">
                  <c:v>Q1 2018</c:v>
                </c:pt>
                <c:pt idx="1">
                  <c:v>Q1 2019</c:v>
                </c:pt>
                <c:pt idx="2">
                  <c:v>Q1 2020</c:v>
                </c:pt>
                <c:pt idx="3">
                  <c:v>Q1 2021</c:v>
                </c:pt>
              </c:strCache>
            </c:strRef>
          </c:cat>
          <c:val>
            <c:numRef>
              <c:f>'Incidentes GTE'!$C$26:$F$26</c:f>
              <c:numCache>
                <c:formatCode>0</c:formatCode>
                <c:ptCount val="4"/>
                <c:pt idx="0">
                  <c:v>1</c:v>
                </c:pt>
                <c:pt idx="1">
                  <c:v>4</c:v>
                </c:pt>
                <c:pt idx="2">
                  <c:v>2</c:v>
                </c:pt>
                <c:pt idx="3">
                  <c:v>1</c:v>
                </c:pt>
              </c:numCache>
            </c:numRef>
          </c:val>
          <c:extLst>
            <c:ext xmlns:c16="http://schemas.microsoft.com/office/drawing/2014/chart" uri="{C3380CC4-5D6E-409C-BE32-E72D297353CC}">
              <c16:uniqueId val="{00000002-5304-4E2A-BD63-20075AC2A8C2}"/>
            </c:ext>
          </c:extLst>
        </c:ser>
        <c:ser>
          <c:idx val="3"/>
          <c:order val="3"/>
          <c:tx>
            <c:strRef>
              <c:f>'Incidentes GTE'!$B$27</c:f>
              <c:strCache>
                <c:ptCount val="1"/>
                <c:pt idx="0">
                  <c:v>Contained Discharge</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'Incidentes GTE'!$C$23:$F$23</c:f>
              <c:strCache>
                <c:ptCount val="4"/>
                <c:pt idx="0">
                  <c:v>Q1 2018</c:v>
                </c:pt>
                <c:pt idx="1">
                  <c:v>Q1 2019</c:v>
                </c:pt>
                <c:pt idx="2">
                  <c:v>Q1 2020</c:v>
                </c:pt>
                <c:pt idx="3">
                  <c:v>Q1 2021</c:v>
                </c:pt>
              </c:strCache>
            </c:strRef>
          </c:cat>
          <c:val>
            <c:numRef>
              <c:f>'Incidentes GTE'!$C$27:$F$27</c:f>
              <c:numCache>
                <c:formatCode>0</c:formatCode>
                <c:ptCount val="4"/>
                <c:pt idx="0">
                  <c:v>28</c:v>
                </c:pt>
                <c:pt idx="1">
                  <c:v>42</c:v>
                </c:pt>
                <c:pt idx="2">
                  <c:v>31</c:v>
                </c:pt>
                <c:pt idx="3">
                  <c:v>17</c:v>
                </c:pt>
              </c:numCache>
            </c:numRef>
          </c:val>
          <c:extLst>
            <c:ext xmlns:c16="http://schemas.microsoft.com/office/drawing/2014/chart" uri="{C3380CC4-5D6E-409C-BE32-E72D297353CC}">
              <c16:uniqueId val="{00000003-5304-4E2A-BD63-20075AC2A8C2}"/>
            </c:ext>
          </c:extLst>
        </c:ser>
        <c:dLbls>
          <c:showLegendKey val="0"/>
          <c:showVal val="0"/>
          <c:showCatName val="0"/>
          <c:showSerName val="0"/>
          <c:showPercent val="0"/>
          <c:showBubbleSize val="0"/>
        </c:dLbls>
        <c:gapWidth val="100"/>
        <c:overlap val="-24"/>
        <c:axId val="1661478224"/>
        <c:axId val="1568896720"/>
      </c:barChart>
      <c:catAx>
        <c:axId val="166147822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1568896720"/>
        <c:crosses val="autoZero"/>
        <c:auto val="1"/>
        <c:lblAlgn val="ctr"/>
        <c:lblOffset val="100"/>
        <c:noMultiLvlLbl val="0"/>
      </c:catAx>
      <c:valAx>
        <c:axId val="1568896720"/>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1661478224"/>
        <c:crosses val="autoZero"/>
        <c:crossBetween val="between"/>
      </c:valAx>
      <c:spPr>
        <a:noFill/>
        <a:ln>
          <a:noFill/>
        </a:ln>
        <a:effectLst/>
      </c:spPr>
    </c:plotArea>
    <c:legend>
      <c:legendPos val="b"/>
      <c:layout>
        <c:manualLayout>
          <c:xMode val="edge"/>
          <c:yMode val="edge"/>
          <c:x val="0.11982980607509931"/>
          <c:y val="0.81438761577113394"/>
          <c:w val="0.87291144169869284"/>
          <c:h val="0.153506622287402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1900216198936671"/>
          <c:y val="0.1023578302712161"/>
          <c:w val="0.38870507773066826"/>
          <c:h val="0.67375546806649167"/>
        </c:manualLayout>
      </c:layout>
      <c:doughnutChart>
        <c:varyColors val="1"/>
        <c:ser>
          <c:idx val="0"/>
          <c:order val="0"/>
          <c:tx>
            <c:strRef>
              <c:f>'Incidentes GTE'!$H$30</c:f>
              <c:strCache>
                <c:ptCount val="1"/>
                <c:pt idx="0">
                  <c:v>Q1</c:v>
                </c:pt>
              </c:strCache>
            </c:strRef>
          </c:tx>
          <c:explosion val="14"/>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4-B904-45EB-9CF8-EE48DB1261ED}"/>
              </c:ext>
            </c:extLst>
          </c:dPt>
          <c:dPt>
            <c:idx val="1"/>
            <c:bubble3D val="0"/>
            <c:spPr>
              <a:solidFill>
                <a:srgbClr val="4AE0F4"/>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B904-45EB-9CF8-EE48DB1261ED}"/>
              </c:ext>
            </c:extLst>
          </c:dPt>
          <c:dPt>
            <c:idx val="2"/>
            <c:bubble3D val="0"/>
            <c:spPr>
              <a:solidFill>
                <a:srgbClr val="00B050"/>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2-B904-45EB-9CF8-EE48DB1261ED}"/>
              </c:ext>
            </c:extLst>
          </c:dPt>
          <c:dPt>
            <c:idx val="3"/>
            <c:bubble3D val="0"/>
            <c:spPr>
              <a:solidFill>
                <a:srgbClr val="00409F"/>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B904-45EB-9CF8-EE48DB1261ED}"/>
              </c:ext>
            </c:extLst>
          </c:dPt>
          <c:dLbls>
            <c:dLbl>
              <c:idx val="0"/>
              <c:delete val="1"/>
              <c:extLst>
                <c:ext xmlns:c15="http://schemas.microsoft.com/office/drawing/2012/chart" uri="{CE6537A1-D6FC-4f65-9D91-7224C49458BB}"/>
                <c:ext xmlns:c16="http://schemas.microsoft.com/office/drawing/2014/chart" uri="{C3380CC4-5D6E-409C-BE32-E72D297353CC}">
                  <c16:uniqueId val="{00000004-B904-45EB-9CF8-EE48DB1261ED}"/>
                </c:ext>
              </c:extLst>
            </c:dLbl>
            <c:dLbl>
              <c:idx val="1"/>
              <c:layout>
                <c:manualLayout>
                  <c:x val="-1.1111111111111162E-2"/>
                  <c:y val="-7.4074074074074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04-45EB-9CF8-EE48DB1261ED}"/>
                </c:ext>
              </c:extLst>
            </c:dLbl>
            <c:dLbl>
              <c:idx val="2"/>
              <c:layout>
                <c:manualLayout>
                  <c:x val="0.10833333333333334"/>
                  <c:y val="-5.55555555555555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904-45EB-9CF8-EE48DB1261ED}"/>
                </c:ext>
              </c:extLst>
            </c:dLbl>
            <c:dLbl>
              <c:idx val="3"/>
              <c:layout>
                <c:manualLayout>
                  <c:x val="8.8247863247863254E-2"/>
                  <c:y val="3.2407407407407322E-2"/>
                </c:manualLayout>
              </c:layout>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904-45EB-9CF8-EE48DB1261ED}"/>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'Incidentes GTE'!$G$31:$G$34</c:f>
              <c:strCache>
                <c:ptCount val="4"/>
                <c:pt idx="0">
                  <c:v>Oil/Chemical Spill &lt; 1 bbl (0)</c:v>
                </c:pt>
                <c:pt idx="1">
                  <c:v>Oil/Chemical Spill &gt; 1 bbl (1)</c:v>
                </c:pt>
                <c:pt idx="2">
                  <c:v>Environmental Incidents   (1)</c:v>
                </c:pt>
                <c:pt idx="3">
                  <c:v>Contained Discharge   (17)</c:v>
                </c:pt>
              </c:strCache>
            </c:strRef>
          </c:cat>
          <c:val>
            <c:numRef>
              <c:f>'Incidentes GTE'!$H$31:$H$34</c:f>
              <c:numCache>
                <c:formatCode>0.00%</c:formatCode>
                <c:ptCount val="4"/>
                <c:pt idx="0">
                  <c:v>0</c:v>
                </c:pt>
                <c:pt idx="1">
                  <c:v>5.2631578947368418E-2</c:v>
                </c:pt>
                <c:pt idx="2">
                  <c:v>5.2631578947368418E-2</c:v>
                </c:pt>
                <c:pt idx="3">
                  <c:v>0.89473684210526316</c:v>
                </c:pt>
              </c:numCache>
            </c:numRef>
          </c:val>
          <c:extLst>
            <c:ext xmlns:c16="http://schemas.microsoft.com/office/drawing/2014/chart" uri="{C3380CC4-5D6E-409C-BE32-E72D297353CC}">
              <c16:uniqueId val="{00000000-B904-45EB-9CF8-EE48DB1261ED}"/>
            </c:ext>
          </c:extLst>
        </c:ser>
        <c:dLbls>
          <c:showLegendKey val="0"/>
          <c:showVal val="1"/>
          <c:showCatName val="0"/>
          <c:showSerName val="0"/>
          <c:showPercent val="0"/>
          <c:showBubbleSize val="0"/>
          <c:showLeaderLines val="1"/>
        </c:dLbls>
        <c:firstSliceAng val="16"/>
        <c:holeSize val="52"/>
      </c:doughnutChart>
      <c:spPr>
        <a:noFill/>
        <a:ln w="104775">
          <a:solidFill>
            <a:schemeClr val="bg1"/>
          </a:solid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6B38873C-9C05-4C8A-968E-FA032C19885F}">
          <cx:tx>
            <cx:txData>
              <cx:f>_xlchart.v1.1</cx:f>
              <cx:v>Q1</cx:v>
            </cx:txData>
          </cx:tx>
          <cx:dataPt idx="0">
            <cx:spPr>
              <a:solidFill>
                <a:srgbClr val="FFFF00"/>
              </a:solidFill>
              <a:ln>
                <a:solidFill>
                  <a:srgbClr val="9BBB59"/>
                </a:solidFill>
              </a:ln>
            </cx:spPr>
          </cx:dataPt>
          <cx:dataPt idx="1">
            <cx:spPr>
              <a:solidFill>
                <a:srgbClr val="00B050"/>
              </a:solidFill>
            </cx:spPr>
          </cx:dataPt>
          <cx:dataPt idx="3">
            <cx:spPr>
              <a:solidFill>
                <a:srgbClr val="00549F"/>
              </a:solidFill>
            </cx:spPr>
          </cx:dataPt>
          <cx:dataLabels>
            <cx:txPr>
              <a:bodyPr spcFirstLastPara="1" vertOverflow="ellipsis" horzOverflow="overflow" wrap="square" lIns="0" tIns="0" rIns="0" bIns="0" anchor="ctr" anchorCtr="1"/>
              <a:lstStyle/>
              <a:p>
                <a:pPr algn="ctr" rtl="0">
                  <a:defRPr sz="1400">
                    <a:solidFill>
                      <a:schemeClr val="bg1"/>
                    </a:solidFill>
                  </a:defRPr>
                </a:pPr>
                <a:endParaRPr lang="en-US" sz="1400" b="0" i="0" u="none" strike="noStrike" kern="1200" baseline="0">
                  <a:solidFill>
                    <a:schemeClr val="bg1"/>
                  </a:solidFill>
                  <a:latin typeface="Calibri" panose="020F0502020204030204"/>
                </a:endParaRPr>
              </a:p>
            </cx:txPr>
            <cx:visibility seriesName="0" categoryName="0" value="1"/>
            <cx:separator>, </cx:separator>
          </cx:dataLabels>
          <cx:dataId val="0"/>
        </cx:series>
      </cx:plotAreaRegion>
    </cx:plotArea>
    <cx:legend pos="b" align="ctr" overlay="0">
      <cx:spPr>
        <a:ln cap="sq">
          <a:solidFill>
            <a:schemeClr val="bg1"/>
          </a:solidFill>
        </a:ln>
      </cx:spPr>
      <cx:txPr>
        <a:bodyPr spcFirstLastPara="1" vertOverflow="ellipsis" horzOverflow="overflow" wrap="square" lIns="0" tIns="0" rIns="0" bIns="0" anchor="ctr" anchorCtr="1"/>
        <a:lstStyle/>
        <a:p>
          <a:pPr algn="ctr" rtl="0">
            <a:defRPr/>
          </a:pPr>
          <a:endParaRPr lang="en-US" sz="900" b="0" i="0" u="none" strike="noStrike" kern="1200" baseline="0">
            <a:solidFill>
              <a:srgbClr val="1F497D"/>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5">
  <a:schemeClr val="accent2"/>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image" Target="../media/image4.jpeg"/><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25.xml"/><Relationship Id="rId3" Type="http://schemas.openxmlformats.org/officeDocument/2006/relationships/chart" Target="../charts/chart21.xml"/><Relationship Id="rId7" Type="http://schemas.openxmlformats.org/officeDocument/2006/relationships/image" Target="../media/image5.jpe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7.xml"/><Relationship Id="rId5" Type="http://schemas.openxmlformats.org/officeDocument/2006/relationships/chart" Target="../charts/chart23.xml"/><Relationship Id="rId10" Type="http://schemas.microsoft.com/office/2014/relationships/chartEx" Target="../charts/chartEx1.xml"/><Relationship Id="rId4" Type="http://schemas.openxmlformats.org/officeDocument/2006/relationships/chart" Target="../charts/chart22.xml"/><Relationship Id="rId9"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9</xdr:row>
          <xdr:rowOff>114300</xdr:rowOff>
        </xdr:from>
        <xdr:to>
          <xdr:col>5</xdr:col>
          <xdr:colOff>556260</xdr:colOff>
          <xdr:row>11</xdr:row>
          <xdr:rowOff>60960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0000-000002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9</xdr:row>
          <xdr:rowOff>137160</xdr:rowOff>
        </xdr:from>
        <xdr:to>
          <xdr:col>15</xdr:col>
          <xdr:colOff>137160</xdr:colOff>
          <xdr:row>11</xdr:row>
          <xdr:rowOff>68580</xdr:rowOff>
        </xdr:to>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0000-000003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7</xdr:row>
          <xdr:rowOff>114300</xdr:rowOff>
        </xdr:from>
        <xdr:to>
          <xdr:col>15</xdr:col>
          <xdr:colOff>137160</xdr:colOff>
          <xdr:row>9</xdr:row>
          <xdr:rowOff>68580</xdr:rowOff>
        </xdr:to>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0000-000004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Check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11</xdr:row>
          <xdr:rowOff>137160</xdr:rowOff>
        </xdr:from>
        <xdr:to>
          <xdr:col>15</xdr:col>
          <xdr:colOff>137160</xdr:colOff>
          <xdr:row>13</xdr:row>
          <xdr:rowOff>99060</xdr:rowOff>
        </xdr:to>
        <xdr:sp macro="" textlink="">
          <xdr:nvSpPr>
            <xdr:cNvPr id="62469" name="Button 5" hidden="1">
              <a:extLst>
                <a:ext uri="{63B3BB69-23CF-44E3-9099-C40C66FF867C}">
                  <a14:compatExt spid="_x0000_s62469"/>
                </a:ext>
                <a:ext uri="{FF2B5EF4-FFF2-40B4-BE49-F238E27FC236}">
                  <a16:creationId xmlns:a16="http://schemas.microsoft.com/office/drawing/2014/main" id="{00000000-0008-0000-0000-000005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Monitoring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13</xdr:row>
          <xdr:rowOff>152400</xdr:rowOff>
        </xdr:from>
        <xdr:to>
          <xdr:col>15</xdr:col>
          <xdr:colOff>137160</xdr:colOff>
          <xdr:row>15</xdr:row>
          <xdr:rowOff>99060</xdr:rowOff>
        </xdr:to>
        <xdr:sp macro="" textlink="">
          <xdr:nvSpPr>
            <xdr:cNvPr id="62470" name="Button 6" hidden="1">
              <a:extLst>
                <a:ext uri="{63B3BB69-23CF-44E3-9099-C40C66FF867C}">
                  <a14:compatExt spid="_x0000_s62470"/>
                </a:ext>
                <a:ext uri="{FF2B5EF4-FFF2-40B4-BE49-F238E27FC236}">
                  <a16:creationId xmlns:a16="http://schemas.microsoft.com/office/drawing/2014/main" id="{00000000-0008-0000-0000-000006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Reported Incidents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251460</xdr:colOff>
          <xdr:row>5</xdr:row>
          <xdr:rowOff>22860</xdr:rowOff>
        </xdr:from>
        <xdr:to>
          <xdr:col>15</xdr:col>
          <xdr:colOff>137160</xdr:colOff>
          <xdr:row>7</xdr:row>
          <xdr:rowOff>60960</xdr:rowOff>
        </xdr:to>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0000-000007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2022 Review</a:t>
              </a:r>
            </a:p>
          </xdr:txBody>
        </xdr:sp>
        <xdr:clientData fPrintsWithSheet="0"/>
      </xdr:twoCellAnchor>
    </mc:Choice>
    <mc:Fallback/>
  </mc:AlternateContent>
  <xdr:twoCellAnchor>
    <xdr:from>
      <xdr:col>15</xdr:col>
      <xdr:colOff>228601</xdr:colOff>
      <xdr:row>0</xdr:row>
      <xdr:rowOff>289564</xdr:rowOff>
    </xdr:from>
    <xdr:to>
      <xdr:col>20</xdr:col>
      <xdr:colOff>373381</xdr:colOff>
      <xdr:row>20</xdr:row>
      <xdr:rowOff>141396</xdr:rowOff>
    </xdr:to>
    <xdr:grpSp>
      <xdr:nvGrpSpPr>
        <xdr:cNvPr id="10" name="Grupo 211">
          <a:extLst>
            <a:ext uri="{FF2B5EF4-FFF2-40B4-BE49-F238E27FC236}">
              <a16:creationId xmlns:a16="http://schemas.microsoft.com/office/drawing/2014/main" id="{00000000-0008-0000-0000-00000A000000}"/>
            </a:ext>
          </a:extLst>
        </xdr:cNvPr>
        <xdr:cNvGrpSpPr/>
      </xdr:nvGrpSpPr>
      <xdr:grpSpPr>
        <a:xfrm>
          <a:off x="10411692" y="289564"/>
          <a:ext cx="3192780" cy="3765741"/>
          <a:chOff x="2442827" y="948331"/>
          <a:chExt cx="2883640" cy="3916257"/>
        </a:xfrm>
        <a:solidFill>
          <a:schemeClr val="bg1">
            <a:lumMod val="85000"/>
          </a:schemeClr>
        </a:solidFill>
      </xdr:grpSpPr>
      <xdr:sp macro="" textlink="">
        <xdr:nvSpPr>
          <xdr:cNvPr id="11" name="Freeform 43">
            <a:extLst>
              <a:ext uri="{FF2B5EF4-FFF2-40B4-BE49-F238E27FC236}">
                <a16:creationId xmlns:a16="http://schemas.microsoft.com/office/drawing/2014/main" id="{00000000-0008-0000-0000-00000B000000}"/>
              </a:ext>
            </a:extLst>
          </xdr:cNvPr>
          <xdr:cNvSpPr>
            <a:spLocks/>
          </xdr:cNvSpPr>
        </xdr:nvSpPr>
        <xdr:spPr bwMode="auto">
          <a:xfrm>
            <a:off x="2442827" y="3259202"/>
            <a:ext cx="527368" cy="535517"/>
          </a:xfrm>
          <a:custGeom>
            <a:avLst/>
            <a:gdLst/>
            <a:ahLst/>
            <a:cxnLst>
              <a:cxn ang="0">
                <a:pos x="0" y="945"/>
              </a:cxn>
              <a:cxn ang="0">
                <a:pos x="150" y="985"/>
              </a:cxn>
              <a:cxn ang="0">
                <a:pos x="221" y="1105"/>
              </a:cxn>
              <a:cxn ang="0">
                <a:pos x="544" y="1400"/>
              </a:cxn>
              <a:cxn ang="0">
                <a:pos x="965" y="1620"/>
              </a:cxn>
              <a:cxn ang="0">
                <a:pos x="1261" y="1690"/>
              </a:cxn>
              <a:cxn ang="0">
                <a:pos x="1318" y="1835"/>
              </a:cxn>
              <a:cxn ang="0">
                <a:pos x="1477" y="1895"/>
              </a:cxn>
              <a:cxn ang="0">
                <a:pos x="1533" y="2081"/>
              </a:cxn>
              <a:cxn ang="0">
                <a:pos x="1591" y="2134"/>
              </a:cxn>
              <a:cxn ang="0">
                <a:pos x="1725" y="2178"/>
              </a:cxn>
              <a:cxn ang="0">
                <a:pos x="1845" y="2108"/>
              </a:cxn>
              <a:cxn ang="0">
                <a:pos x="1839" y="1939"/>
              </a:cxn>
              <a:cxn ang="0">
                <a:pos x="1914" y="1795"/>
              </a:cxn>
              <a:cxn ang="0">
                <a:pos x="1864" y="1636"/>
              </a:cxn>
              <a:cxn ang="0">
                <a:pos x="1839" y="1424"/>
              </a:cxn>
              <a:cxn ang="0">
                <a:pos x="1924" y="1295"/>
              </a:cxn>
              <a:cxn ang="0">
                <a:pos x="2123" y="1209"/>
              </a:cxn>
              <a:cxn ang="0">
                <a:pos x="2099" y="1093"/>
              </a:cxn>
              <a:cxn ang="0">
                <a:pos x="2123" y="985"/>
              </a:cxn>
              <a:cxn ang="0">
                <a:pos x="1922" y="874"/>
              </a:cxn>
              <a:cxn ang="0">
                <a:pos x="1713" y="850"/>
              </a:cxn>
              <a:cxn ang="0">
                <a:pos x="1745" y="626"/>
              </a:cxn>
              <a:cxn ang="0">
                <a:pos x="1674" y="491"/>
              </a:cxn>
              <a:cxn ang="0">
                <a:pos x="1548" y="395"/>
              </a:cxn>
              <a:cxn ang="0">
                <a:pos x="1383" y="399"/>
              </a:cxn>
              <a:cxn ang="0">
                <a:pos x="1260" y="327"/>
              </a:cxn>
              <a:cxn ang="0">
                <a:pos x="1166" y="219"/>
              </a:cxn>
              <a:cxn ang="0">
                <a:pos x="989" y="0"/>
              </a:cxn>
              <a:cxn ang="0">
                <a:pos x="859" y="64"/>
              </a:cxn>
              <a:cxn ang="0">
                <a:pos x="756" y="16"/>
              </a:cxn>
              <a:cxn ang="0">
                <a:pos x="662" y="120"/>
              </a:cxn>
              <a:cxn ang="0">
                <a:pos x="591" y="52"/>
              </a:cxn>
              <a:cxn ang="0">
                <a:pos x="433" y="132"/>
              </a:cxn>
              <a:cxn ang="0">
                <a:pos x="339" y="255"/>
              </a:cxn>
              <a:cxn ang="0">
                <a:pos x="331" y="375"/>
              </a:cxn>
              <a:cxn ang="0">
                <a:pos x="433" y="554"/>
              </a:cxn>
              <a:cxn ang="0">
                <a:pos x="433" y="754"/>
              </a:cxn>
              <a:cxn ang="0">
                <a:pos x="272" y="754"/>
              </a:cxn>
              <a:cxn ang="0">
                <a:pos x="130" y="742"/>
              </a:cxn>
              <a:cxn ang="0">
                <a:pos x="32" y="818"/>
              </a:cxn>
              <a:cxn ang="0">
                <a:pos x="0" y="945"/>
              </a:cxn>
            </a:cxnLst>
            <a:rect l="0" t="0" r="r" b="b"/>
            <a:pathLst>
              <a:path w="2123" h="2178">
                <a:moveTo>
                  <a:pt x="0" y="945"/>
                </a:moveTo>
                <a:lnTo>
                  <a:pt x="150" y="985"/>
                </a:lnTo>
                <a:lnTo>
                  <a:pt x="221" y="1105"/>
                </a:lnTo>
                <a:lnTo>
                  <a:pt x="544" y="1400"/>
                </a:lnTo>
                <a:lnTo>
                  <a:pt x="965" y="1620"/>
                </a:lnTo>
                <a:lnTo>
                  <a:pt x="1261" y="1690"/>
                </a:lnTo>
                <a:lnTo>
                  <a:pt x="1318" y="1835"/>
                </a:lnTo>
                <a:lnTo>
                  <a:pt x="1477" y="1895"/>
                </a:lnTo>
                <a:lnTo>
                  <a:pt x="1533" y="2081"/>
                </a:lnTo>
                <a:lnTo>
                  <a:pt x="1591" y="2134"/>
                </a:lnTo>
                <a:lnTo>
                  <a:pt x="1725" y="2178"/>
                </a:lnTo>
                <a:lnTo>
                  <a:pt x="1845" y="2108"/>
                </a:lnTo>
                <a:lnTo>
                  <a:pt x="1839" y="1939"/>
                </a:lnTo>
                <a:lnTo>
                  <a:pt x="1914" y="1795"/>
                </a:lnTo>
                <a:lnTo>
                  <a:pt x="1864" y="1636"/>
                </a:lnTo>
                <a:lnTo>
                  <a:pt x="1839" y="1424"/>
                </a:lnTo>
                <a:lnTo>
                  <a:pt x="1924" y="1295"/>
                </a:lnTo>
                <a:lnTo>
                  <a:pt x="2123" y="1209"/>
                </a:lnTo>
                <a:lnTo>
                  <a:pt x="2099" y="1093"/>
                </a:lnTo>
                <a:lnTo>
                  <a:pt x="2123" y="985"/>
                </a:lnTo>
                <a:lnTo>
                  <a:pt x="1922" y="874"/>
                </a:lnTo>
                <a:lnTo>
                  <a:pt x="1713" y="850"/>
                </a:lnTo>
                <a:lnTo>
                  <a:pt x="1745" y="626"/>
                </a:lnTo>
                <a:lnTo>
                  <a:pt x="1674" y="491"/>
                </a:lnTo>
                <a:lnTo>
                  <a:pt x="1548" y="395"/>
                </a:lnTo>
                <a:lnTo>
                  <a:pt x="1383" y="399"/>
                </a:lnTo>
                <a:lnTo>
                  <a:pt x="1260" y="327"/>
                </a:lnTo>
                <a:lnTo>
                  <a:pt x="1166" y="219"/>
                </a:lnTo>
                <a:lnTo>
                  <a:pt x="989" y="0"/>
                </a:lnTo>
                <a:lnTo>
                  <a:pt x="859" y="64"/>
                </a:lnTo>
                <a:lnTo>
                  <a:pt x="756" y="16"/>
                </a:lnTo>
                <a:lnTo>
                  <a:pt x="662" y="120"/>
                </a:lnTo>
                <a:lnTo>
                  <a:pt x="591" y="52"/>
                </a:lnTo>
                <a:lnTo>
                  <a:pt x="433" y="132"/>
                </a:lnTo>
                <a:lnTo>
                  <a:pt x="339" y="255"/>
                </a:lnTo>
                <a:lnTo>
                  <a:pt x="331" y="375"/>
                </a:lnTo>
                <a:lnTo>
                  <a:pt x="433" y="554"/>
                </a:lnTo>
                <a:lnTo>
                  <a:pt x="433" y="754"/>
                </a:lnTo>
                <a:lnTo>
                  <a:pt x="272" y="754"/>
                </a:lnTo>
                <a:lnTo>
                  <a:pt x="130" y="742"/>
                </a:lnTo>
                <a:lnTo>
                  <a:pt x="32" y="818"/>
                </a:lnTo>
                <a:lnTo>
                  <a:pt x="0" y="94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2" name="Freeform 44">
            <a:extLst>
              <a:ext uri="{FF2B5EF4-FFF2-40B4-BE49-F238E27FC236}">
                <a16:creationId xmlns:a16="http://schemas.microsoft.com/office/drawing/2014/main" id="{00000000-0008-0000-0000-00000C000000}"/>
              </a:ext>
            </a:extLst>
          </xdr:cNvPr>
          <xdr:cNvSpPr>
            <a:spLocks/>
          </xdr:cNvSpPr>
        </xdr:nvSpPr>
        <xdr:spPr bwMode="auto">
          <a:xfrm>
            <a:off x="2898016" y="3539766"/>
            <a:ext cx="753216" cy="461010"/>
          </a:xfrm>
          <a:custGeom>
            <a:avLst/>
            <a:gdLst/>
            <a:ahLst/>
            <a:cxnLst>
              <a:cxn ang="0">
                <a:pos x="3261" y="2349"/>
              </a:cxn>
              <a:cxn ang="0">
                <a:pos x="3531" y="2289"/>
              </a:cxn>
              <a:cxn ang="0">
                <a:pos x="3783" y="2165"/>
              </a:cxn>
              <a:cxn ang="0">
                <a:pos x="3654" y="2020"/>
              </a:cxn>
              <a:cxn ang="0">
                <a:pos x="3206" y="1825"/>
              </a:cxn>
              <a:cxn ang="0">
                <a:pos x="2941" y="1805"/>
              </a:cxn>
              <a:cxn ang="0">
                <a:pos x="2852" y="1481"/>
              </a:cxn>
              <a:cxn ang="0">
                <a:pos x="2548" y="1361"/>
              </a:cxn>
              <a:cxn ang="0">
                <a:pos x="2454" y="1118"/>
              </a:cxn>
              <a:cxn ang="0">
                <a:pos x="2281" y="1108"/>
              </a:cxn>
              <a:cxn ang="0">
                <a:pos x="2193" y="968"/>
              </a:cxn>
              <a:cxn ang="0">
                <a:pos x="2163" y="763"/>
              </a:cxn>
              <a:cxn ang="0">
                <a:pos x="1937" y="758"/>
              </a:cxn>
              <a:cxn ang="0">
                <a:pos x="1583" y="639"/>
              </a:cxn>
              <a:cxn ang="0">
                <a:pos x="1228" y="419"/>
              </a:cxn>
              <a:cxn ang="0">
                <a:pos x="1086" y="494"/>
              </a:cxn>
              <a:cxn ang="0">
                <a:pos x="954" y="509"/>
              </a:cxn>
              <a:cxn ang="0">
                <a:pos x="771" y="464"/>
              </a:cxn>
              <a:cxn ang="0">
                <a:pos x="659" y="354"/>
              </a:cxn>
              <a:cxn ang="0">
                <a:pos x="718" y="195"/>
              </a:cxn>
              <a:cxn ang="0">
                <a:pos x="659" y="40"/>
              </a:cxn>
              <a:cxn ang="0">
                <a:pos x="511" y="0"/>
              </a:cxn>
              <a:cxn ang="0">
                <a:pos x="358" y="85"/>
              </a:cxn>
              <a:cxn ang="0">
                <a:pos x="108" y="195"/>
              </a:cxn>
              <a:cxn ang="0">
                <a:pos x="3" y="355"/>
              </a:cxn>
              <a:cxn ang="0">
                <a:pos x="36" y="620"/>
              </a:cxn>
              <a:cxn ang="0">
                <a:pos x="98" y="818"/>
              </a:cxn>
              <a:cxn ang="0">
                <a:pos x="0" y="1002"/>
              </a:cxn>
              <a:cxn ang="0">
                <a:pos x="10" y="1210"/>
              </a:cxn>
              <a:cxn ang="0">
                <a:pos x="245" y="1371"/>
              </a:cxn>
              <a:cxn ang="0">
                <a:pos x="496" y="1361"/>
              </a:cxn>
              <a:cxn ang="0">
                <a:pos x="728" y="1446"/>
              </a:cxn>
              <a:cxn ang="0">
                <a:pos x="845" y="1376"/>
              </a:cxn>
              <a:cxn ang="0">
                <a:pos x="850" y="1271"/>
              </a:cxn>
              <a:cxn ang="0">
                <a:pos x="984" y="1206"/>
              </a:cxn>
              <a:cxn ang="0">
                <a:pos x="1185" y="1241"/>
              </a:cxn>
              <a:cxn ang="0">
                <a:pos x="1406" y="1481"/>
              </a:cxn>
              <a:cxn ang="0">
                <a:pos x="1612" y="1644"/>
              </a:cxn>
              <a:cxn ang="0">
                <a:pos x="1797" y="1646"/>
              </a:cxn>
              <a:cxn ang="0">
                <a:pos x="2129" y="1823"/>
              </a:cxn>
              <a:cxn ang="0">
                <a:pos x="2243" y="1744"/>
              </a:cxn>
              <a:cxn ang="0">
                <a:pos x="2399" y="1735"/>
              </a:cxn>
              <a:cxn ang="0">
                <a:pos x="2546" y="1886"/>
              </a:cxn>
              <a:cxn ang="0">
                <a:pos x="2779" y="1961"/>
              </a:cxn>
              <a:cxn ang="0">
                <a:pos x="2999" y="2198"/>
              </a:cxn>
              <a:cxn ang="0">
                <a:pos x="3261" y="2349"/>
              </a:cxn>
            </a:cxnLst>
            <a:rect l="0" t="0" r="r" b="b"/>
            <a:pathLst>
              <a:path w="3783" h="2349">
                <a:moveTo>
                  <a:pt x="3261" y="2349"/>
                </a:moveTo>
                <a:lnTo>
                  <a:pt x="3531" y="2289"/>
                </a:lnTo>
                <a:lnTo>
                  <a:pt x="3783" y="2165"/>
                </a:lnTo>
                <a:lnTo>
                  <a:pt x="3654" y="2020"/>
                </a:lnTo>
                <a:lnTo>
                  <a:pt x="3206" y="1825"/>
                </a:lnTo>
                <a:lnTo>
                  <a:pt x="2941" y="1805"/>
                </a:lnTo>
                <a:lnTo>
                  <a:pt x="2852" y="1481"/>
                </a:lnTo>
                <a:lnTo>
                  <a:pt x="2548" y="1361"/>
                </a:lnTo>
                <a:lnTo>
                  <a:pt x="2454" y="1118"/>
                </a:lnTo>
                <a:lnTo>
                  <a:pt x="2281" y="1108"/>
                </a:lnTo>
                <a:lnTo>
                  <a:pt x="2193" y="968"/>
                </a:lnTo>
                <a:lnTo>
                  <a:pt x="2163" y="763"/>
                </a:lnTo>
                <a:lnTo>
                  <a:pt x="1937" y="758"/>
                </a:lnTo>
                <a:lnTo>
                  <a:pt x="1583" y="639"/>
                </a:lnTo>
                <a:lnTo>
                  <a:pt x="1228" y="419"/>
                </a:lnTo>
                <a:lnTo>
                  <a:pt x="1086" y="494"/>
                </a:lnTo>
                <a:lnTo>
                  <a:pt x="954" y="509"/>
                </a:lnTo>
                <a:lnTo>
                  <a:pt x="771" y="464"/>
                </a:lnTo>
                <a:lnTo>
                  <a:pt x="659" y="354"/>
                </a:lnTo>
                <a:lnTo>
                  <a:pt x="718" y="195"/>
                </a:lnTo>
                <a:lnTo>
                  <a:pt x="659" y="40"/>
                </a:lnTo>
                <a:lnTo>
                  <a:pt x="511" y="0"/>
                </a:lnTo>
                <a:lnTo>
                  <a:pt x="358" y="85"/>
                </a:lnTo>
                <a:lnTo>
                  <a:pt x="108" y="195"/>
                </a:lnTo>
                <a:lnTo>
                  <a:pt x="3" y="355"/>
                </a:lnTo>
                <a:lnTo>
                  <a:pt x="36" y="620"/>
                </a:lnTo>
                <a:lnTo>
                  <a:pt x="98" y="818"/>
                </a:lnTo>
                <a:lnTo>
                  <a:pt x="0" y="1002"/>
                </a:lnTo>
                <a:lnTo>
                  <a:pt x="10" y="1210"/>
                </a:lnTo>
                <a:lnTo>
                  <a:pt x="245" y="1371"/>
                </a:lnTo>
                <a:lnTo>
                  <a:pt x="496" y="1361"/>
                </a:lnTo>
                <a:lnTo>
                  <a:pt x="728" y="1446"/>
                </a:lnTo>
                <a:lnTo>
                  <a:pt x="845" y="1376"/>
                </a:lnTo>
                <a:lnTo>
                  <a:pt x="850" y="1271"/>
                </a:lnTo>
                <a:lnTo>
                  <a:pt x="984" y="1206"/>
                </a:lnTo>
                <a:lnTo>
                  <a:pt x="1185" y="1241"/>
                </a:lnTo>
                <a:lnTo>
                  <a:pt x="1406" y="1481"/>
                </a:lnTo>
                <a:lnTo>
                  <a:pt x="1612" y="1644"/>
                </a:lnTo>
                <a:lnTo>
                  <a:pt x="1797" y="1646"/>
                </a:lnTo>
                <a:lnTo>
                  <a:pt x="2129" y="1823"/>
                </a:lnTo>
                <a:lnTo>
                  <a:pt x="2243" y="1744"/>
                </a:lnTo>
                <a:lnTo>
                  <a:pt x="2399" y="1735"/>
                </a:lnTo>
                <a:lnTo>
                  <a:pt x="2546" y="1886"/>
                </a:lnTo>
                <a:lnTo>
                  <a:pt x="2779" y="1961"/>
                </a:lnTo>
                <a:lnTo>
                  <a:pt x="2999" y="2198"/>
                </a:lnTo>
                <a:lnTo>
                  <a:pt x="3261" y="2349"/>
                </a:lnTo>
                <a:close/>
              </a:path>
            </a:pathLst>
          </a:custGeom>
          <a:solidFill>
            <a:srgbClr val="00549F"/>
          </a:solid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3" name="Freeform 45">
            <a:extLst>
              <a:ext uri="{FF2B5EF4-FFF2-40B4-BE49-F238E27FC236}">
                <a16:creationId xmlns:a16="http://schemas.microsoft.com/office/drawing/2014/main" id="{00000000-0008-0000-0000-00000D000000}"/>
              </a:ext>
            </a:extLst>
          </xdr:cNvPr>
          <xdr:cNvSpPr>
            <a:spLocks/>
          </xdr:cNvSpPr>
        </xdr:nvSpPr>
        <xdr:spPr bwMode="auto">
          <a:xfrm>
            <a:off x="2688466" y="3075264"/>
            <a:ext cx="528532" cy="564621"/>
          </a:xfrm>
          <a:custGeom>
            <a:avLst/>
            <a:gdLst/>
            <a:ahLst/>
            <a:cxnLst>
              <a:cxn ang="0">
                <a:pos x="655" y="0"/>
              </a:cxn>
              <a:cxn ang="0">
                <a:pos x="536" y="150"/>
              </a:cxn>
              <a:cxn ang="0">
                <a:pos x="478" y="354"/>
              </a:cxn>
              <a:cxn ang="0">
                <a:pos x="345" y="404"/>
              </a:cxn>
              <a:cxn ang="0">
                <a:pos x="429" y="549"/>
              </a:cxn>
              <a:cxn ang="0">
                <a:pos x="256" y="718"/>
              </a:cxn>
              <a:cxn ang="0">
                <a:pos x="256" y="908"/>
              </a:cxn>
              <a:cxn ang="0">
                <a:pos x="0" y="938"/>
              </a:cxn>
              <a:cxn ang="0">
                <a:pos x="215" y="1202"/>
              </a:cxn>
              <a:cxn ang="0">
                <a:pos x="343" y="1348"/>
              </a:cxn>
              <a:cxn ang="0">
                <a:pos x="493" y="1437"/>
              </a:cxn>
              <a:cxn ang="0">
                <a:pos x="699" y="1432"/>
              </a:cxn>
              <a:cxn ang="0">
                <a:pos x="854" y="1552"/>
              </a:cxn>
              <a:cxn ang="0">
                <a:pos x="946" y="1719"/>
              </a:cxn>
              <a:cxn ang="0">
                <a:pos x="906" y="2001"/>
              </a:cxn>
              <a:cxn ang="0">
                <a:pos x="1166" y="2031"/>
              </a:cxn>
              <a:cxn ang="0">
                <a:pos x="1416" y="2169"/>
              </a:cxn>
              <a:cxn ang="0">
                <a:pos x="1387" y="2314"/>
              </a:cxn>
              <a:cxn ang="0">
                <a:pos x="1417" y="2449"/>
              </a:cxn>
              <a:cxn ang="0">
                <a:pos x="1565" y="2364"/>
              </a:cxn>
              <a:cxn ang="0">
                <a:pos x="1717" y="2404"/>
              </a:cxn>
              <a:cxn ang="0">
                <a:pos x="1776" y="2553"/>
              </a:cxn>
              <a:cxn ang="0">
                <a:pos x="1719" y="2721"/>
              </a:cxn>
              <a:cxn ang="0">
                <a:pos x="1832" y="2831"/>
              </a:cxn>
              <a:cxn ang="0">
                <a:pos x="2011" y="2872"/>
              </a:cxn>
              <a:cxn ang="0">
                <a:pos x="2151" y="2856"/>
              </a:cxn>
              <a:cxn ang="0">
                <a:pos x="2286" y="2781"/>
              </a:cxn>
              <a:cxn ang="0">
                <a:pos x="2168" y="2662"/>
              </a:cxn>
              <a:cxn ang="0">
                <a:pos x="2068" y="2557"/>
              </a:cxn>
              <a:cxn ang="0">
                <a:pos x="2072" y="2437"/>
              </a:cxn>
              <a:cxn ang="0">
                <a:pos x="2142" y="2347"/>
              </a:cxn>
              <a:cxn ang="0">
                <a:pos x="2160" y="2199"/>
              </a:cxn>
              <a:cxn ang="0">
                <a:pos x="2007" y="2151"/>
              </a:cxn>
              <a:cxn ang="0">
                <a:pos x="1890" y="2051"/>
              </a:cxn>
              <a:cxn ang="0">
                <a:pos x="1821" y="1895"/>
              </a:cxn>
              <a:cxn ang="0">
                <a:pos x="1669" y="1795"/>
              </a:cxn>
              <a:cxn ang="0">
                <a:pos x="1629" y="1657"/>
              </a:cxn>
              <a:cxn ang="0">
                <a:pos x="1609" y="1512"/>
              </a:cxn>
              <a:cxn ang="0">
                <a:pos x="1786" y="1467"/>
              </a:cxn>
              <a:cxn ang="0">
                <a:pos x="1865" y="1582"/>
              </a:cxn>
              <a:cxn ang="0">
                <a:pos x="1983" y="1542"/>
              </a:cxn>
              <a:cxn ang="0">
                <a:pos x="1948" y="1317"/>
              </a:cxn>
              <a:cxn ang="0">
                <a:pos x="2126" y="1153"/>
              </a:cxn>
              <a:cxn ang="0">
                <a:pos x="2263" y="1123"/>
              </a:cxn>
              <a:cxn ang="0">
                <a:pos x="2411" y="1018"/>
              </a:cxn>
              <a:cxn ang="0">
                <a:pos x="2553" y="1133"/>
              </a:cxn>
              <a:cxn ang="0">
                <a:pos x="2657" y="1093"/>
              </a:cxn>
              <a:cxn ang="0">
                <a:pos x="2495" y="823"/>
              </a:cxn>
              <a:cxn ang="0">
                <a:pos x="2263" y="314"/>
              </a:cxn>
              <a:cxn ang="0">
                <a:pos x="2273" y="165"/>
              </a:cxn>
              <a:cxn ang="0">
                <a:pos x="2116" y="115"/>
              </a:cxn>
              <a:cxn ang="0">
                <a:pos x="1933" y="40"/>
              </a:cxn>
              <a:cxn ang="0">
                <a:pos x="1801" y="100"/>
              </a:cxn>
              <a:cxn ang="0">
                <a:pos x="1831" y="190"/>
              </a:cxn>
              <a:cxn ang="0">
                <a:pos x="1585" y="309"/>
              </a:cxn>
              <a:cxn ang="0">
                <a:pos x="1417" y="459"/>
              </a:cxn>
              <a:cxn ang="0">
                <a:pos x="1260" y="389"/>
              </a:cxn>
              <a:cxn ang="0">
                <a:pos x="1009" y="359"/>
              </a:cxn>
              <a:cxn ang="0">
                <a:pos x="841" y="284"/>
              </a:cxn>
              <a:cxn ang="0">
                <a:pos x="744" y="165"/>
              </a:cxn>
              <a:cxn ang="0">
                <a:pos x="655" y="0"/>
              </a:cxn>
            </a:cxnLst>
            <a:rect l="0" t="0" r="r" b="b"/>
            <a:pathLst>
              <a:path w="2657" h="2872">
                <a:moveTo>
                  <a:pt x="655" y="0"/>
                </a:moveTo>
                <a:lnTo>
                  <a:pt x="536" y="150"/>
                </a:lnTo>
                <a:lnTo>
                  <a:pt x="478" y="354"/>
                </a:lnTo>
                <a:lnTo>
                  <a:pt x="345" y="404"/>
                </a:lnTo>
                <a:lnTo>
                  <a:pt x="429" y="549"/>
                </a:lnTo>
                <a:lnTo>
                  <a:pt x="256" y="718"/>
                </a:lnTo>
                <a:lnTo>
                  <a:pt x="256" y="908"/>
                </a:lnTo>
                <a:lnTo>
                  <a:pt x="0" y="938"/>
                </a:lnTo>
                <a:lnTo>
                  <a:pt x="215" y="1202"/>
                </a:lnTo>
                <a:lnTo>
                  <a:pt x="343" y="1348"/>
                </a:lnTo>
                <a:lnTo>
                  <a:pt x="493" y="1437"/>
                </a:lnTo>
                <a:lnTo>
                  <a:pt x="699" y="1432"/>
                </a:lnTo>
                <a:lnTo>
                  <a:pt x="854" y="1552"/>
                </a:lnTo>
                <a:lnTo>
                  <a:pt x="946" y="1719"/>
                </a:lnTo>
                <a:lnTo>
                  <a:pt x="906" y="2001"/>
                </a:lnTo>
                <a:lnTo>
                  <a:pt x="1166" y="2031"/>
                </a:lnTo>
                <a:lnTo>
                  <a:pt x="1416" y="2169"/>
                </a:lnTo>
                <a:lnTo>
                  <a:pt x="1387" y="2314"/>
                </a:lnTo>
                <a:lnTo>
                  <a:pt x="1417" y="2449"/>
                </a:lnTo>
                <a:lnTo>
                  <a:pt x="1565" y="2364"/>
                </a:lnTo>
                <a:lnTo>
                  <a:pt x="1717" y="2404"/>
                </a:lnTo>
                <a:lnTo>
                  <a:pt x="1776" y="2553"/>
                </a:lnTo>
                <a:lnTo>
                  <a:pt x="1719" y="2721"/>
                </a:lnTo>
                <a:lnTo>
                  <a:pt x="1832" y="2831"/>
                </a:lnTo>
                <a:lnTo>
                  <a:pt x="2011" y="2872"/>
                </a:lnTo>
                <a:lnTo>
                  <a:pt x="2151" y="2856"/>
                </a:lnTo>
                <a:lnTo>
                  <a:pt x="2286" y="2781"/>
                </a:lnTo>
                <a:lnTo>
                  <a:pt x="2168" y="2662"/>
                </a:lnTo>
                <a:lnTo>
                  <a:pt x="2068" y="2557"/>
                </a:lnTo>
                <a:lnTo>
                  <a:pt x="2072" y="2437"/>
                </a:lnTo>
                <a:lnTo>
                  <a:pt x="2142" y="2347"/>
                </a:lnTo>
                <a:lnTo>
                  <a:pt x="2160" y="2199"/>
                </a:lnTo>
                <a:lnTo>
                  <a:pt x="2007" y="2151"/>
                </a:lnTo>
                <a:lnTo>
                  <a:pt x="1890" y="2051"/>
                </a:lnTo>
                <a:lnTo>
                  <a:pt x="1821" y="1895"/>
                </a:lnTo>
                <a:lnTo>
                  <a:pt x="1669" y="1795"/>
                </a:lnTo>
                <a:lnTo>
                  <a:pt x="1629" y="1657"/>
                </a:lnTo>
                <a:lnTo>
                  <a:pt x="1609" y="1512"/>
                </a:lnTo>
                <a:lnTo>
                  <a:pt x="1786" y="1467"/>
                </a:lnTo>
                <a:lnTo>
                  <a:pt x="1865" y="1582"/>
                </a:lnTo>
                <a:lnTo>
                  <a:pt x="1983" y="1542"/>
                </a:lnTo>
                <a:lnTo>
                  <a:pt x="1948" y="1317"/>
                </a:lnTo>
                <a:lnTo>
                  <a:pt x="2126" y="1153"/>
                </a:lnTo>
                <a:lnTo>
                  <a:pt x="2263" y="1123"/>
                </a:lnTo>
                <a:lnTo>
                  <a:pt x="2411" y="1018"/>
                </a:lnTo>
                <a:lnTo>
                  <a:pt x="2553" y="1133"/>
                </a:lnTo>
                <a:lnTo>
                  <a:pt x="2657" y="1093"/>
                </a:lnTo>
                <a:lnTo>
                  <a:pt x="2495" y="823"/>
                </a:lnTo>
                <a:lnTo>
                  <a:pt x="2263" y="314"/>
                </a:lnTo>
                <a:lnTo>
                  <a:pt x="2273" y="165"/>
                </a:lnTo>
                <a:lnTo>
                  <a:pt x="2116" y="115"/>
                </a:lnTo>
                <a:lnTo>
                  <a:pt x="1933" y="40"/>
                </a:lnTo>
                <a:lnTo>
                  <a:pt x="1801" y="100"/>
                </a:lnTo>
                <a:lnTo>
                  <a:pt x="1831" y="190"/>
                </a:lnTo>
                <a:lnTo>
                  <a:pt x="1585" y="309"/>
                </a:lnTo>
                <a:lnTo>
                  <a:pt x="1417" y="459"/>
                </a:lnTo>
                <a:lnTo>
                  <a:pt x="1260" y="389"/>
                </a:lnTo>
                <a:lnTo>
                  <a:pt x="1009" y="359"/>
                </a:lnTo>
                <a:lnTo>
                  <a:pt x="841" y="284"/>
                </a:lnTo>
                <a:lnTo>
                  <a:pt x="744" y="165"/>
                </a:lnTo>
                <a:lnTo>
                  <a:pt x="655"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4" name="Freeform 46">
            <a:extLst>
              <a:ext uri="{FF2B5EF4-FFF2-40B4-BE49-F238E27FC236}">
                <a16:creationId xmlns:a16="http://schemas.microsoft.com/office/drawing/2014/main" id="{00000000-0008-0000-0000-00000E000000}"/>
              </a:ext>
            </a:extLst>
          </xdr:cNvPr>
          <xdr:cNvSpPr>
            <a:spLocks/>
          </xdr:cNvSpPr>
        </xdr:nvSpPr>
        <xdr:spPr bwMode="auto">
          <a:xfrm>
            <a:off x="3008612" y="2951862"/>
            <a:ext cx="520383" cy="555308"/>
          </a:xfrm>
          <a:custGeom>
            <a:avLst/>
            <a:gdLst/>
            <a:ahLst/>
            <a:cxnLst>
              <a:cxn ang="0">
                <a:pos x="578" y="874"/>
              </a:cxn>
              <a:cxn ang="0">
                <a:pos x="1002" y="666"/>
              </a:cxn>
              <a:cxn ang="0">
                <a:pos x="1112" y="539"/>
              </a:cxn>
              <a:cxn ang="0">
                <a:pos x="1250" y="467"/>
              </a:cxn>
              <a:cxn ang="0">
                <a:pos x="1396" y="443"/>
              </a:cxn>
              <a:cxn ang="0">
                <a:pos x="1546" y="455"/>
              </a:cxn>
              <a:cxn ang="0">
                <a:pos x="1581" y="594"/>
              </a:cxn>
              <a:cxn ang="0">
                <a:pos x="1735" y="451"/>
              </a:cxn>
              <a:cxn ang="0">
                <a:pos x="1865" y="152"/>
              </a:cxn>
              <a:cxn ang="0">
                <a:pos x="1995" y="24"/>
              </a:cxn>
              <a:cxn ang="0">
                <a:pos x="2093" y="0"/>
              </a:cxn>
              <a:cxn ang="0">
                <a:pos x="2093" y="152"/>
              </a:cxn>
              <a:cxn ang="0">
                <a:pos x="1947" y="407"/>
              </a:cxn>
              <a:cxn ang="0">
                <a:pos x="1939" y="634"/>
              </a:cxn>
              <a:cxn ang="0">
                <a:pos x="1735" y="778"/>
              </a:cxn>
              <a:cxn ang="0">
                <a:pos x="1628" y="922"/>
              </a:cxn>
              <a:cxn ang="0">
                <a:pos x="1534" y="1013"/>
              </a:cxn>
              <a:cxn ang="0">
                <a:pos x="1573" y="1161"/>
              </a:cxn>
              <a:cxn ang="0">
                <a:pos x="1443" y="1281"/>
              </a:cxn>
              <a:cxn ang="0">
                <a:pos x="1349" y="1289"/>
              </a:cxn>
              <a:cxn ang="0">
                <a:pos x="1274" y="1376"/>
              </a:cxn>
              <a:cxn ang="0">
                <a:pos x="971" y="1851"/>
              </a:cxn>
              <a:cxn ang="0">
                <a:pos x="782" y="1995"/>
              </a:cxn>
              <a:cxn ang="0">
                <a:pos x="624" y="2250"/>
              </a:cxn>
              <a:cxn ang="0">
                <a:pos x="439" y="2262"/>
              </a:cxn>
              <a:cxn ang="0">
                <a:pos x="317" y="2223"/>
              </a:cxn>
              <a:cxn ang="0">
                <a:pos x="222" y="2142"/>
              </a:cxn>
              <a:cxn ang="0">
                <a:pos x="170" y="2022"/>
              </a:cxn>
              <a:cxn ang="0">
                <a:pos x="45" y="1939"/>
              </a:cxn>
              <a:cxn ang="0">
                <a:pos x="14" y="1827"/>
              </a:cxn>
              <a:cxn ang="0">
                <a:pos x="0" y="1710"/>
              </a:cxn>
              <a:cxn ang="0">
                <a:pos x="140" y="1676"/>
              </a:cxn>
              <a:cxn ang="0">
                <a:pos x="204" y="1768"/>
              </a:cxn>
              <a:cxn ang="0">
                <a:pos x="296" y="1735"/>
              </a:cxn>
              <a:cxn ang="0">
                <a:pos x="270" y="1556"/>
              </a:cxn>
              <a:cxn ang="0">
                <a:pos x="413" y="1423"/>
              </a:cxn>
              <a:cxn ang="0">
                <a:pos x="518" y="1402"/>
              </a:cxn>
              <a:cxn ang="0">
                <a:pos x="639" y="1317"/>
              </a:cxn>
              <a:cxn ang="0">
                <a:pos x="755" y="1408"/>
              </a:cxn>
              <a:cxn ang="0">
                <a:pos x="837" y="1378"/>
              </a:cxn>
              <a:cxn ang="0">
                <a:pos x="705" y="1158"/>
              </a:cxn>
              <a:cxn ang="0">
                <a:pos x="578" y="874"/>
              </a:cxn>
            </a:cxnLst>
            <a:rect l="0" t="0" r="r" b="b"/>
            <a:pathLst>
              <a:path w="2093" h="2262">
                <a:moveTo>
                  <a:pt x="578" y="874"/>
                </a:moveTo>
                <a:lnTo>
                  <a:pt x="1002" y="666"/>
                </a:lnTo>
                <a:lnTo>
                  <a:pt x="1112" y="539"/>
                </a:lnTo>
                <a:lnTo>
                  <a:pt x="1250" y="467"/>
                </a:lnTo>
                <a:lnTo>
                  <a:pt x="1396" y="443"/>
                </a:lnTo>
                <a:lnTo>
                  <a:pt x="1546" y="455"/>
                </a:lnTo>
                <a:lnTo>
                  <a:pt x="1581" y="594"/>
                </a:lnTo>
                <a:lnTo>
                  <a:pt x="1735" y="451"/>
                </a:lnTo>
                <a:lnTo>
                  <a:pt x="1865" y="152"/>
                </a:lnTo>
                <a:lnTo>
                  <a:pt x="1995" y="24"/>
                </a:lnTo>
                <a:lnTo>
                  <a:pt x="2093" y="0"/>
                </a:lnTo>
                <a:lnTo>
                  <a:pt x="2093" y="152"/>
                </a:lnTo>
                <a:lnTo>
                  <a:pt x="1947" y="407"/>
                </a:lnTo>
                <a:lnTo>
                  <a:pt x="1939" y="634"/>
                </a:lnTo>
                <a:lnTo>
                  <a:pt x="1735" y="778"/>
                </a:lnTo>
                <a:lnTo>
                  <a:pt x="1628" y="922"/>
                </a:lnTo>
                <a:lnTo>
                  <a:pt x="1534" y="1013"/>
                </a:lnTo>
                <a:lnTo>
                  <a:pt x="1573" y="1161"/>
                </a:lnTo>
                <a:lnTo>
                  <a:pt x="1443" y="1281"/>
                </a:lnTo>
                <a:lnTo>
                  <a:pt x="1349" y="1289"/>
                </a:lnTo>
                <a:lnTo>
                  <a:pt x="1274" y="1376"/>
                </a:lnTo>
                <a:lnTo>
                  <a:pt x="971" y="1851"/>
                </a:lnTo>
                <a:lnTo>
                  <a:pt x="782" y="1995"/>
                </a:lnTo>
                <a:lnTo>
                  <a:pt x="624" y="2250"/>
                </a:lnTo>
                <a:lnTo>
                  <a:pt x="439" y="2262"/>
                </a:lnTo>
                <a:lnTo>
                  <a:pt x="317" y="2223"/>
                </a:lnTo>
                <a:lnTo>
                  <a:pt x="222" y="2142"/>
                </a:lnTo>
                <a:lnTo>
                  <a:pt x="170" y="2022"/>
                </a:lnTo>
                <a:lnTo>
                  <a:pt x="45" y="1939"/>
                </a:lnTo>
                <a:lnTo>
                  <a:pt x="14" y="1827"/>
                </a:lnTo>
                <a:lnTo>
                  <a:pt x="0" y="1710"/>
                </a:lnTo>
                <a:lnTo>
                  <a:pt x="140" y="1676"/>
                </a:lnTo>
                <a:lnTo>
                  <a:pt x="204" y="1768"/>
                </a:lnTo>
                <a:lnTo>
                  <a:pt x="296" y="1735"/>
                </a:lnTo>
                <a:lnTo>
                  <a:pt x="270" y="1556"/>
                </a:lnTo>
                <a:lnTo>
                  <a:pt x="413" y="1423"/>
                </a:lnTo>
                <a:lnTo>
                  <a:pt x="518" y="1402"/>
                </a:lnTo>
                <a:lnTo>
                  <a:pt x="639" y="1317"/>
                </a:lnTo>
                <a:lnTo>
                  <a:pt x="755" y="1408"/>
                </a:lnTo>
                <a:lnTo>
                  <a:pt x="837" y="1378"/>
                </a:lnTo>
                <a:lnTo>
                  <a:pt x="705" y="1158"/>
                </a:lnTo>
                <a:lnTo>
                  <a:pt x="578" y="874"/>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5" name="Freeform 47">
            <a:extLst>
              <a:ext uri="{FF2B5EF4-FFF2-40B4-BE49-F238E27FC236}">
                <a16:creationId xmlns:a16="http://schemas.microsoft.com/office/drawing/2014/main" id="{00000000-0008-0000-0000-00000F000000}"/>
              </a:ext>
            </a:extLst>
          </xdr:cNvPr>
          <xdr:cNvSpPr>
            <a:spLocks/>
          </xdr:cNvSpPr>
        </xdr:nvSpPr>
        <xdr:spPr bwMode="auto">
          <a:xfrm>
            <a:off x="3099417" y="3174218"/>
            <a:ext cx="1135063" cy="859155"/>
          </a:xfrm>
          <a:custGeom>
            <a:avLst/>
            <a:gdLst/>
            <a:ahLst/>
            <a:cxnLst>
              <a:cxn ang="0">
                <a:pos x="4347" y="2853"/>
              </a:cxn>
              <a:cxn ang="0">
                <a:pos x="4055" y="3116"/>
              </a:cxn>
              <a:cxn ang="0">
                <a:pos x="3831" y="3307"/>
              </a:cxn>
              <a:cxn ang="0">
                <a:pos x="3630" y="3399"/>
              </a:cxn>
              <a:cxn ang="0">
                <a:pos x="3343" y="3375"/>
              </a:cxn>
              <a:cxn ang="0">
                <a:pos x="3071" y="3343"/>
              </a:cxn>
              <a:cxn ang="0">
                <a:pos x="2815" y="3355"/>
              </a:cxn>
              <a:cxn ang="0">
                <a:pos x="2366" y="3224"/>
              </a:cxn>
              <a:cxn ang="0">
                <a:pos x="2116" y="3102"/>
              </a:cxn>
              <a:cxn ang="0">
                <a:pos x="1548" y="2931"/>
              </a:cxn>
              <a:cxn ang="0">
                <a:pos x="1231" y="2578"/>
              </a:cxn>
              <a:cxn ang="0">
                <a:pos x="1021" y="2373"/>
              </a:cxn>
              <a:cxn ang="0">
                <a:pos x="925" y="2098"/>
              </a:cxn>
              <a:cxn ang="0">
                <a:pos x="462" y="1999"/>
              </a:cxn>
              <a:cxn ang="0">
                <a:pos x="0" y="1644"/>
              </a:cxn>
              <a:cxn ang="0">
                <a:pos x="59" y="1476"/>
              </a:cxn>
              <a:cxn ang="0">
                <a:pos x="259" y="1342"/>
              </a:cxn>
              <a:cxn ang="0">
                <a:pos x="606" y="945"/>
              </a:cxn>
              <a:cxn ang="0">
                <a:pos x="982" y="382"/>
              </a:cxn>
              <a:cxn ang="0">
                <a:pos x="1207" y="255"/>
              </a:cxn>
              <a:cxn ang="0">
                <a:pos x="1276" y="0"/>
              </a:cxn>
              <a:cxn ang="0">
                <a:pos x="1563" y="192"/>
              </a:cxn>
              <a:cxn ang="0">
                <a:pos x="1512" y="459"/>
              </a:cxn>
              <a:cxn ang="0">
                <a:pos x="1575" y="922"/>
              </a:cxn>
              <a:cxn ang="0">
                <a:pos x="1902" y="1125"/>
              </a:cxn>
              <a:cxn ang="0">
                <a:pos x="2461" y="1261"/>
              </a:cxn>
              <a:cxn ang="0">
                <a:pos x="2709" y="1728"/>
              </a:cxn>
              <a:cxn ang="0">
                <a:pos x="3110" y="1915"/>
              </a:cxn>
              <a:cxn ang="0">
                <a:pos x="3252" y="1712"/>
              </a:cxn>
              <a:cxn ang="0">
                <a:pos x="3630" y="1847"/>
              </a:cxn>
              <a:cxn ang="0">
                <a:pos x="4006" y="2218"/>
              </a:cxn>
              <a:cxn ang="0">
                <a:pos x="4386" y="2645"/>
              </a:cxn>
            </a:cxnLst>
            <a:rect l="0" t="0" r="r" b="b"/>
            <a:pathLst>
              <a:path w="4569" h="3499">
                <a:moveTo>
                  <a:pt x="4569" y="2701"/>
                </a:moveTo>
                <a:lnTo>
                  <a:pt x="4347" y="2853"/>
                </a:lnTo>
                <a:lnTo>
                  <a:pt x="4193" y="3124"/>
                </a:lnTo>
                <a:lnTo>
                  <a:pt x="4055" y="3116"/>
                </a:lnTo>
                <a:lnTo>
                  <a:pt x="3937" y="3196"/>
                </a:lnTo>
                <a:lnTo>
                  <a:pt x="3831" y="3307"/>
                </a:lnTo>
                <a:lnTo>
                  <a:pt x="3795" y="3447"/>
                </a:lnTo>
                <a:lnTo>
                  <a:pt x="3630" y="3399"/>
                </a:lnTo>
                <a:lnTo>
                  <a:pt x="3484" y="3499"/>
                </a:lnTo>
                <a:lnTo>
                  <a:pt x="3343" y="3375"/>
                </a:lnTo>
                <a:lnTo>
                  <a:pt x="3193" y="3391"/>
                </a:lnTo>
                <a:lnTo>
                  <a:pt x="3071" y="3343"/>
                </a:lnTo>
                <a:lnTo>
                  <a:pt x="2941" y="3447"/>
                </a:lnTo>
                <a:lnTo>
                  <a:pt x="2815" y="3355"/>
                </a:lnTo>
                <a:lnTo>
                  <a:pt x="2587" y="3355"/>
                </a:lnTo>
                <a:lnTo>
                  <a:pt x="2366" y="3224"/>
                </a:lnTo>
                <a:lnTo>
                  <a:pt x="2220" y="3222"/>
                </a:lnTo>
                <a:lnTo>
                  <a:pt x="2116" y="3102"/>
                </a:lnTo>
                <a:lnTo>
                  <a:pt x="1762" y="2950"/>
                </a:lnTo>
                <a:lnTo>
                  <a:pt x="1548" y="2931"/>
                </a:lnTo>
                <a:lnTo>
                  <a:pt x="1477" y="2674"/>
                </a:lnTo>
                <a:lnTo>
                  <a:pt x="1231" y="2578"/>
                </a:lnTo>
                <a:lnTo>
                  <a:pt x="1158" y="2383"/>
                </a:lnTo>
                <a:lnTo>
                  <a:pt x="1021" y="2373"/>
                </a:lnTo>
                <a:lnTo>
                  <a:pt x="946" y="2257"/>
                </a:lnTo>
                <a:lnTo>
                  <a:pt x="925" y="2098"/>
                </a:lnTo>
                <a:lnTo>
                  <a:pt x="742" y="2095"/>
                </a:lnTo>
                <a:lnTo>
                  <a:pt x="462" y="1999"/>
                </a:lnTo>
                <a:lnTo>
                  <a:pt x="180" y="1824"/>
                </a:lnTo>
                <a:lnTo>
                  <a:pt x="0" y="1644"/>
                </a:lnTo>
                <a:lnTo>
                  <a:pt x="4" y="1544"/>
                </a:lnTo>
                <a:lnTo>
                  <a:pt x="59" y="1476"/>
                </a:lnTo>
                <a:lnTo>
                  <a:pt x="75" y="1357"/>
                </a:lnTo>
                <a:lnTo>
                  <a:pt x="259" y="1342"/>
                </a:lnTo>
                <a:lnTo>
                  <a:pt x="414" y="1092"/>
                </a:lnTo>
                <a:lnTo>
                  <a:pt x="606" y="945"/>
                </a:lnTo>
                <a:lnTo>
                  <a:pt x="909" y="472"/>
                </a:lnTo>
                <a:lnTo>
                  <a:pt x="982" y="382"/>
                </a:lnTo>
                <a:lnTo>
                  <a:pt x="1077" y="375"/>
                </a:lnTo>
                <a:lnTo>
                  <a:pt x="1207" y="255"/>
                </a:lnTo>
                <a:lnTo>
                  <a:pt x="1170" y="103"/>
                </a:lnTo>
                <a:lnTo>
                  <a:pt x="1276" y="0"/>
                </a:lnTo>
                <a:lnTo>
                  <a:pt x="1409" y="64"/>
                </a:lnTo>
                <a:lnTo>
                  <a:pt x="1563" y="192"/>
                </a:lnTo>
                <a:lnTo>
                  <a:pt x="1575" y="327"/>
                </a:lnTo>
                <a:lnTo>
                  <a:pt x="1512" y="459"/>
                </a:lnTo>
                <a:lnTo>
                  <a:pt x="1535" y="694"/>
                </a:lnTo>
                <a:lnTo>
                  <a:pt x="1575" y="922"/>
                </a:lnTo>
                <a:lnTo>
                  <a:pt x="1665" y="1081"/>
                </a:lnTo>
                <a:lnTo>
                  <a:pt x="1902" y="1125"/>
                </a:lnTo>
                <a:lnTo>
                  <a:pt x="2165" y="1341"/>
                </a:lnTo>
                <a:lnTo>
                  <a:pt x="2461" y="1261"/>
                </a:lnTo>
                <a:lnTo>
                  <a:pt x="2661" y="1580"/>
                </a:lnTo>
                <a:lnTo>
                  <a:pt x="2709" y="1728"/>
                </a:lnTo>
                <a:lnTo>
                  <a:pt x="2957" y="1955"/>
                </a:lnTo>
                <a:lnTo>
                  <a:pt x="3110" y="1915"/>
                </a:lnTo>
                <a:lnTo>
                  <a:pt x="3213" y="1811"/>
                </a:lnTo>
                <a:lnTo>
                  <a:pt x="3252" y="1712"/>
                </a:lnTo>
                <a:lnTo>
                  <a:pt x="3437" y="1700"/>
                </a:lnTo>
                <a:lnTo>
                  <a:pt x="3630" y="1847"/>
                </a:lnTo>
                <a:lnTo>
                  <a:pt x="3784" y="2087"/>
                </a:lnTo>
                <a:lnTo>
                  <a:pt x="4006" y="2218"/>
                </a:lnTo>
                <a:lnTo>
                  <a:pt x="4185" y="2458"/>
                </a:lnTo>
                <a:lnTo>
                  <a:pt x="4386" y="2645"/>
                </a:lnTo>
                <a:lnTo>
                  <a:pt x="4569" y="270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6" name="Freeform 48">
            <a:extLst>
              <a:ext uri="{FF2B5EF4-FFF2-40B4-BE49-F238E27FC236}">
                <a16:creationId xmlns:a16="http://schemas.microsoft.com/office/drawing/2014/main" id="{00000000-0008-0000-0000-000010000000}"/>
              </a:ext>
            </a:extLst>
          </xdr:cNvPr>
          <xdr:cNvSpPr>
            <a:spLocks/>
          </xdr:cNvSpPr>
        </xdr:nvSpPr>
        <xdr:spPr bwMode="auto">
          <a:xfrm>
            <a:off x="2817688" y="2696909"/>
            <a:ext cx="412115" cy="469160"/>
          </a:xfrm>
          <a:custGeom>
            <a:avLst/>
            <a:gdLst/>
            <a:ahLst/>
            <a:cxnLst>
              <a:cxn ang="0">
                <a:pos x="1206" y="11"/>
              </a:cxn>
              <a:cxn ang="0">
                <a:pos x="1119" y="188"/>
              </a:cxn>
              <a:cxn ang="0">
                <a:pos x="981" y="323"/>
              </a:cxn>
              <a:cxn ang="0">
                <a:pos x="886" y="527"/>
              </a:cxn>
              <a:cxn ang="0">
                <a:pos x="870" y="810"/>
              </a:cxn>
              <a:cxn ang="0">
                <a:pos x="658" y="934"/>
              </a:cxn>
              <a:cxn ang="0">
                <a:pos x="504" y="838"/>
              </a:cxn>
              <a:cxn ang="0">
                <a:pos x="386" y="834"/>
              </a:cxn>
              <a:cxn ang="0">
                <a:pos x="315" y="750"/>
              </a:cxn>
              <a:cxn ang="0">
                <a:pos x="209" y="754"/>
              </a:cxn>
              <a:cxn ang="0">
                <a:pos x="67" y="762"/>
              </a:cxn>
              <a:cxn ang="0">
                <a:pos x="12" y="850"/>
              </a:cxn>
              <a:cxn ang="0">
                <a:pos x="24" y="946"/>
              </a:cxn>
              <a:cxn ang="0">
                <a:pos x="138" y="970"/>
              </a:cxn>
              <a:cxn ang="0">
                <a:pos x="189" y="1050"/>
              </a:cxn>
              <a:cxn ang="0">
                <a:pos x="327" y="1062"/>
              </a:cxn>
              <a:cxn ang="0">
                <a:pos x="252" y="1154"/>
              </a:cxn>
              <a:cxn ang="0">
                <a:pos x="256" y="1265"/>
              </a:cxn>
              <a:cxn ang="0">
                <a:pos x="173" y="1337"/>
              </a:cxn>
              <a:cxn ang="0">
                <a:pos x="106" y="1469"/>
              </a:cxn>
              <a:cxn ang="0">
                <a:pos x="0" y="1545"/>
              </a:cxn>
              <a:cxn ang="0">
                <a:pos x="69" y="1673"/>
              </a:cxn>
              <a:cxn ang="0">
                <a:pos x="153" y="1774"/>
              </a:cxn>
              <a:cxn ang="0">
                <a:pos x="284" y="1832"/>
              </a:cxn>
              <a:cxn ang="0">
                <a:pos x="486" y="1858"/>
              </a:cxn>
              <a:cxn ang="0">
                <a:pos x="610" y="1912"/>
              </a:cxn>
              <a:cxn ang="0">
                <a:pos x="744" y="1793"/>
              </a:cxn>
              <a:cxn ang="0">
                <a:pos x="943" y="1697"/>
              </a:cxn>
              <a:cxn ang="0">
                <a:pos x="918" y="1625"/>
              </a:cxn>
              <a:cxn ang="0">
                <a:pos x="1023" y="1577"/>
              </a:cxn>
              <a:cxn ang="0">
                <a:pos x="1179" y="1640"/>
              </a:cxn>
              <a:cxn ang="0">
                <a:pos x="1296" y="1677"/>
              </a:cxn>
              <a:cxn ang="0">
                <a:pos x="1418" y="1245"/>
              </a:cxn>
              <a:cxn ang="0">
                <a:pos x="1544" y="1002"/>
              </a:cxn>
              <a:cxn ang="0">
                <a:pos x="1654" y="918"/>
              </a:cxn>
              <a:cxn ang="0">
                <a:pos x="1656" y="786"/>
              </a:cxn>
              <a:cxn ang="0">
                <a:pos x="1595" y="703"/>
              </a:cxn>
              <a:cxn ang="0">
                <a:pos x="1548" y="511"/>
              </a:cxn>
              <a:cxn ang="0">
                <a:pos x="1619" y="283"/>
              </a:cxn>
              <a:cxn ang="0">
                <a:pos x="1556" y="236"/>
              </a:cxn>
              <a:cxn ang="0">
                <a:pos x="1401" y="130"/>
              </a:cxn>
              <a:cxn ang="0">
                <a:pos x="1300" y="0"/>
              </a:cxn>
              <a:cxn ang="0">
                <a:pos x="1206" y="11"/>
              </a:cxn>
            </a:cxnLst>
            <a:rect l="0" t="0" r="r" b="b"/>
            <a:pathLst>
              <a:path w="1656" h="1912">
                <a:moveTo>
                  <a:pt x="1206" y="11"/>
                </a:moveTo>
                <a:lnTo>
                  <a:pt x="1119" y="188"/>
                </a:lnTo>
                <a:lnTo>
                  <a:pt x="981" y="323"/>
                </a:lnTo>
                <a:lnTo>
                  <a:pt x="886" y="527"/>
                </a:lnTo>
                <a:lnTo>
                  <a:pt x="870" y="810"/>
                </a:lnTo>
                <a:lnTo>
                  <a:pt x="658" y="934"/>
                </a:lnTo>
                <a:lnTo>
                  <a:pt x="504" y="838"/>
                </a:lnTo>
                <a:lnTo>
                  <a:pt x="386" y="834"/>
                </a:lnTo>
                <a:lnTo>
                  <a:pt x="315" y="750"/>
                </a:lnTo>
                <a:lnTo>
                  <a:pt x="209" y="754"/>
                </a:lnTo>
                <a:lnTo>
                  <a:pt x="67" y="762"/>
                </a:lnTo>
                <a:lnTo>
                  <a:pt x="12" y="850"/>
                </a:lnTo>
                <a:lnTo>
                  <a:pt x="24" y="946"/>
                </a:lnTo>
                <a:lnTo>
                  <a:pt x="138" y="970"/>
                </a:lnTo>
                <a:lnTo>
                  <a:pt x="189" y="1050"/>
                </a:lnTo>
                <a:lnTo>
                  <a:pt x="327" y="1062"/>
                </a:lnTo>
                <a:lnTo>
                  <a:pt x="252" y="1154"/>
                </a:lnTo>
                <a:lnTo>
                  <a:pt x="256" y="1265"/>
                </a:lnTo>
                <a:lnTo>
                  <a:pt x="173" y="1337"/>
                </a:lnTo>
                <a:lnTo>
                  <a:pt x="106" y="1469"/>
                </a:lnTo>
                <a:lnTo>
                  <a:pt x="0" y="1545"/>
                </a:lnTo>
                <a:lnTo>
                  <a:pt x="69" y="1673"/>
                </a:lnTo>
                <a:lnTo>
                  <a:pt x="153" y="1774"/>
                </a:lnTo>
                <a:lnTo>
                  <a:pt x="284" y="1832"/>
                </a:lnTo>
                <a:lnTo>
                  <a:pt x="486" y="1858"/>
                </a:lnTo>
                <a:lnTo>
                  <a:pt x="610" y="1912"/>
                </a:lnTo>
                <a:lnTo>
                  <a:pt x="744" y="1793"/>
                </a:lnTo>
                <a:lnTo>
                  <a:pt x="943" y="1697"/>
                </a:lnTo>
                <a:lnTo>
                  <a:pt x="918" y="1625"/>
                </a:lnTo>
                <a:lnTo>
                  <a:pt x="1023" y="1577"/>
                </a:lnTo>
                <a:lnTo>
                  <a:pt x="1179" y="1640"/>
                </a:lnTo>
                <a:lnTo>
                  <a:pt x="1296" y="1677"/>
                </a:lnTo>
                <a:lnTo>
                  <a:pt x="1418" y="1245"/>
                </a:lnTo>
                <a:lnTo>
                  <a:pt x="1544" y="1002"/>
                </a:lnTo>
                <a:lnTo>
                  <a:pt x="1654" y="918"/>
                </a:lnTo>
                <a:lnTo>
                  <a:pt x="1656" y="786"/>
                </a:lnTo>
                <a:lnTo>
                  <a:pt x="1595" y="703"/>
                </a:lnTo>
                <a:lnTo>
                  <a:pt x="1548" y="511"/>
                </a:lnTo>
                <a:lnTo>
                  <a:pt x="1619" y="283"/>
                </a:lnTo>
                <a:lnTo>
                  <a:pt x="1556" y="236"/>
                </a:lnTo>
                <a:lnTo>
                  <a:pt x="1401" y="130"/>
                </a:lnTo>
                <a:lnTo>
                  <a:pt x="1300" y="0"/>
                </a:lnTo>
                <a:lnTo>
                  <a:pt x="1206" y="1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pPr fontAlgn="base">
              <a:spcBef>
                <a:spcPct val="0"/>
              </a:spcBef>
              <a:spcAft>
                <a:spcPct val="0"/>
              </a:spcAft>
            </a:pPr>
            <a:endParaRPr lang="zh-CN" altLang="en-US" sz="880" b="1" kern="0">
              <a:solidFill>
                <a:srgbClr val="000000"/>
              </a:solidFill>
              <a:latin typeface="Arial" charset="0"/>
            </a:endParaRPr>
          </a:p>
        </xdr:txBody>
      </xdr:sp>
      <xdr:sp macro="" textlink="">
        <xdr:nvSpPr>
          <xdr:cNvPr id="17" name="Freeform 49">
            <a:extLst>
              <a:ext uri="{FF2B5EF4-FFF2-40B4-BE49-F238E27FC236}">
                <a16:creationId xmlns:a16="http://schemas.microsoft.com/office/drawing/2014/main" id="{00000000-0008-0000-0000-000011000000}"/>
              </a:ext>
            </a:extLst>
          </xdr:cNvPr>
          <xdr:cNvSpPr>
            <a:spLocks/>
          </xdr:cNvSpPr>
        </xdr:nvSpPr>
        <xdr:spPr bwMode="auto">
          <a:xfrm>
            <a:off x="2719898" y="1830769"/>
            <a:ext cx="437727" cy="1095481"/>
          </a:xfrm>
          <a:custGeom>
            <a:avLst/>
            <a:gdLst/>
            <a:ahLst/>
            <a:cxnLst>
              <a:cxn ang="0">
                <a:pos x="176" y="1345"/>
              </a:cxn>
              <a:cxn ang="0">
                <a:pos x="383" y="1281"/>
              </a:cxn>
              <a:cxn ang="0">
                <a:pos x="638" y="1009"/>
              </a:cxn>
              <a:cxn ang="0">
                <a:pos x="885" y="832"/>
              </a:cxn>
              <a:cxn ang="0">
                <a:pos x="650" y="420"/>
              </a:cxn>
              <a:cxn ang="0">
                <a:pos x="488" y="195"/>
              </a:cxn>
              <a:cxn ang="0">
                <a:pos x="651" y="0"/>
              </a:cxn>
              <a:cxn ang="0">
                <a:pos x="1240" y="629"/>
              </a:cxn>
              <a:cxn ang="0">
                <a:pos x="1078" y="854"/>
              </a:cxn>
              <a:cxn ang="0">
                <a:pos x="1658" y="1704"/>
              </a:cxn>
              <a:cxn ang="0">
                <a:pos x="1376" y="1955"/>
              </a:cxn>
              <a:cxn ang="0">
                <a:pos x="1288" y="2154"/>
              </a:cxn>
              <a:cxn ang="0">
                <a:pos x="1126" y="2316"/>
              </a:cxn>
              <a:cxn ang="0">
                <a:pos x="1286" y="2682"/>
              </a:cxn>
              <a:cxn ang="0">
                <a:pos x="1406" y="2935"/>
              </a:cxn>
              <a:cxn ang="0">
                <a:pos x="1920" y="2912"/>
              </a:cxn>
              <a:cxn ang="0">
                <a:pos x="2115" y="3426"/>
              </a:cxn>
              <a:cxn ang="0">
                <a:pos x="2200" y="3825"/>
              </a:cxn>
              <a:cxn ang="0">
                <a:pos x="1846" y="4035"/>
              </a:cxn>
              <a:cxn ang="0">
                <a:pos x="1920" y="4324"/>
              </a:cxn>
              <a:cxn ang="0">
                <a:pos x="1890" y="4649"/>
              </a:cxn>
              <a:cxn ang="0">
                <a:pos x="1599" y="5069"/>
              </a:cxn>
              <a:cxn ang="0">
                <a:pos x="1314" y="5581"/>
              </a:cxn>
              <a:cxn ang="0">
                <a:pos x="971" y="5454"/>
              </a:cxn>
              <a:cxn ang="0">
                <a:pos x="738" y="5356"/>
              </a:cxn>
              <a:cxn ang="0">
                <a:pos x="625" y="5267"/>
              </a:cxn>
              <a:cxn ang="0">
                <a:pos x="684" y="4699"/>
              </a:cxn>
              <a:cxn ang="0">
                <a:pos x="566" y="3810"/>
              </a:cxn>
              <a:cxn ang="0">
                <a:pos x="458" y="3621"/>
              </a:cxn>
              <a:cxn ang="0">
                <a:pos x="758" y="3411"/>
              </a:cxn>
              <a:cxn ang="0">
                <a:pos x="458" y="2897"/>
              </a:cxn>
              <a:cxn ang="0">
                <a:pos x="610" y="2872"/>
              </a:cxn>
              <a:cxn ang="0">
                <a:pos x="581" y="2364"/>
              </a:cxn>
              <a:cxn ang="0">
                <a:pos x="429" y="2245"/>
              </a:cxn>
              <a:cxn ang="0">
                <a:pos x="256" y="2170"/>
              </a:cxn>
              <a:cxn ang="0">
                <a:pos x="280" y="1910"/>
              </a:cxn>
            </a:cxnLst>
            <a:rect l="0" t="0" r="r" b="b"/>
            <a:pathLst>
              <a:path w="2200" h="5581">
                <a:moveTo>
                  <a:pt x="0" y="1641"/>
                </a:moveTo>
                <a:lnTo>
                  <a:pt x="176" y="1345"/>
                </a:lnTo>
                <a:lnTo>
                  <a:pt x="221" y="1132"/>
                </a:lnTo>
                <a:lnTo>
                  <a:pt x="383" y="1281"/>
                </a:lnTo>
                <a:lnTo>
                  <a:pt x="603" y="1192"/>
                </a:lnTo>
                <a:lnTo>
                  <a:pt x="638" y="1009"/>
                </a:lnTo>
                <a:lnTo>
                  <a:pt x="707" y="877"/>
                </a:lnTo>
                <a:lnTo>
                  <a:pt x="885" y="832"/>
                </a:lnTo>
                <a:lnTo>
                  <a:pt x="818" y="599"/>
                </a:lnTo>
                <a:lnTo>
                  <a:pt x="650" y="420"/>
                </a:lnTo>
                <a:lnTo>
                  <a:pt x="636" y="219"/>
                </a:lnTo>
                <a:lnTo>
                  <a:pt x="488" y="195"/>
                </a:lnTo>
                <a:lnTo>
                  <a:pt x="531" y="75"/>
                </a:lnTo>
                <a:lnTo>
                  <a:pt x="651" y="0"/>
                </a:lnTo>
                <a:lnTo>
                  <a:pt x="930" y="324"/>
                </a:lnTo>
                <a:lnTo>
                  <a:pt x="1240" y="629"/>
                </a:lnTo>
                <a:lnTo>
                  <a:pt x="1093" y="729"/>
                </a:lnTo>
                <a:lnTo>
                  <a:pt x="1078" y="854"/>
                </a:lnTo>
                <a:lnTo>
                  <a:pt x="935" y="972"/>
                </a:lnTo>
                <a:lnTo>
                  <a:pt x="1658" y="1704"/>
                </a:lnTo>
                <a:lnTo>
                  <a:pt x="1625" y="2020"/>
                </a:lnTo>
                <a:lnTo>
                  <a:pt x="1376" y="1955"/>
                </a:lnTo>
                <a:lnTo>
                  <a:pt x="1290" y="2045"/>
                </a:lnTo>
                <a:lnTo>
                  <a:pt x="1288" y="2154"/>
                </a:lnTo>
                <a:lnTo>
                  <a:pt x="1123" y="2195"/>
                </a:lnTo>
                <a:lnTo>
                  <a:pt x="1126" y="2316"/>
                </a:lnTo>
                <a:lnTo>
                  <a:pt x="1186" y="2449"/>
                </a:lnTo>
                <a:lnTo>
                  <a:pt x="1286" y="2682"/>
                </a:lnTo>
                <a:lnTo>
                  <a:pt x="1305" y="2829"/>
                </a:lnTo>
                <a:lnTo>
                  <a:pt x="1406" y="2935"/>
                </a:lnTo>
                <a:lnTo>
                  <a:pt x="1639" y="2962"/>
                </a:lnTo>
                <a:lnTo>
                  <a:pt x="1920" y="2912"/>
                </a:lnTo>
                <a:lnTo>
                  <a:pt x="2044" y="3201"/>
                </a:lnTo>
                <a:lnTo>
                  <a:pt x="2115" y="3426"/>
                </a:lnTo>
                <a:lnTo>
                  <a:pt x="2096" y="3651"/>
                </a:lnTo>
                <a:lnTo>
                  <a:pt x="2200" y="3825"/>
                </a:lnTo>
                <a:lnTo>
                  <a:pt x="1994" y="3920"/>
                </a:lnTo>
                <a:lnTo>
                  <a:pt x="1846" y="4035"/>
                </a:lnTo>
                <a:lnTo>
                  <a:pt x="1850" y="4185"/>
                </a:lnTo>
                <a:lnTo>
                  <a:pt x="1920" y="4324"/>
                </a:lnTo>
                <a:lnTo>
                  <a:pt x="1999" y="4424"/>
                </a:lnTo>
                <a:lnTo>
                  <a:pt x="1890" y="4649"/>
                </a:lnTo>
                <a:lnTo>
                  <a:pt x="1715" y="4819"/>
                </a:lnTo>
                <a:lnTo>
                  <a:pt x="1599" y="5069"/>
                </a:lnTo>
                <a:lnTo>
                  <a:pt x="1580" y="5426"/>
                </a:lnTo>
                <a:lnTo>
                  <a:pt x="1314" y="5581"/>
                </a:lnTo>
                <a:lnTo>
                  <a:pt x="1123" y="5461"/>
                </a:lnTo>
                <a:lnTo>
                  <a:pt x="971" y="5454"/>
                </a:lnTo>
                <a:lnTo>
                  <a:pt x="886" y="5349"/>
                </a:lnTo>
                <a:lnTo>
                  <a:pt x="738" y="5356"/>
                </a:lnTo>
                <a:lnTo>
                  <a:pt x="729" y="5277"/>
                </a:lnTo>
                <a:lnTo>
                  <a:pt x="625" y="5267"/>
                </a:lnTo>
                <a:lnTo>
                  <a:pt x="595" y="5082"/>
                </a:lnTo>
                <a:lnTo>
                  <a:pt x="684" y="4699"/>
                </a:lnTo>
                <a:lnTo>
                  <a:pt x="595" y="4439"/>
                </a:lnTo>
                <a:lnTo>
                  <a:pt x="566" y="3810"/>
                </a:lnTo>
                <a:lnTo>
                  <a:pt x="399" y="3726"/>
                </a:lnTo>
                <a:lnTo>
                  <a:pt x="458" y="3621"/>
                </a:lnTo>
                <a:lnTo>
                  <a:pt x="709" y="3546"/>
                </a:lnTo>
                <a:lnTo>
                  <a:pt x="758" y="3411"/>
                </a:lnTo>
                <a:lnTo>
                  <a:pt x="503" y="2992"/>
                </a:lnTo>
                <a:lnTo>
                  <a:pt x="458" y="2897"/>
                </a:lnTo>
                <a:lnTo>
                  <a:pt x="488" y="2837"/>
                </a:lnTo>
                <a:lnTo>
                  <a:pt x="610" y="2872"/>
                </a:lnTo>
                <a:lnTo>
                  <a:pt x="650" y="2604"/>
                </a:lnTo>
                <a:lnTo>
                  <a:pt x="581" y="2364"/>
                </a:lnTo>
                <a:lnTo>
                  <a:pt x="448" y="2364"/>
                </a:lnTo>
                <a:lnTo>
                  <a:pt x="429" y="2245"/>
                </a:lnTo>
                <a:lnTo>
                  <a:pt x="354" y="2170"/>
                </a:lnTo>
                <a:lnTo>
                  <a:pt x="256" y="2170"/>
                </a:lnTo>
                <a:lnTo>
                  <a:pt x="221" y="2075"/>
                </a:lnTo>
                <a:lnTo>
                  <a:pt x="280" y="1910"/>
                </a:lnTo>
                <a:lnTo>
                  <a:pt x="0" y="164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8" name="Freeform 50">
            <a:extLst>
              <a:ext uri="{FF2B5EF4-FFF2-40B4-BE49-F238E27FC236}">
                <a16:creationId xmlns:a16="http://schemas.microsoft.com/office/drawing/2014/main" id="{00000000-0008-0000-0000-000012000000}"/>
              </a:ext>
            </a:extLst>
          </xdr:cNvPr>
          <xdr:cNvSpPr>
            <a:spLocks/>
          </xdr:cNvSpPr>
        </xdr:nvSpPr>
        <xdr:spPr bwMode="auto">
          <a:xfrm>
            <a:off x="3203028" y="2764431"/>
            <a:ext cx="98955" cy="125730"/>
          </a:xfrm>
          <a:custGeom>
            <a:avLst/>
            <a:gdLst/>
            <a:ahLst/>
            <a:cxnLst>
              <a:cxn ang="0">
                <a:pos x="499" y="15"/>
              </a:cxn>
              <a:cxn ang="0">
                <a:pos x="248" y="0"/>
              </a:cxn>
              <a:cxn ang="0">
                <a:pos x="89" y="7"/>
              </a:cxn>
              <a:cxn ang="0">
                <a:pos x="0" y="294"/>
              </a:cxn>
              <a:cxn ang="0">
                <a:pos x="61" y="537"/>
              </a:cxn>
              <a:cxn ang="0">
                <a:pos x="134" y="636"/>
              </a:cxn>
              <a:cxn ang="0">
                <a:pos x="240" y="523"/>
              </a:cxn>
              <a:cxn ang="0">
                <a:pos x="312" y="402"/>
              </a:cxn>
              <a:cxn ang="0">
                <a:pos x="359" y="222"/>
              </a:cxn>
              <a:cxn ang="0">
                <a:pos x="499" y="115"/>
              </a:cxn>
              <a:cxn ang="0">
                <a:pos x="499" y="15"/>
              </a:cxn>
            </a:cxnLst>
            <a:rect l="0" t="0" r="r" b="b"/>
            <a:pathLst>
              <a:path w="499" h="636">
                <a:moveTo>
                  <a:pt x="499" y="15"/>
                </a:moveTo>
                <a:lnTo>
                  <a:pt x="248" y="0"/>
                </a:lnTo>
                <a:lnTo>
                  <a:pt x="89" y="7"/>
                </a:lnTo>
                <a:lnTo>
                  <a:pt x="0" y="294"/>
                </a:lnTo>
                <a:lnTo>
                  <a:pt x="61" y="537"/>
                </a:lnTo>
                <a:lnTo>
                  <a:pt x="134" y="636"/>
                </a:lnTo>
                <a:lnTo>
                  <a:pt x="240" y="523"/>
                </a:lnTo>
                <a:lnTo>
                  <a:pt x="312" y="402"/>
                </a:lnTo>
                <a:lnTo>
                  <a:pt x="359" y="222"/>
                </a:lnTo>
                <a:lnTo>
                  <a:pt x="499" y="115"/>
                </a:lnTo>
                <a:lnTo>
                  <a:pt x="499" y="1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19" name="Freeform 51">
            <a:extLst>
              <a:ext uri="{FF2B5EF4-FFF2-40B4-BE49-F238E27FC236}">
                <a16:creationId xmlns:a16="http://schemas.microsoft.com/office/drawing/2014/main" id="{00000000-0008-0000-0000-000013000000}"/>
              </a:ext>
            </a:extLst>
          </xdr:cNvPr>
          <xdr:cNvSpPr>
            <a:spLocks/>
          </xdr:cNvSpPr>
        </xdr:nvSpPr>
        <xdr:spPr bwMode="auto">
          <a:xfrm>
            <a:off x="3087775" y="2579329"/>
            <a:ext cx="221192" cy="187431"/>
          </a:xfrm>
          <a:custGeom>
            <a:avLst/>
            <a:gdLst/>
            <a:ahLst/>
            <a:cxnLst>
              <a:cxn ang="0">
                <a:pos x="355" y="11"/>
              </a:cxn>
              <a:cxn ang="0">
                <a:pos x="525" y="0"/>
              </a:cxn>
              <a:cxn ang="0">
                <a:pos x="560" y="130"/>
              </a:cxn>
              <a:cxn ang="0">
                <a:pos x="743" y="120"/>
              </a:cxn>
              <a:cxn ang="0">
                <a:pos x="856" y="165"/>
              </a:cxn>
              <a:cxn ang="0">
                <a:pos x="802" y="269"/>
              </a:cxn>
              <a:cxn ang="0">
                <a:pos x="619" y="324"/>
              </a:cxn>
              <a:cxn ang="0">
                <a:pos x="595" y="459"/>
              </a:cxn>
              <a:cxn ang="0">
                <a:pos x="487" y="459"/>
              </a:cxn>
              <a:cxn ang="0">
                <a:pos x="433" y="549"/>
              </a:cxn>
              <a:cxn ang="0">
                <a:pos x="520" y="684"/>
              </a:cxn>
              <a:cxn ang="0">
                <a:pos x="669" y="629"/>
              </a:cxn>
              <a:cxn ang="0">
                <a:pos x="871" y="704"/>
              </a:cxn>
              <a:cxn ang="0">
                <a:pos x="1063" y="748"/>
              </a:cxn>
              <a:cxn ang="0">
                <a:pos x="1112" y="853"/>
              </a:cxn>
              <a:cxn ang="0">
                <a:pos x="1077" y="958"/>
              </a:cxn>
              <a:cxn ang="0">
                <a:pos x="841" y="943"/>
              </a:cxn>
              <a:cxn ang="0">
                <a:pos x="665" y="948"/>
              </a:cxn>
              <a:cxn ang="0">
                <a:pos x="392" y="761"/>
              </a:cxn>
              <a:cxn ang="0">
                <a:pos x="270" y="599"/>
              </a:cxn>
              <a:cxn ang="0">
                <a:pos x="154" y="610"/>
              </a:cxn>
              <a:cxn ang="0">
                <a:pos x="74" y="510"/>
              </a:cxn>
              <a:cxn ang="0">
                <a:pos x="4" y="371"/>
              </a:cxn>
              <a:cxn ang="0">
                <a:pos x="0" y="218"/>
              </a:cxn>
              <a:cxn ang="0">
                <a:pos x="149" y="104"/>
              </a:cxn>
              <a:cxn ang="0">
                <a:pos x="355" y="11"/>
              </a:cxn>
            </a:cxnLst>
            <a:rect l="0" t="0" r="r" b="b"/>
            <a:pathLst>
              <a:path w="1112" h="958">
                <a:moveTo>
                  <a:pt x="355" y="11"/>
                </a:moveTo>
                <a:lnTo>
                  <a:pt x="525" y="0"/>
                </a:lnTo>
                <a:lnTo>
                  <a:pt x="560" y="130"/>
                </a:lnTo>
                <a:lnTo>
                  <a:pt x="743" y="120"/>
                </a:lnTo>
                <a:lnTo>
                  <a:pt x="856" y="165"/>
                </a:lnTo>
                <a:lnTo>
                  <a:pt x="802" y="269"/>
                </a:lnTo>
                <a:lnTo>
                  <a:pt x="619" y="324"/>
                </a:lnTo>
                <a:lnTo>
                  <a:pt x="595" y="459"/>
                </a:lnTo>
                <a:lnTo>
                  <a:pt x="487" y="459"/>
                </a:lnTo>
                <a:lnTo>
                  <a:pt x="433" y="549"/>
                </a:lnTo>
                <a:lnTo>
                  <a:pt x="520" y="684"/>
                </a:lnTo>
                <a:lnTo>
                  <a:pt x="669" y="629"/>
                </a:lnTo>
                <a:lnTo>
                  <a:pt x="871" y="704"/>
                </a:lnTo>
                <a:lnTo>
                  <a:pt x="1063" y="748"/>
                </a:lnTo>
                <a:lnTo>
                  <a:pt x="1112" y="853"/>
                </a:lnTo>
                <a:lnTo>
                  <a:pt x="1077" y="958"/>
                </a:lnTo>
                <a:lnTo>
                  <a:pt x="841" y="943"/>
                </a:lnTo>
                <a:lnTo>
                  <a:pt x="665" y="948"/>
                </a:lnTo>
                <a:lnTo>
                  <a:pt x="392" y="761"/>
                </a:lnTo>
                <a:lnTo>
                  <a:pt x="270" y="599"/>
                </a:lnTo>
                <a:lnTo>
                  <a:pt x="154" y="610"/>
                </a:lnTo>
                <a:lnTo>
                  <a:pt x="74" y="510"/>
                </a:lnTo>
                <a:lnTo>
                  <a:pt x="4" y="371"/>
                </a:lnTo>
                <a:lnTo>
                  <a:pt x="0" y="218"/>
                </a:lnTo>
                <a:lnTo>
                  <a:pt x="149" y="104"/>
                </a:lnTo>
                <a:lnTo>
                  <a:pt x="355" y="1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0" name="Freeform 52">
            <a:extLst>
              <a:ext uri="{FF2B5EF4-FFF2-40B4-BE49-F238E27FC236}">
                <a16:creationId xmlns:a16="http://schemas.microsoft.com/office/drawing/2014/main" id="{00000000-0008-0000-0000-000014000000}"/>
              </a:ext>
            </a:extLst>
          </xdr:cNvPr>
          <xdr:cNvSpPr>
            <a:spLocks/>
          </xdr:cNvSpPr>
        </xdr:nvSpPr>
        <xdr:spPr bwMode="auto">
          <a:xfrm>
            <a:off x="3173923" y="2517628"/>
            <a:ext cx="320146" cy="208386"/>
          </a:xfrm>
          <a:custGeom>
            <a:avLst/>
            <a:gdLst/>
            <a:ahLst/>
            <a:cxnLst>
              <a:cxn ang="0">
                <a:pos x="1180" y="20"/>
              </a:cxn>
              <a:cxn ang="0">
                <a:pos x="1285" y="0"/>
              </a:cxn>
              <a:cxn ang="0">
                <a:pos x="1254" y="153"/>
              </a:cxn>
              <a:cxn ang="0">
                <a:pos x="1239" y="312"/>
              </a:cxn>
              <a:cxn ang="0">
                <a:pos x="1134" y="383"/>
              </a:cxn>
              <a:cxn ang="0">
                <a:pos x="861" y="475"/>
              </a:cxn>
              <a:cxn ang="0">
                <a:pos x="621" y="623"/>
              </a:cxn>
              <a:cxn ang="0">
                <a:pos x="588" y="834"/>
              </a:cxn>
              <a:cxn ang="0">
                <a:pos x="507" y="851"/>
              </a:cxn>
              <a:cxn ang="0">
                <a:pos x="330" y="809"/>
              </a:cxn>
              <a:cxn ang="0">
                <a:pos x="189" y="756"/>
              </a:cxn>
              <a:cxn ang="0">
                <a:pos x="70" y="800"/>
              </a:cxn>
              <a:cxn ang="0">
                <a:pos x="0" y="692"/>
              </a:cxn>
              <a:cxn ang="0">
                <a:pos x="42" y="619"/>
              </a:cxn>
              <a:cxn ang="0">
                <a:pos x="129" y="617"/>
              </a:cxn>
              <a:cxn ang="0">
                <a:pos x="150" y="512"/>
              </a:cxn>
              <a:cxn ang="0">
                <a:pos x="292" y="470"/>
              </a:cxn>
              <a:cxn ang="0">
                <a:pos x="337" y="384"/>
              </a:cxn>
              <a:cxn ang="0">
                <a:pos x="249" y="348"/>
              </a:cxn>
              <a:cxn ang="0">
                <a:pos x="99" y="356"/>
              </a:cxn>
              <a:cxn ang="0">
                <a:pos x="74" y="251"/>
              </a:cxn>
              <a:cxn ang="0">
                <a:pos x="314" y="176"/>
              </a:cxn>
              <a:cxn ang="0">
                <a:pos x="338" y="68"/>
              </a:cxn>
              <a:cxn ang="0">
                <a:pos x="424" y="36"/>
              </a:cxn>
              <a:cxn ang="0">
                <a:pos x="554" y="104"/>
              </a:cxn>
              <a:cxn ang="0">
                <a:pos x="656" y="84"/>
              </a:cxn>
              <a:cxn ang="0">
                <a:pos x="755" y="188"/>
              </a:cxn>
              <a:cxn ang="0">
                <a:pos x="944" y="36"/>
              </a:cxn>
              <a:cxn ang="0">
                <a:pos x="1093" y="36"/>
              </a:cxn>
              <a:cxn ang="0">
                <a:pos x="1180" y="20"/>
              </a:cxn>
            </a:cxnLst>
            <a:rect l="0" t="0" r="r" b="b"/>
            <a:pathLst>
              <a:path w="1285" h="851">
                <a:moveTo>
                  <a:pt x="1180" y="20"/>
                </a:moveTo>
                <a:lnTo>
                  <a:pt x="1285" y="0"/>
                </a:lnTo>
                <a:lnTo>
                  <a:pt x="1254" y="153"/>
                </a:lnTo>
                <a:lnTo>
                  <a:pt x="1239" y="312"/>
                </a:lnTo>
                <a:lnTo>
                  <a:pt x="1134" y="383"/>
                </a:lnTo>
                <a:lnTo>
                  <a:pt x="861" y="475"/>
                </a:lnTo>
                <a:lnTo>
                  <a:pt x="621" y="623"/>
                </a:lnTo>
                <a:lnTo>
                  <a:pt x="588" y="834"/>
                </a:lnTo>
                <a:lnTo>
                  <a:pt x="507" y="851"/>
                </a:lnTo>
                <a:lnTo>
                  <a:pt x="330" y="809"/>
                </a:lnTo>
                <a:lnTo>
                  <a:pt x="189" y="756"/>
                </a:lnTo>
                <a:lnTo>
                  <a:pt x="70" y="800"/>
                </a:lnTo>
                <a:lnTo>
                  <a:pt x="0" y="692"/>
                </a:lnTo>
                <a:lnTo>
                  <a:pt x="42" y="619"/>
                </a:lnTo>
                <a:lnTo>
                  <a:pt x="129" y="617"/>
                </a:lnTo>
                <a:lnTo>
                  <a:pt x="150" y="512"/>
                </a:lnTo>
                <a:lnTo>
                  <a:pt x="292" y="470"/>
                </a:lnTo>
                <a:lnTo>
                  <a:pt x="337" y="384"/>
                </a:lnTo>
                <a:lnTo>
                  <a:pt x="249" y="348"/>
                </a:lnTo>
                <a:lnTo>
                  <a:pt x="99" y="356"/>
                </a:lnTo>
                <a:lnTo>
                  <a:pt x="74" y="251"/>
                </a:lnTo>
                <a:lnTo>
                  <a:pt x="314" y="176"/>
                </a:lnTo>
                <a:lnTo>
                  <a:pt x="338" y="68"/>
                </a:lnTo>
                <a:lnTo>
                  <a:pt x="424" y="36"/>
                </a:lnTo>
                <a:lnTo>
                  <a:pt x="554" y="104"/>
                </a:lnTo>
                <a:lnTo>
                  <a:pt x="656" y="84"/>
                </a:lnTo>
                <a:lnTo>
                  <a:pt x="755" y="188"/>
                </a:lnTo>
                <a:lnTo>
                  <a:pt x="944" y="36"/>
                </a:lnTo>
                <a:lnTo>
                  <a:pt x="1093" y="36"/>
                </a:lnTo>
                <a:lnTo>
                  <a:pt x="1180" y="2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1" name="Freeform 53">
            <a:extLst>
              <a:ext uri="{FF2B5EF4-FFF2-40B4-BE49-F238E27FC236}">
                <a16:creationId xmlns:a16="http://schemas.microsoft.com/office/drawing/2014/main" id="{00000000-0008-0000-0000-000015000000}"/>
              </a:ext>
            </a:extLst>
          </xdr:cNvPr>
          <xdr:cNvSpPr>
            <a:spLocks/>
          </xdr:cNvSpPr>
        </xdr:nvSpPr>
        <xdr:spPr bwMode="auto">
          <a:xfrm>
            <a:off x="3137834" y="2611926"/>
            <a:ext cx="381847" cy="555308"/>
          </a:xfrm>
          <a:custGeom>
            <a:avLst/>
            <a:gdLst/>
            <a:ahLst/>
            <a:cxnLst>
              <a:cxn ang="0">
                <a:pos x="1594" y="0"/>
              </a:cxn>
              <a:cxn ang="0">
                <a:pos x="1252" y="116"/>
              </a:cxn>
              <a:cxn ang="0">
                <a:pos x="955" y="299"/>
              </a:cxn>
              <a:cxn ang="0">
                <a:pos x="911" y="563"/>
              </a:cxn>
              <a:cxn ang="0">
                <a:pos x="808" y="583"/>
              </a:cxn>
              <a:cxn ang="0">
                <a:pos x="856" y="688"/>
              </a:cxn>
              <a:cxn ang="0">
                <a:pos x="823" y="793"/>
              </a:cxn>
              <a:cxn ang="0">
                <a:pos x="820" y="893"/>
              </a:cxn>
              <a:cxn ang="0">
                <a:pos x="680" y="1001"/>
              </a:cxn>
              <a:cxn ang="0">
                <a:pos x="636" y="1178"/>
              </a:cxn>
              <a:cxn ang="0">
                <a:pos x="563" y="1298"/>
              </a:cxn>
              <a:cxn ang="0">
                <a:pos x="458" y="1413"/>
              </a:cxn>
              <a:cxn ang="0">
                <a:pos x="458" y="1580"/>
              </a:cxn>
              <a:cxn ang="0">
                <a:pos x="320" y="1684"/>
              </a:cxn>
              <a:cxn ang="0">
                <a:pos x="159" y="1994"/>
              </a:cxn>
              <a:cxn ang="0">
                <a:pos x="11" y="2528"/>
              </a:cxn>
              <a:cxn ang="0">
                <a:pos x="0" y="2677"/>
              </a:cxn>
              <a:cxn ang="0">
                <a:pos x="70" y="2827"/>
              </a:cxn>
              <a:cxn ang="0">
                <a:pos x="601" y="2567"/>
              </a:cxn>
              <a:cxn ang="0">
                <a:pos x="724" y="2419"/>
              </a:cxn>
              <a:cxn ang="0">
                <a:pos x="900" y="2320"/>
              </a:cxn>
              <a:cxn ang="0">
                <a:pos x="1094" y="2290"/>
              </a:cxn>
              <a:cxn ang="0">
                <a:pos x="1278" y="2301"/>
              </a:cxn>
              <a:cxn ang="0">
                <a:pos x="1326" y="2477"/>
              </a:cxn>
              <a:cxn ang="0">
                <a:pos x="1517" y="2299"/>
              </a:cxn>
              <a:cxn ang="0">
                <a:pos x="1678" y="1923"/>
              </a:cxn>
              <a:cxn ang="0">
                <a:pos x="1844" y="1761"/>
              </a:cxn>
              <a:cxn ang="0">
                <a:pos x="1855" y="1630"/>
              </a:cxn>
              <a:cxn ang="0">
                <a:pos x="1914" y="1475"/>
              </a:cxn>
              <a:cxn ang="0">
                <a:pos x="1693" y="1420"/>
              </a:cxn>
              <a:cxn ang="0">
                <a:pos x="1475" y="1293"/>
              </a:cxn>
              <a:cxn ang="0">
                <a:pos x="1460" y="1106"/>
              </a:cxn>
              <a:cxn ang="0">
                <a:pos x="1531" y="942"/>
              </a:cxn>
              <a:cxn ang="0">
                <a:pos x="1534" y="726"/>
              </a:cxn>
              <a:cxn ang="0">
                <a:pos x="1619" y="458"/>
              </a:cxn>
              <a:cxn ang="0">
                <a:pos x="1594" y="0"/>
              </a:cxn>
            </a:cxnLst>
            <a:rect l="0" t="0" r="r" b="b"/>
            <a:pathLst>
              <a:path w="1914" h="2827">
                <a:moveTo>
                  <a:pt x="1594" y="0"/>
                </a:moveTo>
                <a:lnTo>
                  <a:pt x="1252" y="116"/>
                </a:lnTo>
                <a:lnTo>
                  <a:pt x="955" y="299"/>
                </a:lnTo>
                <a:lnTo>
                  <a:pt x="911" y="563"/>
                </a:lnTo>
                <a:lnTo>
                  <a:pt x="808" y="583"/>
                </a:lnTo>
                <a:lnTo>
                  <a:pt x="856" y="688"/>
                </a:lnTo>
                <a:lnTo>
                  <a:pt x="823" y="793"/>
                </a:lnTo>
                <a:lnTo>
                  <a:pt x="820" y="893"/>
                </a:lnTo>
                <a:lnTo>
                  <a:pt x="680" y="1001"/>
                </a:lnTo>
                <a:lnTo>
                  <a:pt x="636" y="1178"/>
                </a:lnTo>
                <a:lnTo>
                  <a:pt x="563" y="1298"/>
                </a:lnTo>
                <a:lnTo>
                  <a:pt x="458" y="1413"/>
                </a:lnTo>
                <a:lnTo>
                  <a:pt x="458" y="1580"/>
                </a:lnTo>
                <a:lnTo>
                  <a:pt x="320" y="1684"/>
                </a:lnTo>
                <a:lnTo>
                  <a:pt x="159" y="1994"/>
                </a:lnTo>
                <a:lnTo>
                  <a:pt x="11" y="2528"/>
                </a:lnTo>
                <a:lnTo>
                  <a:pt x="0" y="2677"/>
                </a:lnTo>
                <a:lnTo>
                  <a:pt x="70" y="2827"/>
                </a:lnTo>
                <a:lnTo>
                  <a:pt x="601" y="2567"/>
                </a:lnTo>
                <a:lnTo>
                  <a:pt x="724" y="2419"/>
                </a:lnTo>
                <a:lnTo>
                  <a:pt x="900" y="2320"/>
                </a:lnTo>
                <a:lnTo>
                  <a:pt x="1094" y="2290"/>
                </a:lnTo>
                <a:lnTo>
                  <a:pt x="1278" y="2301"/>
                </a:lnTo>
                <a:lnTo>
                  <a:pt x="1326" y="2477"/>
                </a:lnTo>
                <a:lnTo>
                  <a:pt x="1517" y="2299"/>
                </a:lnTo>
                <a:lnTo>
                  <a:pt x="1678" y="1923"/>
                </a:lnTo>
                <a:lnTo>
                  <a:pt x="1844" y="1761"/>
                </a:lnTo>
                <a:lnTo>
                  <a:pt x="1855" y="1630"/>
                </a:lnTo>
                <a:lnTo>
                  <a:pt x="1914" y="1475"/>
                </a:lnTo>
                <a:lnTo>
                  <a:pt x="1693" y="1420"/>
                </a:lnTo>
                <a:lnTo>
                  <a:pt x="1475" y="1293"/>
                </a:lnTo>
                <a:lnTo>
                  <a:pt x="1460" y="1106"/>
                </a:lnTo>
                <a:lnTo>
                  <a:pt x="1531" y="942"/>
                </a:lnTo>
                <a:lnTo>
                  <a:pt x="1534" y="726"/>
                </a:lnTo>
                <a:lnTo>
                  <a:pt x="1619" y="458"/>
                </a:lnTo>
                <a:lnTo>
                  <a:pt x="1594"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2" name="Freeform 54">
            <a:extLst>
              <a:ext uri="{FF2B5EF4-FFF2-40B4-BE49-F238E27FC236}">
                <a16:creationId xmlns:a16="http://schemas.microsoft.com/office/drawing/2014/main" id="{00000000-0008-0000-0000-000016000000}"/>
              </a:ext>
            </a:extLst>
          </xdr:cNvPr>
          <xdr:cNvSpPr>
            <a:spLocks/>
          </xdr:cNvSpPr>
        </xdr:nvSpPr>
        <xdr:spPr bwMode="auto">
          <a:xfrm>
            <a:off x="2906165" y="1780711"/>
            <a:ext cx="761365" cy="800947"/>
          </a:xfrm>
          <a:custGeom>
            <a:avLst/>
            <a:gdLst/>
            <a:ahLst/>
            <a:cxnLst>
              <a:cxn ang="0">
                <a:pos x="340" y="1163"/>
              </a:cxn>
              <a:cxn ang="0">
                <a:pos x="246" y="1003"/>
              </a:cxn>
              <a:cxn ang="0">
                <a:pos x="158" y="983"/>
              </a:cxn>
              <a:cxn ang="0">
                <a:pos x="0" y="1228"/>
              </a:cxn>
              <a:cxn ang="0">
                <a:pos x="689" y="2275"/>
              </a:cxn>
              <a:cxn ang="0">
                <a:pos x="354" y="2304"/>
              </a:cxn>
              <a:cxn ang="0">
                <a:pos x="188" y="2449"/>
              </a:cxn>
              <a:cxn ang="0">
                <a:pos x="350" y="2933"/>
              </a:cxn>
              <a:cxn ang="0">
                <a:pos x="472" y="3190"/>
              </a:cxn>
              <a:cxn ang="0">
                <a:pos x="984" y="3168"/>
              </a:cxn>
              <a:cxn ang="0">
                <a:pos x="1181" y="3681"/>
              </a:cxn>
              <a:cxn ang="0">
                <a:pos x="1265" y="4080"/>
              </a:cxn>
              <a:cxn ang="0">
                <a:pos x="1738" y="3975"/>
              </a:cxn>
              <a:cxn ang="0">
                <a:pos x="1875" y="3801"/>
              </a:cxn>
              <a:cxn ang="0">
                <a:pos x="2166" y="3860"/>
              </a:cxn>
              <a:cxn ang="0">
                <a:pos x="2526" y="3800"/>
              </a:cxn>
              <a:cxn ang="0">
                <a:pos x="2889" y="3766"/>
              </a:cxn>
              <a:cxn ang="0">
                <a:pos x="2983" y="3321"/>
              </a:cxn>
              <a:cxn ang="0">
                <a:pos x="3155" y="3008"/>
              </a:cxn>
              <a:cxn ang="0">
                <a:pos x="3824" y="2255"/>
              </a:cxn>
              <a:cxn ang="0">
                <a:pos x="3780" y="1925"/>
              </a:cxn>
              <a:cxn ang="0">
                <a:pos x="3539" y="2185"/>
              </a:cxn>
              <a:cxn ang="0">
                <a:pos x="3258" y="2050"/>
              </a:cxn>
              <a:cxn ang="0">
                <a:pos x="3234" y="1661"/>
              </a:cxn>
              <a:cxn ang="0">
                <a:pos x="2998" y="1676"/>
              </a:cxn>
              <a:cxn ang="0">
                <a:pos x="3140" y="1436"/>
              </a:cxn>
              <a:cxn ang="0">
                <a:pos x="2731" y="868"/>
              </a:cxn>
              <a:cxn ang="0">
                <a:pos x="2421" y="1013"/>
              </a:cxn>
              <a:cxn ang="0">
                <a:pos x="1944" y="1391"/>
              </a:cxn>
              <a:cxn ang="0">
                <a:pos x="1669" y="1551"/>
              </a:cxn>
              <a:cxn ang="0">
                <a:pos x="1344" y="1825"/>
              </a:cxn>
              <a:cxn ang="0">
                <a:pos x="910" y="1810"/>
              </a:cxn>
              <a:cxn ang="0">
                <a:pos x="704" y="1421"/>
              </a:cxn>
              <a:cxn ang="0">
                <a:pos x="1131" y="564"/>
              </a:cxn>
              <a:cxn ang="0">
                <a:pos x="940" y="225"/>
              </a:cxn>
              <a:cxn ang="0">
                <a:pos x="488" y="235"/>
              </a:cxn>
              <a:cxn ang="0">
                <a:pos x="251" y="374"/>
              </a:cxn>
              <a:cxn ang="0">
                <a:pos x="458" y="778"/>
              </a:cxn>
            </a:cxnLst>
            <a:rect l="0" t="0" r="r" b="b"/>
            <a:pathLst>
              <a:path w="3824" h="4080">
                <a:moveTo>
                  <a:pt x="488" y="1078"/>
                </a:moveTo>
                <a:lnTo>
                  <a:pt x="340" y="1163"/>
                </a:lnTo>
                <a:lnTo>
                  <a:pt x="246" y="1093"/>
                </a:lnTo>
                <a:lnTo>
                  <a:pt x="246" y="1003"/>
                </a:lnTo>
                <a:lnTo>
                  <a:pt x="305" y="883"/>
                </a:lnTo>
                <a:lnTo>
                  <a:pt x="158" y="983"/>
                </a:lnTo>
                <a:lnTo>
                  <a:pt x="143" y="1108"/>
                </a:lnTo>
                <a:lnTo>
                  <a:pt x="0" y="1228"/>
                </a:lnTo>
                <a:lnTo>
                  <a:pt x="724" y="1960"/>
                </a:lnTo>
                <a:lnTo>
                  <a:pt x="689" y="2275"/>
                </a:lnTo>
                <a:lnTo>
                  <a:pt x="438" y="2210"/>
                </a:lnTo>
                <a:lnTo>
                  <a:pt x="354" y="2304"/>
                </a:lnTo>
                <a:lnTo>
                  <a:pt x="354" y="2409"/>
                </a:lnTo>
                <a:lnTo>
                  <a:pt x="188" y="2449"/>
                </a:lnTo>
                <a:lnTo>
                  <a:pt x="193" y="2569"/>
                </a:lnTo>
                <a:lnTo>
                  <a:pt x="350" y="2933"/>
                </a:lnTo>
                <a:lnTo>
                  <a:pt x="369" y="3083"/>
                </a:lnTo>
                <a:lnTo>
                  <a:pt x="472" y="3190"/>
                </a:lnTo>
                <a:lnTo>
                  <a:pt x="709" y="3218"/>
                </a:lnTo>
                <a:lnTo>
                  <a:pt x="984" y="3168"/>
                </a:lnTo>
                <a:lnTo>
                  <a:pt x="1108" y="3456"/>
                </a:lnTo>
                <a:lnTo>
                  <a:pt x="1181" y="3681"/>
                </a:lnTo>
                <a:lnTo>
                  <a:pt x="1161" y="3905"/>
                </a:lnTo>
                <a:lnTo>
                  <a:pt x="1265" y="4080"/>
                </a:lnTo>
                <a:lnTo>
                  <a:pt x="1443" y="4070"/>
                </a:lnTo>
                <a:lnTo>
                  <a:pt x="1738" y="3975"/>
                </a:lnTo>
                <a:lnTo>
                  <a:pt x="1766" y="3840"/>
                </a:lnTo>
                <a:lnTo>
                  <a:pt x="1875" y="3801"/>
                </a:lnTo>
                <a:lnTo>
                  <a:pt x="2036" y="3885"/>
                </a:lnTo>
                <a:lnTo>
                  <a:pt x="2166" y="3860"/>
                </a:lnTo>
                <a:lnTo>
                  <a:pt x="2288" y="3991"/>
                </a:lnTo>
                <a:lnTo>
                  <a:pt x="2526" y="3800"/>
                </a:lnTo>
                <a:lnTo>
                  <a:pt x="2726" y="3800"/>
                </a:lnTo>
                <a:lnTo>
                  <a:pt x="2889" y="3766"/>
                </a:lnTo>
                <a:lnTo>
                  <a:pt x="2924" y="3531"/>
                </a:lnTo>
                <a:lnTo>
                  <a:pt x="2983" y="3321"/>
                </a:lnTo>
                <a:lnTo>
                  <a:pt x="3049" y="3189"/>
                </a:lnTo>
                <a:lnTo>
                  <a:pt x="3155" y="3008"/>
                </a:lnTo>
                <a:lnTo>
                  <a:pt x="3219" y="2769"/>
                </a:lnTo>
                <a:lnTo>
                  <a:pt x="3824" y="2255"/>
                </a:lnTo>
                <a:lnTo>
                  <a:pt x="3760" y="2080"/>
                </a:lnTo>
                <a:lnTo>
                  <a:pt x="3780" y="1925"/>
                </a:lnTo>
                <a:lnTo>
                  <a:pt x="3613" y="2000"/>
                </a:lnTo>
                <a:lnTo>
                  <a:pt x="3539" y="2185"/>
                </a:lnTo>
                <a:lnTo>
                  <a:pt x="3351" y="2258"/>
                </a:lnTo>
                <a:lnTo>
                  <a:pt x="3258" y="2050"/>
                </a:lnTo>
                <a:lnTo>
                  <a:pt x="3316" y="1795"/>
                </a:lnTo>
                <a:lnTo>
                  <a:pt x="3234" y="1661"/>
                </a:lnTo>
                <a:lnTo>
                  <a:pt x="3066" y="1870"/>
                </a:lnTo>
                <a:lnTo>
                  <a:pt x="2998" y="1676"/>
                </a:lnTo>
                <a:lnTo>
                  <a:pt x="3081" y="1521"/>
                </a:lnTo>
                <a:lnTo>
                  <a:pt x="3140" y="1436"/>
                </a:lnTo>
                <a:lnTo>
                  <a:pt x="2998" y="1058"/>
                </a:lnTo>
                <a:lnTo>
                  <a:pt x="2731" y="868"/>
                </a:lnTo>
                <a:lnTo>
                  <a:pt x="2594" y="968"/>
                </a:lnTo>
                <a:lnTo>
                  <a:pt x="2421" y="1013"/>
                </a:lnTo>
                <a:lnTo>
                  <a:pt x="2239" y="1028"/>
                </a:lnTo>
                <a:lnTo>
                  <a:pt x="1944" y="1391"/>
                </a:lnTo>
                <a:lnTo>
                  <a:pt x="1743" y="1341"/>
                </a:lnTo>
                <a:lnTo>
                  <a:pt x="1669" y="1551"/>
                </a:lnTo>
                <a:lnTo>
                  <a:pt x="1550" y="1746"/>
                </a:lnTo>
                <a:lnTo>
                  <a:pt x="1344" y="1825"/>
                </a:lnTo>
                <a:lnTo>
                  <a:pt x="1131" y="1820"/>
                </a:lnTo>
                <a:lnTo>
                  <a:pt x="910" y="1810"/>
                </a:lnTo>
                <a:lnTo>
                  <a:pt x="768" y="1616"/>
                </a:lnTo>
                <a:lnTo>
                  <a:pt x="704" y="1421"/>
                </a:lnTo>
                <a:lnTo>
                  <a:pt x="945" y="704"/>
                </a:lnTo>
                <a:lnTo>
                  <a:pt x="1131" y="564"/>
                </a:lnTo>
                <a:lnTo>
                  <a:pt x="1118" y="369"/>
                </a:lnTo>
                <a:lnTo>
                  <a:pt x="940" y="225"/>
                </a:lnTo>
                <a:lnTo>
                  <a:pt x="871" y="0"/>
                </a:lnTo>
                <a:lnTo>
                  <a:pt x="488" y="235"/>
                </a:lnTo>
                <a:lnTo>
                  <a:pt x="310" y="269"/>
                </a:lnTo>
                <a:lnTo>
                  <a:pt x="251" y="374"/>
                </a:lnTo>
                <a:lnTo>
                  <a:pt x="424" y="474"/>
                </a:lnTo>
                <a:lnTo>
                  <a:pt x="458" y="778"/>
                </a:lnTo>
                <a:lnTo>
                  <a:pt x="488" y="107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3" name="Freeform 55">
            <a:extLst>
              <a:ext uri="{FF2B5EF4-FFF2-40B4-BE49-F238E27FC236}">
                <a16:creationId xmlns:a16="http://schemas.microsoft.com/office/drawing/2014/main" id="{00000000-0008-0000-0000-000017000000}"/>
              </a:ext>
            </a:extLst>
          </xdr:cNvPr>
          <xdr:cNvSpPr>
            <a:spLocks/>
          </xdr:cNvSpPr>
        </xdr:nvSpPr>
        <xdr:spPr bwMode="auto">
          <a:xfrm>
            <a:off x="3547621" y="3837793"/>
            <a:ext cx="1188614" cy="1026795"/>
          </a:xfrm>
          <a:custGeom>
            <a:avLst/>
            <a:gdLst/>
            <a:ahLst/>
            <a:cxnLst>
              <a:cxn ang="0">
                <a:pos x="49" y="1074"/>
              </a:cxn>
              <a:cxn ang="0">
                <a:pos x="276" y="1475"/>
              </a:cxn>
              <a:cxn ang="0">
                <a:pos x="544" y="1564"/>
              </a:cxn>
              <a:cxn ang="0">
                <a:pos x="833" y="1711"/>
              </a:cxn>
              <a:cxn ang="0">
                <a:pos x="1103" y="2077"/>
              </a:cxn>
              <a:cxn ang="0">
                <a:pos x="1163" y="2431"/>
              </a:cxn>
              <a:cxn ang="0">
                <a:pos x="1510" y="2506"/>
              </a:cxn>
              <a:cxn ang="0">
                <a:pos x="1450" y="2956"/>
              </a:cxn>
              <a:cxn ang="0">
                <a:pos x="1815" y="3147"/>
              </a:cxn>
              <a:cxn ang="0">
                <a:pos x="2596" y="3138"/>
              </a:cxn>
              <a:cxn ang="0">
                <a:pos x="2987" y="2983"/>
              </a:cxn>
              <a:cxn ang="0">
                <a:pos x="3331" y="2820"/>
              </a:cxn>
              <a:cxn ang="0">
                <a:pos x="3980" y="2937"/>
              </a:cxn>
              <a:cxn ang="0">
                <a:pos x="4242" y="2853"/>
              </a:cxn>
              <a:cxn ang="0">
                <a:pos x="4861" y="3176"/>
              </a:cxn>
              <a:cxn ang="0">
                <a:pos x="4338" y="4707"/>
              </a:cxn>
              <a:cxn ang="0">
                <a:pos x="4940" y="4901"/>
              </a:cxn>
              <a:cxn ang="0">
                <a:pos x="5251" y="5232"/>
              </a:cxn>
              <a:cxn ang="0">
                <a:pos x="5827" y="2056"/>
              </a:cxn>
              <a:cxn ang="0">
                <a:pos x="5926" y="1567"/>
              </a:cxn>
              <a:cxn ang="0">
                <a:pos x="5782" y="1502"/>
              </a:cxn>
              <a:cxn ang="0">
                <a:pos x="5635" y="1517"/>
              </a:cxn>
              <a:cxn ang="0">
                <a:pos x="5325" y="1412"/>
              </a:cxn>
              <a:cxn ang="0">
                <a:pos x="5010" y="1322"/>
              </a:cxn>
              <a:cxn ang="0">
                <a:pos x="4809" y="1337"/>
              </a:cxn>
              <a:cxn ang="0">
                <a:pos x="4847" y="844"/>
              </a:cxn>
              <a:cxn ang="0">
                <a:pos x="4882" y="655"/>
              </a:cxn>
              <a:cxn ang="0">
                <a:pos x="4435" y="550"/>
              </a:cxn>
              <a:cxn ang="0">
                <a:pos x="4247" y="610"/>
              </a:cxn>
              <a:cxn ang="0">
                <a:pos x="3991" y="156"/>
              </a:cxn>
              <a:cxn ang="0">
                <a:pos x="3179" y="191"/>
              </a:cxn>
              <a:cxn ang="0">
                <a:pos x="2817" y="517"/>
              </a:cxn>
              <a:cxn ang="0">
                <a:pos x="2532" y="757"/>
              </a:cxn>
              <a:cxn ang="0">
                <a:pos x="2278" y="874"/>
              </a:cxn>
              <a:cxn ang="0">
                <a:pos x="1924" y="842"/>
              </a:cxn>
              <a:cxn ang="0">
                <a:pos x="1587" y="800"/>
              </a:cxn>
              <a:cxn ang="0">
                <a:pos x="1264" y="820"/>
              </a:cxn>
              <a:cxn ang="0">
                <a:pos x="699" y="652"/>
              </a:cxn>
              <a:cxn ang="0">
                <a:pos x="270" y="772"/>
              </a:cxn>
            </a:cxnLst>
            <a:rect l="0" t="0" r="r" b="b"/>
            <a:pathLst>
              <a:path w="5975" h="5232">
                <a:moveTo>
                  <a:pt x="0" y="834"/>
                </a:moveTo>
                <a:lnTo>
                  <a:pt x="49" y="1074"/>
                </a:lnTo>
                <a:lnTo>
                  <a:pt x="108" y="1354"/>
                </a:lnTo>
                <a:lnTo>
                  <a:pt x="276" y="1475"/>
                </a:lnTo>
                <a:lnTo>
                  <a:pt x="428" y="1462"/>
                </a:lnTo>
                <a:lnTo>
                  <a:pt x="544" y="1564"/>
                </a:lnTo>
                <a:lnTo>
                  <a:pt x="609" y="1701"/>
                </a:lnTo>
                <a:lnTo>
                  <a:pt x="833" y="1711"/>
                </a:lnTo>
                <a:lnTo>
                  <a:pt x="970" y="1925"/>
                </a:lnTo>
                <a:lnTo>
                  <a:pt x="1103" y="2077"/>
                </a:lnTo>
                <a:lnTo>
                  <a:pt x="1028" y="2280"/>
                </a:lnTo>
                <a:lnTo>
                  <a:pt x="1163" y="2431"/>
                </a:lnTo>
                <a:lnTo>
                  <a:pt x="1394" y="2385"/>
                </a:lnTo>
                <a:lnTo>
                  <a:pt x="1510" y="2506"/>
                </a:lnTo>
                <a:lnTo>
                  <a:pt x="1515" y="2758"/>
                </a:lnTo>
                <a:lnTo>
                  <a:pt x="1450" y="2956"/>
                </a:lnTo>
                <a:lnTo>
                  <a:pt x="1567" y="3057"/>
                </a:lnTo>
                <a:lnTo>
                  <a:pt x="1815" y="3147"/>
                </a:lnTo>
                <a:lnTo>
                  <a:pt x="2009" y="3091"/>
                </a:lnTo>
                <a:lnTo>
                  <a:pt x="2596" y="3138"/>
                </a:lnTo>
                <a:lnTo>
                  <a:pt x="2736" y="3043"/>
                </a:lnTo>
                <a:lnTo>
                  <a:pt x="2987" y="2983"/>
                </a:lnTo>
                <a:lnTo>
                  <a:pt x="3061" y="2808"/>
                </a:lnTo>
                <a:lnTo>
                  <a:pt x="3331" y="2820"/>
                </a:lnTo>
                <a:lnTo>
                  <a:pt x="3548" y="3012"/>
                </a:lnTo>
                <a:lnTo>
                  <a:pt x="3980" y="2937"/>
                </a:lnTo>
                <a:lnTo>
                  <a:pt x="4053" y="2850"/>
                </a:lnTo>
                <a:lnTo>
                  <a:pt x="4242" y="2853"/>
                </a:lnTo>
                <a:lnTo>
                  <a:pt x="4390" y="3063"/>
                </a:lnTo>
                <a:lnTo>
                  <a:pt x="4861" y="3176"/>
                </a:lnTo>
                <a:lnTo>
                  <a:pt x="5120" y="3466"/>
                </a:lnTo>
                <a:lnTo>
                  <a:pt x="4338" y="4707"/>
                </a:lnTo>
                <a:lnTo>
                  <a:pt x="4760" y="4792"/>
                </a:lnTo>
                <a:lnTo>
                  <a:pt x="4940" y="4901"/>
                </a:lnTo>
                <a:lnTo>
                  <a:pt x="4995" y="5041"/>
                </a:lnTo>
                <a:lnTo>
                  <a:pt x="5251" y="5232"/>
                </a:lnTo>
                <a:lnTo>
                  <a:pt x="5360" y="4545"/>
                </a:lnTo>
                <a:lnTo>
                  <a:pt x="5827" y="2056"/>
                </a:lnTo>
                <a:lnTo>
                  <a:pt x="5975" y="1741"/>
                </a:lnTo>
                <a:lnTo>
                  <a:pt x="5926" y="1567"/>
                </a:lnTo>
                <a:lnTo>
                  <a:pt x="5866" y="1402"/>
                </a:lnTo>
                <a:lnTo>
                  <a:pt x="5782" y="1502"/>
                </a:lnTo>
                <a:lnTo>
                  <a:pt x="5764" y="1582"/>
                </a:lnTo>
                <a:lnTo>
                  <a:pt x="5635" y="1517"/>
                </a:lnTo>
                <a:lnTo>
                  <a:pt x="5502" y="1357"/>
                </a:lnTo>
                <a:lnTo>
                  <a:pt x="5325" y="1412"/>
                </a:lnTo>
                <a:lnTo>
                  <a:pt x="5310" y="1262"/>
                </a:lnTo>
                <a:lnTo>
                  <a:pt x="5010" y="1322"/>
                </a:lnTo>
                <a:lnTo>
                  <a:pt x="4986" y="1462"/>
                </a:lnTo>
                <a:lnTo>
                  <a:pt x="4809" y="1337"/>
                </a:lnTo>
                <a:lnTo>
                  <a:pt x="4882" y="1262"/>
                </a:lnTo>
                <a:lnTo>
                  <a:pt x="4847" y="844"/>
                </a:lnTo>
                <a:lnTo>
                  <a:pt x="4941" y="744"/>
                </a:lnTo>
                <a:lnTo>
                  <a:pt x="4882" y="655"/>
                </a:lnTo>
                <a:lnTo>
                  <a:pt x="4730" y="739"/>
                </a:lnTo>
                <a:lnTo>
                  <a:pt x="4435" y="550"/>
                </a:lnTo>
                <a:lnTo>
                  <a:pt x="4316" y="515"/>
                </a:lnTo>
                <a:lnTo>
                  <a:pt x="4247" y="610"/>
                </a:lnTo>
                <a:lnTo>
                  <a:pt x="4085" y="370"/>
                </a:lnTo>
                <a:lnTo>
                  <a:pt x="3991" y="156"/>
                </a:lnTo>
                <a:lnTo>
                  <a:pt x="3457" y="0"/>
                </a:lnTo>
                <a:lnTo>
                  <a:pt x="3179" y="191"/>
                </a:lnTo>
                <a:lnTo>
                  <a:pt x="2984" y="530"/>
                </a:lnTo>
                <a:lnTo>
                  <a:pt x="2817" y="517"/>
                </a:lnTo>
                <a:lnTo>
                  <a:pt x="2667" y="620"/>
                </a:lnTo>
                <a:lnTo>
                  <a:pt x="2532" y="757"/>
                </a:lnTo>
                <a:lnTo>
                  <a:pt x="2492" y="935"/>
                </a:lnTo>
                <a:lnTo>
                  <a:pt x="2278" y="874"/>
                </a:lnTo>
                <a:lnTo>
                  <a:pt x="2097" y="1000"/>
                </a:lnTo>
                <a:lnTo>
                  <a:pt x="1924" y="842"/>
                </a:lnTo>
                <a:lnTo>
                  <a:pt x="1739" y="862"/>
                </a:lnTo>
                <a:lnTo>
                  <a:pt x="1587" y="800"/>
                </a:lnTo>
                <a:lnTo>
                  <a:pt x="1422" y="934"/>
                </a:lnTo>
                <a:lnTo>
                  <a:pt x="1264" y="820"/>
                </a:lnTo>
                <a:lnTo>
                  <a:pt x="979" y="817"/>
                </a:lnTo>
                <a:lnTo>
                  <a:pt x="699" y="652"/>
                </a:lnTo>
                <a:lnTo>
                  <a:pt x="520" y="652"/>
                </a:lnTo>
                <a:lnTo>
                  <a:pt x="270" y="772"/>
                </a:lnTo>
                <a:lnTo>
                  <a:pt x="0" y="834"/>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4" name="Freeform 56">
            <a:extLst>
              <a:ext uri="{FF2B5EF4-FFF2-40B4-BE49-F238E27FC236}">
                <a16:creationId xmlns:a16="http://schemas.microsoft.com/office/drawing/2014/main" id="{00000000-0008-0000-0000-000018000000}"/>
              </a:ext>
            </a:extLst>
          </xdr:cNvPr>
          <xdr:cNvSpPr>
            <a:spLocks/>
          </xdr:cNvSpPr>
        </xdr:nvSpPr>
        <xdr:spPr bwMode="auto">
          <a:xfrm>
            <a:off x="4094779" y="3387261"/>
            <a:ext cx="688023" cy="760201"/>
          </a:xfrm>
          <a:custGeom>
            <a:avLst/>
            <a:gdLst/>
            <a:ahLst/>
            <a:cxnLst>
              <a:cxn ang="0">
                <a:pos x="2603" y="461"/>
              </a:cxn>
              <a:cxn ang="0">
                <a:pos x="2436" y="396"/>
              </a:cxn>
              <a:cxn ang="0">
                <a:pos x="2293" y="336"/>
              </a:cxn>
              <a:cxn ang="0">
                <a:pos x="2218" y="0"/>
              </a:cxn>
              <a:cxn ang="0">
                <a:pos x="1343" y="208"/>
              </a:cxn>
              <a:cxn ang="0">
                <a:pos x="1048" y="366"/>
              </a:cxn>
              <a:cxn ang="0">
                <a:pos x="698" y="716"/>
              </a:cxn>
              <a:cxn ang="0">
                <a:pos x="609" y="865"/>
              </a:cxn>
              <a:cxn ang="0">
                <a:pos x="604" y="1085"/>
              </a:cxn>
              <a:cxn ang="0">
                <a:pos x="0" y="1689"/>
              </a:cxn>
              <a:cxn ang="0">
                <a:pos x="221" y="1988"/>
              </a:cxn>
              <a:cxn ang="0">
                <a:pos x="474" y="2222"/>
              </a:cxn>
              <a:cxn ang="0">
                <a:pos x="709" y="2293"/>
              </a:cxn>
              <a:cxn ang="0">
                <a:pos x="1238" y="2447"/>
              </a:cxn>
              <a:cxn ang="0">
                <a:pos x="1339" y="2675"/>
              </a:cxn>
              <a:cxn ang="0">
                <a:pos x="1497" y="2901"/>
              </a:cxn>
              <a:cxn ang="0">
                <a:pos x="1564" y="2806"/>
              </a:cxn>
              <a:cxn ang="0">
                <a:pos x="1693" y="2847"/>
              </a:cxn>
              <a:cxn ang="0">
                <a:pos x="1978" y="3031"/>
              </a:cxn>
              <a:cxn ang="0">
                <a:pos x="2131" y="2947"/>
              </a:cxn>
              <a:cxn ang="0">
                <a:pos x="2191" y="3036"/>
              </a:cxn>
              <a:cxn ang="0">
                <a:pos x="2097" y="3134"/>
              </a:cxn>
              <a:cxn ang="0">
                <a:pos x="2131" y="3554"/>
              </a:cxn>
              <a:cxn ang="0">
                <a:pos x="2057" y="3631"/>
              </a:cxn>
              <a:cxn ang="0">
                <a:pos x="2233" y="3756"/>
              </a:cxn>
              <a:cxn ang="0">
                <a:pos x="2260" y="3614"/>
              </a:cxn>
              <a:cxn ang="0">
                <a:pos x="2558" y="3557"/>
              </a:cxn>
              <a:cxn ang="0">
                <a:pos x="2573" y="3705"/>
              </a:cxn>
              <a:cxn ang="0">
                <a:pos x="2750" y="3650"/>
              </a:cxn>
              <a:cxn ang="0">
                <a:pos x="2879" y="3807"/>
              </a:cxn>
              <a:cxn ang="0">
                <a:pos x="3012" y="3875"/>
              </a:cxn>
              <a:cxn ang="0">
                <a:pos x="3031" y="3797"/>
              </a:cxn>
              <a:cxn ang="0">
                <a:pos x="3118" y="3696"/>
              </a:cxn>
              <a:cxn ang="0">
                <a:pos x="2900" y="3391"/>
              </a:cxn>
              <a:cxn ang="0">
                <a:pos x="2929" y="3301"/>
              </a:cxn>
              <a:cxn ang="0">
                <a:pos x="2926" y="3092"/>
              </a:cxn>
              <a:cxn ang="0">
                <a:pos x="2687" y="2962"/>
              </a:cxn>
              <a:cxn ang="0">
                <a:pos x="2485" y="2797"/>
              </a:cxn>
              <a:cxn ang="0">
                <a:pos x="2367" y="2642"/>
              </a:cxn>
              <a:cxn ang="0">
                <a:pos x="2382" y="1774"/>
              </a:cxn>
              <a:cxn ang="0">
                <a:pos x="2855" y="1719"/>
              </a:cxn>
              <a:cxn ang="0">
                <a:pos x="3135" y="1599"/>
              </a:cxn>
              <a:cxn ang="0">
                <a:pos x="3351" y="1749"/>
              </a:cxn>
              <a:cxn ang="0">
                <a:pos x="3460" y="1629"/>
              </a:cxn>
              <a:cxn ang="0">
                <a:pos x="3401" y="1315"/>
              </a:cxn>
              <a:cxn ang="0">
                <a:pos x="3277" y="1220"/>
              </a:cxn>
              <a:cxn ang="0">
                <a:pos x="2628" y="1190"/>
              </a:cxn>
              <a:cxn ang="0">
                <a:pos x="2603" y="461"/>
              </a:cxn>
            </a:cxnLst>
            <a:rect l="0" t="0" r="r" b="b"/>
            <a:pathLst>
              <a:path w="3460" h="3875">
                <a:moveTo>
                  <a:pt x="2603" y="461"/>
                </a:moveTo>
                <a:lnTo>
                  <a:pt x="2436" y="396"/>
                </a:lnTo>
                <a:lnTo>
                  <a:pt x="2293" y="336"/>
                </a:lnTo>
                <a:lnTo>
                  <a:pt x="2218" y="0"/>
                </a:lnTo>
                <a:lnTo>
                  <a:pt x="1343" y="208"/>
                </a:lnTo>
                <a:lnTo>
                  <a:pt x="1048" y="366"/>
                </a:lnTo>
                <a:lnTo>
                  <a:pt x="698" y="716"/>
                </a:lnTo>
                <a:lnTo>
                  <a:pt x="609" y="865"/>
                </a:lnTo>
                <a:lnTo>
                  <a:pt x="604" y="1085"/>
                </a:lnTo>
                <a:lnTo>
                  <a:pt x="0" y="1689"/>
                </a:lnTo>
                <a:lnTo>
                  <a:pt x="221" y="1988"/>
                </a:lnTo>
                <a:lnTo>
                  <a:pt x="474" y="2222"/>
                </a:lnTo>
                <a:lnTo>
                  <a:pt x="709" y="2293"/>
                </a:lnTo>
                <a:lnTo>
                  <a:pt x="1238" y="2447"/>
                </a:lnTo>
                <a:lnTo>
                  <a:pt x="1339" y="2675"/>
                </a:lnTo>
                <a:lnTo>
                  <a:pt x="1497" y="2901"/>
                </a:lnTo>
                <a:lnTo>
                  <a:pt x="1564" y="2806"/>
                </a:lnTo>
                <a:lnTo>
                  <a:pt x="1693" y="2847"/>
                </a:lnTo>
                <a:lnTo>
                  <a:pt x="1978" y="3031"/>
                </a:lnTo>
                <a:lnTo>
                  <a:pt x="2131" y="2947"/>
                </a:lnTo>
                <a:lnTo>
                  <a:pt x="2191" y="3036"/>
                </a:lnTo>
                <a:lnTo>
                  <a:pt x="2097" y="3134"/>
                </a:lnTo>
                <a:lnTo>
                  <a:pt x="2131" y="3554"/>
                </a:lnTo>
                <a:lnTo>
                  <a:pt x="2057" y="3631"/>
                </a:lnTo>
                <a:lnTo>
                  <a:pt x="2233" y="3756"/>
                </a:lnTo>
                <a:lnTo>
                  <a:pt x="2260" y="3614"/>
                </a:lnTo>
                <a:lnTo>
                  <a:pt x="2558" y="3557"/>
                </a:lnTo>
                <a:lnTo>
                  <a:pt x="2573" y="3705"/>
                </a:lnTo>
                <a:lnTo>
                  <a:pt x="2750" y="3650"/>
                </a:lnTo>
                <a:lnTo>
                  <a:pt x="2879" y="3807"/>
                </a:lnTo>
                <a:lnTo>
                  <a:pt x="3012" y="3875"/>
                </a:lnTo>
                <a:lnTo>
                  <a:pt x="3031" y="3797"/>
                </a:lnTo>
                <a:lnTo>
                  <a:pt x="3118" y="3696"/>
                </a:lnTo>
                <a:lnTo>
                  <a:pt x="2900" y="3391"/>
                </a:lnTo>
                <a:lnTo>
                  <a:pt x="2929" y="3301"/>
                </a:lnTo>
                <a:lnTo>
                  <a:pt x="2926" y="3092"/>
                </a:lnTo>
                <a:lnTo>
                  <a:pt x="2687" y="2962"/>
                </a:lnTo>
                <a:lnTo>
                  <a:pt x="2485" y="2797"/>
                </a:lnTo>
                <a:lnTo>
                  <a:pt x="2367" y="2642"/>
                </a:lnTo>
                <a:lnTo>
                  <a:pt x="2382" y="1774"/>
                </a:lnTo>
                <a:lnTo>
                  <a:pt x="2855" y="1719"/>
                </a:lnTo>
                <a:lnTo>
                  <a:pt x="3135" y="1599"/>
                </a:lnTo>
                <a:lnTo>
                  <a:pt x="3351" y="1749"/>
                </a:lnTo>
                <a:lnTo>
                  <a:pt x="3460" y="1629"/>
                </a:lnTo>
                <a:lnTo>
                  <a:pt x="3401" y="1315"/>
                </a:lnTo>
                <a:lnTo>
                  <a:pt x="3277" y="1220"/>
                </a:lnTo>
                <a:lnTo>
                  <a:pt x="2628" y="1190"/>
                </a:lnTo>
                <a:lnTo>
                  <a:pt x="2603" y="46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5" name="Freeform 57">
            <a:extLst>
              <a:ext uri="{FF2B5EF4-FFF2-40B4-BE49-F238E27FC236}">
                <a16:creationId xmlns:a16="http://schemas.microsoft.com/office/drawing/2014/main" id="{00000000-0008-0000-0000-000019000000}"/>
              </a:ext>
            </a:extLst>
          </xdr:cNvPr>
          <xdr:cNvSpPr>
            <a:spLocks/>
          </xdr:cNvSpPr>
        </xdr:nvSpPr>
        <xdr:spPr bwMode="auto">
          <a:xfrm>
            <a:off x="3710604" y="3184696"/>
            <a:ext cx="869633" cy="534353"/>
          </a:xfrm>
          <a:custGeom>
            <a:avLst/>
            <a:gdLst/>
            <a:ahLst/>
            <a:cxnLst>
              <a:cxn ang="0">
                <a:pos x="28" y="598"/>
              </a:cxn>
              <a:cxn ang="0">
                <a:pos x="0" y="1217"/>
              </a:cxn>
              <a:cxn ang="0">
                <a:pos x="205" y="1540"/>
              </a:cxn>
              <a:cxn ang="0">
                <a:pos x="252" y="1687"/>
              </a:cxn>
              <a:cxn ang="0">
                <a:pos x="500" y="1912"/>
              </a:cxn>
              <a:cxn ang="0">
                <a:pos x="654" y="1875"/>
              </a:cxn>
              <a:cxn ang="0">
                <a:pos x="756" y="1767"/>
              </a:cxn>
              <a:cxn ang="0">
                <a:pos x="796" y="1672"/>
              </a:cxn>
              <a:cxn ang="0">
                <a:pos x="984" y="1660"/>
              </a:cxn>
              <a:cxn ang="0">
                <a:pos x="1173" y="1807"/>
              </a:cxn>
              <a:cxn ang="0">
                <a:pos x="1323" y="2042"/>
              </a:cxn>
              <a:cxn ang="0">
                <a:pos x="1547" y="2178"/>
              </a:cxn>
              <a:cxn ang="0">
                <a:pos x="2032" y="1694"/>
              </a:cxn>
              <a:cxn ang="0">
                <a:pos x="2034" y="1517"/>
              </a:cxn>
              <a:cxn ang="0">
                <a:pos x="2106" y="1401"/>
              </a:cxn>
              <a:cxn ang="0">
                <a:pos x="2380" y="1125"/>
              </a:cxn>
              <a:cxn ang="0">
                <a:pos x="2623" y="992"/>
              </a:cxn>
              <a:cxn ang="0">
                <a:pos x="3323" y="826"/>
              </a:cxn>
              <a:cxn ang="0">
                <a:pos x="3499" y="680"/>
              </a:cxn>
              <a:cxn ang="0">
                <a:pos x="3429" y="618"/>
              </a:cxn>
              <a:cxn ang="0">
                <a:pos x="3252" y="634"/>
              </a:cxn>
              <a:cxn ang="0">
                <a:pos x="2956" y="657"/>
              </a:cxn>
              <a:cxn ang="0">
                <a:pos x="2856" y="554"/>
              </a:cxn>
              <a:cxn ang="0">
                <a:pos x="2757" y="369"/>
              </a:cxn>
              <a:cxn ang="0">
                <a:pos x="2821" y="254"/>
              </a:cxn>
              <a:cxn ang="0">
                <a:pos x="3033" y="120"/>
              </a:cxn>
              <a:cxn ang="0">
                <a:pos x="2862" y="72"/>
              </a:cxn>
              <a:cxn ang="0">
                <a:pos x="2769" y="155"/>
              </a:cxn>
              <a:cxn ang="0">
                <a:pos x="2665" y="107"/>
              </a:cxn>
              <a:cxn ang="0">
                <a:pos x="2543" y="108"/>
              </a:cxn>
              <a:cxn ang="0">
                <a:pos x="2446" y="35"/>
              </a:cxn>
              <a:cxn ang="0">
                <a:pos x="2283" y="44"/>
              </a:cxn>
              <a:cxn ang="0">
                <a:pos x="2197" y="0"/>
              </a:cxn>
              <a:cxn ang="0">
                <a:pos x="2035" y="68"/>
              </a:cxn>
              <a:cxn ang="0">
                <a:pos x="1799" y="60"/>
              </a:cxn>
              <a:cxn ang="0">
                <a:pos x="1622" y="104"/>
              </a:cxn>
              <a:cxn ang="0">
                <a:pos x="1445" y="48"/>
              </a:cxn>
              <a:cxn ang="0">
                <a:pos x="1362" y="60"/>
              </a:cxn>
              <a:cxn ang="0">
                <a:pos x="1398" y="140"/>
              </a:cxn>
              <a:cxn ang="0">
                <a:pos x="1232" y="140"/>
              </a:cxn>
              <a:cxn ang="0">
                <a:pos x="1055" y="239"/>
              </a:cxn>
              <a:cxn ang="0">
                <a:pos x="760" y="311"/>
              </a:cxn>
              <a:cxn ang="0">
                <a:pos x="618" y="455"/>
              </a:cxn>
              <a:cxn ang="0">
                <a:pos x="382" y="546"/>
              </a:cxn>
              <a:cxn ang="0">
                <a:pos x="98" y="511"/>
              </a:cxn>
              <a:cxn ang="0">
                <a:pos x="28" y="598"/>
              </a:cxn>
            </a:cxnLst>
            <a:rect l="0" t="0" r="r" b="b"/>
            <a:pathLst>
              <a:path w="3499" h="2178">
                <a:moveTo>
                  <a:pt x="28" y="598"/>
                </a:moveTo>
                <a:lnTo>
                  <a:pt x="0" y="1217"/>
                </a:lnTo>
                <a:lnTo>
                  <a:pt x="205" y="1540"/>
                </a:lnTo>
                <a:lnTo>
                  <a:pt x="252" y="1687"/>
                </a:lnTo>
                <a:lnTo>
                  <a:pt x="500" y="1912"/>
                </a:lnTo>
                <a:lnTo>
                  <a:pt x="654" y="1875"/>
                </a:lnTo>
                <a:lnTo>
                  <a:pt x="756" y="1767"/>
                </a:lnTo>
                <a:lnTo>
                  <a:pt x="796" y="1672"/>
                </a:lnTo>
                <a:lnTo>
                  <a:pt x="984" y="1660"/>
                </a:lnTo>
                <a:lnTo>
                  <a:pt x="1173" y="1807"/>
                </a:lnTo>
                <a:lnTo>
                  <a:pt x="1323" y="2042"/>
                </a:lnTo>
                <a:lnTo>
                  <a:pt x="1547" y="2178"/>
                </a:lnTo>
                <a:lnTo>
                  <a:pt x="2032" y="1694"/>
                </a:lnTo>
                <a:lnTo>
                  <a:pt x="2034" y="1517"/>
                </a:lnTo>
                <a:lnTo>
                  <a:pt x="2106" y="1401"/>
                </a:lnTo>
                <a:lnTo>
                  <a:pt x="2380" y="1125"/>
                </a:lnTo>
                <a:lnTo>
                  <a:pt x="2623" y="992"/>
                </a:lnTo>
                <a:lnTo>
                  <a:pt x="3323" y="826"/>
                </a:lnTo>
                <a:lnTo>
                  <a:pt x="3499" y="680"/>
                </a:lnTo>
                <a:lnTo>
                  <a:pt x="3429" y="618"/>
                </a:lnTo>
                <a:lnTo>
                  <a:pt x="3252" y="634"/>
                </a:lnTo>
                <a:lnTo>
                  <a:pt x="2956" y="657"/>
                </a:lnTo>
                <a:lnTo>
                  <a:pt x="2856" y="554"/>
                </a:lnTo>
                <a:lnTo>
                  <a:pt x="2757" y="369"/>
                </a:lnTo>
                <a:lnTo>
                  <a:pt x="2821" y="254"/>
                </a:lnTo>
                <a:lnTo>
                  <a:pt x="3033" y="120"/>
                </a:lnTo>
                <a:lnTo>
                  <a:pt x="2862" y="72"/>
                </a:lnTo>
                <a:lnTo>
                  <a:pt x="2769" y="155"/>
                </a:lnTo>
                <a:lnTo>
                  <a:pt x="2665" y="107"/>
                </a:lnTo>
                <a:lnTo>
                  <a:pt x="2543" y="108"/>
                </a:lnTo>
                <a:lnTo>
                  <a:pt x="2446" y="35"/>
                </a:lnTo>
                <a:lnTo>
                  <a:pt x="2283" y="44"/>
                </a:lnTo>
                <a:lnTo>
                  <a:pt x="2197" y="0"/>
                </a:lnTo>
                <a:lnTo>
                  <a:pt x="2035" y="68"/>
                </a:lnTo>
                <a:lnTo>
                  <a:pt x="1799" y="60"/>
                </a:lnTo>
                <a:lnTo>
                  <a:pt x="1622" y="104"/>
                </a:lnTo>
                <a:lnTo>
                  <a:pt x="1445" y="48"/>
                </a:lnTo>
                <a:lnTo>
                  <a:pt x="1362" y="60"/>
                </a:lnTo>
                <a:lnTo>
                  <a:pt x="1398" y="140"/>
                </a:lnTo>
                <a:lnTo>
                  <a:pt x="1232" y="140"/>
                </a:lnTo>
                <a:lnTo>
                  <a:pt x="1055" y="239"/>
                </a:lnTo>
                <a:lnTo>
                  <a:pt x="760" y="311"/>
                </a:lnTo>
                <a:lnTo>
                  <a:pt x="618" y="455"/>
                </a:lnTo>
                <a:lnTo>
                  <a:pt x="382" y="546"/>
                </a:lnTo>
                <a:lnTo>
                  <a:pt x="98" y="511"/>
                </a:lnTo>
                <a:lnTo>
                  <a:pt x="28" y="59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6" name="Freeform 58">
            <a:extLst>
              <a:ext uri="{FF2B5EF4-FFF2-40B4-BE49-F238E27FC236}">
                <a16:creationId xmlns:a16="http://schemas.microsoft.com/office/drawing/2014/main" id="{00000000-0008-0000-0000-00001A000000}"/>
              </a:ext>
            </a:extLst>
          </xdr:cNvPr>
          <xdr:cNvSpPr>
            <a:spLocks/>
          </xdr:cNvSpPr>
        </xdr:nvSpPr>
        <xdr:spPr bwMode="auto">
          <a:xfrm>
            <a:off x="3416070" y="2722521"/>
            <a:ext cx="904558" cy="781156"/>
          </a:xfrm>
          <a:custGeom>
            <a:avLst/>
            <a:gdLst/>
            <a:ahLst/>
            <a:cxnLst>
              <a:cxn ang="0">
                <a:pos x="453" y="1091"/>
              </a:cxn>
              <a:cxn ang="0">
                <a:pos x="606" y="958"/>
              </a:cxn>
              <a:cxn ang="0">
                <a:pos x="770" y="812"/>
              </a:cxn>
              <a:cxn ang="0">
                <a:pos x="980" y="722"/>
              </a:cxn>
              <a:cxn ang="0">
                <a:pos x="1110" y="602"/>
              </a:cxn>
              <a:cxn ang="0">
                <a:pos x="1090" y="483"/>
              </a:cxn>
              <a:cxn ang="0">
                <a:pos x="1043" y="395"/>
              </a:cxn>
              <a:cxn ang="0">
                <a:pos x="1196" y="323"/>
              </a:cxn>
              <a:cxn ang="0">
                <a:pos x="1232" y="435"/>
              </a:cxn>
              <a:cxn ang="0">
                <a:pos x="1334" y="531"/>
              </a:cxn>
              <a:cxn ang="0">
                <a:pos x="1571" y="610"/>
              </a:cxn>
              <a:cxn ang="0">
                <a:pos x="1681" y="575"/>
              </a:cxn>
              <a:cxn ang="0">
                <a:pos x="1785" y="195"/>
              </a:cxn>
              <a:cxn ang="0">
                <a:pos x="2006" y="429"/>
              </a:cxn>
              <a:cxn ang="0">
                <a:pos x="2114" y="543"/>
              </a:cxn>
              <a:cxn ang="0">
                <a:pos x="2268" y="519"/>
              </a:cxn>
              <a:cxn ang="0">
                <a:pos x="2421" y="543"/>
              </a:cxn>
              <a:cxn ang="0">
                <a:pos x="2516" y="459"/>
              </a:cxn>
              <a:cxn ang="0">
                <a:pos x="2638" y="435"/>
              </a:cxn>
              <a:cxn ang="0">
                <a:pos x="2768" y="467"/>
              </a:cxn>
              <a:cxn ang="0">
                <a:pos x="2976" y="311"/>
              </a:cxn>
              <a:cxn ang="0">
                <a:pos x="3307" y="172"/>
              </a:cxn>
              <a:cxn ang="0">
                <a:pos x="3638" y="0"/>
              </a:cxn>
              <a:cxn ang="0">
                <a:pos x="3629" y="1919"/>
              </a:cxn>
              <a:cxn ang="0">
                <a:pos x="3464" y="1929"/>
              </a:cxn>
              <a:cxn ang="0">
                <a:pos x="3378" y="1884"/>
              </a:cxn>
              <a:cxn ang="0">
                <a:pos x="3215" y="1952"/>
              </a:cxn>
              <a:cxn ang="0">
                <a:pos x="2976" y="1944"/>
              </a:cxn>
              <a:cxn ang="0">
                <a:pos x="2802" y="1988"/>
              </a:cxn>
              <a:cxn ang="0">
                <a:pos x="2625" y="1931"/>
              </a:cxn>
              <a:cxn ang="0">
                <a:pos x="2544" y="1944"/>
              </a:cxn>
              <a:cxn ang="0">
                <a:pos x="2579" y="2024"/>
              </a:cxn>
              <a:cxn ang="0">
                <a:pos x="2412" y="2025"/>
              </a:cxn>
              <a:cxn ang="0">
                <a:pos x="2237" y="2124"/>
              </a:cxn>
              <a:cxn ang="0">
                <a:pos x="1941" y="2196"/>
              </a:cxn>
              <a:cxn ang="0">
                <a:pos x="1807" y="2334"/>
              </a:cxn>
              <a:cxn ang="0">
                <a:pos x="1563" y="2430"/>
              </a:cxn>
              <a:cxn ang="0">
                <a:pos x="1278" y="2396"/>
              </a:cxn>
              <a:cxn ang="0">
                <a:pos x="1208" y="2482"/>
              </a:cxn>
              <a:cxn ang="0">
                <a:pos x="1183" y="3104"/>
              </a:cxn>
              <a:cxn ang="0">
                <a:pos x="889" y="3184"/>
              </a:cxn>
              <a:cxn ang="0">
                <a:pos x="623" y="2968"/>
              </a:cxn>
              <a:cxn ang="0">
                <a:pos x="387" y="2926"/>
              </a:cxn>
              <a:cxn ang="0">
                <a:pos x="299" y="2769"/>
              </a:cxn>
              <a:cxn ang="0">
                <a:pos x="260" y="2538"/>
              </a:cxn>
              <a:cxn ang="0">
                <a:pos x="236" y="2301"/>
              </a:cxn>
              <a:cxn ang="0">
                <a:pos x="299" y="2171"/>
              </a:cxn>
              <a:cxn ang="0">
                <a:pos x="287" y="2035"/>
              </a:cxn>
              <a:cxn ang="0">
                <a:pos x="134" y="1910"/>
              </a:cxn>
              <a:cxn ang="0">
                <a:pos x="0" y="1842"/>
              </a:cxn>
              <a:cxn ang="0">
                <a:pos x="90" y="1719"/>
              </a:cxn>
              <a:cxn ang="0">
                <a:pos x="300" y="1572"/>
              </a:cxn>
              <a:cxn ang="0">
                <a:pos x="306" y="1345"/>
              </a:cxn>
              <a:cxn ang="0">
                <a:pos x="453" y="1091"/>
              </a:cxn>
            </a:cxnLst>
            <a:rect l="0" t="0" r="r" b="b"/>
            <a:pathLst>
              <a:path w="3638" h="3184">
                <a:moveTo>
                  <a:pt x="453" y="1091"/>
                </a:moveTo>
                <a:lnTo>
                  <a:pt x="606" y="958"/>
                </a:lnTo>
                <a:lnTo>
                  <a:pt x="770" y="812"/>
                </a:lnTo>
                <a:lnTo>
                  <a:pt x="980" y="722"/>
                </a:lnTo>
                <a:lnTo>
                  <a:pt x="1110" y="602"/>
                </a:lnTo>
                <a:lnTo>
                  <a:pt x="1090" y="483"/>
                </a:lnTo>
                <a:lnTo>
                  <a:pt x="1043" y="395"/>
                </a:lnTo>
                <a:lnTo>
                  <a:pt x="1196" y="323"/>
                </a:lnTo>
                <a:lnTo>
                  <a:pt x="1232" y="435"/>
                </a:lnTo>
                <a:lnTo>
                  <a:pt x="1334" y="531"/>
                </a:lnTo>
                <a:lnTo>
                  <a:pt x="1571" y="610"/>
                </a:lnTo>
                <a:lnTo>
                  <a:pt x="1681" y="575"/>
                </a:lnTo>
                <a:lnTo>
                  <a:pt x="1785" y="195"/>
                </a:lnTo>
                <a:lnTo>
                  <a:pt x="2006" y="429"/>
                </a:lnTo>
                <a:lnTo>
                  <a:pt x="2114" y="543"/>
                </a:lnTo>
                <a:lnTo>
                  <a:pt x="2268" y="519"/>
                </a:lnTo>
                <a:lnTo>
                  <a:pt x="2421" y="543"/>
                </a:lnTo>
                <a:lnTo>
                  <a:pt x="2516" y="459"/>
                </a:lnTo>
                <a:lnTo>
                  <a:pt x="2638" y="435"/>
                </a:lnTo>
                <a:lnTo>
                  <a:pt x="2768" y="467"/>
                </a:lnTo>
                <a:lnTo>
                  <a:pt x="2976" y="311"/>
                </a:lnTo>
                <a:lnTo>
                  <a:pt x="3307" y="172"/>
                </a:lnTo>
                <a:lnTo>
                  <a:pt x="3638" y="0"/>
                </a:lnTo>
                <a:lnTo>
                  <a:pt x="3629" y="1919"/>
                </a:lnTo>
                <a:lnTo>
                  <a:pt x="3464" y="1929"/>
                </a:lnTo>
                <a:lnTo>
                  <a:pt x="3378" y="1884"/>
                </a:lnTo>
                <a:lnTo>
                  <a:pt x="3215" y="1952"/>
                </a:lnTo>
                <a:lnTo>
                  <a:pt x="2976" y="1944"/>
                </a:lnTo>
                <a:lnTo>
                  <a:pt x="2802" y="1988"/>
                </a:lnTo>
                <a:lnTo>
                  <a:pt x="2625" y="1931"/>
                </a:lnTo>
                <a:lnTo>
                  <a:pt x="2544" y="1944"/>
                </a:lnTo>
                <a:lnTo>
                  <a:pt x="2579" y="2024"/>
                </a:lnTo>
                <a:lnTo>
                  <a:pt x="2412" y="2025"/>
                </a:lnTo>
                <a:lnTo>
                  <a:pt x="2237" y="2124"/>
                </a:lnTo>
                <a:lnTo>
                  <a:pt x="1941" y="2196"/>
                </a:lnTo>
                <a:lnTo>
                  <a:pt x="1807" y="2334"/>
                </a:lnTo>
                <a:lnTo>
                  <a:pt x="1563" y="2430"/>
                </a:lnTo>
                <a:lnTo>
                  <a:pt x="1278" y="2396"/>
                </a:lnTo>
                <a:lnTo>
                  <a:pt x="1208" y="2482"/>
                </a:lnTo>
                <a:lnTo>
                  <a:pt x="1183" y="3104"/>
                </a:lnTo>
                <a:lnTo>
                  <a:pt x="889" y="3184"/>
                </a:lnTo>
                <a:lnTo>
                  <a:pt x="623" y="2968"/>
                </a:lnTo>
                <a:lnTo>
                  <a:pt x="387" y="2926"/>
                </a:lnTo>
                <a:lnTo>
                  <a:pt x="299" y="2769"/>
                </a:lnTo>
                <a:lnTo>
                  <a:pt x="260" y="2538"/>
                </a:lnTo>
                <a:lnTo>
                  <a:pt x="236" y="2301"/>
                </a:lnTo>
                <a:lnTo>
                  <a:pt x="299" y="2171"/>
                </a:lnTo>
                <a:lnTo>
                  <a:pt x="287" y="2035"/>
                </a:lnTo>
                <a:lnTo>
                  <a:pt x="134" y="1910"/>
                </a:lnTo>
                <a:lnTo>
                  <a:pt x="0" y="1842"/>
                </a:lnTo>
                <a:lnTo>
                  <a:pt x="90" y="1719"/>
                </a:lnTo>
                <a:lnTo>
                  <a:pt x="300" y="1572"/>
                </a:lnTo>
                <a:lnTo>
                  <a:pt x="306" y="1345"/>
                </a:lnTo>
                <a:lnTo>
                  <a:pt x="453" y="109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7" name="Freeform 59">
            <a:extLst>
              <a:ext uri="{FF2B5EF4-FFF2-40B4-BE49-F238E27FC236}">
                <a16:creationId xmlns:a16="http://schemas.microsoft.com/office/drawing/2014/main" id="{00000000-0008-0000-0000-00001B000000}"/>
              </a:ext>
            </a:extLst>
          </xdr:cNvPr>
          <xdr:cNvSpPr>
            <a:spLocks/>
          </xdr:cNvSpPr>
        </xdr:nvSpPr>
        <xdr:spPr bwMode="auto">
          <a:xfrm>
            <a:off x="3528994" y="2730671"/>
            <a:ext cx="108268" cy="259610"/>
          </a:xfrm>
          <a:custGeom>
            <a:avLst/>
            <a:gdLst/>
            <a:ahLst/>
            <a:cxnLst>
              <a:cxn ang="0">
                <a:pos x="498" y="0"/>
              </a:cxn>
              <a:cxn ang="0">
                <a:pos x="364" y="125"/>
              </a:cxn>
              <a:cxn ang="0">
                <a:pos x="315" y="359"/>
              </a:cxn>
              <a:cxn ang="0">
                <a:pos x="237" y="902"/>
              </a:cxn>
              <a:cxn ang="0">
                <a:pos x="99" y="927"/>
              </a:cxn>
              <a:cxn ang="0">
                <a:pos x="0" y="1125"/>
              </a:cxn>
              <a:cxn ang="0">
                <a:pos x="0" y="1320"/>
              </a:cxn>
              <a:cxn ang="0">
                <a:pos x="399" y="971"/>
              </a:cxn>
              <a:cxn ang="0">
                <a:pos x="438" y="717"/>
              </a:cxn>
              <a:cxn ang="0">
                <a:pos x="488" y="469"/>
              </a:cxn>
              <a:cxn ang="0">
                <a:pos x="542" y="224"/>
              </a:cxn>
              <a:cxn ang="0">
                <a:pos x="498" y="0"/>
              </a:cxn>
            </a:cxnLst>
            <a:rect l="0" t="0" r="r" b="b"/>
            <a:pathLst>
              <a:path w="542" h="1320">
                <a:moveTo>
                  <a:pt x="498" y="0"/>
                </a:moveTo>
                <a:lnTo>
                  <a:pt x="364" y="125"/>
                </a:lnTo>
                <a:lnTo>
                  <a:pt x="315" y="359"/>
                </a:lnTo>
                <a:lnTo>
                  <a:pt x="237" y="902"/>
                </a:lnTo>
                <a:lnTo>
                  <a:pt x="99" y="927"/>
                </a:lnTo>
                <a:lnTo>
                  <a:pt x="0" y="1125"/>
                </a:lnTo>
                <a:lnTo>
                  <a:pt x="0" y="1320"/>
                </a:lnTo>
                <a:lnTo>
                  <a:pt x="399" y="971"/>
                </a:lnTo>
                <a:lnTo>
                  <a:pt x="438" y="717"/>
                </a:lnTo>
                <a:lnTo>
                  <a:pt x="488" y="469"/>
                </a:lnTo>
                <a:lnTo>
                  <a:pt x="542" y="224"/>
                </a:lnTo>
                <a:lnTo>
                  <a:pt x="498"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28" name="Freeform 60">
            <a:extLst>
              <a:ext uri="{FF2B5EF4-FFF2-40B4-BE49-F238E27FC236}">
                <a16:creationId xmlns:a16="http://schemas.microsoft.com/office/drawing/2014/main" id="{00000000-0008-0000-0000-00001C000000}"/>
              </a:ext>
            </a:extLst>
          </xdr:cNvPr>
          <xdr:cNvSpPr>
            <a:spLocks/>
          </xdr:cNvSpPr>
        </xdr:nvSpPr>
        <xdr:spPr bwMode="auto">
          <a:xfrm>
            <a:off x="3428876" y="2499001"/>
            <a:ext cx="430742" cy="458682"/>
          </a:xfrm>
          <a:custGeom>
            <a:avLst/>
            <a:gdLst/>
            <a:ahLst/>
            <a:cxnLst>
              <a:cxn ang="0">
                <a:pos x="325" y="95"/>
              </a:cxn>
              <a:cxn ang="0">
                <a:pos x="502" y="87"/>
              </a:cxn>
              <a:cxn ang="0">
                <a:pos x="635" y="0"/>
              </a:cxn>
              <a:cxn ang="0">
                <a:pos x="727" y="282"/>
              </a:cxn>
              <a:cxn ang="0">
                <a:pos x="837" y="464"/>
              </a:cxn>
              <a:cxn ang="0">
                <a:pos x="1006" y="588"/>
              </a:cxn>
              <a:cxn ang="0">
                <a:pos x="1237" y="379"/>
              </a:cxn>
              <a:cxn ang="0">
                <a:pos x="1620" y="469"/>
              </a:cxn>
              <a:cxn ang="0">
                <a:pos x="1546" y="706"/>
              </a:cxn>
              <a:cxn ang="0">
                <a:pos x="1550" y="926"/>
              </a:cxn>
              <a:cxn ang="0">
                <a:pos x="1647" y="1137"/>
              </a:cxn>
              <a:cxn ang="0">
                <a:pos x="1846" y="1297"/>
              </a:cxn>
              <a:cxn ang="0">
                <a:pos x="2067" y="1392"/>
              </a:cxn>
              <a:cxn ang="0">
                <a:pos x="2166" y="1379"/>
              </a:cxn>
              <a:cxn ang="0">
                <a:pos x="2040" y="1857"/>
              </a:cxn>
              <a:cxn ang="0">
                <a:pos x="1901" y="1898"/>
              </a:cxn>
              <a:cxn ang="0">
                <a:pos x="1609" y="1804"/>
              </a:cxn>
              <a:cxn ang="0">
                <a:pos x="1477" y="1681"/>
              </a:cxn>
              <a:cxn ang="0">
                <a:pos x="1432" y="1541"/>
              </a:cxn>
              <a:cxn ang="0">
                <a:pos x="1242" y="1631"/>
              </a:cxn>
              <a:cxn ang="0">
                <a:pos x="1301" y="1747"/>
              </a:cxn>
              <a:cxn ang="0">
                <a:pos x="1325" y="1890"/>
              </a:cxn>
              <a:cxn ang="0">
                <a:pos x="1166" y="2035"/>
              </a:cxn>
              <a:cxn ang="0">
                <a:pos x="901" y="2154"/>
              </a:cxn>
              <a:cxn ang="0">
                <a:pos x="945" y="1870"/>
              </a:cxn>
              <a:cxn ang="0">
                <a:pos x="999" y="1619"/>
              </a:cxn>
              <a:cxn ang="0">
                <a:pos x="1044" y="1407"/>
              </a:cxn>
              <a:cxn ang="0">
                <a:pos x="1000" y="1182"/>
              </a:cxn>
              <a:cxn ang="0">
                <a:pos x="864" y="1307"/>
              </a:cxn>
              <a:cxn ang="0">
                <a:pos x="817" y="1550"/>
              </a:cxn>
              <a:cxn ang="0">
                <a:pos x="736" y="2084"/>
              </a:cxn>
              <a:cxn ang="0">
                <a:pos x="601" y="2112"/>
              </a:cxn>
              <a:cxn ang="0">
                <a:pos x="502" y="2309"/>
              </a:cxn>
              <a:cxn ang="0">
                <a:pos x="385" y="2337"/>
              </a:cxn>
              <a:cxn ang="0">
                <a:pos x="394" y="2209"/>
              </a:cxn>
              <a:cxn ang="0">
                <a:pos x="454" y="2048"/>
              </a:cxn>
              <a:cxn ang="0">
                <a:pos x="231" y="1995"/>
              </a:cxn>
              <a:cxn ang="0">
                <a:pos x="15" y="1868"/>
              </a:cxn>
              <a:cxn ang="0">
                <a:pos x="0" y="1676"/>
              </a:cxn>
              <a:cxn ang="0">
                <a:pos x="69" y="1511"/>
              </a:cxn>
              <a:cxn ang="0">
                <a:pos x="74" y="1292"/>
              </a:cxn>
              <a:cxn ang="0">
                <a:pos x="157" y="1032"/>
              </a:cxn>
              <a:cxn ang="0">
                <a:pos x="132" y="579"/>
              </a:cxn>
              <a:cxn ang="0">
                <a:pos x="266" y="484"/>
              </a:cxn>
              <a:cxn ang="0">
                <a:pos x="281" y="299"/>
              </a:cxn>
              <a:cxn ang="0">
                <a:pos x="325" y="95"/>
              </a:cxn>
            </a:cxnLst>
            <a:rect l="0" t="0" r="r" b="b"/>
            <a:pathLst>
              <a:path w="2166" h="2337">
                <a:moveTo>
                  <a:pt x="325" y="95"/>
                </a:moveTo>
                <a:lnTo>
                  <a:pt x="502" y="87"/>
                </a:lnTo>
                <a:lnTo>
                  <a:pt x="635" y="0"/>
                </a:lnTo>
                <a:lnTo>
                  <a:pt x="727" y="282"/>
                </a:lnTo>
                <a:lnTo>
                  <a:pt x="837" y="464"/>
                </a:lnTo>
                <a:lnTo>
                  <a:pt x="1006" y="588"/>
                </a:lnTo>
                <a:lnTo>
                  <a:pt x="1237" y="379"/>
                </a:lnTo>
                <a:lnTo>
                  <a:pt x="1620" y="469"/>
                </a:lnTo>
                <a:lnTo>
                  <a:pt x="1546" y="706"/>
                </a:lnTo>
                <a:lnTo>
                  <a:pt x="1550" y="926"/>
                </a:lnTo>
                <a:lnTo>
                  <a:pt x="1647" y="1137"/>
                </a:lnTo>
                <a:lnTo>
                  <a:pt x="1846" y="1297"/>
                </a:lnTo>
                <a:lnTo>
                  <a:pt x="2067" y="1392"/>
                </a:lnTo>
                <a:lnTo>
                  <a:pt x="2166" y="1379"/>
                </a:lnTo>
                <a:lnTo>
                  <a:pt x="2040" y="1857"/>
                </a:lnTo>
                <a:lnTo>
                  <a:pt x="1901" y="1898"/>
                </a:lnTo>
                <a:lnTo>
                  <a:pt x="1609" y="1804"/>
                </a:lnTo>
                <a:lnTo>
                  <a:pt x="1477" y="1681"/>
                </a:lnTo>
                <a:lnTo>
                  <a:pt x="1432" y="1541"/>
                </a:lnTo>
                <a:lnTo>
                  <a:pt x="1242" y="1631"/>
                </a:lnTo>
                <a:lnTo>
                  <a:pt x="1301" y="1747"/>
                </a:lnTo>
                <a:lnTo>
                  <a:pt x="1325" y="1890"/>
                </a:lnTo>
                <a:lnTo>
                  <a:pt x="1166" y="2035"/>
                </a:lnTo>
                <a:lnTo>
                  <a:pt x="901" y="2154"/>
                </a:lnTo>
                <a:lnTo>
                  <a:pt x="945" y="1870"/>
                </a:lnTo>
                <a:lnTo>
                  <a:pt x="999" y="1619"/>
                </a:lnTo>
                <a:lnTo>
                  <a:pt x="1044" y="1407"/>
                </a:lnTo>
                <a:lnTo>
                  <a:pt x="1000" y="1182"/>
                </a:lnTo>
                <a:lnTo>
                  <a:pt x="864" y="1307"/>
                </a:lnTo>
                <a:lnTo>
                  <a:pt x="817" y="1550"/>
                </a:lnTo>
                <a:lnTo>
                  <a:pt x="736" y="2084"/>
                </a:lnTo>
                <a:lnTo>
                  <a:pt x="601" y="2112"/>
                </a:lnTo>
                <a:lnTo>
                  <a:pt x="502" y="2309"/>
                </a:lnTo>
                <a:lnTo>
                  <a:pt x="385" y="2337"/>
                </a:lnTo>
                <a:lnTo>
                  <a:pt x="394" y="2209"/>
                </a:lnTo>
                <a:lnTo>
                  <a:pt x="454" y="2048"/>
                </a:lnTo>
                <a:lnTo>
                  <a:pt x="231" y="1995"/>
                </a:lnTo>
                <a:lnTo>
                  <a:pt x="15" y="1868"/>
                </a:lnTo>
                <a:lnTo>
                  <a:pt x="0" y="1676"/>
                </a:lnTo>
                <a:lnTo>
                  <a:pt x="69" y="1511"/>
                </a:lnTo>
                <a:lnTo>
                  <a:pt x="74" y="1292"/>
                </a:lnTo>
                <a:lnTo>
                  <a:pt x="157" y="1032"/>
                </a:lnTo>
                <a:lnTo>
                  <a:pt x="132" y="579"/>
                </a:lnTo>
                <a:lnTo>
                  <a:pt x="266" y="484"/>
                </a:lnTo>
                <a:lnTo>
                  <a:pt x="281" y="299"/>
                </a:lnTo>
                <a:lnTo>
                  <a:pt x="325" y="9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pPr fontAlgn="base">
              <a:spcBef>
                <a:spcPct val="0"/>
              </a:spcBef>
              <a:spcAft>
                <a:spcPct val="0"/>
              </a:spcAft>
            </a:pPr>
            <a:endParaRPr lang="zh-CN" altLang="en-US" sz="880" b="1" kern="0">
              <a:solidFill>
                <a:srgbClr val="000000"/>
              </a:solidFill>
              <a:latin typeface="Arial" charset="0"/>
            </a:endParaRPr>
          </a:p>
        </xdr:txBody>
      </xdr:sp>
      <xdr:sp macro="" textlink="">
        <xdr:nvSpPr>
          <xdr:cNvPr id="29" name="Freeform 61">
            <a:extLst>
              <a:ext uri="{FF2B5EF4-FFF2-40B4-BE49-F238E27FC236}">
                <a16:creationId xmlns:a16="http://schemas.microsoft.com/office/drawing/2014/main" id="{00000000-0008-0000-0000-00001D000000}"/>
              </a:ext>
            </a:extLst>
          </xdr:cNvPr>
          <xdr:cNvSpPr>
            <a:spLocks/>
          </xdr:cNvSpPr>
        </xdr:nvSpPr>
        <xdr:spPr bwMode="auto">
          <a:xfrm>
            <a:off x="3481263" y="2211452"/>
            <a:ext cx="643785" cy="561128"/>
          </a:xfrm>
          <a:custGeom>
            <a:avLst/>
            <a:gdLst/>
            <a:ahLst/>
            <a:cxnLst>
              <a:cxn ang="0">
                <a:pos x="127" y="798"/>
              </a:cxn>
              <a:cxn ang="0">
                <a:pos x="408" y="1024"/>
              </a:cxn>
              <a:cxn ang="0">
                <a:pos x="617" y="1281"/>
              </a:cxn>
              <a:cxn ang="0">
                <a:pos x="972" y="1245"/>
              </a:cxn>
              <a:cxn ang="0">
                <a:pos x="995" y="1094"/>
              </a:cxn>
              <a:cxn ang="0">
                <a:pos x="1062" y="970"/>
              </a:cxn>
              <a:cxn ang="0">
                <a:pos x="1161" y="934"/>
              </a:cxn>
              <a:cxn ang="0">
                <a:pos x="1243" y="962"/>
              </a:cxn>
              <a:cxn ang="0">
                <a:pos x="1196" y="1257"/>
              </a:cxn>
              <a:cxn ang="0">
                <a:pos x="1326" y="1249"/>
              </a:cxn>
              <a:cxn ang="0">
                <a:pos x="1338" y="1142"/>
              </a:cxn>
              <a:cxn ang="0">
                <a:pos x="1487" y="1078"/>
              </a:cxn>
              <a:cxn ang="0">
                <a:pos x="1582" y="1082"/>
              </a:cxn>
              <a:cxn ang="0">
                <a:pos x="1787" y="794"/>
              </a:cxn>
              <a:cxn ang="0">
                <a:pos x="1810" y="663"/>
              </a:cxn>
              <a:cxn ang="0">
                <a:pos x="1763" y="527"/>
              </a:cxn>
              <a:cxn ang="0">
                <a:pos x="1822" y="479"/>
              </a:cxn>
              <a:cxn ang="0">
                <a:pos x="1964" y="591"/>
              </a:cxn>
              <a:cxn ang="0">
                <a:pos x="2082" y="411"/>
              </a:cxn>
              <a:cxn ang="0">
                <a:pos x="2035" y="311"/>
              </a:cxn>
              <a:cxn ang="0">
                <a:pos x="2043" y="184"/>
              </a:cxn>
              <a:cxn ang="0">
                <a:pos x="2326" y="28"/>
              </a:cxn>
              <a:cxn ang="0">
                <a:pos x="2444" y="0"/>
              </a:cxn>
              <a:cxn ang="0">
                <a:pos x="2590" y="96"/>
              </a:cxn>
              <a:cxn ang="0">
                <a:pos x="2456" y="335"/>
              </a:cxn>
              <a:cxn ang="0">
                <a:pos x="2421" y="495"/>
              </a:cxn>
              <a:cxn ang="0">
                <a:pos x="2196" y="706"/>
              </a:cxn>
              <a:cxn ang="0">
                <a:pos x="2106" y="806"/>
              </a:cxn>
              <a:cxn ang="0">
                <a:pos x="2196" y="1046"/>
              </a:cxn>
              <a:cxn ang="0">
                <a:pos x="2066" y="1185"/>
              </a:cxn>
              <a:cxn ang="0">
                <a:pos x="2236" y="1245"/>
              </a:cxn>
              <a:cxn ang="0">
                <a:pos x="2291" y="1353"/>
              </a:cxn>
              <a:cxn ang="0">
                <a:pos x="2082" y="1474"/>
              </a:cxn>
              <a:cxn ang="0">
                <a:pos x="1865" y="1724"/>
              </a:cxn>
              <a:cxn ang="0">
                <a:pos x="1749" y="1644"/>
              </a:cxn>
              <a:cxn ang="0">
                <a:pos x="1621" y="1759"/>
              </a:cxn>
              <a:cxn ang="0">
                <a:pos x="1657" y="1941"/>
              </a:cxn>
              <a:cxn ang="0">
                <a:pos x="1512" y="2080"/>
              </a:cxn>
              <a:cxn ang="0">
                <a:pos x="1549" y="2169"/>
              </a:cxn>
              <a:cxn ang="0">
                <a:pos x="1524" y="2275"/>
              </a:cxn>
              <a:cxn ang="0">
                <a:pos x="1441" y="2287"/>
              </a:cxn>
              <a:cxn ang="0">
                <a:pos x="1263" y="2207"/>
              </a:cxn>
              <a:cxn ang="0">
                <a:pos x="1109" y="2083"/>
              </a:cxn>
              <a:cxn ang="0">
                <a:pos x="1031" y="1916"/>
              </a:cxn>
              <a:cxn ang="0">
                <a:pos x="1027" y="1740"/>
              </a:cxn>
              <a:cxn ang="0">
                <a:pos x="1086" y="1549"/>
              </a:cxn>
              <a:cxn ang="0">
                <a:pos x="779" y="1477"/>
              </a:cxn>
              <a:cxn ang="0">
                <a:pos x="594" y="1644"/>
              </a:cxn>
              <a:cxn ang="0">
                <a:pos x="460" y="1545"/>
              </a:cxn>
              <a:cxn ang="0">
                <a:pos x="369" y="1393"/>
              </a:cxn>
              <a:cxn ang="0">
                <a:pos x="298" y="1173"/>
              </a:cxn>
              <a:cxn ang="0">
                <a:pos x="192" y="1245"/>
              </a:cxn>
              <a:cxn ang="0">
                <a:pos x="50" y="1249"/>
              </a:cxn>
              <a:cxn ang="0">
                <a:pos x="0" y="1257"/>
              </a:cxn>
              <a:cxn ang="0">
                <a:pos x="24" y="1078"/>
              </a:cxn>
              <a:cxn ang="0">
                <a:pos x="75" y="900"/>
              </a:cxn>
              <a:cxn ang="0">
                <a:pos x="127" y="798"/>
              </a:cxn>
            </a:cxnLst>
            <a:rect l="0" t="0" r="r" b="b"/>
            <a:pathLst>
              <a:path w="2590" h="2287">
                <a:moveTo>
                  <a:pt x="127" y="798"/>
                </a:moveTo>
                <a:lnTo>
                  <a:pt x="408" y="1024"/>
                </a:lnTo>
                <a:lnTo>
                  <a:pt x="617" y="1281"/>
                </a:lnTo>
                <a:lnTo>
                  <a:pt x="972" y="1245"/>
                </a:lnTo>
                <a:lnTo>
                  <a:pt x="995" y="1094"/>
                </a:lnTo>
                <a:lnTo>
                  <a:pt x="1062" y="970"/>
                </a:lnTo>
                <a:lnTo>
                  <a:pt x="1161" y="934"/>
                </a:lnTo>
                <a:lnTo>
                  <a:pt x="1243" y="962"/>
                </a:lnTo>
                <a:lnTo>
                  <a:pt x="1196" y="1257"/>
                </a:lnTo>
                <a:lnTo>
                  <a:pt x="1326" y="1249"/>
                </a:lnTo>
                <a:lnTo>
                  <a:pt x="1338" y="1142"/>
                </a:lnTo>
                <a:lnTo>
                  <a:pt x="1487" y="1078"/>
                </a:lnTo>
                <a:lnTo>
                  <a:pt x="1582" y="1082"/>
                </a:lnTo>
                <a:lnTo>
                  <a:pt x="1787" y="794"/>
                </a:lnTo>
                <a:lnTo>
                  <a:pt x="1810" y="663"/>
                </a:lnTo>
                <a:lnTo>
                  <a:pt x="1763" y="527"/>
                </a:lnTo>
                <a:lnTo>
                  <a:pt x="1822" y="479"/>
                </a:lnTo>
                <a:lnTo>
                  <a:pt x="1964" y="591"/>
                </a:lnTo>
                <a:lnTo>
                  <a:pt x="2082" y="411"/>
                </a:lnTo>
                <a:lnTo>
                  <a:pt x="2035" y="311"/>
                </a:lnTo>
                <a:lnTo>
                  <a:pt x="2043" y="184"/>
                </a:lnTo>
                <a:lnTo>
                  <a:pt x="2326" y="28"/>
                </a:lnTo>
                <a:lnTo>
                  <a:pt x="2444" y="0"/>
                </a:lnTo>
                <a:lnTo>
                  <a:pt x="2590" y="96"/>
                </a:lnTo>
                <a:lnTo>
                  <a:pt x="2456" y="335"/>
                </a:lnTo>
                <a:lnTo>
                  <a:pt x="2421" y="495"/>
                </a:lnTo>
                <a:lnTo>
                  <a:pt x="2196" y="706"/>
                </a:lnTo>
                <a:lnTo>
                  <a:pt x="2106" y="806"/>
                </a:lnTo>
                <a:lnTo>
                  <a:pt x="2196" y="1046"/>
                </a:lnTo>
                <a:lnTo>
                  <a:pt x="2066" y="1185"/>
                </a:lnTo>
                <a:lnTo>
                  <a:pt x="2236" y="1245"/>
                </a:lnTo>
                <a:lnTo>
                  <a:pt x="2291" y="1353"/>
                </a:lnTo>
                <a:lnTo>
                  <a:pt x="2082" y="1474"/>
                </a:lnTo>
                <a:lnTo>
                  <a:pt x="1865" y="1724"/>
                </a:lnTo>
                <a:lnTo>
                  <a:pt x="1749" y="1644"/>
                </a:lnTo>
                <a:lnTo>
                  <a:pt x="1621" y="1759"/>
                </a:lnTo>
                <a:lnTo>
                  <a:pt x="1657" y="1941"/>
                </a:lnTo>
                <a:lnTo>
                  <a:pt x="1512" y="2080"/>
                </a:lnTo>
                <a:lnTo>
                  <a:pt x="1549" y="2169"/>
                </a:lnTo>
                <a:lnTo>
                  <a:pt x="1524" y="2275"/>
                </a:lnTo>
                <a:lnTo>
                  <a:pt x="1441" y="2287"/>
                </a:lnTo>
                <a:lnTo>
                  <a:pt x="1263" y="2207"/>
                </a:lnTo>
                <a:lnTo>
                  <a:pt x="1109" y="2083"/>
                </a:lnTo>
                <a:lnTo>
                  <a:pt x="1031" y="1916"/>
                </a:lnTo>
                <a:lnTo>
                  <a:pt x="1027" y="1740"/>
                </a:lnTo>
                <a:lnTo>
                  <a:pt x="1086" y="1549"/>
                </a:lnTo>
                <a:lnTo>
                  <a:pt x="779" y="1477"/>
                </a:lnTo>
                <a:lnTo>
                  <a:pt x="594" y="1644"/>
                </a:lnTo>
                <a:lnTo>
                  <a:pt x="460" y="1545"/>
                </a:lnTo>
                <a:lnTo>
                  <a:pt x="369" y="1393"/>
                </a:lnTo>
                <a:lnTo>
                  <a:pt x="298" y="1173"/>
                </a:lnTo>
                <a:lnTo>
                  <a:pt x="192" y="1245"/>
                </a:lnTo>
                <a:lnTo>
                  <a:pt x="50" y="1249"/>
                </a:lnTo>
                <a:lnTo>
                  <a:pt x="0" y="1257"/>
                </a:lnTo>
                <a:lnTo>
                  <a:pt x="24" y="1078"/>
                </a:lnTo>
                <a:lnTo>
                  <a:pt x="75" y="900"/>
                </a:lnTo>
                <a:lnTo>
                  <a:pt x="127" y="79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0" name="Freeform 62">
            <a:extLst>
              <a:ext uri="{FF2B5EF4-FFF2-40B4-BE49-F238E27FC236}">
                <a16:creationId xmlns:a16="http://schemas.microsoft.com/office/drawing/2014/main" id="{00000000-0008-0000-0000-00001E000000}"/>
              </a:ext>
            </a:extLst>
          </xdr:cNvPr>
          <xdr:cNvSpPr>
            <a:spLocks/>
          </xdr:cNvSpPr>
        </xdr:nvSpPr>
        <xdr:spPr bwMode="auto">
          <a:xfrm>
            <a:off x="3512696" y="1958828"/>
            <a:ext cx="486622" cy="566950"/>
          </a:xfrm>
          <a:custGeom>
            <a:avLst/>
            <a:gdLst/>
            <a:ahLst/>
            <a:cxnLst>
              <a:cxn ang="0">
                <a:pos x="664" y="4"/>
              </a:cxn>
              <a:cxn ang="0">
                <a:pos x="653" y="215"/>
              </a:cxn>
              <a:cxn ang="0">
                <a:pos x="676" y="467"/>
              </a:cxn>
              <a:cxn ang="0">
                <a:pos x="594" y="634"/>
              </a:cxn>
              <a:cxn ang="0">
                <a:pos x="586" y="816"/>
              </a:cxn>
              <a:cxn ang="0">
                <a:pos x="570" y="938"/>
              </a:cxn>
              <a:cxn ang="0">
                <a:pos x="621" y="1078"/>
              </a:cxn>
              <a:cxn ang="0">
                <a:pos x="138" y="1489"/>
              </a:cxn>
              <a:cxn ang="0">
                <a:pos x="86" y="1680"/>
              </a:cxn>
              <a:cxn ang="0">
                <a:pos x="0" y="1827"/>
              </a:cxn>
              <a:cxn ang="0">
                <a:pos x="279" y="2051"/>
              </a:cxn>
              <a:cxn ang="0">
                <a:pos x="492" y="2311"/>
              </a:cxn>
              <a:cxn ang="0">
                <a:pos x="846" y="2274"/>
              </a:cxn>
              <a:cxn ang="0">
                <a:pos x="868" y="2125"/>
              </a:cxn>
              <a:cxn ang="0">
                <a:pos x="937" y="1998"/>
              </a:cxn>
              <a:cxn ang="0">
                <a:pos x="1036" y="1963"/>
              </a:cxn>
              <a:cxn ang="0">
                <a:pos x="1116" y="1992"/>
              </a:cxn>
              <a:cxn ang="0">
                <a:pos x="1070" y="2286"/>
              </a:cxn>
              <a:cxn ang="0">
                <a:pos x="1200" y="2280"/>
              </a:cxn>
              <a:cxn ang="0">
                <a:pos x="1212" y="2170"/>
              </a:cxn>
              <a:cxn ang="0">
                <a:pos x="1361" y="2107"/>
              </a:cxn>
              <a:cxn ang="0">
                <a:pos x="1456" y="2112"/>
              </a:cxn>
              <a:cxn ang="0">
                <a:pos x="1660" y="1822"/>
              </a:cxn>
              <a:cxn ang="0">
                <a:pos x="1683" y="1690"/>
              </a:cxn>
              <a:cxn ang="0">
                <a:pos x="1639" y="1557"/>
              </a:cxn>
              <a:cxn ang="0">
                <a:pos x="1695" y="1510"/>
              </a:cxn>
              <a:cxn ang="0">
                <a:pos x="1838" y="1620"/>
              </a:cxn>
              <a:cxn ang="0">
                <a:pos x="1956" y="1440"/>
              </a:cxn>
              <a:cxn ang="0">
                <a:pos x="1908" y="1338"/>
              </a:cxn>
              <a:cxn ang="0">
                <a:pos x="1917" y="1209"/>
              </a:cxn>
              <a:cxn ang="0">
                <a:pos x="1897" y="1149"/>
              </a:cxn>
              <a:cxn ang="0">
                <a:pos x="1590" y="1081"/>
              </a:cxn>
              <a:cxn ang="0">
                <a:pos x="1602" y="898"/>
              </a:cxn>
              <a:cxn ang="0">
                <a:pos x="1554" y="730"/>
              </a:cxn>
              <a:cxn ang="0">
                <a:pos x="1515" y="614"/>
              </a:cxn>
              <a:cxn ang="0">
                <a:pos x="1397" y="519"/>
              </a:cxn>
              <a:cxn ang="0">
                <a:pos x="1220" y="575"/>
              </a:cxn>
              <a:cxn ang="0">
                <a:pos x="999" y="519"/>
              </a:cxn>
              <a:cxn ang="0">
                <a:pos x="928" y="414"/>
              </a:cxn>
              <a:cxn ang="0">
                <a:pos x="783" y="335"/>
              </a:cxn>
              <a:cxn ang="0">
                <a:pos x="747" y="0"/>
              </a:cxn>
              <a:cxn ang="0">
                <a:pos x="664" y="4"/>
              </a:cxn>
            </a:cxnLst>
            <a:rect l="0" t="0" r="r" b="b"/>
            <a:pathLst>
              <a:path w="1956" h="2311">
                <a:moveTo>
                  <a:pt x="664" y="4"/>
                </a:moveTo>
                <a:lnTo>
                  <a:pt x="653" y="215"/>
                </a:lnTo>
                <a:lnTo>
                  <a:pt x="676" y="467"/>
                </a:lnTo>
                <a:lnTo>
                  <a:pt x="594" y="634"/>
                </a:lnTo>
                <a:lnTo>
                  <a:pt x="586" y="816"/>
                </a:lnTo>
                <a:lnTo>
                  <a:pt x="570" y="938"/>
                </a:lnTo>
                <a:lnTo>
                  <a:pt x="621" y="1078"/>
                </a:lnTo>
                <a:lnTo>
                  <a:pt x="138" y="1489"/>
                </a:lnTo>
                <a:lnTo>
                  <a:pt x="86" y="1680"/>
                </a:lnTo>
                <a:lnTo>
                  <a:pt x="0" y="1827"/>
                </a:lnTo>
                <a:lnTo>
                  <a:pt x="279" y="2051"/>
                </a:lnTo>
                <a:lnTo>
                  <a:pt x="492" y="2311"/>
                </a:lnTo>
                <a:lnTo>
                  <a:pt x="846" y="2274"/>
                </a:lnTo>
                <a:lnTo>
                  <a:pt x="868" y="2125"/>
                </a:lnTo>
                <a:lnTo>
                  <a:pt x="937" y="1998"/>
                </a:lnTo>
                <a:lnTo>
                  <a:pt x="1036" y="1963"/>
                </a:lnTo>
                <a:lnTo>
                  <a:pt x="1116" y="1992"/>
                </a:lnTo>
                <a:lnTo>
                  <a:pt x="1070" y="2286"/>
                </a:lnTo>
                <a:lnTo>
                  <a:pt x="1200" y="2280"/>
                </a:lnTo>
                <a:lnTo>
                  <a:pt x="1212" y="2170"/>
                </a:lnTo>
                <a:lnTo>
                  <a:pt x="1361" y="2107"/>
                </a:lnTo>
                <a:lnTo>
                  <a:pt x="1456" y="2112"/>
                </a:lnTo>
                <a:lnTo>
                  <a:pt x="1660" y="1822"/>
                </a:lnTo>
                <a:lnTo>
                  <a:pt x="1683" y="1690"/>
                </a:lnTo>
                <a:lnTo>
                  <a:pt x="1639" y="1557"/>
                </a:lnTo>
                <a:lnTo>
                  <a:pt x="1695" y="1510"/>
                </a:lnTo>
                <a:lnTo>
                  <a:pt x="1838" y="1620"/>
                </a:lnTo>
                <a:lnTo>
                  <a:pt x="1956" y="1440"/>
                </a:lnTo>
                <a:lnTo>
                  <a:pt x="1908" y="1338"/>
                </a:lnTo>
                <a:lnTo>
                  <a:pt x="1917" y="1209"/>
                </a:lnTo>
                <a:lnTo>
                  <a:pt x="1897" y="1149"/>
                </a:lnTo>
                <a:lnTo>
                  <a:pt x="1590" y="1081"/>
                </a:lnTo>
                <a:lnTo>
                  <a:pt x="1602" y="898"/>
                </a:lnTo>
                <a:lnTo>
                  <a:pt x="1554" y="730"/>
                </a:lnTo>
                <a:lnTo>
                  <a:pt x="1515" y="614"/>
                </a:lnTo>
                <a:lnTo>
                  <a:pt x="1397" y="519"/>
                </a:lnTo>
                <a:lnTo>
                  <a:pt x="1220" y="575"/>
                </a:lnTo>
                <a:lnTo>
                  <a:pt x="999" y="519"/>
                </a:lnTo>
                <a:lnTo>
                  <a:pt x="928" y="414"/>
                </a:lnTo>
                <a:lnTo>
                  <a:pt x="783" y="335"/>
                </a:lnTo>
                <a:lnTo>
                  <a:pt x="747" y="0"/>
                </a:lnTo>
                <a:lnTo>
                  <a:pt x="664" y="4"/>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1" name="Freeform 63">
            <a:extLst>
              <a:ext uri="{FF2B5EF4-FFF2-40B4-BE49-F238E27FC236}">
                <a16:creationId xmlns:a16="http://schemas.microsoft.com/office/drawing/2014/main" id="{00000000-0008-0000-0000-00001F000000}"/>
              </a:ext>
            </a:extLst>
          </xdr:cNvPr>
          <xdr:cNvSpPr>
            <a:spLocks/>
          </xdr:cNvSpPr>
        </xdr:nvSpPr>
        <xdr:spPr bwMode="auto">
          <a:xfrm>
            <a:off x="3045865" y="1642174"/>
            <a:ext cx="422593" cy="497100"/>
          </a:xfrm>
          <a:custGeom>
            <a:avLst/>
            <a:gdLst/>
            <a:ahLst/>
            <a:cxnLst>
              <a:cxn ang="0">
                <a:pos x="166" y="706"/>
              </a:cxn>
              <a:cxn ang="0">
                <a:pos x="418" y="399"/>
              </a:cxn>
              <a:cxn ang="0">
                <a:pos x="413" y="294"/>
              </a:cxn>
              <a:cxn ang="0">
                <a:pos x="595" y="100"/>
              </a:cxn>
              <a:cxn ang="0">
                <a:pos x="812" y="0"/>
              </a:cxn>
              <a:cxn ang="0">
                <a:pos x="991" y="15"/>
              </a:cxn>
              <a:cxn ang="0">
                <a:pos x="1139" y="203"/>
              </a:cxn>
              <a:cxn ang="0">
                <a:pos x="1365" y="401"/>
              </a:cxn>
              <a:cxn ang="0">
                <a:pos x="1489" y="464"/>
              </a:cxn>
              <a:cxn ang="0">
                <a:pos x="1563" y="612"/>
              </a:cxn>
              <a:cxn ang="0">
                <a:pos x="1418" y="843"/>
              </a:cxn>
              <a:cxn ang="0">
                <a:pos x="1436" y="1136"/>
              </a:cxn>
              <a:cxn ang="0">
                <a:pos x="1564" y="1242"/>
              </a:cxn>
              <a:cxn ang="0">
                <a:pos x="1696" y="1287"/>
              </a:cxn>
              <a:cxn ang="0">
                <a:pos x="1800" y="1184"/>
              </a:cxn>
              <a:cxn ang="0">
                <a:pos x="1952" y="1258"/>
              </a:cxn>
              <a:cxn ang="0">
                <a:pos x="2072" y="1358"/>
              </a:cxn>
              <a:cxn ang="0">
                <a:pos x="2121" y="1470"/>
              </a:cxn>
              <a:cxn ang="0">
                <a:pos x="2036" y="1572"/>
              </a:cxn>
              <a:cxn ang="0">
                <a:pos x="1879" y="1687"/>
              </a:cxn>
              <a:cxn ang="0">
                <a:pos x="1711" y="1717"/>
              </a:cxn>
              <a:cxn ang="0">
                <a:pos x="1525" y="1737"/>
              </a:cxn>
              <a:cxn ang="0">
                <a:pos x="1240" y="2094"/>
              </a:cxn>
              <a:cxn ang="0">
                <a:pos x="1036" y="2047"/>
              </a:cxn>
              <a:cxn ang="0">
                <a:pos x="968" y="2250"/>
              </a:cxn>
              <a:cxn ang="0">
                <a:pos x="847" y="2453"/>
              </a:cxn>
              <a:cxn ang="0">
                <a:pos x="641" y="2529"/>
              </a:cxn>
              <a:cxn ang="0">
                <a:pos x="206" y="2516"/>
              </a:cxn>
              <a:cxn ang="0">
                <a:pos x="67" y="2326"/>
              </a:cxn>
              <a:cxn ang="0">
                <a:pos x="0" y="2130"/>
              </a:cxn>
              <a:cxn ang="0">
                <a:pos x="240" y="1411"/>
              </a:cxn>
              <a:cxn ang="0">
                <a:pos x="428" y="1268"/>
              </a:cxn>
              <a:cxn ang="0">
                <a:pos x="413" y="1072"/>
              </a:cxn>
              <a:cxn ang="0">
                <a:pos x="236" y="929"/>
              </a:cxn>
              <a:cxn ang="0">
                <a:pos x="166" y="706"/>
              </a:cxn>
            </a:cxnLst>
            <a:rect l="0" t="0" r="r" b="b"/>
            <a:pathLst>
              <a:path w="2121" h="2529">
                <a:moveTo>
                  <a:pt x="166" y="706"/>
                </a:moveTo>
                <a:lnTo>
                  <a:pt x="418" y="399"/>
                </a:lnTo>
                <a:lnTo>
                  <a:pt x="413" y="294"/>
                </a:lnTo>
                <a:lnTo>
                  <a:pt x="595" y="100"/>
                </a:lnTo>
                <a:lnTo>
                  <a:pt x="812" y="0"/>
                </a:lnTo>
                <a:lnTo>
                  <a:pt x="991" y="15"/>
                </a:lnTo>
                <a:lnTo>
                  <a:pt x="1139" y="203"/>
                </a:lnTo>
                <a:lnTo>
                  <a:pt x="1365" y="401"/>
                </a:lnTo>
                <a:lnTo>
                  <a:pt x="1489" y="464"/>
                </a:lnTo>
                <a:lnTo>
                  <a:pt x="1563" y="612"/>
                </a:lnTo>
                <a:lnTo>
                  <a:pt x="1418" y="843"/>
                </a:lnTo>
                <a:lnTo>
                  <a:pt x="1436" y="1136"/>
                </a:lnTo>
                <a:lnTo>
                  <a:pt x="1564" y="1242"/>
                </a:lnTo>
                <a:lnTo>
                  <a:pt x="1696" y="1287"/>
                </a:lnTo>
                <a:lnTo>
                  <a:pt x="1800" y="1184"/>
                </a:lnTo>
                <a:lnTo>
                  <a:pt x="1952" y="1258"/>
                </a:lnTo>
                <a:lnTo>
                  <a:pt x="2072" y="1358"/>
                </a:lnTo>
                <a:lnTo>
                  <a:pt x="2121" y="1470"/>
                </a:lnTo>
                <a:lnTo>
                  <a:pt x="2036" y="1572"/>
                </a:lnTo>
                <a:lnTo>
                  <a:pt x="1879" y="1687"/>
                </a:lnTo>
                <a:lnTo>
                  <a:pt x="1711" y="1717"/>
                </a:lnTo>
                <a:lnTo>
                  <a:pt x="1525" y="1737"/>
                </a:lnTo>
                <a:lnTo>
                  <a:pt x="1240" y="2094"/>
                </a:lnTo>
                <a:lnTo>
                  <a:pt x="1036" y="2047"/>
                </a:lnTo>
                <a:lnTo>
                  <a:pt x="968" y="2250"/>
                </a:lnTo>
                <a:lnTo>
                  <a:pt x="847" y="2453"/>
                </a:lnTo>
                <a:lnTo>
                  <a:pt x="641" y="2529"/>
                </a:lnTo>
                <a:lnTo>
                  <a:pt x="206" y="2516"/>
                </a:lnTo>
                <a:lnTo>
                  <a:pt x="67" y="2326"/>
                </a:lnTo>
                <a:lnTo>
                  <a:pt x="0" y="2130"/>
                </a:lnTo>
                <a:lnTo>
                  <a:pt x="240" y="1411"/>
                </a:lnTo>
                <a:lnTo>
                  <a:pt x="428" y="1268"/>
                </a:lnTo>
                <a:lnTo>
                  <a:pt x="413" y="1072"/>
                </a:lnTo>
                <a:lnTo>
                  <a:pt x="236" y="929"/>
                </a:lnTo>
                <a:lnTo>
                  <a:pt x="166" y="706"/>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2" name="Freeform 64">
            <a:extLst>
              <a:ext uri="{FF2B5EF4-FFF2-40B4-BE49-F238E27FC236}">
                <a16:creationId xmlns:a16="http://schemas.microsoft.com/office/drawing/2014/main" id="{00000000-0008-0000-0000-000020000000}"/>
              </a:ext>
            </a:extLst>
          </xdr:cNvPr>
          <xdr:cNvSpPr>
            <a:spLocks/>
          </xdr:cNvSpPr>
        </xdr:nvSpPr>
        <xdr:spPr bwMode="auto">
          <a:xfrm>
            <a:off x="3242609" y="1489669"/>
            <a:ext cx="273580" cy="440055"/>
          </a:xfrm>
          <a:custGeom>
            <a:avLst/>
            <a:gdLst/>
            <a:ahLst/>
            <a:cxnLst>
              <a:cxn ang="0">
                <a:pos x="182" y="0"/>
              </a:cxn>
              <a:cxn ang="0">
                <a:pos x="162" y="180"/>
              </a:cxn>
              <a:cxn ang="0">
                <a:pos x="94" y="338"/>
              </a:cxn>
              <a:cxn ang="0">
                <a:pos x="20" y="463"/>
              </a:cxn>
              <a:cxn ang="0">
                <a:pos x="162" y="503"/>
              </a:cxn>
              <a:cxn ang="0">
                <a:pos x="152" y="673"/>
              </a:cxn>
              <a:cxn ang="0">
                <a:pos x="89" y="772"/>
              </a:cxn>
              <a:cxn ang="0">
                <a:pos x="0" y="792"/>
              </a:cxn>
              <a:cxn ang="0">
                <a:pos x="152" y="982"/>
              </a:cxn>
              <a:cxn ang="0">
                <a:pos x="380" y="1181"/>
              </a:cxn>
              <a:cxn ang="0">
                <a:pos x="500" y="1244"/>
              </a:cxn>
              <a:cxn ang="0">
                <a:pos x="576" y="1390"/>
              </a:cxn>
              <a:cxn ang="0">
                <a:pos x="429" y="1623"/>
              </a:cxn>
              <a:cxn ang="0">
                <a:pos x="447" y="1908"/>
              </a:cxn>
              <a:cxn ang="0">
                <a:pos x="576" y="2018"/>
              </a:cxn>
              <a:cxn ang="0">
                <a:pos x="708" y="2062"/>
              </a:cxn>
              <a:cxn ang="0">
                <a:pos x="812" y="1958"/>
              </a:cxn>
              <a:cxn ang="0">
                <a:pos x="964" y="2032"/>
              </a:cxn>
              <a:cxn ang="0">
                <a:pos x="1083" y="2132"/>
              </a:cxn>
              <a:cxn ang="0">
                <a:pos x="1133" y="2244"/>
              </a:cxn>
              <a:cxn ang="0">
                <a:pos x="1373" y="2032"/>
              </a:cxn>
              <a:cxn ang="0">
                <a:pos x="1333" y="1807"/>
              </a:cxn>
              <a:cxn ang="0">
                <a:pos x="1333" y="1580"/>
              </a:cxn>
              <a:cxn ang="0">
                <a:pos x="1314" y="1402"/>
              </a:cxn>
              <a:cxn ang="0">
                <a:pos x="1127" y="1270"/>
              </a:cxn>
              <a:cxn ang="0">
                <a:pos x="964" y="1116"/>
              </a:cxn>
              <a:cxn ang="0">
                <a:pos x="921" y="862"/>
              </a:cxn>
              <a:cxn ang="0">
                <a:pos x="847" y="727"/>
              </a:cxn>
              <a:cxn ang="0">
                <a:pos x="473" y="533"/>
              </a:cxn>
              <a:cxn ang="0">
                <a:pos x="434" y="285"/>
              </a:cxn>
              <a:cxn ang="0">
                <a:pos x="237" y="278"/>
              </a:cxn>
              <a:cxn ang="0">
                <a:pos x="299" y="147"/>
              </a:cxn>
              <a:cxn ang="0">
                <a:pos x="182" y="0"/>
              </a:cxn>
            </a:cxnLst>
            <a:rect l="0" t="0" r="r" b="b"/>
            <a:pathLst>
              <a:path w="1373" h="2244">
                <a:moveTo>
                  <a:pt x="182" y="0"/>
                </a:moveTo>
                <a:lnTo>
                  <a:pt x="162" y="180"/>
                </a:lnTo>
                <a:lnTo>
                  <a:pt x="94" y="338"/>
                </a:lnTo>
                <a:lnTo>
                  <a:pt x="20" y="463"/>
                </a:lnTo>
                <a:lnTo>
                  <a:pt x="162" y="503"/>
                </a:lnTo>
                <a:lnTo>
                  <a:pt x="152" y="673"/>
                </a:lnTo>
                <a:lnTo>
                  <a:pt x="89" y="772"/>
                </a:lnTo>
                <a:lnTo>
                  <a:pt x="0" y="792"/>
                </a:lnTo>
                <a:lnTo>
                  <a:pt x="152" y="982"/>
                </a:lnTo>
                <a:lnTo>
                  <a:pt x="380" y="1181"/>
                </a:lnTo>
                <a:lnTo>
                  <a:pt x="500" y="1244"/>
                </a:lnTo>
                <a:lnTo>
                  <a:pt x="576" y="1390"/>
                </a:lnTo>
                <a:lnTo>
                  <a:pt x="429" y="1623"/>
                </a:lnTo>
                <a:lnTo>
                  <a:pt x="447" y="1908"/>
                </a:lnTo>
                <a:lnTo>
                  <a:pt x="576" y="2018"/>
                </a:lnTo>
                <a:lnTo>
                  <a:pt x="708" y="2062"/>
                </a:lnTo>
                <a:lnTo>
                  <a:pt x="812" y="1958"/>
                </a:lnTo>
                <a:lnTo>
                  <a:pt x="964" y="2032"/>
                </a:lnTo>
                <a:lnTo>
                  <a:pt x="1083" y="2132"/>
                </a:lnTo>
                <a:lnTo>
                  <a:pt x="1133" y="2244"/>
                </a:lnTo>
                <a:lnTo>
                  <a:pt x="1373" y="2032"/>
                </a:lnTo>
                <a:lnTo>
                  <a:pt x="1333" y="1807"/>
                </a:lnTo>
                <a:lnTo>
                  <a:pt x="1333" y="1580"/>
                </a:lnTo>
                <a:lnTo>
                  <a:pt x="1314" y="1402"/>
                </a:lnTo>
                <a:lnTo>
                  <a:pt x="1127" y="1270"/>
                </a:lnTo>
                <a:lnTo>
                  <a:pt x="964" y="1116"/>
                </a:lnTo>
                <a:lnTo>
                  <a:pt x="921" y="862"/>
                </a:lnTo>
                <a:lnTo>
                  <a:pt x="847" y="727"/>
                </a:lnTo>
                <a:lnTo>
                  <a:pt x="473" y="533"/>
                </a:lnTo>
                <a:lnTo>
                  <a:pt x="434" y="285"/>
                </a:lnTo>
                <a:lnTo>
                  <a:pt x="237" y="278"/>
                </a:lnTo>
                <a:lnTo>
                  <a:pt x="299" y="147"/>
                </a:lnTo>
                <a:lnTo>
                  <a:pt x="182"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3" name="Freeform 65">
            <a:extLst>
              <a:ext uri="{FF2B5EF4-FFF2-40B4-BE49-F238E27FC236}">
                <a16:creationId xmlns:a16="http://schemas.microsoft.com/office/drawing/2014/main" id="{00000000-0008-0000-0000-000021000000}"/>
              </a:ext>
            </a:extLst>
          </xdr:cNvPr>
          <xdr:cNvSpPr>
            <a:spLocks/>
          </xdr:cNvSpPr>
        </xdr:nvSpPr>
        <xdr:spPr bwMode="auto">
          <a:xfrm>
            <a:off x="3249594" y="1335999"/>
            <a:ext cx="449368" cy="888260"/>
          </a:xfrm>
          <a:custGeom>
            <a:avLst/>
            <a:gdLst/>
            <a:ahLst/>
            <a:cxnLst>
              <a:cxn ang="0">
                <a:pos x="379" y="0"/>
              </a:cxn>
              <a:cxn ang="0">
                <a:pos x="246" y="180"/>
              </a:cxn>
              <a:cxn ang="0">
                <a:pos x="128" y="469"/>
              </a:cxn>
              <a:cxn ang="0">
                <a:pos x="0" y="749"/>
              </a:cxn>
              <a:cxn ang="0">
                <a:pos x="193" y="644"/>
              </a:cxn>
              <a:cxn ang="0">
                <a:pos x="148" y="783"/>
              </a:cxn>
              <a:cxn ang="0">
                <a:pos x="264" y="932"/>
              </a:cxn>
              <a:cxn ang="0">
                <a:pos x="201" y="1063"/>
              </a:cxn>
              <a:cxn ang="0">
                <a:pos x="399" y="1068"/>
              </a:cxn>
              <a:cxn ang="0">
                <a:pos x="438" y="1317"/>
              </a:cxn>
              <a:cxn ang="0">
                <a:pos x="813" y="1512"/>
              </a:cxn>
              <a:cxn ang="0">
                <a:pos x="886" y="1647"/>
              </a:cxn>
              <a:cxn ang="0">
                <a:pos x="930" y="1901"/>
              </a:cxn>
              <a:cxn ang="0">
                <a:pos x="1093" y="2056"/>
              </a:cxn>
              <a:cxn ang="0">
                <a:pos x="1280" y="2186"/>
              </a:cxn>
              <a:cxn ang="0">
                <a:pos x="1299" y="2355"/>
              </a:cxn>
              <a:cxn ang="0">
                <a:pos x="1299" y="2590"/>
              </a:cxn>
              <a:cxn ang="0">
                <a:pos x="1339" y="2818"/>
              </a:cxn>
              <a:cxn ang="0">
                <a:pos x="1093" y="3039"/>
              </a:cxn>
              <a:cxn ang="0">
                <a:pos x="1004" y="3134"/>
              </a:cxn>
              <a:cxn ang="0">
                <a:pos x="1268" y="3324"/>
              </a:cxn>
              <a:cxn ang="0">
                <a:pos x="1413" y="3702"/>
              </a:cxn>
              <a:cxn ang="0">
                <a:pos x="1354" y="3786"/>
              </a:cxn>
              <a:cxn ang="0">
                <a:pos x="1269" y="3944"/>
              </a:cxn>
              <a:cxn ang="0">
                <a:pos x="1339" y="4134"/>
              </a:cxn>
              <a:cxn ang="0">
                <a:pos x="1504" y="3929"/>
              </a:cxn>
              <a:cxn ang="0">
                <a:pos x="1590" y="4064"/>
              </a:cxn>
              <a:cxn ang="0">
                <a:pos x="1530" y="4319"/>
              </a:cxn>
              <a:cxn ang="0">
                <a:pos x="1625" y="4524"/>
              </a:cxn>
              <a:cxn ang="0">
                <a:pos x="1813" y="4453"/>
              </a:cxn>
              <a:cxn ang="0">
                <a:pos x="1888" y="4263"/>
              </a:cxn>
              <a:cxn ang="0">
                <a:pos x="2053" y="4191"/>
              </a:cxn>
              <a:cxn ang="0">
                <a:pos x="2063" y="3963"/>
              </a:cxn>
              <a:cxn ang="0">
                <a:pos x="2165" y="3761"/>
              </a:cxn>
              <a:cxn ang="0">
                <a:pos x="2135" y="3444"/>
              </a:cxn>
              <a:cxn ang="0">
                <a:pos x="2150" y="3189"/>
              </a:cxn>
              <a:cxn ang="0">
                <a:pos x="2244" y="2998"/>
              </a:cxn>
              <a:cxn ang="0">
                <a:pos x="2259" y="2803"/>
              </a:cxn>
              <a:cxn ang="0">
                <a:pos x="2183" y="2581"/>
              </a:cxn>
              <a:cxn ang="0">
                <a:pos x="2150" y="2176"/>
              </a:cxn>
              <a:cxn ang="0">
                <a:pos x="1890" y="2116"/>
              </a:cxn>
              <a:cxn ang="0">
                <a:pos x="1373" y="1796"/>
              </a:cxn>
              <a:cxn ang="0">
                <a:pos x="1093" y="1587"/>
              </a:cxn>
              <a:cxn ang="0">
                <a:pos x="1044" y="1277"/>
              </a:cxn>
              <a:cxn ang="0">
                <a:pos x="945" y="1053"/>
              </a:cxn>
              <a:cxn ang="0">
                <a:pos x="910" y="604"/>
              </a:cxn>
              <a:cxn ang="0">
                <a:pos x="600" y="314"/>
              </a:cxn>
              <a:cxn ang="0">
                <a:pos x="379" y="0"/>
              </a:cxn>
            </a:cxnLst>
            <a:rect l="0" t="0" r="r" b="b"/>
            <a:pathLst>
              <a:path w="2259" h="4524">
                <a:moveTo>
                  <a:pt x="379" y="0"/>
                </a:moveTo>
                <a:lnTo>
                  <a:pt x="246" y="180"/>
                </a:lnTo>
                <a:lnTo>
                  <a:pt x="128" y="469"/>
                </a:lnTo>
                <a:lnTo>
                  <a:pt x="0" y="749"/>
                </a:lnTo>
                <a:lnTo>
                  <a:pt x="193" y="644"/>
                </a:lnTo>
                <a:lnTo>
                  <a:pt x="148" y="783"/>
                </a:lnTo>
                <a:lnTo>
                  <a:pt x="264" y="932"/>
                </a:lnTo>
                <a:lnTo>
                  <a:pt x="201" y="1063"/>
                </a:lnTo>
                <a:lnTo>
                  <a:pt x="399" y="1068"/>
                </a:lnTo>
                <a:lnTo>
                  <a:pt x="438" y="1317"/>
                </a:lnTo>
                <a:lnTo>
                  <a:pt x="813" y="1512"/>
                </a:lnTo>
                <a:lnTo>
                  <a:pt x="886" y="1647"/>
                </a:lnTo>
                <a:lnTo>
                  <a:pt x="930" y="1901"/>
                </a:lnTo>
                <a:lnTo>
                  <a:pt x="1093" y="2056"/>
                </a:lnTo>
                <a:lnTo>
                  <a:pt x="1280" y="2186"/>
                </a:lnTo>
                <a:lnTo>
                  <a:pt x="1299" y="2355"/>
                </a:lnTo>
                <a:lnTo>
                  <a:pt x="1299" y="2590"/>
                </a:lnTo>
                <a:lnTo>
                  <a:pt x="1339" y="2818"/>
                </a:lnTo>
                <a:lnTo>
                  <a:pt x="1093" y="3039"/>
                </a:lnTo>
                <a:lnTo>
                  <a:pt x="1004" y="3134"/>
                </a:lnTo>
                <a:lnTo>
                  <a:pt x="1268" y="3324"/>
                </a:lnTo>
                <a:lnTo>
                  <a:pt x="1413" y="3702"/>
                </a:lnTo>
                <a:lnTo>
                  <a:pt x="1354" y="3786"/>
                </a:lnTo>
                <a:lnTo>
                  <a:pt x="1269" y="3944"/>
                </a:lnTo>
                <a:lnTo>
                  <a:pt x="1339" y="4134"/>
                </a:lnTo>
                <a:lnTo>
                  <a:pt x="1504" y="3929"/>
                </a:lnTo>
                <a:lnTo>
                  <a:pt x="1590" y="4064"/>
                </a:lnTo>
                <a:lnTo>
                  <a:pt x="1530" y="4319"/>
                </a:lnTo>
                <a:lnTo>
                  <a:pt x="1625" y="4524"/>
                </a:lnTo>
                <a:lnTo>
                  <a:pt x="1813" y="4453"/>
                </a:lnTo>
                <a:lnTo>
                  <a:pt x="1888" y="4263"/>
                </a:lnTo>
                <a:lnTo>
                  <a:pt x="2053" y="4191"/>
                </a:lnTo>
                <a:lnTo>
                  <a:pt x="2063" y="3963"/>
                </a:lnTo>
                <a:lnTo>
                  <a:pt x="2165" y="3761"/>
                </a:lnTo>
                <a:lnTo>
                  <a:pt x="2135" y="3444"/>
                </a:lnTo>
                <a:lnTo>
                  <a:pt x="2150" y="3189"/>
                </a:lnTo>
                <a:lnTo>
                  <a:pt x="2244" y="2998"/>
                </a:lnTo>
                <a:lnTo>
                  <a:pt x="2259" y="2803"/>
                </a:lnTo>
                <a:lnTo>
                  <a:pt x="2183" y="2581"/>
                </a:lnTo>
                <a:lnTo>
                  <a:pt x="2150" y="2176"/>
                </a:lnTo>
                <a:lnTo>
                  <a:pt x="1890" y="2116"/>
                </a:lnTo>
                <a:lnTo>
                  <a:pt x="1373" y="1796"/>
                </a:lnTo>
                <a:lnTo>
                  <a:pt x="1093" y="1587"/>
                </a:lnTo>
                <a:lnTo>
                  <a:pt x="1044" y="1277"/>
                </a:lnTo>
                <a:lnTo>
                  <a:pt x="945" y="1053"/>
                </a:lnTo>
                <a:lnTo>
                  <a:pt x="910" y="604"/>
                </a:lnTo>
                <a:lnTo>
                  <a:pt x="600" y="314"/>
                </a:lnTo>
                <a:lnTo>
                  <a:pt x="379"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4" name="Freeform 66">
            <a:extLst>
              <a:ext uri="{FF2B5EF4-FFF2-40B4-BE49-F238E27FC236}">
                <a16:creationId xmlns:a16="http://schemas.microsoft.com/office/drawing/2014/main" id="{00000000-0008-0000-0000-000022000000}"/>
              </a:ext>
            </a:extLst>
          </xdr:cNvPr>
          <xdr:cNvSpPr>
            <a:spLocks/>
          </xdr:cNvSpPr>
        </xdr:nvSpPr>
        <xdr:spPr bwMode="auto">
          <a:xfrm>
            <a:off x="3325265" y="1247522"/>
            <a:ext cx="206058" cy="208386"/>
          </a:xfrm>
          <a:custGeom>
            <a:avLst/>
            <a:gdLst/>
            <a:ahLst/>
            <a:cxnLst>
              <a:cxn ang="0">
                <a:pos x="992" y="457"/>
              </a:cxn>
              <a:cxn ang="0">
                <a:pos x="949" y="349"/>
              </a:cxn>
              <a:cxn ang="0">
                <a:pos x="1033" y="274"/>
              </a:cxn>
              <a:cxn ang="0">
                <a:pos x="1033" y="200"/>
              </a:cxn>
              <a:cxn ang="0">
                <a:pos x="929" y="125"/>
              </a:cxn>
              <a:cxn ang="0">
                <a:pos x="782" y="95"/>
              </a:cxn>
              <a:cxn ang="0">
                <a:pos x="669" y="0"/>
              </a:cxn>
              <a:cxn ang="0">
                <a:pos x="309" y="299"/>
              </a:cxn>
              <a:cxn ang="0">
                <a:pos x="181" y="394"/>
              </a:cxn>
              <a:cxn ang="0">
                <a:pos x="0" y="449"/>
              </a:cxn>
              <a:cxn ang="0">
                <a:pos x="221" y="766"/>
              </a:cxn>
              <a:cxn ang="0">
                <a:pos x="531" y="1055"/>
              </a:cxn>
              <a:cxn ang="0">
                <a:pos x="604" y="916"/>
              </a:cxn>
              <a:cxn ang="0">
                <a:pos x="815" y="572"/>
              </a:cxn>
              <a:cxn ang="0">
                <a:pos x="992" y="457"/>
              </a:cxn>
            </a:cxnLst>
            <a:rect l="0" t="0" r="r" b="b"/>
            <a:pathLst>
              <a:path w="1033" h="1055">
                <a:moveTo>
                  <a:pt x="992" y="457"/>
                </a:moveTo>
                <a:lnTo>
                  <a:pt x="949" y="349"/>
                </a:lnTo>
                <a:lnTo>
                  <a:pt x="1033" y="274"/>
                </a:lnTo>
                <a:lnTo>
                  <a:pt x="1033" y="200"/>
                </a:lnTo>
                <a:lnTo>
                  <a:pt x="929" y="125"/>
                </a:lnTo>
                <a:lnTo>
                  <a:pt x="782" y="95"/>
                </a:lnTo>
                <a:lnTo>
                  <a:pt x="669" y="0"/>
                </a:lnTo>
                <a:lnTo>
                  <a:pt x="309" y="299"/>
                </a:lnTo>
                <a:lnTo>
                  <a:pt x="181" y="394"/>
                </a:lnTo>
                <a:lnTo>
                  <a:pt x="0" y="449"/>
                </a:lnTo>
                <a:lnTo>
                  <a:pt x="221" y="766"/>
                </a:lnTo>
                <a:lnTo>
                  <a:pt x="531" y="1055"/>
                </a:lnTo>
                <a:lnTo>
                  <a:pt x="604" y="916"/>
                </a:lnTo>
                <a:lnTo>
                  <a:pt x="815" y="572"/>
                </a:lnTo>
                <a:lnTo>
                  <a:pt x="992" y="457"/>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pPr fontAlgn="base">
              <a:spcBef>
                <a:spcPct val="0"/>
              </a:spcBef>
              <a:spcAft>
                <a:spcPct val="0"/>
              </a:spcAft>
            </a:pPr>
            <a:endParaRPr lang="zh-CN" altLang="en-US" sz="880" b="1" kern="0">
              <a:solidFill>
                <a:srgbClr val="000000"/>
              </a:solidFill>
              <a:latin typeface="Arial" charset="0"/>
            </a:endParaRPr>
          </a:p>
        </xdr:txBody>
      </xdr:sp>
      <xdr:sp macro="" textlink="">
        <xdr:nvSpPr>
          <xdr:cNvPr id="35" name="Freeform 67">
            <a:extLst>
              <a:ext uri="{FF2B5EF4-FFF2-40B4-BE49-F238E27FC236}">
                <a16:creationId xmlns:a16="http://schemas.microsoft.com/office/drawing/2014/main" id="{00000000-0008-0000-0000-000023000000}"/>
              </a:ext>
            </a:extLst>
          </xdr:cNvPr>
          <xdr:cNvSpPr>
            <a:spLocks/>
          </xdr:cNvSpPr>
        </xdr:nvSpPr>
        <xdr:spPr bwMode="auto">
          <a:xfrm>
            <a:off x="3623292" y="1305731"/>
            <a:ext cx="279400" cy="753216"/>
          </a:xfrm>
          <a:custGeom>
            <a:avLst/>
            <a:gdLst/>
            <a:ahLst/>
            <a:cxnLst>
              <a:cxn ang="0">
                <a:pos x="439" y="0"/>
              </a:cxn>
              <a:cxn ang="0">
                <a:pos x="507" y="152"/>
              </a:cxn>
              <a:cxn ang="0">
                <a:pos x="472" y="281"/>
              </a:cxn>
              <a:cxn ang="0">
                <a:pos x="472" y="413"/>
              </a:cxn>
              <a:cxn ang="0">
                <a:pos x="205" y="543"/>
              </a:cxn>
              <a:cxn ang="0">
                <a:pos x="35" y="664"/>
              </a:cxn>
              <a:cxn ang="0">
                <a:pos x="24" y="820"/>
              </a:cxn>
              <a:cxn ang="0">
                <a:pos x="94" y="928"/>
              </a:cxn>
              <a:cxn ang="0">
                <a:pos x="193" y="1076"/>
              </a:cxn>
              <a:cxn ang="0">
                <a:pos x="268" y="1238"/>
              </a:cxn>
              <a:cxn ang="0">
                <a:pos x="72" y="1256"/>
              </a:cxn>
              <a:cxn ang="0">
                <a:pos x="0" y="1370"/>
              </a:cxn>
              <a:cxn ang="0">
                <a:pos x="94" y="1494"/>
              </a:cxn>
              <a:cxn ang="0">
                <a:pos x="130" y="1622"/>
              </a:cxn>
              <a:cxn ang="0">
                <a:pos x="267" y="1766"/>
              </a:cxn>
              <a:cxn ang="0">
                <a:pos x="222" y="1863"/>
              </a:cxn>
              <a:cxn ang="0">
                <a:pos x="244" y="2188"/>
              </a:cxn>
              <a:cxn ang="0">
                <a:pos x="307" y="2364"/>
              </a:cxn>
              <a:cxn ang="0">
                <a:pos x="295" y="2523"/>
              </a:cxn>
              <a:cxn ang="0">
                <a:pos x="222" y="2666"/>
              </a:cxn>
              <a:cxn ang="0">
                <a:pos x="303" y="2664"/>
              </a:cxn>
              <a:cxn ang="0">
                <a:pos x="343" y="2998"/>
              </a:cxn>
              <a:cxn ang="0">
                <a:pos x="480" y="3074"/>
              </a:cxn>
              <a:cxn ang="0">
                <a:pos x="598" y="3046"/>
              </a:cxn>
              <a:cxn ang="0">
                <a:pos x="693" y="2966"/>
              </a:cxn>
              <a:cxn ang="0">
                <a:pos x="720" y="2798"/>
              </a:cxn>
              <a:cxn ang="0">
                <a:pos x="637" y="2697"/>
              </a:cxn>
              <a:cxn ang="0">
                <a:pos x="579" y="2464"/>
              </a:cxn>
              <a:cxn ang="0">
                <a:pos x="544" y="2231"/>
              </a:cxn>
              <a:cxn ang="0">
                <a:pos x="622" y="2139"/>
              </a:cxn>
              <a:cxn ang="0">
                <a:pos x="648" y="2042"/>
              </a:cxn>
              <a:cxn ang="0">
                <a:pos x="598" y="1897"/>
              </a:cxn>
              <a:cxn ang="0">
                <a:pos x="672" y="1692"/>
              </a:cxn>
              <a:cxn ang="0">
                <a:pos x="768" y="1446"/>
              </a:cxn>
              <a:cxn ang="0">
                <a:pos x="921" y="1267"/>
              </a:cxn>
              <a:cxn ang="0">
                <a:pos x="1087" y="1027"/>
              </a:cxn>
              <a:cxn ang="0">
                <a:pos x="1039" y="868"/>
              </a:cxn>
              <a:cxn ang="0">
                <a:pos x="1118" y="704"/>
              </a:cxn>
              <a:cxn ang="0">
                <a:pos x="1126" y="489"/>
              </a:cxn>
              <a:cxn ang="0">
                <a:pos x="933" y="509"/>
              </a:cxn>
              <a:cxn ang="0">
                <a:pos x="850" y="429"/>
              </a:cxn>
              <a:cxn ang="0">
                <a:pos x="933" y="353"/>
              </a:cxn>
              <a:cxn ang="0">
                <a:pos x="965" y="257"/>
              </a:cxn>
              <a:cxn ang="0">
                <a:pos x="721" y="56"/>
              </a:cxn>
              <a:cxn ang="0">
                <a:pos x="439" y="0"/>
              </a:cxn>
            </a:cxnLst>
            <a:rect l="0" t="0" r="r" b="b"/>
            <a:pathLst>
              <a:path w="1126" h="3074">
                <a:moveTo>
                  <a:pt x="439" y="0"/>
                </a:moveTo>
                <a:lnTo>
                  <a:pt x="507" y="152"/>
                </a:lnTo>
                <a:lnTo>
                  <a:pt x="472" y="281"/>
                </a:lnTo>
                <a:lnTo>
                  <a:pt x="472" y="413"/>
                </a:lnTo>
                <a:lnTo>
                  <a:pt x="205" y="543"/>
                </a:lnTo>
                <a:lnTo>
                  <a:pt x="35" y="664"/>
                </a:lnTo>
                <a:lnTo>
                  <a:pt x="24" y="820"/>
                </a:lnTo>
                <a:lnTo>
                  <a:pt x="94" y="928"/>
                </a:lnTo>
                <a:lnTo>
                  <a:pt x="193" y="1076"/>
                </a:lnTo>
                <a:lnTo>
                  <a:pt x="268" y="1238"/>
                </a:lnTo>
                <a:lnTo>
                  <a:pt x="72" y="1256"/>
                </a:lnTo>
                <a:lnTo>
                  <a:pt x="0" y="1370"/>
                </a:lnTo>
                <a:lnTo>
                  <a:pt x="94" y="1494"/>
                </a:lnTo>
                <a:lnTo>
                  <a:pt x="130" y="1622"/>
                </a:lnTo>
                <a:lnTo>
                  <a:pt x="267" y="1766"/>
                </a:lnTo>
                <a:lnTo>
                  <a:pt x="222" y="1863"/>
                </a:lnTo>
                <a:lnTo>
                  <a:pt x="244" y="2188"/>
                </a:lnTo>
                <a:lnTo>
                  <a:pt x="307" y="2364"/>
                </a:lnTo>
                <a:lnTo>
                  <a:pt x="295" y="2523"/>
                </a:lnTo>
                <a:lnTo>
                  <a:pt x="222" y="2666"/>
                </a:lnTo>
                <a:lnTo>
                  <a:pt x="303" y="2664"/>
                </a:lnTo>
                <a:lnTo>
                  <a:pt x="343" y="2998"/>
                </a:lnTo>
                <a:lnTo>
                  <a:pt x="480" y="3074"/>
                </a:lnTo>
                <a:lnTo>
                  <a:pt x="598" y="3046"/>
                </a:lnTo>
                <a:lnTo>
                  <a:pt x="693" y="2966"/>
                </a:lnTo>
                <a:lnTo>
                  <a:pt x="720" y="2798"/>
                </a:lnTo>
                <a:lnTo>
                  <a:pt x="637" y="2697"/>
                </a:lnTo>
                <a:lnTo>
                  <a:pt x="579" y="2464"/>
                </a:lnTo>
                <a:lnTo>
                  <a:pt x="544" y="2231"/>
                </a:lnTo>
                <a:lnTo>
                  <a:pt x="622" y="2139"/>
                </a:lnTo>
                <a:lnTo>
                  <a:pt x="648" y="2042"/>
                </a:lnTo>
                <a:lnTo>
                  <a:pt x="598" y="1897"/>
                </a:lnTo>
                <a:lnTo>
                  <a:pt x="672" y="1692"/>
                </a:lnTo>
                <a:lnTo>
                  <a:pt x="768" y="1446"/>
                </a:lnTo>
                <a:lnTo>
                  <a:pt x="921" y="1267"/>
                </a:lnTo>
                <a:lnTo>
                  <a:pt x="1087" y="1027"/>
                </a:lnTo>
                <a:lnTo>
                  <a:pt x="1039" y="868"/>
                </a:lnTo>
                <a:lnTo>
                  <a:pt x="1118" y="704"/>
                </a:lnTo>
                <a:lnTo>
                  <a:pt x="1126" y="489"/>
                </a:lnTo>
                <a:lnTo>
                  <a:pt x="933" y="509"/>
                </a:lnTo>
                <a:lnTo>
                  <a:pt x="850" y="429"/>
                </a:lnTo>
                <a:lnTo>
                  <a:pt x="933" y="353"/>
                </a:lnTo>
                <a:lnTo>
                  <a:pt x="965" y="257"/>
                </a:lnTo>
                <a:lnTo>
                  <a:pt x="721" y="56"/>
                </a:lnTo>
                <a:lnTo>
                  <a:pt x="439"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6" name="Freeform 68">
            <a:extLst>
              <a:ext uri="{FF2B5EF4-FFF2-40B4-BE49-F238E27FC236}">
                <a16:creationId xmlns:a16="http://schemas.microsoft.com/office/drawing/2014/main" id="{00000000-0008-0000-0000-000024000000}"/>
              </a:ext>
            </a:extLst>
          </xdr:cNvPr>
          <xdr:cNvSpPr>
            <a:spLocks/>
          </xdr:cNvSpPr>
        </xdr:nvSpPr>
        <xdr:spPr bwMode="auto">
          <a:xfrm>
            <a:off x="3431204" y="1200956"/>
            <a:ext cx="322475" cy="562293"/>
          </a:xfrm>
          <a:custGeom>
            <a:avLst/>
            <a:gdLst/>
            <a:ahLst/>
            <a:cxnLst>
              <a:cxn ang="0">
                <a:pos x="915" y="35"/>
              </a:cxn>
              <a:cxn ang="0">
                <a:pos x="727" y="529"/>
              </a:cxn>
              <a:cxn ang="0">
                <a:pos x="633" y="704"/>
              </a:cxn>
              <a:cxn ang="0">
                <a:pos x="549" y="722"/>
              </a:cxn>
              <a:cxn ang="0">
                <a:pos x="460" y="694"/>
              </a:cxn>
              <a:cxn ang="0">
                <a:pos x="283" y="812"/>
              </a:cxn>
              <a:cxn ang="0">
                <a:pos x="185" y="975"/>
              </a:cxn>
              <a:cxn ang="0">
                <a:pos x="74" y="1154"/>
              </a:cxn>
              <a:cxn ang="0">
                <a:pos x="0" y="1292"/>
              </a:cxn>
              <a:cxn ang="0">
                <a:pos x="33" y="1740"/>
              </a:cxn>
              <a:cxn ang="0">
                <a:pos x="137" y="1971"/>
              </a:cxn>
              <a:cxn ang="0">
                <a:pos x="182" y="2271"/>
              </a:cxn>
              <a:cxn ang="0">
                <a:pos x="469" y="2487"/>
              </a:cxn>
              <a:cxn ang="0">
                <a:pos x="982" y="2803"/>
              </a:cxn>
              <a:cxn ang="0">
                <a:pos x="1241" y="2862"/>
              </a:cxn>
              <a:cxn ang="0">
                <a:pos x="1299" y="2737"/>
              </a:cxn>
              <a:cxn ang="0">
                <a:pos x="1126" y="2558"/>
              </a:cxn>
              <a:cxn ang="0">
                <a:pos x="1077" y="2393"/>
              </a:cxn>
              <a:cxn ang="0">
                <a:pos x="963" y="2243"/>
              </a:cxn>
              <a:cxn ang="0">
                <a:pos x="1052" y="2100"/>
              </a:cxn>
              <a:cxn ang="0">
                <a:pos x="1299" y="2080"/>
              </a:cxn>
              <a:cxn ang="0">
                <a:pos x="1200" y="1870"/>
              </a:cxn>
              <a:cxn ang="0">
                <a:pos x="993" y="1556"/>
              </a:cxn>
              <a:cxn ang="0">
                <a:pos x="1008" y="1361"/>
              </a:cxn>
              <a:cxn ang="0">
                <a:pos x="1210" y="1216"/>
              </a:cxn>
              <a:cxn ang="0">
                <a:pos x="1555" y="1047"/>
              </a:cxn>
              <a:cxn ang="0">
                <a:pos x="1555" y="872"/>
              </a:cxn>
              <a:cxn ang="0">
                <a:pos x="1599" y="722"/>
              </a:cxn>
              <a:cxn ang="0">
                <a:pos x="1513" y="527"/>
              </a:cxn>
              <a:cxn ang="0">
                <a:pos x="1510" y="424"/>
              </a:cxn>
              <a:cxn ang="0">
                <a:pos x="1520" y="259"/>
              </a:cxn>
              <a:cxn ang="0">
                <a:pos x="1624" y="120"/>
              </a:cxn>
              <a:cxn ang="0">
                <a:pos x="1314" y="95"/>
              </a:cxn>
              <a:cxn ang="0">
                <a:pos x="1052" y="0"/>
              </a:cxn>
              <a:cxn ang="0">
                <a:pos x="915" y="35"/>
              </a:cxn>
            </a:cxnLst>
            <a:rect l="0" t="0" r="r" b="b"/>
            <a:pathLst>
              <a:path w="1624" h="2862">
                <a:moveTo>
                  <a:pt x="915" y="35"/>
                </a:moveTo>
                <a:lnTo>
                  <a:pt x="727" y="529"/>
                </a:lnTo>
                <a:lnTo>
                  <a:pt x="633" y="704"/>
                </a:lnTo>
                <a:lnTo>
                  <a:pt x="549" y="722"/>
                </a:lnTo>
                <a:lnTo>
                  <a:pt x="460" y="694"/>
                </a:lnTo>
                <a:lnTo>
                  <a:pt x="283" y="812"/>
                </a:lnTo>
                <a:lnTo>
                  <a:pt x="185" y="975"/>
                </a:lnTo>
                <a:lnTo>
                  <a:pt x="74" y="1154"/>
                </a:lnTo>
                <a:lnTo>
                  <a:pt x="0" y="1292"/>
                </a:lnTo>
                <a:lnTo>
                  <a:pt x="33" y="1740"/>
                </a:lnTo>
                <a:lnTo>
                  <a:pt x="137" y="1971"/>
                </a:lnTo>
                <a:lnTo>
                  <a:pt x="182" y="2271"/>
                </a:lnTo>
                <a:lnTo>
                  <a:pt x="469" y="2487"/>
                </a:lnTo>
                <a:lnTo>
                  <a:pt x="982" y="2803"/>
                </a:lnTo>
                <a:lnTo>
                  <a:pt x="1241" y="2862"/>
                </a:lnTo>
                <a:lnTo>
                  <a:pt x="1299" y="2737"/>
                </a:lnTo>
                <a:lnTo>
                  <a:pt x="1126" y="2558"/>
                </a:lnTo>
                <a:lnTo>
                  <a:pt x="1077" y="2393"/>
                </a:lnTo>
                <a:lnTo>
                  <a:pt x="963" y="2243"/>
                </a:lnTo>
                <a:lnTo>
                  <a:pt x="1052" y="2100"/>
                </a:lnTo>
                <a:lnTo>
                  <a:pt x="1299" y="2080"/>
                </a:lnTo>
                <a:lnTo>
                  <a:pt x="1200" y="1870"/>
                </a:lnTo>
                <a:lnTo>
                  <a:pt x="993" y="1556"/>
                </a:lnTo>
                <a:lnTo>
                  <a:pt x="1008" y="1361"/>
                </a:lnTo>
                <a:lnTo>
                  <a:pt x="1210" y="1216"/>
                </a:lnTo>
                <a:lnTo>
                  <a:pt x="1555" y="1047"/>
                </a:lnTo>
                <a:lnTo>
                  <a:pt x="1555" y="872"/>
                </a:lnTo>
                <a:lnTo>
                  <a:pt x="1599" y="722"/>
                </a:lnTo>
                <a:lnTo>
                  <a:pt x="1513" y="527"/>
                </a:lnTo>
                <a:lnTo>
                  <a:pt x="1510" y="424"/>
                </a:lnTo>
                <a:lnTo>
                  <a:pt x="1520" y="259"/>
                </a:lnTo>
                <a:lnTo>
                  <a:pt x="1624" y="120"/>
                </a:lnTo>
                <a:lnTo>
                  <a:pt x="1314" y="95"/>
                </a:lnTo>
                <a:lnTo>
                  <a:pt x="1052" y="0"/>
                </a:lnTo>
                <a:lnTo>
                  <a:pt x="915" y="3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7" name="Freeform 69">
            <a:extLst>
              <a:ext uri="{FF2B5EF4-FFF2-40B4-BE49-F238E27FC236}">
                <a16:creationId xmlns:a16="http://schemas.microsoft.com/office/drawing/2014/main" id="{00000000-0008-0000-0000-000025000000}"/>
              </a:ext>
            </a:extLst>
          </xdr:cNvPr>
          <xdr:cNvSpPr>
            <a:spLocks/>
          </xdr:cNvSpPr>
        </xdr:nvSpPr>
        <xdr:spPr bwMode="auto">
          <a:xfrm>
            <a:off x="3731559" y="948331"/>
            <a:ext cx="592561" cy="481965"/>
          </a:xfrm>
          <a:custGeom>
            <a:avLst/>
            <a:gdLst/>
            <a:ahLst/>
            <a:cxnLst>
              <a:cxn ang="0">
                <a:pos x="2170" y="120"/>
              </a:cxn>
              <a:cxn ang="0">
                <a:pos x="2091" y="80"/>
              </a:cxn>
              <a:cxn ang="0">
                <a:pos x="2037" y="150"/>
              </a:cxn>
              <a:cxn ang="0">
                <a:pos x="2067" y="245"/>
              </a:cxn>
              <a:cxn ang="0">
                <a:pos x="1974" y="319"/>
              </a:cxn>
              <a:cxn ang="0">
                <a:pos x="1860" y="225"/>
              </a:cxn>
              <a:cxn ang="0">
                <a:pos x="1722" y="289"/>
              </a:cxn>
              <a:cxn ang="0">
                <a:pos x="1752" y="394"/>
              </a:cxn>
              <a:cxn ang="0">
                <a:pos x="1633" y="663"/>
              </a:cxn>
              <a:cxn ang="0">
                <a:pos x="1308" y="822"/>
              </a:cxn>
              <a:cxn ang="0">
                <a:pos x="974" y="927"/>
              </a:cxn>
              <a:cxn ang="0">
                <a:pos x="398" y="1361"/>
              </a:cxn>
              <a:cxn ang="0">
                <a:pos x="113" y="1408"/>
              </a:cxn>
              <a:cxn ang="0">
                <a:pos x="9" y="1546"/>
              </a:cxn>
              <a:cxn ang="0">
                <a:pos x="0" y="1712"/>
              </a:cxn>
              <a:cxn ang="0">
                <a:pos x="0" y="1818"/>
              </a:cxn>
              <a:cxn ang="0">
                <a:pos x="353" y="1889"/>
              </a:cxn>
              <a:cxn ang="0">
                <a:pos x="660" y="2140"/>
              </a:cxn>
              <a:cxn ang="0">
                <a:pos x="619" y="2263"/>
              </a:cxn>
              <a:cxn ang="0">
                <a:pos x="516" y="2353"/>
              </a:cxn>
              <a:cxn ang="0">
                <a:pos x="619" y="2454"/>
              </a:cxn>
              <a:cxn ang="0">
                <a:pos x="861" y="2430"/>
              </a:cxn>
              <a:cxn ang="0">
                <a:pos x="1117" y="1949"/>
              </a:cxn>
              <a:cxn ang="0">
                <a:pos x="1337" y="1586"/>
              </a:cxn>
              <a:cxn ang="0">
                <a:pos x="1654" y="1510"/>
              </a:cxn>
              <a:cxn ang="0">
                <a:pos x="1974" y="902"/>
              </a:cxn>
              <a:cxn ang="0">
                <a:pos x="2466" y="797"/>
              </a:cxn>
              <a:cxn ang="0">
                <a:pos x="2643" y="747"/>
              </a:cxn>
              <a:cxn ang="0">
                <a:pos x="2864" y="618"/>
              </a:cxn>
              <a:cxn ang="0">
                <a:pos x="2978" y="469"/>
              </a:cxn>
              <a:cxn ang="0">
                <a:pos x="2835" y="125"/>
              </a:cxn>
              <a:cxn ang="0">
                <a:pos x="2683" y="80"/>
              </a:cxn>
              <a:cxn ang="0">
                <a:pos x="2510" y="5"/>
              </a:cxn>
              <a:cxn ang="0">
                <a:pos x="2284" y="0"/>
              </a:cxn>
              <a:cxn ang="0">
                <a:pos x="2170" y="120"/>
              </a:cxn>
            </a:cxnLst>
            <a:rect l="0" t="0" r="r" b="b"/>
            <a:pathLst>
              <a:path w="2978" h="2454">
                <a:moveTo>
                  <a:pt x="2170" y="120"/>
                </a:moveTo>
                <a:lnTo>
                  <a:pt x="2091" y="80"/>
                </a:lnTo>
                <a:lnTo>
                  <a:pt x="2037" y="150"/>
                </a:lnTo>
                <a:lnTo>
                  <a:pt x="2067" y="245"/>
                </a:lnTo>
                <a:lnTo>
                  <a:pt x="1974" y="319"/>
                </a:lnTo>
                <a:lnTo>
                  <a:pt x="1860" y="225"/>
                </a:lnTo>
                <a:lnTo>
                  <a:pt x="1722" y="289"/>
                </a:lnTo>
                <a:lnTo>
                  <a:pt x="1752" y="394"/>
                </a:lnTo>
                <a:lnTo>
                  <a:pt x="1633" y="663"/>
                </a:lnTo>
                <a:lnTo>
                  <a:pt x="1308" y="822"/>
                </a:lnTo>
                <a:lnTo>
                  <a:pt x="974" y="927"/>
                </a:lnTo>
                <a:lnTo>
                  <a:pt x="398" y="1361"/>
                </a:lnTo>
                <a:lnTo>
                  <a:pt x="113" y="1408"/>
                </a:lnTo>
                <a:lnTo>
                  <a:pt x="9" y="1546"/>
                </a:lnTo>
                <a:lnTo>
                  <a:pt x="0" y="1712"/>
                </a:lnTo>
                <a:lnTo>
                  <a:pt x="0" y="1818"/>
                </a:lnTo>
                <a:lnTo>
                  <a:pt x="353" y="1889"/>
                </a:lnTo>
                <a:lnTo>
                  <a:pt x="660" y="2140"/>
                </a:lnTo>
                <a:lnTo>
                  <a:pt x="619" y="2263"/>
                </a:lnTo>
                <a:lnTo>
                  <a:pt x="516" y="2353"/>
                </a:lnTo>
                <a:lnTo>
                  <a:pt x="619" y="2454"/>
                </a:lnTo>
                <a:lnTo>
                  <a:pt x="861" y="2430"/>
                </a:lnTo>
                <a:lnTo>
                  <a:pt x="1117" y="1949"/>
                </a:lnTo>
                <a:lnTo>
                  <a:pt x="1337" y="1586"/>
                </a:lnTo>
                <a:lnTo>
                  <a:pt x="1654" y="1510"/>
                </a:lnTo>
                <a:lnTo>
                  <a:pt x="1974" y="902"/>
                </a:lnTo>
                <a:lnTo>
                  <a:pt x="2466" y="797"/>
                </a:lnTo>
                <a:lnTo>
                  <a:pt x="2643" y="747"/>
                </a:lnTo>
                <a:lnTo>
                  <a:pt x="2864" y="618"/>
                </a:lnTo>
                <a:lnTo>
                  <a:pt x="2978" y="469"/>
                </a:lnTo>
                <a:lnTo>
                  <a:pt x="2835" y="125"/>
                </a:lnTo>
                <a:lnTo>
                  <a:pt x="2683" y="80"/>
                </a:lnTo>
                <a:lnTo>
                  <a:pt x="2510" y="5"/>
                </a:lnTo>
                <a:lnTo>
                  <a:pt x="2284" y="0"/>
                </a:lnTo>
                <a:lnTo>
                  <a:pt x="2170" y="12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8" name="Freeform 70">
            <a:extLst>
              <a:ext uri="{FF2B5EF4-FFF2-40B4-BE49-F238E27FC236}">
                <a16:creationId xmlns:a16="http://schemas.microsoft.com/office/drawing/2014/main" id="{00000000-0008-0000-0000-000026000000}"/>
              </a:ext>
            </a:extLst>
          </xdr:cNvPr>
          <xdr:cNvSpPr>
            <a:spLocks/>
          </xdr:cNvSpPr>
        </xdr:nvSpPr>
        <xdr:spPr bwMode="auto">
          <a:xfrm>
            <a:off x="3743201" y="1688741"/>
            <a:ext cx="345758" cy="566950"/>
          </a:xfrm>
          <a:custGeom>
            <a:avLst/>
            <a:gdLst/>
            <a:ahLst/>
            <a:cxnLst>
              <a:cxn ang="0">
                <a:pos x="665" y="0"/>
              </a:cxn>
              <a:cxn ang="0">
                <a:pos x="457" y="136"/>
              </a:cxn>
              <a:cxn ang="0">
                <a:pos x="233" y="166"/>
              </a:cxn>
              <a:cxn ang="0">
                <a:pos x="142" y="421"/>
              </a:cxn>
              <a:cxn ang="0">
                <a:pos x="207" y="599"/>
              </a:cxn>
              <a:cxn ang="0">
                <a:pos x="173" y="723"/>
              </a:cxn>
              <a:cxn ang="0">
                <a:pos x="75" y="838"/>
              </a:cxn>
              <a:cxn ang="0">
                <a:pos x="119" y="1113"/>
              </a:cxn>
              <a:cxn ang="0">
                <a:pos x="193" y="1421"/>
              </a:cxn>
              <a:cxn ang="0">
                <a:pos x="296" y="1547"/>
              </a:cxn>
              <a:cxn ang="0">
                <a:pos x="262" y="1757"/>
              </a:cxn>
              <a:cxn ang="0">
                <a:pos x="146" y="1854"/>
              </a:cxn>
              <a:cxn ang="0">
                <a:pos x="0" y="1892"/>
              </a:cxn>
              <a:cxn ang="0">
                <a:pos x="90" y="2025"/>
              </a:cxn>
              <a:cxn ang="0">
                <a:pos x="364" y="2095"/>
              </a:cxn>
              <a:cxn ang="0">
                <a:pos x="586" y="2025"/>
              </a:cxn>
              <a:cxn ang="0">
                <a:pos x="735" y="2145"/>
              </a:cxn>
              <a:cxn ang="0">
                <a:pos x="776" y="2269"/>
              </a:cxn>
              <a:cxn ang="0">
                <a:pos x="842" y="2502"/>
              </a:cxn>
              <a:cxn ang="0">
                <a:pos x="827" y="2727"/>
              </a:cxn>
              <a:cxn ang="0">
                <a:pos x="1210" y="2813"/>
              </a:cxn>
              <a:cxn ang="0">
                <a:pos x="1235" y="2893"/>
              </a:cxn>
              <a:cxn ang="0">
                <a:pos x="1592" y="2697"/>
              </a:cxn>
              <a:cxn ang="0">
                <a:pos x="1736" y="2663"/>
              </a:cxn>
              <a:cxn ang="0">
                <a:pos x="1604" y="2279"/>
              </a:cxn>
              <a:cxn ang="0">
                <a:pos x="1441" y="2278"/>
              </a:cxn>
              <a:cxn ang="0">
                <a:pos x="1280" y="2157"/>
              </a:cxn>
              <a:cxn ang="0">
                <a:pos x="1269" y="1860"/>
              </a:cxn>
              <a:cxn ang="0">
                <a:pos x="1323" y="1607"/>
              </a:cxn>
              <a:cxn ang="0">
                <a:pos x="1490" y="1426"/>
              </a:cxn>
              <a:cxn ang="0">
                <a:pos x="1431" y="1306"/>
              </a:cxn>
              <a:cxn ang="0">
                <a:pos x="1401" y="1123"/>
              </a:cxn>
              <a:cxn ang="0">
                <a:pos x="1077" y="793"/>
              </a:cxn>
              <a:cxn ang="0">
                <a:pos x="998" y="494"/>
              </a:cxn>
              <a:cxn ang="0">
                <a:pos x="983" y="215"/>
              </a:cxn>
              <a:cxn ang="0">
                <a:pos x="739" y="230"/>
              </a:cxn>
              <a:cxn ang="0">
                <a:pos x="665" y="0"/>
              </a:cxn>
            </a:cxnLst>
            <a:rect l="0" t="0" r="r" b="b"/>
            <a:pathLst>
              <a:path w="1736" h="2893">
                <a:moveTo>
                  <a:pt x="665" y="0"/>
                </a:moveTo>
                <a:lnTo>
                  <a:pt x="457" y="136"/>
                </a:lnTo>
                <a:lnTo>
                  <a:pt x="233" y="166"/>
                </a:lnTo>
                <a:lnTo>
                  <a:pt x="142" y="421"/>
                </a:lnTo>
                <a:lnTo>
                  <a:pt x="207" y="599"/>
                </a:lnTo>
                <a:lnTo>
                  <a:pt x="173" y="723"/>
                </a:lnTo>
                <a:lnTo>
                  <a:pt x="75" y="838"/>
                </a:lnTo>
                <a:lnTo>
                  <a:pt x="119" y="1113"/>
                </a:lnTo>
                <a:lnTo>
                  <a:pt x="193" y="1421"/>
                </a:lnTo>
                <a:lnTo>
                  <a:pt x="296" y="1547"/>
                </a:lnTo>
                <a:lnTo>
                  <a:pt x="262" y="1757"/>
                </a:lnTo>
                <a:lnTo>
                  <a:pt x="146" y="1854"/>
                </a:lnTo>
                <a:lnTo>
                  <a:pt x="0" y="1892"/>
                </a:lnTo>
                <a:lnTo>
                  <a:pt x="90" y="2025"/>
                </a:lnTo>
                <a:lnTo>
                  <a:pt x="364" y="2095"/>
                </a:lnTo>
                <a:lnTo>
                  <a:pt x="586" y="2025"/>
                </a:lnTo>
                <a:lnTo>
                  <a:pt x="735" y="2145"/>
                </a:lnTo>
                <a:lnTo>
                  <a:pt x="776" y="2269"/>
                </a:lnTo>
                <a:lnTo>
                  <a:pt x="842" y="2502"/>
                </a:lnTo>
                <a:lnTo>
                  <a:pt x="827" y="2727"/>
                </a:lnTo>
                <a:lnTo>
                  <a:pt x="1210" y="2813"/>
                </a:lnTo>
                <a:lnTo>
                  <a:pt x="1235" y="2893"/>
                </a:lnTo>
                <a:lnTo>
                  <a:pt x="1592" y="2697"/>
                </a:lnTo>
                <a:lnTo>
                  <a:pt x="1736" y="2663"/>
                </a:lnTo>
                <a:lnTo>
                  <a:pt x="1604" y="2279"/>
                </a:lnTo>
                <a:lnTo>
                  <a:pt x="1441" y="2278"/>
                </a:lnTo>
                <a:lnTo>
                  <a:pt x="1280" y="2157"/>
                </a:lnTo>
                <a:lnTo>
                  <a:pt x="1269" y="1860"/>
                </a:lnTo>
                <a:lnTo>
                  <a:pt x="1323" y="1607"/>
                </a:lnTo>
                <a:lnTo>
                  <a:pt x="1490" y="1426"/>
                </a:lnTo>
                <a:lnTo>
                  <a:pt x="1431" y="1306"/>
                </a:lnTo>
                <a:lnTo>
                  <a:pt x="1401" y="1123"/>
                </a:lnTo>
                <a:lnTo>
                  <a:pt x="1077" y="793"/>
                </a:lnTo>
                <a:lnTo>
                  <a:pt x="998" y="494"/>
                </a:lnTo>
                <a:lnTo>
                  <a:pt x="983" y="215"/>
                </a:lnTo>
                <a:lnTo>
                  <a:pt x="739" y="230"/>
                </a:lnTo>
                <a:lnTo>
                  <a:pt x="665"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39" name="Freeform 71">
            <a:extLst>
              <a:ext uri="{FF2B5EF4-FFF2-40B4-BE49-F238E27FC236}">
                <a16:creationId xmlns:a16="http://schemas.microsoft.com/office/drawing/2014/main" id="{00000000-0008-0000-0000-000027000000}"/>
              </a:ext>
            </a:extLst>
          </xdr:cNvPr>
          <xdr:cNvSpPr>
            <a:spLocks/>
          </xdr:cNvSpPr>
        </xdr:nvSpPr>
        <xdr:spPr bwMode="auto">
          <a:xfrm>
            <a:off x="3857289" y="2388406"/>
            <a:ext cx="754380" cy="466831"/>
          </a:xfrm>
          <a:custGeom>
            <a:avLst/>
            <a:gdLst/>
            <a:ahLst/>
            <a:cxnLst>
              <a:cxn ang="0">
                <a:pos x="3794" y="298"/>
              </a:cxn>
              <a:cxn ang="0">
                <a:pos x="3753" y="489"/>
              </a:cxn>
              <a:cxn ang="0">
                <a:pos x="3637" y="658"/>
              </a:cxn>
              <a:cxn ang="0">
                <a:pos x="3512" y="841"/>
              </a:cxn>
              <a:cxn ang="0">
                <a:pos x="3246" y="899"/>
              </a:cxn>
              <a:cxn ang="0">
                <a:pos x="3000" y="1004"/>
              </a:cxn>
              <a:cxn ang="0">
                <a:pos x="2748" y="1179"/>
              </a:cxn>
              <a:cxn ang="0">
                <a:pos x="2484" y="1478"/>
              </a:cxn>
              <a:cxn ang="0">
                <a:pos x="2424" y="1598"/>
              </a:cxn>
              <a:cxn ang="0">
                <a:pos x="2331" y="1702"/>
              </a:cxn>
              <a:cxn ang="0">
                <a:pos x="1905" y="1923"/>
              </a:cxn>
              <a:cxn ang="0">
                <a:pos x="1503" y="2091"/>
              </a:cxn>
              <a:cxn ang="0">
                <a:pos x="1246" y="2286"/>
              </a:cxn>
              <a:cxn ang="0">
                <a:pos x="1081" y="2246"/>
              </a:cxn>
              <a:cxn ang="0">
                <a:pos x="927" y="2276"/>
              </a:cxn>
              <a:cxn ang="0">
                <a:pos x="812" y="2378"/>
              </a:cxn>
              <a:cxn ang="0">
                <a:pos x="616" y="2351"/>
              </a:cxn>
              <a:cxn ang="0">
                <a:pos x="425" y="2381"/>
              </a:cxn>
              <a:cxn ang="0">
                <a:pos x="16" y="1942"/>
              </a:cxn>
              <a:cxn ang="0">
                <a:pos x="48" y="1812"/>
              </a:cxn>
              <a:cxn ang="0">
                <a:pos x="0" y="1697"/>
              </a:cxn>
              <a:cxn ang="0">
                <a:pos x="180" y="1526"/>
              </a:cxn>
              <a:cxn ang="0">
                <a:pos x="136" y="1298"/>
              </a:cxn>
              <a:cxn ang="0">
                <a:pos x="299" y="1154"/>
              </a:cxn>
              <a:cxn ang="0">
                <a:pos x="441" y="1253"/>
              </a:cxn>
              <a:cxn ang="0">
                <a:pos x="712" y="939"/>
              </a:cxn>
              <a:cxn ang="0">
                <a:pos x="973" y="788"/>
              </a:cxn>
              <a:cxn ang="0">
                <a:pos x="905" y="655"/>
              </a:cxn>
              <a:cxn ang="0">
                <a:pos x="695" y="579"/>
              </a:cxn>
              <a:cxn ang="0">
                <a:pos x="855" y="403"/>
              </a:cxn>
              <a:cxn ang="0">
                <a:pos x="742" y="105"/>
              </a:cxn>
              <a:cxn ang="0">
                <a:pos x="836" y="1"/>
              </a:cxn>
              <a:cxn ang="0">
                <a:pos x="918" y="165"/>
              </a:cxn>
              <a:cxn ang="0">
                <a:pos x="1076" y="314"/>
              </a:cxn>
              <a:cxn ang="0">
                <a:pos x="1327" y="160"/>
              </a:cxn>
              <a:cxn ang="0">
                <a:pos x="1834" y="145"/>
              </a:cxn>
              <a:cxn ang="0">
                <a:pos x="2291" y="25"/>
              </a:cxn>
              <a:cxn ang="0">
                <a:pos x="2567" y="115"/>
              </a:cxn>
              <a:cxn ang="0">
                <a:pos x="2921" y="105"/>
              </a:cxn>
              <a:cxn ang="0">
                <a:pos x="3393" y="0"/>
              </a:cxn>
              <a:cxn ang="0">
                <a:pos x="3590" y="165"/>
              </a:cxn>
              <a:cxn ang="0">
                <a:pos x="3794" y="298"/>
              </a:cxn>
            </a:cxnLst>
            <a:rect l="0" t="0" r="r" b="b"/>
            <a:pathLst>
              <a:path w="3794" h="2381">
                <a:moveTo>
                  <a:pt x="3794" y="298"/>
                </a:moveTo>
                <a:lnTo>
                  <a:pt x="3753" y="489"/>
                </a:lnTo>
                <a:lnTo>
                  <a:pt x="3637" y="658"/>
                </a:lnTo>
                <a:lnTo>
                  <a:pt x="3512" y="841"/>
                </a:lnTo>
                <a:lnTo>
                  <a:pt x="3246" y="899"/>
                </a:lnTo>
                <a:lnTo>
                  <a:pt x="3000" y="1004"/>
                </a:lnTo>
                <a:lnTo>
                  <a:pt x="2748" y="1179"/>
                </a:lnTo>
                <a:lnTo>
                  <a:pt x="2484" y="1478"/>
                </a:lnTo>
                <a:lnTo>
                  <a:pt x="2424" y="1598"/>
                </a:lnTo>
                <a:lnTo>
                  <a:pt x="2331" y="1702"/>
                </a:lnTo>
                <a:lnTo>
                  <a:pt x="1905" y="1923"/>
                </a:lnTo>
                <a:lnTo>
                  <a:pt x="1503" y="2091"/>
                </a:lnTo>
                <a:lnTo>
                  <a:pt x="1246" y="2286"/>
                </a:lnTo>
                <a:lnTo>
                  <a:pt x="1081" y="2246"/>
                </a:lnTo>
                <a:lnTo>
                  <a:pt x="927" y="2276"/>
                </a:lnTo>
                <a:lnTo>
                  <a:pt x="812" y="2378"/>
                </a:lnTo>
                <a:lnTo>
                  <a:pt x="616" y="2351"/>
                </a:lnTo>
                <a:lnTo>
                  <a:pt x="425" y="2381"/>
                </a:lnTo>
                <a:lnTo>
                  <a:pt x="16" y="1942"/>
                </a:lnTo>
                <a:lnTo>
                  <a:pt x="48" y="1812"/>
                </a:lnTo>
                <a:lnTo>
                  <a:pt x="0" y="1697"/>
                </a:lnTo>
                <a:lnTo>
                  <a:pt x="180" y="1526"/>
                </a:lnTo>
                <a:lnTo>
                  <a:pt x="136" y="1298"/>
                </a:lnTo>
                <a:lnTo>
                  <a:pt x="299" y="1154"/>
                </a:lnTo>
                <a:lnTo>
                  <a:pt x="441" y="1253"/>
                </a:lnTo>
                <a:lnTo>
                  <a:pt x="712" y="939"/>
                </a:lnTo>
                <a:lnTo>
                  <a:pt x="973" y="788"/>
                </a:lnTo>
                <a:lnTo>
                  <a:pt x="905" y="655"/>
                </a:lnTo>
                <a:lnTo>
                  <a:pt x="695" y="579"/>
                </a:lnTo>
                <a:lnTo>
                  <a:pt x="855" y="403"/>
                </a:lnTo>
                <a:lnTo>
                  <a:pt x="742" y="105"/>
                </a:lnTo>
                <a:lnTo>
                  <a:pt x="836" y="1"/>
                </a:lnTo>
                <a:lnTo>
                  <a:pt x="918" y="165"/>
                </a:lnTo>
                <a:lnTo>
                  <a:pt x="1076" y="314"/>
                </a:lnTo>
                <a:lnTo>
                  <a:pt x="1327" y="160"/>
                </a:lnTo>
                <a:lnTo>
                  <a:pt x="1834" y="145"/>
                </a:lnTo>
                <a:lnTo>
                  <a:pt x="2291" y="25"/>
                </a:lnTo>
                <a:lnTo>
                  <a:pt x="2567" y="115"/>
                </a:lnTo>
                <a:lnTo>
                  <a:pt x="2921" y="105"/>
                </a:lnTo>
                <a:lnTo>
                  <a:pt x="3393" y="0"/>
                </a:lnTo>
                <a:lnTo>
                  <a:pt x="3590" y="165"/>
                </a:lnTo>
                <a:lnTo>
                  <a:pt x="3794" y="29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0" name="Freeform 72">
            <a:extLst>
              <a:ext uri="{FF2B5EF4-FFF2-40B4-BE49-F238E27FC236}">
                <a16:creationId xmlns:a16="http://schemas.microsoft.com/office/drawing/2014/main" id="{00000000-0008-0000-0000-000028000000}"/>
              </a:ext>
            </a:extLst>
          </xdr:cNvPr>
          <xdr:cNvSpPr>
            <a:spLocks/>
          </xdr:cNvSpPr>
        </xdr:nvSpPr>
        <xdr:spPr bwMode="auto">
          <a:xfrm>
            <a:off x="4023765" y="2200974"/>
            <a:ext cx="684530" cy="253788"/>
          </a:xfrm>
          <a:custGeom>
            <a:avLst/>
            <a:gdLst/>
            <a:ahLst/>
            <a:cxnLst>
              <a:cxn ang="0">
                <a:pos x="3445" y="1202"/>
              </a:cxn>
              <a:cxn ang="0">
                <a:pos x="3289" y="1297"/>
              </a:cxn>
              <a:cxn ang="0">
                <a:pos x="3096" y="1297"/>
              </a:cxn>
              <a:cxn ang="0">
                <a:pos x="2959" y="1256"/>
              </a:cxn>
              <a:cxn ang="0">
                <a:pos x="2753" y="1122"/>
              </a:cxn>
              <a:cxn ang="0">
                <a:pos x="2554" y="957"/>
              </a:cxn>
              <a:cxn ang="0">
                <a:pos x="2099" y="1061"/>
              </a:cxn>
              <a:cxn ang="0">
                <a:pos x="1738" y="1073"/>
              </a:cxn>
              <a:cxn ang="0">
                <a:pos x="1457" y="982"/>
              </a:cxn>
              <a:cxn ang="0">
                <a:pos x="993" y="1106"/>
              </a:cxn>
              <a:cxn ang="0">
                <a:pos x="495" y="1120"/>
              </a:cxn>
              <a:cxn ang="0">
                <a:pos x="244" y="1273"/>
              </a:cxn>
              <a:cxn ang="0">
                <a:pos x="85" y="1123"/>
              </a:cxn>
              <a:cxn ang="0">
                <a:pos x="0" y="958"/>
              </a:cxn>
              <a:cxn ang="0">
                <a:pos x="304" y="670"/>
              </a:cxn>
              <a:cxn ang="0">
                <a:pos x="345" y="476"/>
              </a:cxn>
              <a:cxn ang="0">
                <a:pos x="512" y="175"/>
              </a:cxn>
              <a:cxn ang="0">
                <a:pos x="730" y="71"/>
              </a:cxn>
              <a:cxn ang="0">
                <a:pos x="1055" y="91"/>
              </a:cxn>
              <a:cxn ang="0">
                <a:pos x="1291" y="181"/>
              </a:cxn>
              <a:cxn ang="0">
                <a:pos x="1547" y="166"/>
              </a:cxn>
              <a:cxn ang="0">
                <a:pos x="1798" y="45"/>
              </a:cxn>
              <a:cxn ang="0">
                <a:pos x="1968" y="0"/>
              </a:cxn>
              <a:cxn ang="0">
                <a:pos x="2249" y="149"/>
              </a:cxn>
              <a:cxn ang="0">
                <a:pos x="2452" y="197"/>
              </a:cxn>
              <a:cxn ang="0">
                <a:pos x="2735" y="235"/>
              </a:cxn>
              <a:cxn ang="0">
                <a:pos x="3445" y="1202"/>
              </a:cxn>
            </a:cxnLst>
            <a:rect l="0" t="0" r="r" b="b"/>
            <a:pathLst>
              <a:path w="3445" h="1297">
                <a:moveTo>
                  <a:pt x="3445" y="1202"/>
                </a:moveTo>
                <a:lnTo>
                  <a:pt x="3289" y="1297"/>
                </a:lnTo>
                <a:lnTo>
                  <a:pt x="3096" y="1297"/>
                </a:lnTo>
                <a:lnTo>
                  <a:pt x="2959" y="1256"/>
                </a:lnTo>
                <a:lnTo>
                  <a:pt x="2753" y="1122"/>
                </a:lnTo>
                <a:lnTo>
                  <a:pt x="2554" y="957"/>
                </a:lnTo>
                <a:lnTo>
                  <a:pt x="2099" y="1061"/>
                </a:lnTo>
                <a:lnTo>
                  <a:pt x="1738" y="1073"/>
                </a:lnTo>
                <a:lnTo>
                  <a:pt x="1457" y="982"/>
                </a:lnTo>
                <a:lnTo>
                  <a:pt x="993" y="1106"/>
                </a:lnTo>
                <a:lnTo>
                  <a:pt x="495" y="1120"/>
                </a:lnTo>
                <a:lnTo>
                  <a:pt x="244" y="1273"/>
                </a:lnTo>
                <a:lnTo>
                  <a:pt x="85" y="1123"/>
                </a:lnTo>
                <a:lnTo>
                  <a:pt x="0" y="958"/>
                </a:lnTo>
                <a:lnTo>
                  <a:pt x="304" y="670"/>
                </a:lnTo>
                <a:lnTo>
                  <a:pt x="345" y="476"/>
                </a:lnTo>
                <a:lnTo>
                  <a:pt x="512" y="175"/>
                </a:lnTo>
                <a:lnTo>
                  <a:pt x="730" y="71"/>
                </a:lnTo>
                <a:lnTo>
                  <a:pt x="1055" y="91"/>
                </a:lnTo>
                <a:lnTo>
                  <a:pt x="1291" y="181"/>
                </a:lnTo>
                <a:lnTo>
                  <a:pt x="1547" y="166"/>
                </a:lnTo>
                <a:lnTo>
                  <a:pt x="1798" y="45"/>
                </a:lnTo>
                <a:lnTo>
                  <a:pt x="1968" y="0"/>
                </a:lnTo>
                <a:lnTo>
                  <a:pt x="2249" y="149"/>
                </a:lnTo>
                <a:lnTo>
                  <a:pt x="2452" y="197"/>
                </a:lnTo>
                <a:lnTo>
                  <a:pt x="2735" y="235"/>
                </a:lnTo>
                <a:lnTo>
                  <a:pt x="3445" y="1202"/>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1" name="Freeform 73">
            <a:extLst>
              <a:ext uri="{FF2B5EF4-FFF2-40B4-BE49-F238E27FC236}">
                <a16:creationId xmlns:a16="http://schemas.microsoft.com/office/drawing/2014/main" id="{00000000-0008-0000-0000-000029000000}"/>
              </a:ext>
            </a:extLst>
          </xdr:cNvPr>
          <xdr:cNvSpPr>
            <a:spLocks/>
          </xdr:cNvSpPr>
        </xdr:nvSpPr>
        <xdr:spPr bwMode="auto">
          <a:xfrm>
            <a:off x="4395134" y="2916937"/>
            <a:ext cx="931333" cy="683366"/>
          </a:xfrm>
          <a:custGeom>
            <a:avLst/>
            <a:gdLst/>
            <a:ahLst/>
            <a:cxnLst>
              <a:cxn ang="0">
                <a:pos x="2915" y="0"/>
              </a:cxn>
              <a:cxn ang="0">
                <a:pos x="2716" y="115"/>
              </a:cxn>
              <a:cxn ang="0">
                <a:pos x="2598" y="67"/>
              </a:cxn>
              <a:cxn ang="0">
                <a:pos x="2476" y="116"/>
              </a:cxn>
              <a:cxn ang="0">
                <a:pos x="2315" y="104"/>
              </a:cxn>
              <a:cxn ang="0">
                <a:pos x="2181" y="234"/>
              </a:cxn>
              <a:cxn ang="0">
                <a:pos x="1996" y="318"/>
              </a:cxn>
              <a:cxn ang="0">
                <a:pos x="1642" y="346"/>
              </a:cxn>
              <a:cxn ang="0">
                <a:pos x="1260" y="358"/>
              </a:cxn>
              <a:cxn ang="0">
                <a:pos x="1039" y="418"/>
              </a:cxn>
              <a:cxn ang="0">
                <a:pos x="815" y="582"/>
              </a:cxn>
              <a:cxn ang="0">
                <a:pos x="646" y="633"/>
              </a:cxn>
              <a:cxn ang="0">
                <a:pos x="575" y="773"/>
              </a:cxn>
              <a:cxn ang="0">
                <a:pos x="437" y="933"/>
              </a:cxn>
              <a:cxn ang="0">
                <a:pos x="398" y="1100"/>
              </a:cxn>
              <a:cxn ang="0">
                <a:pos x="283" y="1204"/>
              </a:cxn>
              <a:cxn ang="0">
                <a:pos x="67" y="1340"/>
              </a:cxn>
              <a:cxn ang="0">
                <a:pos x="0" y="1459"/>
              </a:cxn>
              <a:cxn ang="0">
                <a:pos x="102" y="1647"/>
              </a:cxn>
              <a:cxn ang="0">
                <a:pos x="201" y="1747"/>
              </a:cxn>
              <a:cxn ang="0">
                <a:pos x="673" y="1707"/>
              </a:cxn>
              <a:cxn ang="0">
                <a:pos x="742" y="1769"/>
              </a:cxn>
              <a:cxn ang="0">
                <a:pos x="568" y="1917"/>
              </a:cxn>
              <a:cxn ang="0">
                <a:pos x="626" y="2187"/>
              </a:cxn>
              <a:cxn ang="0">
                <a:pos x="877" y="2286"/>
              </a:cxn>
              <a:cxn ang="0">
                <a:pos x="1004" y="2225"/>
              </a:cxn>
              <a:cxn ang="0">
                <a:pos x="1177" y="2201"/>
              </a:cxn>
              <a:cxn ang="0">
                <a:pos x="1402" y="2269"/>
              </a:cxn>
              <a:cxn ang="0">
                <a:pos x="1619" y="2238"/>
              </a:cxn>
              <a:cxn ang="0">
                <a:pos x="1842" y="2261"/>
              </a:cxn>
              <a:cxn ang="0">
                <a:pos x="2122" y="2233"/>
              </a:cxn>
              <a:cxn ang="0">
                <a:pos x="2476" y="2245"/>
              </a:cxn>
              <a:cxn ang="0">
                <a:pos x="2417" y="2142"/>
              </a:cxn>
              <a:cxn ang="0">
                <a:pos x="2417" y="2042"/>
              </a:cxn>
              <a:cxn ang="0">
                <a:pos x="2516" y="2022"/>
              </a:cxn>
              <a:cxn ang="0">
                <a:pos x="2594" y="2082"/>
              </a:cxn>
              <a:cxn ang="0">
                <a:pos x="2665" y="2201"/>
              </a:cxn>
              <a:cxn ang="0">
                <a:pos x="2831" y="2197"/>
              </a:cxn>
              <a:cxn ang="0">
                <a:pos x="2996" y="1962"/>
              </a:cxn>
              <a:cxn ang="0">
                <a:pos x="3150" y="1830"/>
              </a:cxn>
              <a:cxn ang="0">
                <a:pos x="3283" y="1890"/>
              </a:cxn>
              <a:cxn ang="0">
                <a:pos x="3461" y="2201"/>
              </a:cxn>
              <a:cxn ang="0">
                <a:pos x="3551" y="2425"/>
              </a:cxn>
              <a:cxn ang="0">
                <a:pos x="3516" y="2716"/>
              </a:cxn>
              <a:cxn ang="0">
                <a:pos x="3590" y="2784"/>
              </a:cxn>
              <a:cxn ang="0">
                <a:pos x="3744" y="2724"/>
              </a:cxn>
              <a:cxn ang="0">
                <a:pos x="3740" y="2545"/>
              </a:cxn>
              <a:cxn ang="0">
                <a:pos x="3646" y="2417"/>
              </a:cxn>
              <a:cxn ang="0">
                <a:pos x="3531" y="2090"/>
              </a:cxn>
              <a:cxn ang="0">
                <a:pos x="3386" y="1759"/>
              </a:cxn>
              <a:cxn ang="0">
                <a:pos x="3398" y="1659"/>
              </a:cxn>
              <a:cxn ang="0">
                <a:pos x="2961" y="1196"/>
              </a:cxn>
              <a:cxn ang="0">
                <a:pos x="2831" y="1216"/>
              </a:cxn>
              <a:cxn ang="0">
                <a:pos x="2783" y="1168"/>
              </a:cxn>
              <a:cxn ang="0">
                <a:pos x="3315" y="657"/>
              </a:cxn>
              <a:cxn ang="0">
                <a:pos x="3248" y="514"/>
              </a:cxn>
              <a:cxn ang="0">
                <a:pos x="3008" y="258"/>
              </a:cxn>
              <a:cxn ang="0">
                <a:pos x="2915" y="0"/>
              </a:cxn>
            </a:cxnLst>
            <a:rect l="0" t="0" r="r" b="b"/>
            <a:pathLst>
              <a:path w="3744" h="2784">
                <a:moveTo>
                  <a:pt x="2915" y="0"/>
                </a:moveTo>
                <a:lnTo>
                  <a:pt x="2716" y="115"/>
                </a:lnTo>
                <a:lnTo>
                  <a:pt x="2598" y="67"/>
                </a:lnTo>
                <a:lnTo>
                  <a:pt x="2476" y="116"/>
                </a:lnTo>
                <a:lnTo>
                  <a:pt x="2315" y="104"/>
                </a:lnTo>
                <a:lnTo>
                  <a:pt x="2181" y="234"/>
                </a:lnTo>
                <a:lnTo>
                  <a:pt x="1996" y="318"/>
                </a:lnTo>
                <a:lnTo>
                  <a:pt x="1642" y="346"/>
                </a:lnTo>
                <a:lnTo>
                  <a:pt x="1260" y="358"/>
                </a:lnTo>
                <a:lnTo>
                  <a:pt x="1039" y="418"/>
                </a:lnTo>
                <a:lnTo>
                  <a:pt x="815" y="582"/>
                </a:lnTo>
                <a:lnTo>
                  <a:pt x="646" y="633"/>
                </a:lnTo>
                <a:lnTo>
                  <a:pt x="575" y="773"/>
                </a:lnTo>
                <a:lnTo>
                  <a:pt x="437" y="933"/>
                </a:lnTo>
                <a:lnTo>
                  <a:pt x="398" y="1100"/>
                </a:lnTo>
                <a:lnTo>
                  <a:pt x="283" y="1204"/>
                </a:lnTo>
                <a:lnTo>
                  <a:pt x="67" y="1340"/>
                </a:lnTo>
                <a:lnTo>
                  <a:pt x="0" y="1459"/>
                </a:lnTo>
                <a:lnTo>
                  <a:pt x="102" y="1647"/>
                </a:lnTo>
                <a:lnTo>
                  <a:pt x="201" y="1747"/>
                </a:lnTo>
                <a:lnTo>
                  <a:pt x="673" y="1707"/>
                </a:lnTo>
                <a:lnTo>
                  <a:pt x="742" y="1769"/>
                </a:lnTo>
                <a:lnTo>
                  <a:pt x="568" y="1917"/>
                </a:lnTo>
                <a:lnTo>
                  <a:pt x="626" y="2187"/>
                </a:lnTo>
                <a:lnTo>
                  <a:pt x="877" y="2286"/>
                </a:lnTo>
                <a:lnTo>
                  <a:pt x="1004" y="2225"/>
                </a:lnTo>
                <a:lnTo>
                  <a:pt x="1177" y="2201"/>
                </a:lnTo>
                <a:lnTo>
                  <a:pt x="1402" y="2269"/>
                </a:lnTo>
                <a:lnTo>
                  <a:pt x="1619" y="2238"/>
                </a:lnTo>
                <a:lnTo>
                  <a:pt x="1842" y="2261"/>
                </a:lnTo>
                <a:lnTo>
                  <a:pt x="2122" y="2233"/>
                </a:lnTo>
                <a:lnTo>
                  <a:pt x="2476" y="2245"/>
                </a:lnTo>
                <a:lnTo>
                  <a:pt x="2417" y="2142"/>
                </a:lnTo>
                <a:lnTo>
                  <a:pt x="2417" y="2042"/>
                </a:lnTo>
                <a:lnTo>
                  <a:pt x="2516" y="2022"/>
                </a:lnTo>
                <a:lnTo>
                  <a:pt x="2594" y="2082"/>
                </a:lnTo>
                <a:lnTo>
                  <a:pt x="2665" y="2201"/>
                </a:lnTo>
                <a:lnTo>
                  <a:pt x="2831" y="2197"/>
                </a:lnTo>
                <a:lnTo>
                  <a:pt x="2996" y="1962"/>
                </a:lnTo>
                <a:lnTo>
                  <a:pt x="3150" y="1830"/>
                </a:lnTo>
                <a:lnTo>
                  <a:pt x="3283" y="1890"/>
                </a:lnTo>
                <a:lnTo>
                  <a:pt x="3461" y="2201"/>
                </a:lnTo>
                <a:lnTo>
                  <a:pt x="3551" y="2425"/>
                </a:lnTo>
                <a:lnTo>
                  <a:pt x="3516" y="2716"/>
                </a:lnTo>
                <a:lnTo>
                  <a:pt x="3590" y="2784"/>
                </a:lnTo>
                <a:lnTo>
                  <a:pt x="3744" y="2724"/>
                </a:lnTo>
                <a:lnTo>
                  <a:pt x="3740" y="2545"/>
                </a:lnTo>
                <a:lnTo>
                  <a:pt x="3646" y="2417"/>
                </a:lnTo>
                <a:lnTo>
                  <a:pt x="3531" y="2090"/>
                </a:lnTo>
                <a:lnTo>
                  <a:pt x="3386" y="1759"/>
                </a:lnTo>
                <a:lnTo>
                  <a:pt x="3398" y="1659"/>
                </a:lnTo>
                <a:lnTo>
                  <a:pt x="2961" y="1196"/>
                </a:lnTo>
                <a:lnTo>
                  <a:pt x="2831" y="1216"/>
                </a:lnTo>
                <a:lnTo>
                  <a:pt x="2783" y="1168"/>
                </a:lnTo>
                <a:lnTo>
                  <a:pt x="3315" y="657"/>
                </a:lnTo>
                <a:lnTo>
                  <a:pt x="3248" y="514"/>
                </a:lnTo>
                <a:lnTo>
                  <a:pt x="3008" y="258"/>
                </a:lnTo>
                <a:lnTo>
                  <a:pt x="2915"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2" name="Freeform 74">
            <a:extLst>
              <a:ext uri="{FF2B5EF4-FFF2-40B4-BE49-F238E27FC236}">
                <a16:creationId xmlns:a16="http://schemas.microsoft.com/office/drawing/2014/main" id="{00000000-0008-0000-0000-00002A000000}"/>
              </a:ext>
            </a:extLst>
          </xdr:cNvPr>
          <xdr:cNvSpPr>
            <a:spLocks/>
          </xdr:cNvSpPr>
        </xdr:nvSpPr>
        <xdr:spPr bwMode="auto">
          <a:xfrm>
            <a:off x="4319463" y="2382584"/>
            <a:ext cx="871961" cy="839365"/>
          </a:xfrm>
          <a:custGeom>
            <a:avLst/>
            <a:gdLst/>
            <a:ahLst/>
            <a:cxnLst>
              <a:cxn ang="0">
                <a:pos x="1956" y="275"/>
              </a:cxn>
              <a:cxn ang="0">
                <a:pos x="2097" y="235"/>
              </a:cxn>
              <a:cxn ang="0">
                <a:pos x="2284" y="314"/>
              </a:cxn>
              <a:cxn ang="0">
                <a:pos x="2378" y="135"/>
              </a:cxn>
              <a:cxn ang="0">
                <a:pos x="2511" y="130"/>
              </a:cxn>
              <a:cxn ang="0">
                <a:pos x="2702" y="269"/>
              </a:cxn>
              <a:cxn ang="0">
                <a:pos x="3143" y="219"/>
              </a:cxn>
              <a:cxn ang="0">
                <a:pos x="3588" y="160"/>
              </a:cxn>
              <a:cxn ang="0">
                <a:pos x="3883" y="0"/>
              </a:cxn>
              <a:cxn ang="0">
                <a:pos x="4086" y="55"/>
              </a:cxn>
              <a:cxn ang="0">
                <a:pos x="4277" y="130"/>
              </a:cxn>
              <a:cxn ang="0">
                <a:pos x="4386" y="384"/>
              </a:cxn>
              <a:cxn ang="0">
                <a:pos x="4120" y="644"/>
              </a:cxn>
              <a:cxn ang="0">
                <a:pos x="4061" y="1043"/>
              </a:cxn>
              <a:cxn ang="0">
                <a:pos x="3908" y="1192"/>
              </a:cxn>
              <a:cxn ang="0">
                <a:pos x="3898" y="1422"/>
              </a:cxn>
              <a:cxn ang="0">
                <a:pos x="3923" y="1791"/>
              </a:cxn>
              <a:cxn ang="0">
                <a:pos x="3855" y="2169"/>
              </a:cxn>
              <a:cxn ang="0">
                <a:pos x="3928" y="2469"/>
              </a:cxn>
              <a:cxn ang="0">
                <a:pos x="4028" y="2727"/>
              </a:cxn>
              <a:cxn ang="0">
                <a:pos x="3776" y="2868"/>
              </a:cxn>
              <a:cxn ang="0">
                <a:pos x="3633" y="2808"/>
              </a:cxn>
              <a:cxn ang="0">
                <a:pos x="3477" y="2870"/>
              </a:cxn>
              <a:cxn ang="0">
                <a:pos x="3277" y="2855"/>
              </a:cxn>
              <a:cxn ang="0">
                <a:pos x="3111" y="3018"/>
              </a:cxn>
              <a:cxn ang="0">
                <a:pos x="2877" y="3121"/>
              </a:cxn>
              <a:cxn ang="0">
                <a:pos x="2431" y="3156"/>
              </a:cxn>
              <a:cxn ang="0">
                <a:pos x="1959" y="3172"/>
              </a:cxn>
              <a:cxn ang="0">
                <a:pos x="1684" y="3247"/>
              </a:cxn>
              <a:cxn ang="0">
                <a:pos x="1405" y="3451"/>
              </a:cxn>
              <a:cxn ang="0">
                <a:pos x="1192" y="3515"/>
              </a:cxn>
              <a:cxn ang="0">
                <a:pos x="1093" y="3706"/>
              </a:cxn>
              <a:cxn ang="0">
                <a:pos x="929" y="3891"/>
              </a:cxn>
              <a:cxn ang="0">
                <a:pos x="881" y="4101"/>
              </a:cxn>
              <a:cxn ang="0">
                <a:pos x="734" y="4235"/>
              </a:cxn>
              <a:cxn ang="0">
                <a:pos x="516" y="4175"/>
              </a:cxn>
              <a:cxn ang="0">
                <a:pos x="399" y="4280"/>
              </a:cxn>
              <a:cxn ang="0">
                <a:pos x="266" y="4220"/>
              </a:cxn>
              <a:cxn ang="0">
                <a:pos x="119" y="4220"/>
              </a:cxn>
              <a:cxn ang="0">
                <a:pos x="0" y="4130"/>
              </a:cxn>
              <a:cxn ang="0">
                <a:pos x="11" y="1731"/>
              </a:cxn>
              <a:cxn ang="0">
                <a:pos x="104" y="1624"/>
              </a:cxn>
              <a:cxn ang="0">
                <a:pos x="161" y="1508"/>
              </a:cxn>
              <a:cxn ang="0">
                <a:pos x="419" y="1217"/>
              </a:cxn>
              <a:cxn ang="0">
                <a:pos x="683" y="1029"/>
              </a:cxn>
              <a:cxn ang="0">
                <a:pos x="914" y="930"/>
              </a:cxn>
              <a:cxn ang="0">
                <a:pos x="1192" y="868"/>
              </a:cxn>
              <a:cxn ang="0">
                <a:pos x="1433" y="519"/>
              </a:cxn>
              <a:cxn ang="0">
                <a:pos x="1474" y="330"/>
              </a:cxn>
              <a:cxn ang="0">
                <a:pos x="1604" y="368"/>
              </a:cxn>
              <a:cxn ang="0">
                <a:pos x="1804" y="369"/>
              </a:cxn>
              <a:cxn ang="0">
                <a:pos x="1956" y="275"/>
              </a:cxn>
            </a:cxnLst>
            <a:rect l="0" t="0" r="r" b="b"/>
            <a:pathLst>
              <a:path w="4386" h="4280">
                <a:moveTo>
                  <a:pt x="1956" y="275"/>
                </a:moveTo>
                <a:lnTo>
                  <a:pt x="2097" y="235"/>
                </a:lnTo>
                <a:lnTo>
                  <a:pt x="2284" y="314"/>
                </a:lnTo>
                <a:lnTo>
                  <a:pt x="2378" y="135"/>
                </a:lnTo>
                <a:lnTo>
                  <a:pt x="2511" y="130"/>
                </a:lnTo>
                <a:lnTo>
                  <a:pt x="2702" y="269"/>
                </a:lnTo>
                <a:lnTo>
                  <a:pt x="3143" y="219"/>
                </a:lnTo>
                <a:lnTo>
                  <a:pt x="3588" y="160"/>
                </a:lnTo>
                <a:lnTo>
                  <a:pt x="3883" y="0"/>
                </a:lnTo>
                <a:lnTo>
                  <a:pt x="4086" y="55"/>
                </a:lnTo>
                <a:lnTo>
                  <a:pt x="4277" y="130"/>
                </a:lnTo>
                <a:lnTo>
                  <a:pt x="4386" y="384"/>
                </a:lnTo>
                <a:lnTo>
                  <a:pt x="4120" y="644"/>
                </a:lnTo>
                <a:lnTo>
                  <a:pt x="4061" y="1043"/>
                </a:lnTo>
                <a:lnTo>
                  <a:pt x="3908" y="1192"/>
                </a:lnTo>
                <a:lnTo>
                  <a:pt x="3898" y="1422"/>
                </a:lnTo>
                <a:lnTo>
                  <a:pt x="3923" y="1791"/>
                </a:lnTo>
                <a:lnTo>
                  <a:pt x="3855" y="2169"/>
                </a:lnTo>
                <a:lnTo>
                  <a:pt x="3928" y="2469"/>
                </a:lnTo>
                <a:lnTo>
                  <a:pt x="4028" y="2727"/>
                </a:lnTo>
                <a:lnTo>
                  <a:pt x="3776" y="2868"/>
                </a:lnTo>
                <a:lnTo>
                  <a:pt x="3633" y="2808"/>
                </a:lnTo>
                <a:lnTo>
                  <a:pt x="3477" y="2870"/>
                </a:lnTo>
                <a:lnTo>
                  <a:pt x="3277" y="2855"/>
                </a:lnTo>
                <a:lnTo>
                  <a:pt x="3111" y="3018"/>
                </a:lnTo>
                <a:lnTo>
                  <a:pt x="2877" y="3121"/>
                </a:lnTo>
                <a:lnTo>
                  <a:pt x="2431" y="3156"/>
                </a:lnTo>
                <a:lnTo>
                  <a:pt x="1959" y="3172"/>
                </a:lnTo>
                <a:lnTo>
                  <a:pt x="1684" y="3247"/>
                </a:lnTo>
                <a:lnTo>
                  <a:pt x="1405" y="3451"/>
                </a:lnTo>
                <a:lnTo>
                  <a:pt x="1192" y="3515"/>
                </a:lnTo>
                <a:lnTo>
                  <a:pt x="1093" y="3706"/>
                </a:lnTo>
                <a:lnTo>
                  <a:pt x="929" y="3891"/>
                </a:lnTo>
                <a:lnTo>
                  <a:pt x="881" y="4101"/>
                </a:lnTo>
                <a:lnTo>
                  <a:pt x="734" y="4235"/>
                </a:lnTo>
                <a:lnTo>
                  <a:pt x="516" y="4175"/>
                </a:lnTo>
                <a:lnTo>
                  <a:pt x="399" y="4280"/>
                </a:lnTo>
                <a:lnTo>
                  <a:pt x="266" y="4220"/>
                </a:lnTo>
                <a:lnTo>
                  <a:pt x="119" y="4220"/>
                </a:lnTo>
                <a:lnTo>
                  <a:pt x="0" y="4130"/>
                </a:lnTo>
                <a:lnTo>
                  <a:pt x="11" y="1731"/>
                </a:lnTo>
                <a:lnTo>
                  <a:pt x="104" y="1624"/>
                </a:lnTo>
                <a:lnTo>
                  <a:pt x="161" y="1508"/>
                </a:lnTo>
                <a:lnTo>
                  <a:pt x="419" y="1217"/>
                </a:lnTo>
                <a:lnTo>
                  <a:pt x="683" y="1029"/>
                </a:lnTo>
                <a:lnTo>
                  <a:pt x="914" y="930"/>
                </a:lnTo>
                <a:lnTo>
                  <a:pt x="1192" y="868"/>
                </a:lnTo>
                <a:lnTo>
                  <a:pt x="1433" y="519"/>
                </a:lnTo>
                <a:lnTo>
                  <a:pt x="1474" y="330"/>
                </a:lnTo>
                <a:lnTo>
                  <a:pt x="1604" y="368"/>
                </a:lnTo>
                <a:lnTo>
                  <a:pt x="1804" y="369"/>
                </a:lnTo>
                <a:lnTo>
                  <a:pt x="1956" y="27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grpSp>
    <xdr:clientData/>
  </xdr:twoCellAnchor>
  <xdr:twoCellAnchor>
    <xdr:from>
      <xdr:col>6</xdr:col>
      <xdr:colOff>330201</xdr:colOff>
      <xdr:row>0</xdr:row>
      <xdr:rowOff>304804</xdr:rowOff>
    </xdr:from>
    <xdr:to>
      <xdr:col>11</xdr:col>
      <xdr:colOff>415753</xdr:colOff>
      <xdr:row>20</xdr:row>
      <xdr:rowOff>156636</xdr:rowOff>
    </xdr:to>
    <xdr:grpSp>
      <xdr:nvGrpSpPr>
        <xdr:cNvPr id="43" name="Grupo 211">
          <a:extLst>
            <a:ext uri="{FF2B5EF4-FFF2-40B4-BE49-F238E27FC236}">
              <a16:creationId xmlns:a16="http://schemas.microsoft.com/office/drawing/2014/main" id="{00000000-0008-0000-0000-00002B000000}"/>
            </a:ext>
          </a:extLst>
        </xdr:cNvPr>
        <xdr:cNvGrpSpPr/>
      </xdr:nvGrpSpPr>
      <xdr:grpSpPr>
        <a:xfrm>
          <a:off x="5026892" y="304804"/>
          <a:ext cx="3133552" cy="3765741"/>
          <a:chOff x="2442827" y="948331"/>
          <a:chExt cx="2883640" cy="3916257"/>
        </a:xfrm>
        <a:solidFill>
          <a:schemeClr val="bg1">
            <a:lumMod val="85000"/>
          </a:schemeClr>
        </a:solidFill>
      </xdr:grpSpPr>
      <xdr:sp macro="" textlink="">
        <xdr:nvSpPr>
          <xdr:cNvPr id="44" name="Freeform 43">
            <a:extLst>
              <a:ext uri="{FF2B5EF4-FFF2-40B4-BE49-F238E27FC236}">
                <a16:creationId xmlns:a16="http://schemas.microsoft.com/office/drawing/2014/main" id="{00000000-0008-0000-0000-00002C000000}"/>
              </a:ext>
            </a:extLst>
          </xdr:cNvPr>
          <xdr:cNvSpPr>
            <a:spLocks/>
          </xdr:cNvSpPr>
        </xdr:nvSpPr>
        <xdr:spPr bwMode="auto">
          <a:xfrm>
            <a:off x="2442827" y="3259202"/>
            <a:ext cx="527368" cy="535517"/>
          </a:xfrm>
          <a:custGeom>
            <a:avLst/>
            <a:gdLst/>
            <a:ahLst/>
            <a:cxnLst>
              <a:cxn ang="0">
                <a:pos x="0" y="945"/>
              </a:cxn>
              <a:cxn ang="0">
                <a:pos x="150" y="985"/>
              </a:cxn>
              <a:cxn ang="0">
                <a:pos x="221" y="1105"/>
              </a:cxn>
              <a:cxn ang="0">
                <a:pos x="544" y="1400"/>
              </a:cxn>
              <a:cxn ang="0">
                <a:pos x="965" y="1620"/>
              </a:cxn>
              <a:cxn ang="0">
                <a:pos x="1261" y="1690"/>
              </a:cxn>
              <a:cxn ang="0">
                <a:pos x="1318" y="1835"/>
              </a:cxn>
              <a:cxn ang="0">
                <a:pos x="1477" y="1895"/>
              </a:cxn>
              <a:cxn ang="0">
                <a:pos x="1533" y="2081"/>
              </a:cxn>
              <a:cxn ang="0">
                <a:pos x="1591" y="2134"/>
              </a:cxn>
              <a:cxn ang="0">
                <a:pos x="1725" y="2178"/>
              </a:cxn>
              <a:cxn ang="0">
                <a:pos x="1845" y="2108"/>
              </a:cxn>
              <a:cxn ang="0">
                <a:pos x="1839" y="1939"/>
              </a:cxn>
              <a:cxn ang="0">
                <a:pos x="1914" y="1795"/>
              </a:cxn>
              <a:cxn ang="0">
                <a:pos x="1864" y="1636"/>
              </a:cxn>
              <a:cxn ang="0">
                <a:pos x="1839" y="1424"/>
              </a:cxn>
              <a:cxn ang="0">
                <a:pos x="1924" y="1295"/>
              </a:cxn>
              <a:cxn ang="0">
                <a:pos x="2123" y="1209"/>
              </a:cxn>
              <a:cxn ang="0">
                <a:pos x="2099" y="1093"/>
              </a:cxn>
              <a:cxn ang="0">
                <a:pos x="2123" y="985"/>
              </a:cxn>
              <a:cxn ang="0">
                <a:pos x="1922" y="874"/>
              </a:cxn>
              <a:cxn ang="0">
                <a:pos x="1713" y="850"/>
              </a:cxn>
              <a:cxn ang="0">
                <a:pos x="1745" y="626"/>
              </a:cxn>
              <a:cxn ang="0">
                <a:pos x="1674" y="491"/>
              </a:cxn>
              <a:cxn ang="0">
                <a:pos x="1548" y="395"/>
              </a:cxn>
              <a:cxn ang="0">
                <a:pos x="1383" y="399"/>
              </a:cxn>
              <a:cxn ang="0">
                <a:pos x="1260" y="327"/>
              </a:cxn>
              <a:cxn ang="0">
                <a:pos x="1166" y="219"/>
              </a:cxn>
              <a:cxn ang="0">
                <a:pos x="989" y="0"/>
              </a:cxn>
              <a:cxn ang="0">
                <a:pos x="859" y="64"/>
              </a:cxn>
              <a:cxn ang="0">
                <a:pos x="756" y="16"/>
              </a:cxn>
              <a:cxn ang="0">
                <a:pos x="662" y="120"/>
              </a:cxn>
              <a:cxn ang="0">
                <a:pos x="591" y="52"/>
              </a:cxn>
              <a:cxn ang="0">
                <a:pos x="433" y="132"/>
              </a:cxn>
              <a:cxn ang="0">
                <a:pos x="339" y="255"/>
              </a:cxn>
              <a:cxn ang="0">
                <a:pos x="331" y="375"/>
              </a:cxn>
              <a:cxn ang="0">
                <a:pos x="433" y="554"/>
              </a:cxn>
              <a:cxn ang="0">
                <a:pos x="433" y="754"/>
              </a:cxn>
              <a:cxn ang="0">
                <a:pos x="272" y="754"/>
              </a:cxn>
              <a:cxn ang="0">
                <a:pos x="130" y="742"/>
              </a:cxn>
              <a:cxn ang="0">
                <a:pos x="32" y="818"/>
              </a:cxn>
              <a:cxn ang="0">
                <a:pos x="0" y="945"/>
              </a:cxn>
            </a:cxnLst>
            <a:rect l="0" t="0" r="r" b="b"/>
            <a:pathLst>
              <a:path w="2123" h="2178">
                <a:moveTo>
                  <a:pt x="0" y="945"/>
                </a:moveTo>
                <a:lnTo>
                  <a:pt x="150" y="985"/>
                </a:lnTo>
                <a:lnTo>
                  <a:pt x="221" y="1105"/>
                </a:lnTo>
                <a:lnTo>
                  <a:pt x="544" y="1400"/>
                </a:lnTo>
                <a:lnTo>
                  <a:pt x="965" y="1620"/>
                </a:lnTo>
                <a:lnTo>
                  <a:pt x="1261" y="1690"/>
                </a:lnTo>
                <a:lnTo>
                  <a:pt x="1318" y="1835"/>
                </a:lnTo>
                <a:lnTo>
                  <a:pt x="1477" y="1895"/>
                </a:lnTo>
                <a:lnTo>
                  <a:pt x="1533" y="2081"/>
                </a:lnTo>
                <a:lnTo>
                  <a:pt x="1591" y="2134"/>
                </a:lnTo>
                <a:lnTo>
                  <a:pt x="1725" y="2178"/>
                </a:lnTo>
                <a:lnTo>
                  <a:pt x="1845" y="2108"/>
                </a:lnTo>
                <a:lnTo>
                  <a:pt x="1839" y="1939"/>
                </a:lnTo>
                <a:lnTo>
                  <a:pt x="1914" y="1795"/>
                </a:lnTo>
                <a:lnTo>
                  <a:pt x="1864" y="1636"/>
                </a:lnTo>
                <a:lnTo>
                  <a:pt x="1839" y="1424"/>
                </a:lnTo>
                <a:lnTo>
                  <a:pt x="1924" y="1295"/>
                </a:lnTo>
                <a:lnTo>
                  <a:pt x="2123" y="1209"/>
                </a:lnTo>
                <a:lnTo>
                  <a:pt x="2099" y="1093"/>
                </a:lnTo>
                <a:lnTo>
                  <a:pt x="2123" y="985"/>
                </a:lnTo>
                <a:lnTo>
                  <a:pt x="1922" y="874"/>
                </a:lnTo>
                <a:lnTo>
                  <a:pt x="1713" y="850"/>
                </a:lnTo>
                <a:lnTo>
                  <a:pt x="1745" y="626"/>
                </a:lnTo>
                <a:lnTo>
                  <a:pt x="1674" y="491"/>
                </a:lnTo>
                <a:lnTo>
                  <a:pt x="1548" y="395"/>
                </a:lnTo>
                <a:lnTo>
                  <a:pt x="1383" y="399"/>
                </a:lnTo>
                <a:lnTo>
                  <a:pt x="1260" y="327"/>
                </a:lnTo>
                <a:lnTo>
                  <a:pt x="1166" y="219"/>
                </a:lnTo>
                <a:lnTo>
                  <a:pt x="989" y="0"/>
                </a:lnTo>
                <a:lnTo>
                  <a:pt x="859" y="64"/>
                </a:lnTo>
                <a:lnTo>
                  <a:pt x="756" y="16"/>
                </a:lnTo>
                <a:lnTo>
                  <a:pt x="662" y="120"/>
                </a:lnTo>
                <a:lnTo>
                  <a:pt x="591" y="52"/>
                </a:lnTo>
                <a:lnTo>
                  <a:pt x="433" y="132"/>
                </a:lnTo>
                <a:lnTo>
                  <a:pt x="339" y="255"/>
                </a:lnTo>
                <a:lnTo>
                  <a:pt x="331" y="375"/>
                </a:lnTo>
                <a:lnTo>
                  <a:pt x="433" y="554"/>
                </a:lnTo>
                <a:lnTo>
                  <a:pt x="433" y="754"/>
                </a:lnTo>
                <a:lnTo>
                  <a:pt x="272" y="754"/>
                </a:lnTo>
                <a:lnTo>
                  <a:pt x="130" y="742"/>
                </a:lnTo>
                <a:lnTo>
                  <a:pt x="32" y="818"/>
                </a:lnTo>
                <a:lnTo>
                  <a:pt x="0" y="94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5" name="Freeform 44">
            <a:extLst>
              <a:ext uri="{FF2B5EF4-FFF2-40B4-BE49-F238E27FC236}">
                <a16:creationId xmlns:a16="http://schemas.microsoft.com/office/drawing/2014/main" id="{00000000-0008-0000-0000-00002D000000}"/>
              </a:ext>
            </a:extLst>
          </xdr:cNvPr>
          <xdr:cNvSpPr>
            <a:spLocks/>
          </xdr:cNvSpPr>
        </xdr:nvSpPr>
        <xdr:spPr bwMode="auto">
          <a:xfrm>
            <a:off x="2898016" y="3539766"/>
            <a:ext cx="753216" cy="461010"/>
          </a:xfrm>
          <a:custGeom>
            <a:avLst/>
            <a:gdLst/>
            <a:ahLst/>
            <a:cxnLst>
              <a:cxn ang="0">
                <a:pos x="3261" y="2349"/>
              </a:cxn>
              <a:cxn ang="0">
                <a:pos x="3531" y="2289"/>
              </a:cxn>
              <a:cxn ang="0">
                <a:pos x="3783" y="2165"/>
              </a:cxn>
              <a:cxn ang="0">
                <a:pos x="3654" y="2020"/>
              </a:cxn>
              <a:cxn ang="0">
                <a:pos x="3206" y="1825"/>
              </a:cxn>
              <a:cxn ang="0">
                <a:pos x="2941" y="1805"/>
              </a:cxn>
              <a:cxn ang="0">
                <a:pos x="2852" y="1481"/>
              </a:cxn>
              <a:cxn ang="0">
                <a:pos x="2548" y="1361"/>
              </a:cxn>
              <a:cxn ang="0">
                <a:pos x="2454" y="1118"/>
              </a:cxn>
              <a:cxn ang="0">
                <a:pos x="2281" y="1108"/>
              </a:cxn>
              <a:cxn ang="0">
                <a:pos x="2193" y="968"/>
              </a:cxn>
              <a:cxn ang="0">
                <a:pos x="2163" y="763"/>
              </a:cxn>
              <a:cxn ang="0">
                <a:pos x="1937" y="758"/>
              </a:cxn>
              <a:cxn ang="0">
                <a:pos x="1583" y="639"/>
              </a:cxn>
              <a:cxn ang="0">
                <a:pos x="1228" y="419"/>
              </a:cxn>
              <a:cxn ang="0">
                <a:pos x="1086" y="494"/>
              </a:cxn>
              <a:cxn ang="0">
                <a:pos x="954" y="509"/>
              </a:cxn>
              <a:cxn ang="0">
                <a:pos x="771" y="464"/>
              </a:cxn>
              <a:cxn ang="0">
                <a:pos x="659" y="354"/>
              </a:cxn>
              <a:cxn ang="0">
                <a:pos x="718" y="195"/>
              </a:cxn>
              <a:cxn ang="0">
                <a:pos x="659" y="40"/>
              </a:cxn>
              <a:cxn ang="0">
                <a:pos x="511" y="0"/>
              </a:cxn>
              <a:cxn ang="0">
                <a:pos x="358" y="85"/>
              </a:cxn>
              <a:cxn ang="0">
                <a:pos x="108" y="195"/>
              </a:cxn>
              <a:cxn ang="0">
                <a:pos x="3" y="355"/>
              </a:cxn>
              <a:cxn ang="0">
                <a:pos x="36" y="620"/>
              </a:cxn>
              <a:cxn ang="0">
                <a:pos x="98" y="818"/>
              </a:cxn>
              <a:cxn ang="0">
                <a:pos x="0" y="1002"/>
              </a:cxn>
              <a:cxn ang="0">
                <a:pos x="10" y="1210"/>
              </a:cxn>
              <a:cxn ang="0">
                <a:pos x="245" y="1371"/>
              </a:cxn>
              <a:cxn ang="0">
                <a:pos x="496" y="1361"/>
              </a:cxn>
              <a:cxn ang="0">
                <a:pos x="728" y="1446"/>
              </a:cxn>
              <a:cxn ang="0">
                <a:pos x="845" y="1376"/>
              </a:cxn>
              <a:cxn ang="0">
                <a:pos x="850" y="1271"/>
              </a:cxn>
              <a:cxn ang="0">
                <a:pos x="984" y="1206"/>
              </a:cxn>
              <a:cxn ang="0">
                <a:pos x="1185" y="1241"/>
              </a:cxn>
              <a:cxn ang="0">
                <a:pos x="1406" y="1481"/>
              </a:cxn>
              <a:cxn ang="0">
                <a:pos x="1612" y="1644"/>
              </a:cxn>
              <a:cxn ang="0">
                <a:pos x="1797" y="1646"/>
              </a:cxn>
              <a:cxn ang="0">
                <a:pos x="2129" y="1823"/>
              </a:cxn>
              <a:cxn ang="0">
                <a:pos x="2243" y="1744"/>
              </a:cxn>
              <a:cxn ang="0">
                <a:pos x="2399" y="1735"/>
              </a:cxn>
              <a:cxn ang="0">
                <a:pos x="2546" y="1886"/>
              </a:cxn>
              <a:cxn ang="0">
                <a:pos x="2779" y="1961"/>
              </a:cxn>
              <a:cxn ang="0">
                <a:pos x="2999" y="2198"/>
              </a:cxn>
              <a:cxn ang="0">
                <a:pos x="3261" y="2349"/>
              </a:cxn>
            </a:cxnLst>
            <a:rect l="0" t="0" r="r" b="b"/>
            <a:pathLst>
              <a:path w="3783" h="2349">
                <a:moveTo>
                  <a:pt x="3261" y="2349"/>
                </a:moveTo>
                <a:lnTo>
                  <a:pt x="3531" y="2289"/>
                </a:lnTo>
                <a:lnTo>
                  <a:pt x="3783" y="2165"/>
                </a:lnTo>
                <a:lnTo>
                  <a:pt x="3654" y="2020"/>
                </a:lnTo>
                <a:lnTo>
                  <a:pt x="3206" y="1825"/>
                </a:lnTo>
                <a:lnTo>
                  <a:pt x="2941" y="1805"/>
                </a:lnTo>
                <a:lnTo>
                  <a:pt x="2852" y="1481"/>
                </a:lnTo>
                <a:lnTo>
                  <a:pt x="2548" y="1361"/>
                </a:lnTo>
                <a:lnTo>
                  <a:pt x="2454" y="1118"/>
                </a:lnTo>
                <a:lnTo>
                  <a:pt x="2281" y="1108"/>
                </a:lnTo>
                <a:lnTo>
                  <a:pt x="2193" y="968"/>
                </a:lnTo>
                <a:lnTo>
                  <a:pt x="2163" y="763"/>
                </a:lnTo>
                <a:lnTo>
                  <a:pt x="1937" y="758"/>
                </a:lnTo>
                <a:lnTo>
                  <a:pt x="1583" y="639"/>
                </a:lnTo>
                <a:lnTo>
                  <a:pt x="1228" y="419"/>
                </a:lnTo>
                <a:lnTo>
                  <a:pt x="1086" y="494"/>
                </a:lnTo>
                <a:lnTo>
                  <a:pt x="954" y="509"/>
                </a:lnTo>
                <a:lnTo>
                  <a:pt x="771" y="464"/>
                </a:lnTo>
                <a:lnTo>
                  <a:pt x="659" y="354"/>
                </a:lnTo>
                <a:lnTo>
                  <a:pt x="718" y="195"/>
                </a:lnTo>
                <a:lnTo>
                  <a:pt x="659" y="40"/>
                </a:lnTo>
                <a:lnTo>
                  <a:pt x="511" y="0"/>
                </a:lnTo>
                <a:lnTo>
                  <a:pt x="358" y="85"/>
                </a:lnTo>
                <a:lnTo>
                  <a:pt x="108" y="195"/>
                </a:lnTo>
                <a:lnTo>
                  <a:pt x="3" y="355"/>
                </a:lnTo>
                <a:lnTo>
                  <a:pt x="36" y="620"/>
                </a:lnTo>
                <a:lnTo>
                  <a:pt x="98" y="818"/>
                </a:lnTo>
                <a:lnTo>
                  <a:pt x="0" y="1002"/>
                </a:lnTo>
                <a:lnTo>
                  <a:pt x="10" y="1210"/>
                </a:lnTo>
                <a:lnTo>
                  <a:pt x="245" y="1371"/>
                </a:lnTo>
                <a:lnTo>
                  <a:pt x="496" y="1361"/>
                </a:lnTo>
                <a:lnTo>
                  <a:pt x="728" y="1446"/>
                </a:lnTo>
                <a:lnTo>
                  <a:pt x="845" y="1376"/>
                </a:lnTo>
                <a:lnTo>
                  <a:pt x="850" y="1271"/>
                </a:lnTo>
                <a:lnTo>
                  <a:pt x="984" y="1206"/>
                </a:lnTo>
                <a:lnTo>
                  <a:pt x="1185" y="1241"/>
                </a:lnTo>
                <a:lnTo>
                  <a:pt x="1406" y="1481"/>
                </a:lnTo>
                <a:lnTo>
                  <a:pt x="1612" y="1644"/>
                </a:lnTo>
                <a:lnTo>
                  <a:pt x="1797" y="1646"/>
                </a:lnTo>
                <a:lnTo>
                  <a:pt x="2129" y="1823"/>
                </a:lnTo>
                <a:lnTo>
                  <a:pt x="2243" y="1744"/>
                </a:lnTo>
                <a:lnTo>
                  <a:pt x="2399" y="1735"/>
                </a:lnTo>
                <a:lnTo>
                  <a:pt x="2546" y="1886"/>
                </a:lnTo>
                <a:lnTo>
                  <a:pt x="2779" y="1961"/>
                </a:lnTo>
                <a:lnTo>
                  <a:pt x="2999" y="2198"/>
                </a:lnTo>
                <a:lnTo>
                  <a:pt x="3261" y="2349"/>
                </a:lnTo>
                <a:close/>
              </a:path>
            </a:pathLst>
          </a:custGeom>
          <a:solidFill>
            <a:schemeClr val="bg1">
              <a:lumMod val="85000"/>
            </a:schemeClr>
          </a:solid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6" name="Freeform 45">
            <a:extLst>
              <a:ext uri="{FF2B5EF4-FFF2-40B4-BE49-F238E27FC236}">
                <a16:creationId xmlns:a16="http://schemas.microsoft.com/office/drawing/2014/main" id="{00000000-0008-0000-0000-00002E000000}"/>
              </a:ext>
            </a:extLst>
          </xdr:cNvPr>
          <xdr:cNvSpPr>
            <a:spLocks/>
          </xdr:cNvSpPr>
        </xdr:nvSpPr>
        <xdr:spPr bwMode="auto">
          <a:xfrm>
            <a:off x="2688466" y="3075264"/>
            <a:ext cx="528532" cy="564621"/>
          </a:xfrm>
          <a:custGeom>
            <a:avLst/>
            <a:gdLst/>
            <a:ahLst/>
            <a:cxnLst>
              <a:cxn ang="0">
                <a:pos x="655" y="0"/>
              </a:cxn>
              <a:cxn ang="0">
                <a:pos x="536" y="150"/>
              </a:cxn>
              <a:cxn ang="0">
                <a:pos x="478" y="354"/>
              </a:cxn>
              <a:cxn ang="0">
                <a:pos x="345" y="404"/>
              </a:cxn>
              <a:cxn ang="0">
                <a:pos x="429" y="549"/>
              </a:cxn>
              <a:cxn ang="0">
                <a:pos x="256" y="718"/>
              </a:cxn>
              <a:cxn ang="0">
                <a:pos x="256" y="908"/>
              </a:cxn>
              <a:cxn ang="0">
                <a:pos x="0" y="938"/>
              </a:cxn>
              <a:cxn ang="0">
                <a:pos x="215" y="1202"/>
              </a:cxn>
              <a:cxn ang="0">
                <a:pos x="343" y="1348"/>
              </a:cxn>
              <a:cxn ang="0">
                <a:pos x="493" y="1437"/>
              </a:cxn>
              <a:cxn ang="0">
                <a:pos x="699" y="1432"/>
              </a:cxn>
              <a:cxn ang="0">
                <a:pos x="854" y="1552"/>
              </a:cxn>
              <a:cxn ang="0">
                <a:pos x="946" y="1719"/>
              </a:cxn>
              <a:cxn ang="0">
                <a:pos x="906" y="2001"/>
              </a:cxn>
              <a:cxn ang="0">
                <a:pos x="1166" y="2031"/>
              </a:cxn>
              <a:cxn ang="0">
                <a:pos x="1416" y="2169"/>
              </a:cxn>
              <a:cxn ang="0">
                <a:pos x="1387" y="2314"/>
              </a:cxn>
              <a:cxn ang="0">
                <a:pos x="1417" y="2449"/>
              </a:cxn>
              <a:cxn ang="0">
                <a:pos x="1565" y="2364"/>
              </a:cxn>
              <a:cxn ang="0">
                <a:pos x="1717" y="2404"/>
              </a:cxn>
              <a:cxn ang="0">
                <a:pos x="1776" y="2553"/>
              </a:cxn>
              <a:cxn ang="0">
                <a:pos x="1719" y="2721"/>
              </a:cxn>
              <a:cxn ang="0">
                <a:pos x="1832" y="2831"/>
              </a:cxn>
              <a:cxn ang="0">
                <a:pos x="2011" y="2872"/>
              </a:cxn>
              <a:cxn ang="0">
                <a:pos x="2151" y="2856"/>
              </a:cxn>
              <a:cxn ang="0">
                <a:pos x="2286" y="2781"/>
              </a:cxn>
              <a:cxn ang="0">
                <a:pos x="2168" y="2662"/>
              </a:cxn>
              <a:cxn ang="0">
                <a:pos x="2068" y="2557"/>
              </a:cxn>
              <a:cxn ang="0">
                <a:pos x="2072" y="2437"/>
              </a:cxn>
              <a:cxn ang="0">
                <a:pos x="2142" y="2347"/>
              </a:cxn>
              <a:cxn ang="0">
                <a:pos x="2160" y="2199"/>
              </a:cxn>
              <a:cxn ang="0">
                <a:pos x="2007" y="2151"/>
              </a:cxn>
              <a:cxn ang="0">
                <a:pos x="1890" y="2051"/>
              </a:cxn>
              <a:cxn ang="0">
                <a:pos x="1821" y="1895"/>
              </a:cxn>
              <a:cxn ang="0">
                <a:pos x="1669" y="1795"/>
              </a:cxn>
              <a:cxn ang="0">
                <a:pos x="1629" y="1657"/>
              </a:cxn>
              <a:cxn ang="0">
                <a:pos x="1609" y="1512"/>
              </a:cxn>
              <a:cxn ang="0">
                <a:pos x="1786" y="1467"/>
              </a:cxn>
              <a:cxn ang="0">
                <a:pos x="1865" y="1582"/>
              </a:cxn>
              <a:cxn ang="0">
                <a:pos x="1983" y="1542"/>
              </a:cxn>
              <a:cxn ang="0">
                <a:pos x="1948" y="1317"/>
              </a:cxn>
              <a:cxn ang="0">
                <a:pos x="2126" y="1153"/>
              </a:cxn>
              <a:cxn ang="0">
                <a:pos x="2263" y="1123"/>
              </a:cxn>
              <a:cxn ang="0">
                <a:pos x="2411" y="1018"/>
              </a:cxn>
              <a:cxn ang="0">
                <a:pos x="2553" y="1133"/>
              </a:cxn>
              <a:cxn ang="0">
                <a:pos x="2657" y="1093"/>
              </a:cxn>
              <a:cxn ang="0">
                <a:pos x="2495" y="823"/>
              </a:cxn>
              <a:cxn ang="0">
                <a:pos x="2263" y="314"/>
              </a:cxn>
              <a:cxn ang="0">
                <a:pos x="2273" y="165"/>
              </a:cxn>
              <a:cxn ang="0">
                <a:pos x="2116" y="115"/>
              </a:cxn>
              <a:cxn ang="0">
                <a:pos x="1933" y="40"/>
              </a:cxn>
              <a:cxn ang="0">
                <a:pos x="1801" y="100"/>
              </a:cxn>
              <a:cxn ang="0">
                <a:pos x="1831" y="190"/>
              </a:cxn>
              <a:cxn ang="0">
                <a:pos x="1585" y="309"/>
              </a:cxn>
              <a:cxn ang="0">
                <a:pos x="1417" y="459"/>
              </a:cxn>
              <a:cxn ang="0">
                <a:pos x="1260" y="389"/>
              </a:cxn>
              <a:cxn ang="0">
                <a:pos x="1009" y="359"/>
              </a:cxn>
              <a:cxn ang="0">
                <a:pos x="841" y="284"/>
              </a:cxn>
              <a:cxn ang="0">
                <a:pos x="744" y="165"/>
              </a:cxn>
              <a:cxn ang="0">
                <a:pos x="655" y="0"/>
              </a:cxn>
            </a:cxnLst>
            <a:rect l="0" t="0" r="r" b="b"/>
            <a:pathLst>
              <a:path w="2657" h="2872">
                <a:moveTo>
                  <a:pt x="655" y="0"/>
                </a:moveTo>
                <a:lnTo>
                  <a:pt x="536" y="150"/>
                </a:lnTo>
                <a:lnTo>
                  <a:pt x="478" y="354"/>
                </a:lnTo>
                <a:lnTo>
                  <a:pt x="345" y="404"/>
                </a:lnTo>
                <a:lnTo>
                  <a:pt x="429" y="549"/>
                </a:lnTo>
                <a:lnTo>
                  <a:pt x="256" y="718"/>
                </a:lnTo>
                <a:lnTo>
                  <a:pt x="256" y="908"/>
                </a:lnTo>
                <a:lnTo>
                  <a:pt x="0" y="938"/>
                </a:lnTo>
                <a:lnTo>
                  <a:pt x="215" y="1202"/>
                </a:lnTo>
                <a:lnTo>
                  <a:pt x="343" y="1348"/>
                </a:lnTo>
                <a:lnTo>
                  <a:pt x="493" y="1437"/>
                </a:lnTo>
                <a:lnTo>
                  <a:pt x="699" y="1432"/>
                </a:lnTo>
                <a:lnTo>
                  <a:pt x="854" y="1552"/>
                </a:lnTo>
                <a:lnTo>
                  <a:pt x="946" y="1719"/>
                </a:lnTo>
                <a:lnTo>
                  <a:pt x="906" y="2001"/>
                </a:lnTo>
                <a:lnTo>
                  <a:pt x="1166" y="2031"/>
                </a:lnTo>
                <a:lnTo>
                  <a:pt x="1416" y="2169"/>
                </a:lnTo>
                <a:lnTo>
                  <a:pt x="1387" y="2314"/>
                </a:lnTo>
                <a:lnTo>
                  <a:pt x="1417" y="2449"/>
                </a:lnTo>
                <a:lnTo>
                  <a:pt x="1565" y="2364"/>
                </a:lnTo>
                <a:lnTo>
                  <a:pt x="1717" y="2404"/>
                </a:lnTo>
                <a:lnTo>
                  <a:pt x="1776" y="2553"/>
                </a:lnTo>
                <a:lnTo>
                  <a:pt x="1719" y="2721"/>
                </a:lnTo>
                <a:lnTo>
                  <a:pt x="1832" y="2831"/>
                </a:lnTo>
                <a:lnTo>
                  <a:pt x="2011" y="2872"/>
                </a:lnTo>
                <a:lnTo>
                  <a:pt x="2151" y="2856"/>
                </a:lnTo>
                <a:lnTo>
                  <a:pt x="2286" y="2781"/>
                </a:lnTo>
                <a:lnTo>
                  <a:pt x="2168" y="2662"/>
                </a:lnTo>
                <a:lnTo>
                  <a:pt x="2068" y="2557"/>
                </a:lnTo>
                <a:lnTo>
                  <a:pt x="2072" y="2437"/>
                </a:lnTo>
                <a:lnTo>
                  <a:pt x="2142" y="2347"/>
                </a:lnTo>
                <a:lnTo>
                  <a:pt x="2160" y="2199"/>
                </a:lnTo>
                <a:lnTo>
                  <a:pt x="2007" y="2151"/>
                </a:lnTo>
                <a:lnTo>
                  <a:pt x="1890" y="2051"/>
                </a:lnTo>
                <a:lnTo>
                  <a:pt x="1821" y="1895"/>
                </a:lnTo>
                <a:lnTo>
                  <a:pt x="1669" y="1795"/>
                </a:lnTo>
                <a:lnTo>
                  <a:pt x="1629" y="1657"/>
                </a:lnTo>
                <a:lnTo>
                  <a:pt x="1609" y="1512"/>
                </a:lnTo>
                <a:lnTo>
                  <a:pt x="1786" y="1467"/>
                </a:lnTo>
                <a:lnTo>
                  <a:pt x="1865" y="1582"/>
                </a:lnTo>
                <a:lnTo>
                  <a:pt x="1983" y="1542"/>
                </a:lnTo>
                <a:lnTo>
                  <a:pt x="1948" y="1317"/>
                </a:lnTo>
                <a:lnTo>
                  <a:pt x="2126" y="1153"/>
                </a:lnTo>
                <a:lnTo>
                  <a:pt x="2263" y="1123"/>
                </a:lnTo>
                <a:lnTo>
                  <a:pt x="2411" y="1018"/>
                </a:lnTo>
                <a:lnTo>
                  <a:pt x="2553" y="1133"/>
                </a:lnTo>
                <a:lnTo>
                  <a:pt x="2657" y="1093"/>
                </a:lnTo>
                <a:lnTo>
                  <a:pt x="2495" y="823"/>
                </a:lnTo>
                <a:lnTo>
                  <a:pt x="2263" y="314"/>
                </a:lnTo>
                <a:lnTo>
                  <a:pt x="2273" y="165"/>
                </a:lnTo>
                <a:lnTo>
                  <a:pt x="2116" y="115"/>
                </a:lnTo>
                <a:lnTo>
                  <a:pt x="1933" y="40"/>
                </a:lnTo>
                <a:lnTo>
                  <a:pt x="1801" y="100"/>
                </a:lnTo>
                <a:lnTo>
                  <a:pt x="1831" y="190"/>
                </a:lnTo>
                <a:lnTo>
                  <a:pt x="1585" y="309"/>
                </a:lnTo>
                <a:lnTo>
                  <a:pt x="1417" y="459"/>
                </a:lnTo>
                <a:lnTo>
                  <a:pt x="1260" y="389"/>
                </a:lnTo>
                <a:lnTo>
                  <a:pt x="1009" y="359"/>
                </a:lnTo>
                <a:lnTo>
                  <a:pt x="841" y="284"/>
                </a:lnTo>
                <a:lnTo>
                  <a:pt x="744" y="165"/>
                </a:lnTo>
                <a:lnTo>
                  <a:pt x="655"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7" name="Freeform 46">
            <a:extLst>
              <a:ext uri="{FF2B5EF4-FFF2-40B4-BE49-F238E27FC236}">
                <a16:creationId xmlns:a16="http://schemas.microsoft.com/office/drawing/2014/main" id="{00000000-0008-0000-0000-00002F000000}"/>
              </a:ext>
            </a:extLst>
          </xdr:cNvPr>
          <xdr:cNvSpPr>
            <a:spLocks/>
          </xdr:cNvSpPr>
        </xdr:nvSpPr>
        <xdr:spPr bwMode="auto">
          <a:xfrm>
            <a:off x="3008612" y="2951862"/>
            <a:ext cx="520383" cy="555308"/>
          </a:xfrm>
          <a:custGeom>
            <a:avLst/>
            <a:gdLst/>
            <a:ahLst/>
            <a:cxnLst>
              <a:cxn ang="0">
                <a:pos x="578" y="874"/>
              </a:cxn>
              <a:cxn ang="0">
                <a:pos x="1002" y="666"/>
              </a:cxn>
              <a:cxn ang="0">
                <a:pos x="1112" y="539"/>
              </a:cxn>
              <a:cxn ang="0">
                <a:pos x="1250" y="467"/>
              </a:cxn>
              <a:cxn ang="0">
                <a:pos x="1396" y="443"/>
              </a:cxn>
              <a:cxn ang="0">
                <a:pos x="1546" y="455"/>
              </a:cxn>
              <a:cxn ang="0">
                <a:pos x="1581" y="594"/>
              </a:cxn>
              <a:cxn ang="0">
                <a:pos x="1735" y="451"/>
              </a:cxn>
              <a:cxn ang="0">
                <a:pos x="1865" y="152"/>
              </a:cxn>
              <a:cxn ang="0">
                <a:pos x="1995" y="24"/>
              </a:cxn>
              <a:cxn ang="0">
                <a:pos x="2093" y="0"/>
              </a:cxn>
              <a:cxn ang="0">
                <a:pos x="2093" y="152"/>
              </a:cxn>
              <a:cxn ang="0">
                <a:pos x="1947" y="407"/>
              </a:cxn>
              <a:cxn ang="0">
                <a:pos x="1939" y="634"/>
              </a:cxn>
              <a:cxn ang="0">
                <a:pos x="1735" y="778"/>
              </a:cxn>
              <a:cxn ang="0">
                <a:pos x="1628" y="922"/>
              </a:cxn>
              <a:cxn ang="0">
                <a:pos x="1534" y="1013"/>
              </a:cxn>
              <a:cxn ang="0">
                <a:pos x="1573" y="1161"/>
              </a:cxn>
              <a:cxn ang="0">
                <a:pos x="1443" y="1281"/>
              </a:cxn>
              <a:cxn ang="0">
                <a:pos x="1349" y="1289"/>
              </a:cxn>
              <a:cxn ang="0">
                <a:pos x="1274" y="1376"/>
              </a:cxn>
              <a:cxn ang="0">
                <a:pos x="971" y="1851"/>
              </a:cxn>
              <a:cxn ang="0">
                <a:pos x="782" y="1995"/>
              </a:cxn>
              <a:cxn ang="0">
                <a:pos x="624" y="2250"/>
              </a:cxn>
              <a:cxn ang="0">
                <a:pos x="439" y="2262"/>
              </a:cxn>
              <a:cxn ang="0">
                <a:pos x="317" y="2223"/>
              </a:cxn>
              <a:cxn ang="0">
                <a:pos x="222" y="2142"/>
              </a:cxn>
              <a:cxn ang="0">
                <a:pos x="170" y="2022"/>
              </a:cxn>
              <a:cxn ang="0">
                <a:pos x="45" y="1939"/>
              </a:cxn>
              <a:cxn ang="0">
                <a:pos x="14" y="1827"/>
              </a:cxn>
              <a:cxn ang="0">
                <a:pos x="0" y="1710"/>
              </a:cxn>
              <a:cxn ang="0">
                <a:pos x="140" y="1676"/>
              </a:cxn>
              <a:cxn ang="0">
                <a:pos x="204" y="1768"/>
              </a:cxn>
              <a:cxn ang="0">
                <a:pos x="296" y="1735"/>
              </a:cxn>
              <a:cxn ang="0">
                <a:pos x="270" y="1556"/>
              </a:cxn>
              <a:cxn ang="0">
                <a:pos x="413" y="1423"/>
              </a:cxn>
              <a:cxn ang="0">
                <a:pos x="518" y="1402"/>
              </a:cxn>
              <a:cxn ang="0">
                <a:pos x="639" y="1317"/>
              </a:cxn>
              <a:cxn ang="0">
                <a:pos x="755" y="1408"/>
              </a:cxn>
              <a:cxn ang="0">
                <a:pos x="837" y="1378"/>
              </a:cxn>
              <a:cxn ang="0">
                <a:pos x="705" y="1158"/>
              </a:cxn>
              <a:cxn ang="0">
                <a:pos x="578" y="874"/>
              </a:cxn>
            </a:cxnLst>
            <a:rect l="0" t="0" r="r" b="b"/>
            <a:pathLst>
              <a:path w="2093" h="2262">
                <a:moveTo>
                  <a:pt x="578" y="874"/>
                </a:moveTo>
                <a:lnTo>
                  <a:pt x="1002" y="666"/>
                </a:lnTo>
                <a:lnTo>
                  <a:pt x="1112" y="539"/>
                </a:lnTo>
                <a:lnTo>
                  <a:pt x="1250" y="467"/>
                </a:lnTo>
                <a:lnTo>
                  <a:pt x="1396" y="443"/>
                </a:lnTo>
                <a:lnTo>
                  <a:pt x="1546" y="455"/>
                </a:lnTo>
                <a:lnTo>
                  <a:pt x="1581" y="594"/>
                </a:lnTo>
                <a:lnTo>
                  <a:pt x="1735" y="451"/>
                </a:lnTo>
                <a:lnTo>
                  <a:pt x="1865" y="152"/>
                </a:lnTo>
                <a:lnTo>
                  <a:pt x="1995" y="24"/>
                </a:lnTo>
                <a:lnTo>
                  <a:pt x="2093" y="0"/>
                </a:lnTo>
                <a:lnTo>
                  <a:pt x="2093" y="152"/>
                </a:lnTo>
                <a:lnTo>
                  <a:pt x="1947" y="407"/>
                </a:lnTo>
                <a:lnTo>
                  <a:pt x="1939" y="634"/>
                </a:lnTo>
                <a:lnTo>
                  <a:pt x="1735" y="778"/>
                </a:lnTo>
                <a:lnTo>
                  <a:pt x="1628" y="922"/>
                </a:lnTo>
                <a:lnTo>
                  <a:pt x="1534" y="1013"/>
                </a:lnTo>
                <a:lnTo>
                  <a:pt x="1573" y="1161"/>
                </a:lnTo>
                <a:lnTo>
                  <a:pt x="1443" y="1281"/>
                </a:lnTo>
                <a:lnTo>
                  <a:pt x="1349" y="1289"/>
                </a:lnTo>
                <a:lnTo>
                  <a:pt x="1274" y="1376"/>
                </a:lnTo>
                <a:lnTo>
                  <a:pt x="971" y="1851"/>
                </a:lnTo>
                <a:lnTo>
                  <a:pt x="782" y="1995"/>
                </a:lnTo>
                <a:lnTo>
                  <a:pt x="624" y="2250"/>
                </a:lnTo>
                <a:lnTo>
                  <a:pt x="439" y="2262"/>
                </a:lnTo>
                <a:lnTo>
                  <a:pt x="317" y="2223"/>
                </a:lnTo>
                <a:lnTo>
                  <a:pt x="222" y="2142"/>
                </a:lnTo>
                <a:lnTo>
                  <a:pt x="170" y="2022"/>
                </a:lnTo>
                <a:lnTo>
                  <a:pt x="45" y="1939"/>
                </a:lnTo>
                <a:lnTo>
                  <a:pt x="14" y="1827"/>
                </a:lnTo>
                <a:lnTo>
                  <a:pt x="0" y="1710"/>
                </a:lnTo>
                <a:lnTo>
                  <a:pt x="140" y="1676"/>
                </a:lnTo>
                <a:lnTo>
                  <a:pt x="204" y="1768"/>
                </a:lnTo>
                <a:lnTo>
                  <a:pt x="296" y="1735"/>
                </a:lnTo>
                <a:lnTo>
                  <a:pt x="270" y="1556"/>
                </a:lnTo>
                <a:lnTo>
                  <a:pt x="413" y="1423"/>
                </a:lnTo>
                <a:lnTo>
                  <a:pt x="518" y="1402"/>
                </a:lnTo>
                <a:lnTo>
                  <a:pt x="639" y="1317"/>
                </a:lnTo>
                <a:lnTo>
                  <a:pt x="755" y="1408"/>
                </a:lnTo>
                <a:lnTo>
                  <a:pt x="837" y="1378"/>
                </a:lnTo>
                <a:lnTo>
                  <a:pt x="705" y="1158"/>
                </a:lnTo>
                <a:lnTo>
                  <a:pt x="578" y="874"/>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8" name="Freeform 47">
            <a:extLst>
              <a:ext uri="{FF2B5EF4-FFF2-40B4-BE49-F238E27FC236}">
                <a16:creationId xmlns:a16="http://schemas.microsoft.com/office/drawing/2014/main" id="{00000000-0008-0000-0000-000030000000}"/>
              </a:ext>
            </a:extLst>
          </xdr:cNvPr>
          <xdr:cNvSpPr>
            <a:spLocks/>
          </xdr:cNvSpPr>
        </xdr:nvSpPr>
        <xdr:spPr bwMode="auto">
          <a:xfrm>
            <a:off x="3099417" y="3174218"/>
            <a:ext cx="1135063" cy="859155"/>
          </a:xfrm>
          <a:custGeom>
            <a:avLst/>
            <a:gdLst/>
            <a:ahLst/>
            <a:cxnLst>
              <a:cxn ang="0">
                <a:pos x="4347" y="2853"/>
              </a:cxn>
              <a:cxn ang="0">
                <a:pos x="4055" y="3116"/>
              </a:cxn>
              <a:cxn ang="0">
                <a:pos x="3831" y="3307"/>
              </a:cxn>
              <a:cxn ang="0">
                <a:pos x="3630" y="3399"/>
              </a:cxn>
              <a:cxn ang="0">
                <a:pos x="3343" y="3375"/>
              </a:cxn>
              <a:cxn ang="0">
                <a:pos x="3071" y="3343"/>
              </a:cxn>
              <a:cxn ang="0">
                <a:pos x="2815" y="3355"/>
              </a:cxn>
              <a:cxn ang="0">
                <a:pos x="2366" y="3224"/>
              </a:cxn>
              <a:cxn ang="0">
                <a:pos x="2116" y="3102"/>
              </a:cxn>
              <a:cxn ang="0">
                <a:pos x="1548" y="2931"/>
              </a:cxn>
              <a:cxn ang="0">
                <a:pos x="1231" y="2578"/>
              </a:cxn>
              <a:cxn ang="0">
                <a:pos x="1021" y="2373"/>
              </a:cxn>
              <a:cxn ang="0">
                <a:pos x="925" y="2098"/>
              </a:cxn>
              <a:cxn ang="0">
                <a:pos x="462" y="1999"/>
              </a:cxn>
              <a:cxn ang="0">
                <a:pos x="0" y="1644"/>
              </a:cxn>
              <a:cxn ang="0">
                <a:pos x="59" y="1476"/>
              </a:cxn>
              <a:cxn ang="0">
                <a:pos x="259" y="1342"/>
              </a:cxn>
              <a:cxn ang="0">
                <a:pos x="606" y="945"/>
              </a:cxn>
              <a:cxn ang="0">
                <a:pos x="982" y="382"/>
              </a:cxn>
              <a:cxn ang="0">
                <a:pos x="1207" y="255"/>
              </a:cxn>
              <a:cxn ang="0">
                <a:pos x="1276" y="0"/>
              </a:cxn>
              <a:cxn ang="0">
                <a:pos x="1563" y="192"/>
              </a:cxn>
              <a:cxn ang="0">
                <a:pos x="1512" y="459"/>
              </a:cxn>
              <a:cxn ang="0">
                <a:pos x="1575" y="922"/>
              </a:cxn>
              <a:cxn ang="0">
                <a:pos x="1902" y="1125"/>
              </a:cxn>
              <a:cxn ang="0">
                <a:pos x="2461" y="1261"/>
              </a:cxn>
              <a:cxn ang="0">
                <a:pos x="2709" y="1728"/>
              </a:cxn>
              <a:cxn ang="0">
                <a:pos x="3110" y="1915"/>
              </a:cxn>
              <a:cxn ang="0">
                <a:pos x="3252" y="1712"/>
              </a:cxn>
              <a:cxn ang="0">
                <a:pos x="3630" y="1847"/>
              </a:cxn>
              <a:cxn ang="0">
                <a:pos x="4006" y="2218"/>
              </a:cxn>
              <a:cxn ang="0">
                <a:pos x="4386" y="2645"/>
              </a:cxn>
            </a:cxnLst>
            <a:rect l="0" t="0" r="r" b="b"/>
            <a:pathLst>
              <a:path w="4569" h="3499">
                <a:moveTo>
                  <a:pt x="4569" y="2701"/>
                </a:moveTo>
                <a:lnTo>
                  <a:pt x="4347" y="2853"/>
                </a:lnTo>
                <a:lnTo>
                  <a:pt x="4193" y="3124"/>
                </a:lnTo>
                <a:lnTo>
                  <a:pt x="4055" y="3116"/>
                </a:lnTo>
                <a:lnTo>
                  <a:pt x="3937" y="3196"/>
                </a:lnTo>
                <a:lnTo>
                  <a:pt x="3831" y="3307"/>
                </a:lnTo>
                <a:lnTo>
                  <a:pt x="3795" y="3447"/>
                </a:lnTo>
                <a:lnTo>
                  <a:pt x="3630" y="3399"/>
                </a:lnTo>
                <a:lnTo>
                  <a:pt x="3484" y="3499"/>
                </a:lnTo>
                <a:lnTo>
                  <a:pt x="3343" y="3375"/>
                </a:lnTo>
                <a:lnTo>
                  <a:pt x="3193" y="3391"/>
                </a:lnTo>
                <a:lnTo>
                  <a:pt x="3071" y="3343"/>
                </a:lnTo>
                <a:lnTo>
                  <a:pt x="2941" y="3447"/>
                </a:lnTo>
                <a:lnTo>
                  <a:pt x="2815" y="3355"/>
                </a:lnTo>
                <a:lnTo>
                  <a:pt x="2587" y="3355"/>
                </a:lnTo>
                <a:lnTo>
                  <a:pt x="2366" y="3224"/>
                </a:lnTo>
                <a:lnTo>
                  <a:pt x="2220" y="3222"/>
                </a:lnTo>
                <a:lnTo>
                  <a:pt x="2116" y="3102"/>
                </a:lnTo>
                <a:lnTo>
                  <a:pt x="1762" y="2950"/>
                </a:lnTo>
                <a:lnTo>
                  <a:pt x="1548" y="2931"/>
                </a:lnTo>
                <a:lnTo>
                  <a:pt x="1477" y="2674"/>
                </a:lnTo>
                <a:lnTo>
                  <a:pt x="1231" y="2578"/>
                </a:lnTo>
                <a:lnTo>
                  <a:pt x="1158" y="2383"/>
                </a:lnTo>
                <a:lnTo>
                  <a:pt x="1021" y="2373"/>
                </a:lnTo>
                <a:lnTo>
                  <a:pt x="946" y="2257"/>
                </a:lnTo>
                <a:lnTo>
                  <a:pt x="925" y="2098"/>
                </a:lnTo>
                <a:lnTo>
                  <a:pt x="742" y="2095"/>
                </a:lnTo>
                <a:lnTo>
                  <a:pt x="462" y="1999"/>
                </a:lnTo>
                <a:lnTo>
                  <a:pt x="180" y="1824"/>
                </a:lnTo>
                <a:lnTo>
                  <a:pt x="0" y="1644"/>
                </a:lnTo>
                <a:lnTo>
                  <a:pt x="4" y="1544"/>
                </a:lnTo>
                <a:lnTo>
                  <a:pt x="59" y="1476"/>
                </a:lnTo>
                <a:lnTo>
                  <a:pt x="75" y="1357"/>
                </a:lnTo>
                <a:lnTo>
                  <a:pt x="259" y="1342"/>
                </a:lnTo>
                <a:lnTo>
                  <a:pt x="414" y="1092"/>
                </a:lnTo>
                <a:lnTo>
                  <a:pt x="606" y="945"/>
                </a:lnTo>
                <a:lnTo>
                  <a:pt x="909" y="472"/>
                </a:lnTo>
                <a:lnTo>
                  <a:pt x="982" y="382"/>
                </a:lnTo>
                <a:lnTo>
                  <a:pt x="1077" y="375"/>
                </a:lnTo>
                <a:lnTo>
                  <a:pt x="1207" y="255"/>
                </a:lnTo>
                <a:lnTo>
                  <a:pt x="1170" y="103"/>
                </a:lnTo>
                <a:lnTo>
                  <a:pt x="1276" y="0"/>
                </a:lnTo>
                <a:lnTo>
                  <a:pt x="1409" y="64"/>
                </a:lnTo>
                <a:lnTo>
                  <a:pt x="1563" y="192"/>
                </a:lnTo>
                <a:lnTo>
                  <a:pt x="1575" y="327"/>
                </a:lnTo>
                <a:lnTo>
                  <a:pt x="1512" y="459"/>
                </a:lnTo>
                <a:lnTo>
                  <a:pt x="1535" y="694"/>
                </a:lnTo>
                <a:lnTo>
                  <a:pt x="1575" y="922"/>
                </a:lnTo>
                <a:lnTo>
                  <a:pt x="1665" y="1081"/>
                </a:lnTo>
                <a:lnTo>
                  <a:pt x="1902" y="1125"/>
                </a:lnTo>
                <a:lnTo>
                  <a:pt x="2165" y="1341"/>
                </a:lnTo>
                <a:lnTo>
                  <a:pt x="2461" y="1261"/>
                </a:lnTo>
                <a:lnTo>
                  <a:pt x="2661" y="1580"/>
                </a:lnTo>
                <a:lnTo>
                  <a:pt x="2709" y="1728"/>
                </a:lnTo>
                <a:lnTo>
                  <a:pt x="2957" y="1955"/>
                </a:lnTo>
                <a:lnTo>
                  <a:pt x="3110" y="1915"/>
                </a:lnTo>
                <a:lnTo>
                  <a:pt x="3213" y="1811"/>
                </a:lnTo>
                <a:lnTo>
                  <a:pt x="3252" y="1712"/>
                </a:lnTo>
                <a:lnTo>
                  <a:pt x="3437" y="1700"/>
                </a:lnTo>
                <a:lnTo>
                  <a:pt x="3630" y="1847"/>
                </a:lnTo>
                <a:lnTo>
                  <a:pt x="3784" y="2087"/>
                </a:lnTo>
                <a:lnTo>
                  <a:pt x="4006" y="2218"/>
                </a:lnTo>
                <a:lnTo>
                  <a:pt x="4185" y="2458"/>
                </a:lnTo>
                <a:lnTo>
                  <a:pt x="4386" y="2645"/>
                </a:lnTo>
                <a:lnTo>
                  <a:pt x="4569" y="270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49" name="Freeform 48">
            <a:extLst>
              <a:ext uri="{FF2B5EF4-FFF2-40B4-BE49-F238E27FC236}">
                <a16:creationId xmlns:a16="http://schemas.microsoft.com/office/drawing/2014/main" id="{00000000-0008-0000-0000-000031000000}"/>
              </a:ext>
            </a:extLst>
          </xdr:cNvPr>
          <xdr:cNvSpPr>
            <a:spLocks/>
          </xdr:cNvSpPr>
        </xdr:nvSpPr>
        <xdr:spPr bwMode="auto">
          <a:xfrm>
            <a:off x="2817688" y="2696909"/>
            <a:ext cx="412115" cy="469160"/>
          </a:xfrm>
          <a:custGeom>
            <a:avLst/>
            <a:gdLst/>
            <a:ahLst/>
            <a:cxnLst>
              <a:cxn ang="0">
                <a:pos x="1206" y="11"/>
              </a:cxn>
              <a:cxn ang="0">
                <a:pos x="1119" y="188"/>
              </a:cxn>
              <a:cxn ang="0">
                <a:pos x="981" y="323"/>
              </a:cxn>
              <a:cxn ang="0">
                <a:pos x="886" y="527"/>
              </a:cxn>
              <a:cxn ang="0">
                <a:pos x="870" y="810"/>
              </a:cxn>
              <a:cxn ang="0">
                <a:pos x="658" y="934"/>
              </a:cxn>
              <a:cxn ang="0">
                <a:pos x="504" y="838"/>
              </a:cxn>
              <a:cxn ang="0">
                <a:pos x="386" y="834"/>
              </a:cxn>
              <a:cxn ang="0">
                <a:pos x="315" y="750"/>
              </a:cxn>
              <a:cxn ang="0">
                <a:pos x="209" y="754"/>
              </a:cxn>
              <a:cxn ang="0">
                <a:pos x="67" y="762"/>
              </a:cxn>
              <a:cxn ang="0">
                <a:pos x="12" y="850"/>
              </a:cxn>
              <a:cxn ang="0">
                <a:pos x="24" y="946"/>
              </a:cxn>
              <a:cxn ang="0">
                <a:pos x="138" y="970"/>
              </a:cxn>
              <a:cxn ang="0">
                <a:pos x="189" y="1050"/>
              </a:cxn>
              <a:cxn ang="0">
                <a:pos x="327" y="1062"/>
              </a:cxn>
              <a:cxn ang="0">
                <a:pos x="252" y="1154"/>
              </a:cxn>
              <a:cxn ang="0">
                <a:pos x="256" y="1265"/>
              </a:cxn>
              <a:cxn ang="0">
                <a:pos x="173" y="1337"/>
              </a:cxn>
              <a:cxn ang="0">
                <a:pos x="106" y="1469"/>
              </a:cxn>
              <a:cxn ang="0">
                <a:pos x="0" y="1545"/>
              </a:cxn>
              <a:cxn ang="0">
                <a:pos x="69" y="1673"/>
              </a:cxn>
              <a:cxn ang="0">
                <a:pos x="153" y="1774"/>
              </a:cxn>
              <a:cxn ang="0">
                <a:pos x="284" y="1832"/>
              </a:cxn>
              <a:cxn ang="0">
                <a:pos x="486" y="1858"/>
              </a:cxn>
              <a:cxn ang="0">
                <a:pos x="610" y="1912"/>
              </a:cxn>
              <a:cxn ang="0">
                <a:pos x="744" y="1793"/>
              </a:cxn>
              <a:cxn ang="0">
                <a:pos x="943" y="1697"/>
              </a:cxn>
              <a:cxn ang="0">
                <a:pos x="918" y="1625"/>
              </a:cxn>
              <a:cxn ang="0">
                <a:pos x="1023" y="1577"/>
              </a:cxn>
              <a:cxn ang="0">
                <a:pos x="1179" y="1640"/>
              </a:cxn>
              <a:cxn ang="0">
                <a:pos x="1296" y="1677"/>
              </a:cxn>
              <a:cxn ang="0">
                <a:pos x="1418" y="1245"/>
              </a:cxn>
              <a:cxn ang="0">
                <a:pos x="1544" y="1002"/>
              </a:cxn>
              <a:cxn ang="0">
                <a:pos x="1654" y="918"/>
              </a:cxn>
              <a:cxn ang="0">
                <a:pos x="1656" y="786"/>
              </a:cxn>
              <a:cxn ang="0">
                <a:pos x="1595" y="703"/>
              </a:cxn>
              <a:cxn ang="0">
                <a:pos x="1548" y="511"/>
              </a:cxn>
              <a:cxn ang="0">
                <a:pos x="1619" y="283"/>
              </a:cxn>
              <a:cxn ang="0">
                <a:pos x="1556" y="236"/>
              </a:cxn>
              <a:cxn ang="0">
                <a:pos x="1401" y="130"/>
              </a:cxn>
              <a:cxn ang="0">
                <a:pos x="1300" y="0"/>
              </a:cxn>
              <a:cxn ang="0">
                <a:pos x="1206" y="11"/>
              </a:cxn>
            </a:cxnLst>
            <a:rect l="0" t="0" r="r" b="b"/>
            <a:pathLst>
              <a:path w="1656" h="1912">
                <a:moveTo>
                  <a:pt x="1206" y="11"/>
                </a:moveTo>
                <a:lnTo>
                  <a:pt x="1119" y="188"/>
                </a:lnTo>
                <a:lnTo>
                  <a:pt x="981" y="323"/>
                </a:lnTo>
                <a:lnTo>
                  <a:pt x="886" y="527"/>
                </a:lnTo>
                <a:lnTo>
                  <a:pt x="870" y="810"/>
                </a:lnTo>
                <a:lnTo>
                  <a:pt x="658" y="934"/>
                </a:lnTo>
                <a:lnTo>
                  <a:pt x="504" y="838"/>
                </a:lnTo>
                <a:lnTo>
                  <a:pt x="386" y="834"/>
                </a:lnTo>
                <a:lnTo>
                  <a:pt x="315" y="750"/>
                </a:lnTo>
                <a:lnTo>
                  <a:pt x="209" y="754"/>
                </a:lnTo>
                <a:lnTo>
                  <a:pt x="67" y="762"/>
                </a:lnTo>
                <a:lnTo>
                  <a:pt x="12" y="850"/>
                </a:lnTo>
                <a:lnTo>
                  <a:pt x="24" y="946"/>
                </a:lnTo>
                <a:lnTo>
                  <a:pt x="138" y="970"/>
                </a:lnTo>
                <a:lnTo>
                  <a:pt x="189" y="1050"/>
                </a:lnTo>
                <a:lnTo>
                  <a:pt x="327" y="1062"/>
                </a:lnTo>
                <a:lnTo>
                  <a:pt x="252" y="1154"/>
                </a:lnTo>
                <a:lnTo>
                  <a:pt x="256" y="1265"/>
                </a:lnTo>
                <a:lnTo>
                  <a:pt x="173" y="1337"/>
                </a:lnTo>
                <a:lnTo>
                  <a:pt x="106" y="1469"/>
                </a:lnTo>
                <a:lnTo>
                  <a:pt x="0" y="1545"/>
                </a:lnTo>
                <a:lnTo>
                  <a:pt x="69" y="1673"/>
                </a:lnTo>
                <a:lnTo>
                  <a:pt x="153" y="1774"/>
                </a:lnTo>
                <a:lnTo>
                  <a:pt x="284" y="1832"/>
                </a:lnTo>
                <a:lnTo>
                  <a:pt x="486" y="1858"/>
                </a:lnTo>
                <a:lnTo>
                  <a:pt x="610" y="1912"/>
                </a:lnTo>
                <a:lnTo>
                  <a:pt x="744" y="1793"/>
                </a:lnTo>
                <a:lnTo>
                  <a:pt x="943" y="1697"/>
                </a:lnTo>
                <a:lnTo>
                  <a:pt x="918" y="1625"/>
                </a:lnTo>
                <a:lnTo>
                  <a:pt x="1023" y="1577"/>
                </a:lnTo>
                <a:lnTo>
                  <a:pt x="1179" y="1640"/>
                </a:lnTo>
                <a:lnTo>
                  <a:pt x="1296" y="1677"/>
                </a:lnTo>
                <a:lnTo>
                  <a:pt x="1418" y="1245"/>
                </a:lnTo>
                <a:lnTo>
                  <a:pt x="1544" y="1002"/>
                </a:lnTo>
                <a:lnTo>
                  <a:pt x="1654" y="918"/>
                </a:lnTo>
                <a:lnTo>
                  <a:pt x="1656" y="786"/>
                </a:lnTo>
                <a:lnTo>
                  <a:pt x="1595" y="703"/>
                </a:lnTo>
                <a:lnTo>
                  <a:pt x="1548" y="511"/>
                </a:lnTo>
                <a:lnTo>
                  <a:pt x="1619" y="283"/>
                </a:lnTo>
                <a:lnTo>
                  <a:pt x="1556" y="236"/>
                </a:lnTo>
                <a:lnTo>
                  <a:pt x="1401" y="130"/>
                </a:lnTo>
                <a:lnTo>
                  <a:pt x="1300" y="0"/>
                </a:lnTo>
                <a:lnTo>
                  <a:pt x="1206" y="1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pPr fontAlgn="base">
              <a:spcBef>
                <a:spcPct val="0"/>
              </a:spcBef>
              <a:spcAft>
                <a:spcPct val="0"/>
              </a:spcAft>
            </a:pPr>
            <a:endParaRPr lang="zh-CN" altLang="en-US" sz="880" b="1" kern="0">
              <a:solidFill>
                <a:srgbClr val="000000"/>
              </a:solidFill>
              <a:latin typeface="Arial" charset="0"/>
            </a:endParaRPr>
          </a:p>
        </xdr:txBody>
      </xdr:sp>
      <xdr:sp macro="" textlink="">
        <xdr:nvSpPr>
          <xdr:cNvPr id="50" name="Freeform 49">
            <a:extLst>
              <a:ext uri="{FF2B5EF4-FFF2-40B4-BE49-F238E27FC236}">
                <a16:creationId xmlns:a16="http://schemas.microsoft.com/office/drawing/2014/main" id="{00000000-0008-0000-0000-000032000000}"/>
              </a:ext>
            </a:extLst>
          </xdr:cNvPr>
          <xdr:cNvSpPr>
            <a:spLocks/>
          </xdr:cNvSpPr>
        </xdr:nvSpPr>
        <xdr:spPr bwMode="auto">
          <a:xfrm>
            <a:off x="2719898" y="1830769"/>
            <a:ext cx="437727" cy="1095481"/>
          </a:xfrm>
          <a:custGeom>
            <a:avLst/>
            <a:gdLst/>
            <a:ahLst/>
            <a:cxnLst>
              <a:cxn ang="0">
                <a:pos x="176" y="1345"/>
              </a:cxn>
              <a:cxn ang="0">
                <a:pos x="383" y="1281"/>
              </a:cxn>
              <a:cxn ang="0">
                <a:pos x="638" y="1009"/>
              </a:cxn>
              <a:cxn ang="0">
                <a:pos x="885" y="832"/>
              </a:cxn>
              <a:cxn ang="0">
                <a:pos x="650" y="420"/>
              </a:cxn>
              <a:cxn ang="0">
                <a:pos x="488" y="195"/>
              </a:cxn>
              <a:cxn ang="0">
                <a:pos x="651" y="0"/>
              </a:cxn>
              <a:cxn ang="0">
                <a:pos x="1240" y="629"/>
              </a:cxn>
              <a:cxn ang="0">
                <a:pos x="1078" y="854"/>
              </a:cxn>
              <a:cxn ang="0">
                <a:pos x="1658" y="1704"/>
              </a:cxn>
              <a:cxn ang="0">
                <a:pos x="1376" y="1955"/>
              </a:cxn>
              <a:cxn ang="0">
                <a:pos x="1288" y="2154"/>
              </a:cxn>
              <a:cxn ang="0">
                <a:pos x="1126" y="2316"/>
              </a:cxn>
              <a:cxn ang="0">
                <a:pos x="1286" y="2682"/>
              </a:cxn>
              <a:cxn ang="0">
                <a:pos x="1406" y="2935"/>
              </a:cxn>
              <a:cxn ang="0">
                <a:pos x="1920" y="2912"/>
              </a:cxn>
              <a:cxn ang="0">
                <a:pos x="2115" y="3426"/>
              </a:cxn>
              <a:cxn ang="0">
                <a:pos x="2200" y="3825"/>
              </a:cxn>
              <a:cxn ang="0">
                <a:pos x="1846" y="4035"/>
              </a:cxn>
              <a:cxn ang="0">
                <a:pos x="1920" y="4324"/>
              </a:cxn>
              <a:cxn ang="0">
                <a:pos x="1890" y="4649"/>
              </a:cxn>
              <a:cxn ang="0">
                <a:pos x="1599" y="5069"/>
              </a:cxn>
              <a:cxn ang="0">
                <a:pos x="1314" y="5581"/>
              </a:cxn>
              <a:cxn ang="0">
                <a:pos x="971" y="5454"/>
              </a:cxn>
              <a:cxn ang="0">
                <a:pos x="738" y="5356"/>
              </a:cxn>
              <a:cxn ang="0">
                <a:pos x="625" y="5267"/>
              </a:cxn>
              <a:cxn ang="0">
                <a:pos x="684" y="4699"/>
              </a:cxn>
              <a:cxn ang="0">
                <a:pos x="566" y="3810"/>
              </a:cxn>
              <a:cxn ang="0">
                <a:pos x="458" y="3621"/>
              </a:cxn>
              <a:cxn ang="0">
                <a:pos x="758" y="3411"/>
              </a:cxn>
              <a:cxn ang="0">
                <a:pos x="458" y="2897"/>
              </a:cxn>
              <a:cxn ang="0">
                <a:pos x="610" y="2872"/>
              </a:cxn>
              <a:cxn ang="0">
                <a:pos x="581" y="2364"/>
              </a:cxn>
              <a:cxn ang="0">
                <a:pos x="429" y="2245"/>
              </a:cxn>
              <a:cxn ang="0">
                <a:pos x="256" y="2170"/>
              </a:cxn>
              <a:cxn ang="0">
                <a:pos x="280" y="1910"/>
              </a:cxn>
            </a:cxnLst>
            <a:rect l="0" t="0" r="r" b="b"/>
            <a:pathLst>
              <a:path w="2200" h="5581">
                <a:moveTo>
                  <a:pt x="0" y="1641"/>
                </a:moveTo>
                <a:lnTo>
                  <a:pt x="176" y="1345"/>
                </a:lnTo>
                <a:lnTo>
                  <a:pt x="221" y="1132"/>
                </a:lnTo>
                <a:lnTo>
                  <a:pt x="383" y="1281"/>
                </a:lnTo>
                <a:lnTo>
                  <a:pt x="603" y="1192"/>
                </a:lnTo>
                <a:lnTo>
                  <a:pt x="638" y="1009"/>
                </a:lnTo>
                <a:lnTo>
                  <a:pt x="707" y="877"/>
                </a:lnTo>
                <a:lnTo>
                  <a:pt x="885" y="832"/>
                </a:lnTo>
                <a:lnTo>
                  <a:pt x="818" y="599"/>
                </a:lnTo>
                <a:lnTo>
                  <a:pt x="650" y="420"/>
                </a:lnTo>
                <a:lnTo>
                  <a:pt x="636" y="219"/>
                </a:lnTo>
                <a:lnTo>
                  <a:pt x="488" y="195"/>
                </a:lnTo>
                <a:lnTo>
                  <a:pt x="531" y="75"/>
                </a:lnTo>
                <a:lnTo>
                  <a:pt x="651" y="0"/>
                </a:lnTo>
                <a:lnTo>
                  <a:pt x="930" y="324"/>
                </a:lnTo>
                <a:lnTo>
                  <a:pt x="1240" y="629"/>
                </a:lnTo>
                <a:lnTo>
                  <a:pt x="1093" y="729"/>
                </a:lnTo>
                <a:lnTo>
                  <a:pt x="1078" y="854"/>
                </a:lnTo>
                <a:lnTo>
                  <a:pt x="935" y="972"/>
                </a:lnTo>
                <a:lnTo>
                  <a:pt x="1658" y="1704"/>
                </a:lnTo>
                <a:lnTo>
                  <a:pt x="1625" y="2020"/>
                </a:lnTo>
                <a:lnTo>
                  <a:pt x="1376" y="1955"/>
                </a:lnTo>
                <a:lnTo>
                  <a:pt x="1290" y="2045"/>
                </a:lnTo>
                <a:lnTo>
                  <a:pt x="1288" y="2154"/>
                </a:lnTo>
                <a:lnTo>
                  <a:pt x="1123" y="2195"/>
                </a:lnTo>
                <a:lnTo>
                  <a:pt x="1126" y="2316"/>
                </a:lnTo>
                <a:lnTo>
                  <a:pt x="1186" y="2449"/>
                </a:lnTo>
                <a:lnTo>
                  <a:pt x="1286" y="2682"/>
                </a:lnTo>
                <a:lnTo>
                  <a:pt x="1305" y="2829"/>
                </a:lnTo>
                <a:lnTo>
                  <a:pt x="1406" y="2935"/>
                </a:lnTo>
                <a:lnTo>
                  <a:pt x="1639" y="2962"/>
                </a:lnTo>
                <a:lnTo>
                  <a:pt x="1920" y="2912"/>
                </a:lnTo>
                <a:lnTo>
                  <a:pt x="2044" y="3201"/>
                </a:lnTo>
                <a:lnTo>
                  <a:pt x="2115" y="3426"/>
                </a:lnTo>
                <a:lnTo>
                  <a:pt x="2096" y="3651"/>
                </a:lnTo>
                <a:lnTo>
                  <a:pt x="2200" y="3825"/>
                </a:lnTo>
                <a:lnTo>
                  <a:pt x="1994" y="3920"/>
                </a:lnTo>
                <a:lnTo>
                  <a:pt x="1846" y="4035"/>
                </a:lnTo>
                <a:lnTo>
                  <a:pt x="1850" y="4185"/>
                </a:lnTo>
                <a:lnTo>
                  <a:pt x="1920" y="4324"/>
                </a:lnTo>
                <a:lnTo>
                  <a:pt x="1999" y="4424"/>
                </a:lnTo>
                <a:lnTo>
                  <a:pt x="1890" y="4649"/>
                </a:lnTo>
                <a:lnTo>
                  <a:pt x="1715" y="4819"/>
                </a:lnTo>
                <a:lnTo>
                  <a:pt x="1599" y="5069"/>
                </a:lnTo>
                <a:lnTo>
                  <a:pt x="1580" y="5426"/>
                </a:lnTo>
                <a:lnTo>
                  <a:pt x="1314" y="5581"/>
                </a:lnTo>
                <a:lnTo>
                  <a:pt x="1123" y="5461"/>
                </a:lnTo>
                <a:lnTo>
                  <a:pt x="971" y="5454"/>
                </a:lnTo>
                <a:lnTo>
                  <a:pt x="886" y="5349"/>
                </a:lnTo>
                <a:lnTo>
                  <a:pt x="738" y="5356"/>
                </a:lnTo>
                <a:lnTo>
                  <a:pt x="729" y="5277"/>
                </a:lnTo>
                <a:lnTo>
                  <a:pt x="625" y="5267"/>
                </a:lnTo>
                <a:lnTo>
                  <a:pt x="595" y="5082"/>
                </a:lnTo>
                <a:lnTo>
                  <a:pt x="684" y="4699"/>
                </a:lnTo>
                <a:lnTo>
                  <a:pt x="595" y="4439"/>
                </a:lnTo>
                <a:lnTo>
                  <a:pt x="566" y="3810"/>
                </a:lnTo>
                <a:lnTo>
                  <a:pt x="399" y="3726"/>
                </a:lnTo>
                <a:lnTo>
                  <a:pt x="458" y="3621"/>
                </a:lnTo>
                <a:lnTo>
                  <a:pt x="709" y="3546"/>
                </a:lnTo>
                <a:lnTo>
                  <a:pt x="758" y="3411"/>
                </a:lnTo>
                <a:lnTo>
                  <a:pt x="503" y="2992"/>
                </a:lnTo>
                <a:lnTo>
                  <a:pt x="458" y="2897"/>
                </a:lnTo>
                <a:lnTo>
                  <a:pt x="488" y="2837"/>
                </a:lnTo>
                <a:lnTo>
                  <a:pt x="610" y="2872"/>
                </a:lnTo>
                <a:lnTo>
                  <a:pt x="650" y="2604"/>
                </a:lnTo>
                <a:lnTo>
                  <a:pt x="581" y="2364"/>
                </a:lnTo>
                <a:lnTo>
                  <a:pt x="448" y="2364"/>
                </a:lnTo>
                <a:lnTo>
                  <a:pt x="429" y="2245"/>
                </a:lnTo>
                <a:lnTo>
                  <a:pt x="354" y="2170"/>
                </a:lnTo>
                <a:lnTo>
                  <a:pt x="256" y="2170"/>
                </a:lnTo>
                <a:lnTo>
                  <a:pt x="221" y="2075"/>
                </a:lnTo>
                <a:lnTo>
                  <a:pt x="280" y="1910"/>
                </a:lnTo>
                <a:lnTo>
                  <a:pt x="0" y="164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1" name="Freeform 50">
            <a:extLst>
              <a:ext uri="{FF2B5EF4-FFF2-40B4-BE49-F238E27FC236}">
                <a16:creationId xmlns:a16="http://schemas.microsoft.com/office/drawing/2014/main" id="{00000000-0008-0000-0000-000033000000}"/>
              </a:ext>
            </a:extLst>
          </xdr:cNvPr>
          <xdr:cNvSpPr>
            <a:spLocks/>
          </xdr:cNvSpPr>
        </xdr:nvSpPr>
        <xdr:spPr bwMode="auto">
          <a:xfrm>
            <a:off x="3203028" y="2764431"/>
            <a:ext cx="98955" cy="125730"/>
          </a:xfrm>
          <a:custGeom>
            <a:avLst/>
            <a:gdLst/>
            <a:ahLst/>
            <a:cxnLst>
              <a:cxn ang="0">
                <a:pos x="499" y="15"/>
              </a:cxn>
              <a:cxn ang="0">
                <a:pos x="248" y="0"/>
              </a:cxn>
              <a:cxn ang="0">
                <a:pos x="89" y="7"/>
              </a:cxn>
              <a:cxn ang="0">
                <a:pos x="0" y="294"/>
              </a:cxn>
              <a:cxn ang="0">
                <a:pos x="61" y="537"/>
              </a:cxn>
              <a:cxn ang="0">
                <a:pos x="134" y="636"/>
              </a:cxn>
              <a:cxn ang="0">
                <a:pos x="240" y="523"/>
              </a:cxn>
              <a:cxn ang="0">
                <a:pos x="312" y="402"/>
              </a:cxn>
              <a:cxn ang="0">
                <a:pos x="359" y="222"/>
              </a:cxn>
              <a:cxn ang="0">
                <a:pos x="499" y="115"/>
              </a:cxn>
              <a:cxn ang="0">
                <a:pos x="499" y="15"/>
              </a:cxn>
            </a:cxnLst>
            <a:rect l="0" t="0" r="r" b="b"/>
            <a:pathLst>
              <a:path w="499" h="636">
                <a:moveTo>
                  <a:pt x="499" y="15"/>
                </a:moveTo>
                <a:lnTo>
                  <a:pt x="248" y="0"/>
                </a:lnTo>
                <a:lnTo>
                  <a:pt x="89" y="7"/>
                </a:lnTo>
                <a:lnTo>
                  <a:pt x="0" y="294"/>
                </a:lnTo>
                <a:lnTo>
                  <a:pt x="61" y="537"/>
                </a:lnTo>
                <a:lnTo>
                  <a:pt x="134" y="636"/>
                </a:lnTo>
                <a:lnTo>
                  <a:pt x="240" y="523"/>
                </a:lnTo>
                <a:lnTo>
                  <a:pt x="312" y="402"/>
                </a:lnTo>
                <a:lnTo>
                  <a:pt x="359" y="222"/>
                </a:lnTo>
                <a:lnTo>
                  <a:pt x="499" y="115"/>
                </a:lnTo>
                <a:lnTo>
                  <a:pt x="499" y="1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2" name="Freeform 51">
            <a:extLst>
              <a:ext uri="{FF2B5EF4-FFF2-40B4-BE49-F238E27FC236}">
                <a16:creationId xmlns:a16="http://schemas.microsoft.com/office/drawing/2014/main" id="{00000000-0008-0000-0000-000034000000}"/>
              </a:ext>
            </a:extLst>
          </xdr:cNvPr>
          <xdr:cNvSpPr>
            <a:spLocks/>
          </xdr:cNvSpPr>
        </xdr:nvSpPr>
        <xdr:spPr bwMode="auto">
          <a:xfrm>
            <a:off x="3087775" y="2579329"/>
            <a:ext cx="221192" cy="187431"/>
          </a:xfrm>
          <a:custGeom>
            <a:avLst/>
            <a:gdLst/>
            <a:ahLst/>
            <a:cxnLst>
              <a:cxn ang="0">
                <a:pos x="355" y="11"/>
              </a:cxn>
              <a:cxn ang="0">
                <a:pos x="525" y="0"/>
              </a:cxn>
              <a:cxn ang="0">
                <a:pos x="560" y="130"/>
              </a:cxn>
              <a:cxn ang="0">
                <a:pos x="743" y="120"/>
              </a:cxn>
              <a:cxn ang="0">
                <a:pos x="856" y="165"/>
              </a:cxn>
              <a:cxn ang="0">
                <a:pos x="802" y="269"/>
              </a:cxn>
              <a:cxn ang="0">
                <a:pos x="619" y="324"/>
              </a:cxn>
              <a:cxn ang="0">
                <a:pos x="595" y="459"/>
              </a:cxn>
              <a:cxn ang="0">
                <a:pos x="487" y="459"/>
              </a:cxn>
              <a:cxn ang="0">
                <a:pos x="433" y="549"/>
              </a:cxn>
              <a:cxn ang="0">
                <a:pos x="520" y="684"/>
              </a:cxn>
              <a:cxn ang="0">
                <a:pos x="669" y="629"/>
              </a:cxn>
              <a:cxn ang="0">
                <a:pos x="871" y="704"/>
              </a:cxn>
              <a:cxn ang="0">
                <a:pos x="1063" y="748"/>
              </a:cxn>
              <a:cxn ang="0">
                <a:pos x="1112" y="853"/>
              </a:cxn>
              <a:cxn ang="0">
                <a:pos x="1077" y="958"/>
              </a:cxn>
              <a:cxn ang="0">
                <a:pos x="841" y="943"/>
              </a:cxn>
              <a:cxn ang="0">
                <a:pos x="665" y="948"/>
              </a:cxn>
              <a:cxn ang="0">
                <a:pos x="392" y="761"/>
              </a:cxn>
              <a:cxn ang="0">
                <a:pos x="270" y="599"/>
              </a:cxn>
              <a:cxn ang="0">
                <a:pos x="154" y="610"/>
              </a:cxn>
              <a:cxn ang="0">
                <a:pos x="74" y="510"/>
              </a:cxn>
              <a:cxn ang="0">
                <a:pos x="4" y="371"/>
              </a:cxn>
              <a:cxn ang="0">
                <a:pos x="0" y="218"/>
              </a:cxn>
              <a:cxn ang="0">
                <a:pos x="149" y="104"/>
              </a:cxn>
              <a:cxn ang="0">
                <a:pos x="355" y="11"/>
              </a:cxn>
            </a:cxnLst>
            <a:rect l="0" t="0" r="r" b="b"/>
            <a:pathLst>
              <a:path w="1112" h="958">
                <a:moveTo>
                  <a:pt x="355" y="11"/>
                </a:moveTo>
                <a:lnTo>
                  <a:pt x="525" y="0"/>
                </a:lnTo>
                <a:lnTo>
                  <a:pt x="560" y="130"/>
                </a:lnTo>
                <a:lnTo>
                  <a:pt x="743" y="120"/>
                </a:lnTo>
                <a:lnTo>
                  <a:pt x="856" y="165"/>
                </a:lnTo>
                <a:lnTo>
                  <a:pt x="802" y="269"/>
                </a:lnTo>
                <a:lnTo>
                  <a:pt x="619" y="324"/>
                </a:lnTo>
                <a:lnTo>
                  <a:pt x="595" y="459"/>
                </a:lnTo>
                <a:lnTo>
                  <a:pt x="487" y="459"/>
                </a:lnTo>
                <a:lnTo>
                  <a:pt x="433" y="549"/>
                </a:lnTo>
                <a:lnTo>
                  <a:pt x="520" y="684"/>
                </a:lnTo>
                <a:lnTo>
                  <a:pt x="669" y="629"/>
                </a:lnTo>
                <a:lnTo>
                  <a:pt x="871" y="704"/>
                </a:lnTo>
                <a:lnTo>
                  <a:pt x="1063" y="748"/>
                </a:lnTo>
                <a:lnTo>
                  <a:pt x="1112" y="853"/>
                </a:lnTo>
                <a:lnTo>
                  <a:pt x="1077" y="958"/>
                </a:lnTo>
                <a:lnTo>
                  <a:pt x="841" y="943"/>
                </a:lnTo>
                <a:lnTo>
                  <a:pt x="665" y="948"/>
                </a:lnTo>
                <a:lnTo>
                  <a:pt x="392" y="761"/>
                </a:lnTo>
                <a:lnTo>
                  <a:pt x="270" y="599"/>
                </a:lnTo>
                <a:lnTo>
                  <a:pt x="154" y="610"/>
                </a:lnTo>
                <a:lnTo>
                  <a:pt x="74" y="510"/>
                </a:lnTo>
                <a:lnTo>
                  <a:pt x="4" y="371"/>
                </a:lnTo>
                <a:lnTo>
                  <a:pt x="0" y="218"/>
                </a:lnTo>
                <a:lnTo>
                  <a:pt x="149" y="104"/>
                </a:lnTo>
                <a:lnTo>
                  <a:pt x="355" y="1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3" name="Freeform 52">
            <a:extLst>
              <a:ext uri="{FF2B5EF4-FFF2-40B4-BE49-F238E27FC236}">
                <a16:creationId xmlns:a16="http://schemas.microsoft.com/office/drawing/2014/main" id="{00000000-0008-0000-0000-000035000000}"/>
              </a:ext>
            </a:extLst>
          </xdr:cNvPr>
          <xdr:cNvSpPr>
            <a:spLocks/>
          </xdr:cNvSpPr>
        </xdr:nvSpPr>
        <xdr:spPr bwMode="auto">
          <a:xfrm>
            <a:off x="3173923" y="2517628"/>
            <a:ext cx="320146" cy="208386"/>
          </a:xfrm>
          <a:custGeom>
            <a:avLst/>
            <a:gdLst/>
            <a:ahLst/>
            <a:cxnLst>
              <a:cxn ang="0">
                <a:pos x="1180" y="20"/>
              </a:cxn>
              <a:cxn ang="0">
                <a:pos x="1285" y="0"/>
              </a:cxn>
              <a:cxn ang="0">
                <a:pos x="1254" y="153"/>
              </a:cxn>
              <a:cxn ang="0">
                <a:pos x="1239" y="312"/>
              </a:cxn>
              <a:cxn ang="0">
                <a:pos x="1134" y="383"/>
              </a:cxn>
              <a:cxn ang="0">
                <a:pos x="861" y="475"/>
              </a:cxn>
              <a:cxn ang="0">
                <a:pos x="621" y="623"/>
              </a:cxn>
              <a:cxn ang="0">
                <a:pos x="588" y="834"/>
              </a:cxn>
              <a:cxn ang="0">
                <a:pos x="507" y="851"/>
              </a:cxn>
              <a:cxn ang="0">
                <a:pos x="330" y="809"/>
              </a:cxn>
              <a:cxn ang="0">
                <a:pos x="189" y="756"/>
              </a:cxn>
              <a:cxn ang="0">
                <a:pos x="70" y="800"/>
              </a:cxn>
              <a:cxn ang="0">
                <a:pos x="0" y="692"/>
              </a:cxn>
              <a:cxn ang="0">
                <a:pos x="42" y="619"/>
              </a:cxn>
              <a:cxn ang="0">
                <a:pos x="129" y="617"/>
              </a:cxn>
              <a:cxn ang="0">
                <a:pos x="150" y="512"/>
              </a:cxn>
              <a:cxn ang="0">
                <a:pos x="292" y="470"/>
              </a:cxn>
              <a:cxn ang="0">
                <a:pos x="337" y="384"/>
              </a:cxn>
              <a:cxn ang="0">
                <a:pos x="249" y="348"/>
              </a:cxn>
              <a:cxn ang="0">
                <a:pos x="99" y="356"/>
              </a:cxn>
              <a:cxn ang="0">
                <a:pos x="74" y="251"/>
              </a:cxn>
              <a:cxn ang="0">
                <a:pos x="314" y="176"/>
              </a:cxn>
              <a:cxn ang="0">
                <a:pos x="338" y="68"/>
              </a:cxn>
              <a:cxn ang="0">
                <a:pos x="424" y="36"/>
              </a:cxn>
              <a:cxn ang="0">
                <a:pos x="554" y="104"/>
              </a:cxn>
              <a:cxn ang="0">
                <a:pos x="656" y="84"/>
              </a:cxn>
              <a:cxn ang="0">
                <a:pos x="755" y="188"/>
              </a:cxn>
              <a:cxn ang="0">
                <a:pos x="944" y="36"/>
              </a:cxn>
              <a:cxn ang="0">
                <a:pos x="1093" y="36"/>
              </a:cxn>
              <a:cxn ang="0">
                <a:pos x="1180" y="20"/>
              </a:cxn>
            </a:cxnLst>
            <a:rect l="0" t="0" r="r" b="b"/>
            <a:pathLst>
              <a:path w="1285" h="851">
                <a:moveTo>
                  <a:pt x="1180" y="20"/>
                </a:moveTo>
                <a:lnTo>
                  <a:pt x="1285" y="0"/>
                </a:lnTo>
                <a:lnTo>
                  <a:pt x="1254" y="153"/>
                </a:lnTo>
                <a:lnTo>
                  <a:pt x="1239" y="312"/>
                </a:lnTo>
                <a:lnTo>
                  <a:pt x="1134" y="383"/>
                </a:lnTo>
                <a:lnTo>
                  <a:pt x="861" y="475"/>
                </a:lnTo>
                <a:lnTo>
                  <a:pt x="621" y="623"/>
                </a:lnTo>
                <a:lnTo>
                  <a:pt x="588" y="834"/>
                </a:lnTo>
                <a:lnTo>
                  <a:pt x="507" y="851"/>
                </a:lnTo>
                <a:lnTo>
                  <a:pt x="330" y="809"/>
                </a:lnTo>
                <a:lnTo>
                  <a:pt x="189" y="756"/>
                </a:lnTo>
                <a:lnTo>
                  <a:pt x="70" y="800"/>
                </a:lnTo>
                <a:lnTo>
                  <a:pt x="0" y="692"/>
                </a:lnTo>
                <a:lnTo>
                  <a:pt x="42" y="619"/>
                </a:lnTo>
                <a:lnTo>
                  <a:pt x="129" y="617"/>
                </a:lnTo>
                <a:lnTo>
                  <a:pt x="150" y="512"/>
                </a:lnTo>
                <a:lnTo>
                  <a:pt x="292" y="470"/>
                </a:lnTo>
                <a:lnTo>
                  <a:pt x="337" y="384"/>
                </a:lnTo>
                <a:lnTo>
                  <a:pt x="249" y="348"/>
                </a:lnTo>
                <a:lnTo>
                  <a:pt x="99" y="356"/>
                </a:lnTo>
                <a:lnTo>
                  <a:pt x="74" y="251"/>
                </a:lnTo>
                <a:lnTo>
                  <a:pt x="314" y="176"/>
                </a:lnTo>
                <a:lnTo>
                  <a:pt x="338" y="68"/>
                </a:lnTo>
                <a:lnTo>
                  <a:pt x="424" y="36"/>
                </a:lnTo>
                <a:lnTo>
                  <a:pt x="554" y="104"/>
                </a:lnTo>
                <a:lnTo>
                  <a:pt x="656" y="84"/>
                </a:lnTo>
                <a:lnTo>
                  <a:pt x="755" y="188"/>
                </a:lnTo>
                <a:lnTo>
                  <a:pt x="944" y="36"/>
                </a:lnTo>
                <a:lnTo>
                  <a:pt x="1093" y="36"/>
                </a:lnTo>
                <a:lnTo>
                  <a:pt x="1180" y="2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4" name="Freeform 53">
            <a:extLst>
              <a:ext uri="{FF2B5EF4-FFF2-40B4-BE49-F238E27FC236}">
                <a16:creationId xmlns:a16="http://schemas.microsoft.com/office/drawing/2014/main" id="{00000000-0008-0000-0000-000036000000}"/>
              </a:ext>
            </a:extLst>
          </xdr:cNvPr>
          <xdr:cNvSpPr>
            <a:spLocks/>
          </xdr:cNvSpPr>
        </xdr:nvSpPr>
        <xdr:spPr bwMode="auto">
          <a:xfrm>
            <a:off x="3137834" y="2611926"/>
            <a:ext cx="381847" cy="555308"/>
          </a:xfrm>
          <a:custGeom>
            <a:avLst/>
            <a:gdLst/>
            <a:ahLst/>
            <a:cxnLst>
              <a:cxn ang="0">
                <a:pos x="1594" y="0"/>
              </a:cxn>
              <a:cxn ang="0">
                <a:pos x="1252" y="116"/>
              </a:cxn>
              <a:cxn ang="0">
                <a:pos x="955" y="299"/>
              </a:cxn>
              <a:cxn ang="0">
                <a:pos x="911" y="563"/>
              </a:cxn>
              <a:cxn ang="0">
                <a:pos x="808" y="583"/>
              </a:cxn>
              <a:cxn ang="0">
                <a:pos x="856" y="688"/>
              </a:cxn>
              <a:cxn ang="0">
                <a:pos x="823" y="793"/>
              </a:cxn>
              <a:cxn ang="0">
                <a:pos x="820" y="893"/>
              </a:cxn>
              <a:cxn ang="0">
                <a:pos x="680" y="1001"/>
              </a:cxn>
              <a:cxn ang="0">
                <a:pos x="636" y="1178"/>
              </a:cxn>
              <a:cxn ang="0">
                <a:pos x="563" y="1298"/>
              </a:cxn>
              <a:cxn ang="0">
                <a:pos x="458" y="1413"/>
              </a:cxn>
              <a:cxn ang="0">
                <a:pos x="458" y="1580"/>
              </a:cxn>
              <a:cxn ang="0">
                <a:pos x="320" y="1684"/>
              </a:cxn>
              <a:cxn ang="0">
                <a:pos x="159" y="1994"/>
              </a:cxn>
              <a:cxn ang="0">
                <a:pos x="11" y="2528"/>
              </a:cxn>
              <a:cxn ang="0">
                <a:pos x="0" y="2677"/>
              </a:cxn>
              <a:cxn ang="0">
                <a:pos x="70" y="2827"/>
              </a:cxn>
              <a:cxn ang="0">
                <a:pos x="601" y="2567"/>
              </a:cxn>
              <a:cxn ang="0">
                <a:pos x="724" y="2419"/>
              </a:cxn>
              <a:cxn ang="0">
                <a:pos x="900" y="2320"/>
              </a:cxn>
              <a:cxn ang="0">
                <a:pos x="1094" y="2290"/>
              </a:cxn>
              <a:cxn ang="0">
                <a:pos x="1278" y="2301"/>
              </a:cxn>
              <a:cxn ang="0">
                <a:pos x="1326" y="2477"/>
              </a:cxn>
              <a:cxn ang="0">
                <a:pos x="1517" y="2299"/>
              </a:cxn>
              <a:cxn ang="0">
                <a:pos x="1678" y="1923"/>
              </a:cxn>
              <a:cxn ang="0">
                <a:pos x="1844" y="1761"/>
              </a:cxn>
              <a:cxn ang="0">
                <a:pos x="1855" y="1630"/>
              </a:cxn>
              <a:cxn ang="0">
                <a:pos x="1914" y="1475"/>
              </a:cxn>
              <a:cxn ang="0">
                <a:pos x="1693" y="1420"/>
              </a:cxn>
              <a:cxn ang="0">
                <a:pos x="1475" y="1293"/>
              </a:cxn>
              <a:cxn ang="0">
                <a:pos x="1460" y="1106"/>
              </a:cxn>
              <a:cxn ang="0">
                <a:pos x="1531" y="942"/>
              </a:cxn>
              <a:cxn ang="0">
                <a:pos x="1534" y="726"/>
              </a:cxn>
              <a:cxn ang="0">
                <a:pos x="1619" y="458"/>
              </a:cxn>
              <a:cxn ang="0">
                <a:pos x="1594" y="0"/>
              </a:cxn>
            </a:cxnLst>
            <a:rect l="0" t="0" r="r" b="b"/>
            <a:pathLst>
              <a:path w="1914" h="2827">
                <a:moveTo>
                  <a:pt x="1594" y="0"/>
                </a:moveTo>
                <a:lnTo>
                  <a:pt x="1252" y="116"/>
                </a:lnTo>
                <a:lnTo>
                  <a:pt x="955" y="299"/>
                </a:lnTo>
                <a:lnTo>
                  <a:pt x="911" y="563"/>
                </a:lnTo>
                <a:lnTo>
                  <a:pt x="808" y="583"/>
                </a:lnTo>
                <a:lnTo>
                  <a:pt x="856" y="688"/>
                </a:lnTo>
                <a:lnTo>
                  <a:pt x="823" y="793"/>
                </a:lnTo>
                <a:lnTo>
                  <a:pt x="820" y="893"/>
                </a:lnTo>
                <a:lnTo>
                  <a:pt x="680" y="1001"/>
                </a:lnTo>
                <a:lnTo>
                  <a:pt x="636" y="1178"/>
                </a:lnTo>
                <a:lnTo>
                  <a:pt x="563" y="1298"/>
                </a:lnTo>
                <a:lnTo>
                  <a:pt x="458" y="1413"/>
                </a:lnTo>
                <a:lnTo>
                  <a:pt x="458" y="1580"/>
                </a:lnTo>
                <a:lnTo>
                  <a:pt x="320" y="1684"/>
                </a:lnTo>
                <a:lnTo>
                  <a:pt x="159" y="1994"/>
                </a:lnTo>
                <a:lnTo>
                  <a:pt x="11" y="2528"/>
                </a:lnTo>
                <a:lnTo>
                  <a:pt x="0" y="2677"/>
                </a:lnTo>
                <a:lnTo>
                  <a:pt x="70" y="2827"/>
                </a:lnTo>
                <a:lnTo>
                  <a:pt x="601" y="2567"/>
                </a:lnTo>
                <a:lnTo>
                  <a:pt x="724" y="2419"/>
                </a:lnTo>
                <a:lnTo>
                  <a:pt x="900" y="2320"/>
                </a:lnTo>
                <a:lnTo>
                  <a:pt x="1094" y="2290"/>
                </a:lnTo>
                <a:lnTo>
                  <a:pt x="1278" y="2301"/>
                </a:lnTo>
                <a:lnTo>
                  <a:pt x="1326" y="2477"/>
                </a:lnTo>
                <a:lnTo>
                  <a:pt x="1517" y="2299"/>
                </a:lnTo>
                <a:lnTo>
                  <a:pt x="1678" y="1923"/>
                </a:lnTo>
                <a:lnTo>
                  <a:pt x="1844" y="1761"/>
                </a:lnTo>
                <a:lnTo>
                  <a:pt x="1855" y="1630"/>
                </a:lnTo>
                <a:lnTo>
                  <a:pt x="1914" y="1475"/>
                </a:lnTo>
                <a:lnTo>
                  <a:pt x="1693" y="1420"/>
                </a:lnTo>
                <a:lnTo>
                  <a:pt x="1475" y="1293"/>
                </a:lnTo>
                <a:lnTo>
                  <a:pt x="1460" y="1106"/>
                </a:lnTo>
                <a:lnTo>
                  <a:pt x="1531" y="942"/>
                </a:lnTo>
                <a:lnTo>
                  <a:pt x="1534" y="726"/>
                </a:lnTo>
                <a:lnTo>
                  <a:pt x="1619" y="458"/>
                </a:lnTo>
                <a:lnTo>
                  <a:pt x="1594"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5" name="Freeform 54">
            <a:extLst>
              <a:ext uri="{FF2B5EF4-FFF2-40B4-BE49-F238E27FC236}">
                <a16:creationId xmlns:a16="http://schemas.microsoft.com/office/drawing/2014/main" id="{00000000-0008-0000-0000-000037000000}"/>
              </a:ext>
            </a:extLst>
          </xdr:cNvPr>
          <xdr:cNvSpPr>
            <a:spLocks/>
          </xdr:cNvSpPr>
        </xdr:nvSpPr>
        <xdr:spPr bwMode="auto">
          <a:xfrm>
            <a:off x="2906165" y="1780711"/>
            <a:ext cx="761365" cy="800947"/>
          </a:xfrm>
          <a:custGeom>
            <a:avLst/>
            <a:gdLst/>
            <a:ahLst/>
            <a:cxnLst>
              <a:cxn ang="0">
                <a:pos x="340" y="1163"/>
              </a:cxn>
              <a:cxn ang="0">
                <a:pos x="246" y="1003"/>
              </a:cxn>
              <a:cxn ang="0">
                <a:pos x="158" y="983"/>
              </a:cxn>
              <a:cxn ang="0">
                <a:pos x="0" y="1228"/>
              </a:cxn>
              <a:cxn ang="0">
                <a:pos x="689" y="2275"/>
              </a:cxn>
              <a:cxn ang="0">
                <a:pos x="354" y="2304"/>
              </a:cxn>
              <a:cxn ang="0">
                <a:pos x="188" y="2449"/>
              </a:cxn>
              <a:cxn ang="0">
                <a:pos x="350" y="2933"/>
              </a:cxn>
              <a:cxn ang="0">
                <a:pos x="472" y="3190"/>
              </a:cxn>
              <a:cxn ang="0">
                <a:pos x="984" y="3168"/>
              </a:cxn>
              <a:cxn ang="0">
                <a:pos x="1181" y="3681"/>
              </a:cxn>
              <a:cxn ang="0">
                <a:pos x="1265" y="4080"/>
              </a:cxn>
              <a:cxn ang="0">
                <a:pos x="1738" y="3975"/>
              </a:cxn>
              <a:cxn ang="0">
                <a:pos x="1875" y="3801"/>
              </a:cxn>
              <a:cxn ang="0">
                <a:pos x="2166" y="3860"/>
              </a:cxn>
              <a:cxn ang="0">
                <a:pos x="2526" y="3800"/>
              </a:cxn>
              <a:cxn ang="0">
                <a:pos x="2889" y="3766"/>
              </a:cxn>
              <a:cxn ang="0">
                <a:pos x="2983" y="3321"/>
              </a:cxn>
              <a:cxn ang="0">
                <a:pos x="3155" y="3008"/>
              </a:cxn>
              <a:cxn ang="0">
                <a:pos x="3824" y="2255"/>
              </a:cxn>
              <a:cxn ang="0">
                <a:pos x="3780" y="1925"/>
              </a:cxn>
              <a:cxn ang="0">
                <a:pos x="3539" y="2185"/>
              </a:cxn>
              <a:cxn ang="0">
                <a:pos x="3258" y="2050"/>
              </a:cxn>
              <a:cxn ang="0">
                <a:pos x="3234" y="1661"/>
              </a:cxn>
              <a:cxn ang="0">
                <a:pos x="2998" y="1676"/>
              </a:cxn>
              <a:cxn ang="0">
                <a:pos x="3140" y="1436"/>
              </a:cxn>
              <a:cxn ang="0">
                <a:pos x="2731" y="868"/>
              </a:cxn>
              <a:cxn ang="0">
                <a:pos x="2421" y="1013"/>
              </a:cxn>
              <a:cxn ang="0">
                <a:pos x="1944" y="1391"/>
              </a:cxn>
              <a:cxn ang="0">
                <a:pos x="1669" y="1551"/>
              </a:cxn>
              <a:cxn ang="0">
                <a:pos x="1344" y="1825"/>
              </a:cxn>
              <a:cxn ang="0">
                <a:pos x="910" y="1810"/>
              </a:cxn>
              <a:cxn ang="0">
                <a:pos x="704" y="1421"/>
              </a:cxn>
              <a:cxn ang="0">
                <a:pos x="1131" y="564"/>
              </a:cxn>
              <a:cxn ang="0">
                <a:pos x="940" y="225"/>
              </a:cxn>
              <a:cxn ang="0">
                <a:pos x="488" y="235"/>
              </a:cxn>
              <a:cxn ang="0">
                <a:pos x="251" y="374"/>
              </a:cxn>
              <a:cxn ang="0">
                <a:pos x="458" y="778"/>
              </a:cxn>
            </a:cxnLst>
            <a:rect l="0" t="0" r="r" b="b"/>
            <a:pathLst>
              <a:path w="3824" h="4080">
                <a:moveTo>
                  <a:pt x="488" y="1078"/>
                </a:moveTo>
                <a:lnTo>
                  <a:pt x="340" y="1163"/>
                </a:lnTo>
                <a:lnTo>
                  <a:pt x="246" y="1093"/>
                </a:lnTo>
                <a:lnTo>
                  <a:pt x="246" y="1003"/>
                </a:lnTo>
                <a:lnTo>
                  <a:pt x="305" y="883"/>
                </a:lnTo>
                <a:lnTo>
                  <a:pt x="158" y="983"/>
                </a:lnTo>
                <a:lnTo>
                  <a:pt x="143" y="1108"/>
                </a:lnTo>
                <a:lnTo>
                  <a:pt x="0" y="1228"/>
                </a:lnTo>
                <a:lnTo>
                  <a:pt x="724" y="1960"/>
                </a:lnTo>
                <a:lnTo>
                  <a:pt x="689" y="2275"/>
                </a:lnTo>
                <a:lnTo>
                  <a:pt x="438" y="2210"/>
                </a:lnTo>
                <a:lnTo>
                  <a:pt x="354" y="2304"/>
                </a:lnTo>
                <a:lnTo>
                  <a:pt x="354" y="2409"/>
                </a:lnTo>
                <a:lnTo>
                  <a:pt x="188" y="2449"/>
                </a:lnTo>
                <a:lnTo>
                  <a:pt x="193" y="2569"/>
                </a:lnTo>
                <a:lnTo>
                  <a:pt x="350" y="2933"/>
                </a:lnTo>
                <a:lnTo>
                  <a:pt x="369" y="3083"/>
                </a:lnTo>
                <a:lnTo>
                  <a:pt x="472" y="3190"/>
                </a:lnTo>
                <a:lnTo>
                  <a:pt x="709" y="3218"/>
                </a:lnTo>
                <a:lnTo>
                  <a:pt x="984" y="3168"/>
                </a:lnTo>
                <a:lnTo>
                  <a:pt x="1108" y="3456"/>
                </a:lnTo>
                <a:lnTo>
                  <a:pt x="1181" y="3681"/>
                </a:lnTo>
                <a:lnTo>
                  <a:pt x="1161" y="3905"/>
                </a:lnTo>
                <a:lnTo>
                  <a:pt x="1265" y="4080"/>
                </a:lnTo>
                <a:lnTo>
                  <a:pt x="1443" y="4070"/>
                </a:lnTo>
                <a:lnTo>
                  <a:pt x="1738" y="3975"/>
                </a:lnTo>
                <a:lnTo>
                  <a:pt x="1766" y="3840"/>
                </a:lnTo>
                <a:lnTo>
                  <a:pt x="1875" y="3801"/>
                </a:lnTo>
                <a:lnTo>
                  <a:pt x="2036" y="3885"/>
                </a:lnTo>
                <a:lnTo>
                  <a:pt x="2166" y="3860"/>
                </a:lnTo>
                <a:lnTo>
                  <a:pt x="2288" y="3991"/>
                </a:lnTo>
                <a:lnTo>
                  <a:pt x="2526" y="3800"/>
                </a:lnTo>
                <a:lnTo>
                  <a:pt x="2726" y="3800"/>
                </a:lnTo>
                <a:lnTo>
                  <a:pt x="2889" y="3766"/>
                </a:lnTo>
                <a:lnTo>
                  <a:pt x="2924" y="3531"/>
                </a:lnTo>
                <a:lnTo>
                  <a:pt x="2983" y="3321"/>
                </a:lnTo>
                <a:lnTo>
                  <a:pt x="3049" y="3189"/>
                </a:lnTo>
                <a:lnTo>
                  <a:pt x="3155" y="3008"/>
                </a:lnTo>
                <a:lnTo>
                  <a:pt x="3219" y="2769"/>
                </a:lnTo>
                <a:lnTo>
                  <a:pt x="3824" y="2255"/>
                </a:lnTo>
                <a:lnTo>
                  <a:pt x="3760" y="2080"/>
                </a:lnTo>
                <a:lnTo>
                  <a:pt x="3780" y="1925"/>
                </a:lnTo>
                <a:lnTo>
                  <a:pt x="3613" y="2000"/>
                </a:lnTo>
                <a:lnTo>
                  <a:pt x="3539" y="2185"/>
                </a:lnTo>
                <a:lnTo>
                  <a:pt x="3351" y="2258"/>
                </a:lnTo>
                <a:lnTo>
                  <a:pt x="3258" y="2050"/>
                </a:lnTo>
                <a:lnTo>
                  <a:pt x="3316" y="1795"/>
                </a:lnTo>
                <a:lnTo>
                  <a:pt x="3234" y="1661"/>
                </a:lnTo>
                <a:lnTo>
                  <a:pt x="3066" y="1870"/>
                </a:lnTo>
                <a:lnTo>
                  <a:pt x="2998" y="1676"/>
                </a:lnTo>
                <a:lnTo>
                  <a:pt x="3081" y="1521"/>
                </a:lnTo>
                <a:lnTo>
                  <a:pt x="3140" y="1436"/>
                </a:lnTo>
                <a:lnTo>
                  <a:pt x="2998" y="1058"/>
                </a:lnTo>
                <a:lnTo>
                  <a:pt x="2731" y="868"/>
                </a:lnTo>
                <a:lnTo>
                  <a:pt x="2594" y="968"/>
                </a:lnTo>
                <a:lnTo>
                  <a:pt x="2421" y="1013"/>
                </a:lnTo>
                <a:lnTo>
                  <a:pt x="2239" y="1028"/>
                </a:lnTo>
                <a:lnTo>
                  <a:pt x="1944" y="1391"/>
                </a:lnTo>
                <a:lnTo>
                  <a:pt x="1743" y="1341"/>
                </a:lnTo>
                <a:lnTo>
                  <a:pt x="1669" y="1551"/>
                </a:lnTo>
                <a:lnTo>
                  <a:pt x="1550" y="1746"/>
                </a:lnTo>
                <a:lnTo>
                  <a:pt x="1344" y="1825"/>
                </a:lnTo>
                <a:lnTo>
                  <a:pt x="1131" y="1820"/>
                </a:lnTo>
                <a:lnTo>
                  <a:pt x="910" y="1810"/>
                </a:lnTo>
                <a:lnTo>
                  <a:pt x="768" y="1616"/>
                </a:lnTo>
                <a:lnTo>
                  <a:pt x="704" y="1421"/>
                </a:lnTo>
                <a:lnTo>
                  <a:pt x="945" y="704"/>
                </a:lnTo>
                <a:lnTo>
                  <a:pt x="1131" y="564"/>
                </a:lnTo>
                <a:lnTo>
                  <a:pt x="1118" y="369"/>
                </a:lnTo>
                <a:lnTo>
                  <a:pt x="940" y="225"/>
                </a:lnTo>
                <a:lnTo>
                  <a:pt x="871" y="0"/>
                </a:lnTo>
                <a:lnTo>
                  <a:pt x="488" y="235"/>
                </a:lnTo>
                <a:lnTo>
                  <a:pt x="310" y="269"/>
                </a:lnTo>
                <a:lnTo>
                  <a:pt x="251" y="374"/>
                </a:lnTo>
                <a:lnTo>
                  <a:pt x="424" y="474"/>
                </a:lnTo>
                <a:lnTo>
                  <a:pt x="458" y="778"/>
                </a:lnTo>
                <a:lnTo>
                  <a:pt x="488" y="107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6" name="Freeform 55">
            <a:extLst>
              <a:ext uri="{FF2B5EF4-FFF2-40B4-BE49-F238E27FC236}">
                <a16:creationId xmlns:a16="http://schemas.microsoft.com/office/drawing/2014/main" id="{00000000-0008-0000-0000-000038000000}"/>
              </a:ext>
            </a:extLst>
          </xdr:cNvPr>
          <xdr:cNvSpPr>
            <a:spLocks/>
          </xdr:cNvSpPr>
        </xdr:nvSpPr>
        <xdr:spPr bwMode="auto">
          <a:xfrm>
            <a:off x="3547621" y="3837793"/>
            <a:ext cx="1188614" cy="1026795"/>
          </a:xfrm>
          <a:custGeom>
            <a:avLst/>
            <a:gdLst/>
            <a:ahLst/>
            <a:cxnLst>
              <a:cxn ang="0">
                <a:pos x="49" y="1074"/>
              </a:cxn>
              <a:cxn ang="0">
                <a:pos x="276" y="1475"/>
              </a:cxn>
              <a:cxn ang="0">
                <a:pos x="544" y="1564"/>
              </a:cxn>
              <a:cxn ang="0">
                <a:pos x="833" y="1711"/>
              </a:cxn>
              <a:cxn ang="0">
                <a:pos x="1103" y="2077"/>
              </a:cxn>
              <a:cxn ang="0">
                <a:pos x="1163" y="2431"/>
              </a:cxn>
              <a:cxn ang="0">
                <a:pos x="1510" y="2506"/>
              </a:cxn>
              <a:cxn ang="0">
                <a:pos x="1450" y="2956"/>
              </a:cxn>
              <a:cxn ang="0">
                <a:pos x="1815" y="3147"/>
              </a:cxn>
              <a:cxn ang="0">
                <a:pos x="2596" y="3138"/>
              </a:cxn>
              <a:cxn ang="0">
                <a:pos x="2987" y="2983"/>
              </a:cxn>
              <a:cxn ang="0">
                <a:pos x="3331" y="2820"/>
              </a:cxn>
              <a:cxn ang="0">
                <a:pos x="3980" y="2937"/>
              </a:cxn>
              <a:cxn ang="0">
                <a:pos x="4242" y="2853"/>
              </a:cxn>
              <a:cxn ang="0">
                <a:pos x="4861" y="3176"/>
              </a:cxn>
              <a:cxn ang="0">
                <a:pos x="4338" y="4707"/>
              </a:cxn>
              <a:cxn ang="0">
                <a:pos x="4940" y="4901"/>
              </a:cxn>
              <a:cxn ang="0">
                <a:pos x="5251" y="5232"/>
              </a:cxn>
              <a:cxn ang="0">
                <a:pos x="5827" y="2056"/>
              </a:cxn>
              <a:cxn ang="0">
                <a:pos x="5926" y="1567"/>
              </a:cxn>
              <a:cxn ang="0">
                <a:pos x="5782" y="1502"/>
              </a:cxn>
              <a:cxn ang="0">
                <a:pos x="5635" y="1517"/>
              </a:cxn>
              <a:cxn ang="0">
                <a:pos x="5325" y="1412"/>
              </a:cxn>
              <a:cxn ang="0">
                <a:pos x="5010" y="1322"/>
              </a:cxn>
              <a:cxn ang="0">
                <a:pos x="4809" y="1337"/>
              </a:cxn>
              <a:cxn ang="0">
                <a:pos x="4847" y="844"/>
              </a:cxn>
              <a:cxn ang="0">
                <a:pos x="4882" y="655"/>
              </a:cxn>
              <a:cxn ang="0">
                <a:pos x="4435" y="550"/>
              </a:cxn>
              <a:cxn ang="0">
                <a:pos x="4247" y="610"/>
              </a:cxn>
              <a:cxn ang="0">
                <a:pos x="3991" y="156"/>
              </a:cxn>
              <a:cxn ang="0">
                <a:pos x="3179" y="191"/>
              </a:cxn>
              <a:cxn ang="0">
                <a:pos x="2817" y="517"/>
              </a:cxn>
              <a:cxn ang="0">
                <a:pos x="2532" y="757"/>
              </a:cxn>
              <a:cxn ang="0">
                <a:pos x="2278" y="874"/>
              </a:cxn>
              <a:cxn ang="0">
                <a:pos x="1924" y="842"/>
              </a:cxn>
              <a:cxn ang="0">
                <a:pos x="1587" y="800"/>
              </a:cxn>
              <a:cxn ang="0">
                <a:pos x="1264" y="820"/>
              </a:cxn>
              <a:cxn ang="0">
                <a:pos x="699" y="652"/>
              </a:cxn>
              <a:cxn ang="0">
                <a:pos x="270" y="772"/>
              </a:cxn>
            </a:cxnLst>
            <a:rect l="0" t="0" r="r" b="b"/>
            <a:pathLst>
              <a:path w="5975" h="5232">
                <a:moveTo>
                  <a:pt x="0" y="834"/>
                </a:moveTo>
                <a:lnTo>
                  <a:pt x="49" y="1074"/>
                </a:lnTo>
                <a:lnTo>
                  <a:pt x="108" y="1354"/>
                </a:lnTo>
                <a:lnTo>
                  <a:pt x="276" y="1475"/>
                </a:lnTo>
                <a:lnTo>
                  <a:pt x="428" y="1462"/>
                </a:lnTo>
                <a:lnTo>
                  <a:pt x="544" y="1564"/>
                </a:lnTo>
                <a:lnTo>
                  <a:pt x="609" y="1701"/>
                </a:lnTo>
                <a:lnTo>
                  <a:pt x="833" y="1711"/>
                </a:lnTo>
                <a:lnTo>
                  <a:pt x="970" y="1925"/>
                </a:lnTo>
                <a:lnTo>
                  <a:pt x="1103" y="2077"/>
                </a:lnTo>
                <a:lnTo>
                  <a:pt x="1028" y="2280"/>
                </a:lnTo>
                <a:lnTo>
                  <a:pt x="1163" y="2431"/>
                </a:lnTo>
                <a:lnTo>
                  <a:pt x="1394" y="2385"/>
                </a:lnTo>
                <a:lnTo>
                  <a:pt x="1510" y="2506"/>
                </a:lnTo>
                <a:lnTo>
                  <a:pt x="1515" y="2758"/>
                </a:lnTo>
                <a:lnTo>
                  <a:pt x="1450" y="2956"/>
                </a:lnTo>
                <a:lnTo>
                  <a:pt x="1567" y="3057"/>
                </a:lnTo>
                <a:lnTo>
                  <a:pt x="1815" y="3147"/>
                </a:lnTo>
                <a:lnTo>
                  <a:pt x="2009" y="3091"/>
                </a:lnTo>
                <a:lnTo>
                  <a:pt x="2596" y="3138"/>
                </a:lnTo>
                <a:lnTo>
                  <a:pt x="2736" y="3043"/>
                </a:lnTo>
                <a:lnTo>
                  <a:pt x="2987" y="2983"/>
                </a:lnTo>
                <a:lnTo>
                  <a:pt x="3061" y="2808"/>
                </a:lnTo>
                <a:lnTo>
                  <a:pt x="3331" y="2820"/>
                </a:lnTo>
                <a:lnTo>
                  <a:pt x="3548" y="3012"/>
                </a:lnTo>
                <a:lnTo>
                  <a:pt x="3980" y="2937"/>
                </a:lnTo>
                <a:lnTo>
                  <a:pt x="4053" y="2850"/>
                </a:lnTo>
                <a:lnTo>
                  <a:pt x="4242" y="2853"/>
                </a:lnTo>
                <a:lnTo>
                  <a:pt x="4390" y="3063"/>
                </a:lnTo>
                <a:lnTo>
                  <a:pt x="4861" y="3176"/>
                </a:lnTo>
                <a:lnTo>
                  <a:pt x="5120" y="3466"/>
                </a:lnTo>
                <a:lnTo>
                  <a:pt x="4338" y="4707"/>
                </a:lnTo>
                <a:lnTo>
                  <a:pt x="4760" y="4792"/>
                </a:lnTo>
                <a:lnTo>
                  <a:pt x="4940" y="4901"/>
                </a:lnTo>
                <a:lnTo>
                  <a:pt x="4995" y="5041"/>
                </a:lnTo>
                <a:lnTo>
                  <a:pt x="5251" y="5232"/>
                </a:lnTo>
                <a:lnTo>
                  <a:pt x="5360" y="4545"/>
                </a:lnTo>
                <a:lnTo>
                  <a:pt x="5827" y="2056"/>
                </a:lnTo>
                <a:lnTo>
                  <a:pt x="5975" y="1741"/>
                </a:lnTo>
                <a:lnTo>
                  <a:pt x="5926" y="1567"/>
                </a:lnTo>
                <a:lnTo>
                  <a:pt x="5866" y="1402"/>
                </a:lnTo>
                <a:lnTo>
                  <a:pt x="5782" y="1502"/>
                </a:lnTo>
                <a:lnTo>
                  <a:pt x="5764" y="1582"/>
                </a:lnTo>
                <a:lnTo>
                  <a:pt x="5635" y="1517"/>
                </a:lnTo>
                <a:lnTo>
                  <a:pt x="5502" y="1357"/>
                </a:lnTo>
                <a:lnTo>
                  <a:pt x="5325" y="1412"/>
                </a:lnTo>
                <a:lnTo>
                  <a:pt x="5310" y="1262"/>
                </a:lnTo>
                <a:lnTo>
                  <a:pt x="5010" y="1322"/>
                </a:lnTo>
                <a:lnTo>
                  <a:pt x="4986" y="1462"/>
                </a:lnTo>
                <a:lnTo>
                  <a:pt x="4809" y="1337"/>
                </a:lnTo>
                <a:lnTo>
                  <a:pt x="4882" y="1262"/>
                </a:lnTo>
                <a:lnTo>
                  <a:pt x="4847" y="844"/>
                </a:lnTo>
                <a:lnTo>
                  <a:pt x="4941" y="744"/>
                </a:lnTo>
                <a:lnTo>
                  <a:pt x="4882" y="655"/>
                </a:lnTo>
                <a:lnTo>
                  <a:pt x="4730" y="739"/>
                </a:lnTo>
                <a:lnTo>
                  <a:pt x="4435" y="550"/>
                </a:lnTo>
                <a:lnTo>
                  <a:pt x="4316" y="515"/>
                </a:lnTo>
                <a:lnTo>
                  <a:pt x="4247" y="610"/>
                </a:lnTo>
                <a:lnTo>
                  <a:pt x="4085" y="370"/>
                </a:lnTo>
                <a:lnTo>
                  <a:pt x="3991" y="156"/>
                </a:lnTo>
                <a:lnTo>
                  <a:pt x="3457" y="0"/>
                </a:lnTo>
                <a:lnTo>
                  <a:pt x="3179" y="191"/>
                </a:lnTo>
                <a:lnTo>
                  <a:pt x="2984" y="530"/>
                </a:lnTo>
                <a:lnTo>
                  <a:pt x="2817" y="517"/>
                </a:lnTo>
                <a:lnTo>
                  <a:pt x="2667" y="620"/>
                </a:lnTo>
                <a:lnTo>
                  <a:pt x="2532" y="757"/>
                </a:lnTo>
                <a:lnTo>
                  <a:pt x="2492" y="935"/>
                </a:lnTo>
                <a:lnTo>
                  <a:pt x="2278" y="874"/>
                </a:lnTo>
                <a:lnTo>
                  <a:pt x="2097" y="1000"/>
                </a:lnTo>
                <a:lnTo>
                  <a:pt x="1924" y="842"/>
                </a:lnTo>
                <a:lnTo>
                  <a:pt x="1739" y="862"/>
                </a:lnTo>
                <a:lnTo>
                  <a:pt x="1587" y="800"/>
                </a:lnTo>
                <a:lnTo>
                  <a:pt x="1422" y="934"/>
                </a:lnTo>
                <a:lnTo>
                  <a:pt x="1264" y="820"/>
                </a:lnTo>
                <a:lnTo>
                  <a:pt x="979" y="817"/>
                </a:lnTo>
                <a:lnTo>
                  <a:pt x="699" y="652"/>
                </a:lnTo>
                <a:lnTo>
                  <a:pt x="520" y="652"/>
                </a:lnTo>
                <a:lnTo>
                  <a:pt x="270" y="772"/>
                </a:lnTo>
                <a:lnTo>
                  <a:pt x="0" y="834"/>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7" name="Freeform 56">
            <a:extLst>
              <a:ext uri="{FF2B5EF4-FFF2-40B4-BE49-F238E27FC236}">
                <a16:creationId xmlns:a16="http://schemas.microsoft.com/office/drawing/2014/main" id="{00000000-0008-0000-0000-000039000000}"/>
              </a:ext>
            </a:extLst>
          </xdr:cNvPr>
          <xdr:cNvSpPr>
            <a:spLocks/>
          </xdr:cNvSpPr>
        </xdr:nvSpPr>
        <xdr:spPr bwMode="auto">
          <a:xfrm>
            <a:off x="4094779" y="3387261"/>
            <a:ext cx="688023" cy="760201"/>
          </a:xfrm>
          <a:custGeom>
            <a:avLst/>
            <a:gdLst/>
            <a:ahLst/>
            <a:cxnLst>
              <a:cxn ang="0">
                <a:pos x="2603" y="461"/>
              </a:cxn>
              <a:cxn ang="0">
                <a:pos x="2436" y="396"/>
              </a:cxn>
              <a:cxn ang="0">
                <a:pos x="2293" y="336"/>
              </a:cxn>
              <a:cxn ang="0">
                <a:pos x="2218" y="0"/>
              </a:cxn>
              <a:cxn ang="0">
                <a:pos x="1343" y="208"/>
              </a:cxn>
              <a:cxn ang="0">
                <a:pos x="1048" y="366"/>
              </a:cxn>
              <a:cxn ang="0">
                <a:pos x="698" y="716"/>
              </a:cxn>
              <a:cxn ang="0">
                <a:pos x="609" y="865"/>
              </a:cxn>
              <a:cxn ang="0">
                <a:pos x="604" y="1085"/>
              </a:cxn>
              <a:cxn ang="0">
                <a:pos x="0" y="1689"/>
              </a:cxn>
              <a:cxn ang="0">
                <a:pos x="221" y="1988"/>
              </a:cxn>
              <a:cxn ang="0">
                <a:pos x="474" y="2222"/>
              </a:cxn>
              <a:cxn ang="0">
                <a:pos x="709" y="2293"/>
              </a:cxn>
              <a:cxn ang="0">
                <a:pos x="1238" y="2447"/>
              </a:cxn>
              <a:cxn ang="0">
                <a:pos x="1339" y="2675"/>
              </a:cxn>
              <a:cxn ang="0">
                <a:pos x="1497" y="2901"/>
              </a:cxn>
              <a:cxn ang="0">
                <a:pos x="1564" y="2806"/>
              </a:cxn>
              <a:cxn ang="0">
                <a:pos x="1693" y="2847"/>
              </a:cxn>
              <a:cxn ang="0">
                <a:pos x="1978" y="3031"/>
              </a:cxn>
              <a:cxn ang="0">
                <a:pos x="2131" y="2947"/>
              </a:cxn>
              <a:cxn ang="0">
                <a:pos x="2191" y="3036"/>
              </a:cxn>
              <a:cxn ang="0">
                <a:pos x="2097" y="3134"/>
              </a:cxn>
              <a:cxn ang="0">
                <a:pos x="2131" y="3554"/>
              </a:cxn>
              <a:cxn ang="0">
                <a:pos x="2057" y="3631"/>
              </a:cxn>
              <a:cxn ang="0">
                <a:pos x="2233" y="3756"/>
              </a:cxn>
              <a:cxn ang="0">
                <a:pos x="2260" y="3614"/>
              </a:cxn>
              <a:cxn ang="0">
                <a:pos x="2558" y="3557"/>
              </a:cxn>
              <a:cxn ang="0">
                <a:pos x="2573" y="3705"/>
              </a:cxn>
              <a:cxn ang="0">
                <a:pos x="2750" y="3650"/>
              </a:cxn>
              <a:cxn ang="0">
                <a:pos x="2879" y="3807"/>
              </a:cxn>
              <a:cxn ang="0">
                <a:pos x="3012" y="3875"/>
              </a:cxn>
              <a:cxn ang="0">
                <a:pos x="3031" y="3797"/>
              </a:cxn>
              <a:cxn ang="0">
                <a:pos x="3118" y="3696"/>
              </a:cxn>
              <a:cxn ang="0">
                <a:pos x="2900" y="3391"/>
              </a:cxn>
              <a:cxn ang="0">
                <a:pos x="2929" y="3301"/>
              </a:cxn>
              <a:cxn ang="0">
                <a:pos x="2926" y="3092"/>
              </a:cxn>
              <a:cxn ang="0">
                <a:pos x="2687" y="2962"/>
              </a:cxn>
              <a:cxn ang="0">
                <a:pos x="2485" y="2797"/>
              </a:cxn>
              <a:cxn ang="0">
                <a:pos x="2367" y="2642"/>
              </a:cxn>
              <a:cxn ang="0">
                <a:pos x="2382" y="1774"/>
              </a:cxn>
              <a:cxn ang="0">
                <a:pos x="2855" y="1719"/>
              </a:cxn>
              <a:cxn ang="0">
                <a:pos x="3135" y="1599"/>
              </a:cxn>
              <a:cxn ang="0">
                <a:pos x="3351" y="1749"/>
              </a:cxn>
              <a:cxn ang="0">
                <a:pos x="3460" y="1629"/>
              </a:cxn>
              <a:cxn ang="0">
                <a:pos x="3401" y="1315"/>
              </a:cxn>
              <a:cxn ang="0">
                <a:pos x="3277" y="1220"/>
              </a:cxn>
              <a:cxn ang="0">
                <a:pos x="2628" y="1190"/>
              </a:cxn>
              <a:cxn ang="0">
                <a:pos x="2603" y="461"/>
              </a:cxn>
            </a:cxnLst>
            <a:rect l="0" t="0" r="r" b="b"/>
            <a:pathLst>
              <a:path w="3460" h="3875">
                <a:moveTo>
                  <a:pt x="2603" y="461"/>
                </a:moveTo>
                <a:lnTo>
                  <a:pt x="2436" y="396"/>
                </a:lnTo>
                <a:lnTo>
                  <a:pt x="2293" y="336"/>
                </a:lnTo>
                <a:lnTo>
                  <a:pt x="2218" y="0"/>
                </a:lnTo>
                <a:lnTo>
                  <a:pt x="1343" y="208"/>
                </a:lnTo>
                <a:lnTo>
                  <a:pt x="1048" y="366"/>
                </a:lnTo>
                <a:lnTo>
                  <a:pt x="698" y="716"/>
                </a:lnTo>
                <a:lnTo>
                  <a:pt x="609" y="865"/>
                </a:lnTo>
                <a:lnTo>
                  <a:pt x="604" y="1085"/>
                </a:lnTo>
                <a:lnTo>
                  <a:pt x="0" y="1689"/>
                </a:lnTo>
                <a:lnTo>
                  <a:pt x="221" y="1988"/>
                </a:lnTo>
                <a:lnTo>
                  <a:pt x="474" y="2222"/>
                </a:lnTo>
                <a:lnTo>
                  <a:pt x="709" y="2293"/>
                </a:lnTo>
                <a:lnTo>
                  <a:pt x="1238" y="2447"/>
                </a:lnTo>
                <a:lnTo>
                  <a:pt x="1339" y="2675"/>
                </a:lnTo>
                <a:lnTo>
                  <a:pt x="1497" y="2901"/>
                </a:lnTo>
                <a:lnTo>
                  <a:pt x="1564" y="2806"/>
                </a:lnTo>
                <a:lnTo>
                  <a:pt x="1693" y="2847"/>
                </a:lnTo>
                <a:lnTo>
                  <a:pt x="1978" y="3031"/>
                </a:lnTo>
                <a:lnTo>
                  <a:pt x="2131" y="2947"/>
                </a:lnTo>
                <a:lnTo>
                  <a:pt x="2191" y="3036"/>
                </a:lnTo>
                <a:lnTo>
                  <a:pt x="2097" y="3134"/>
                </a:lnTo>
                <a:lnTo>
                  <a:pt x="2131" y="3554"/>
                </a:lnTo>
                <a:lnTo>
                  <a:pt x="2057" y="3631"/>
                </a:lnTo>
                <a:lnTo>
                  <a:pt x="2233" y="3756"/>
                </a:lnTo>
                <a:lnTo>
                  <a:pt x="2260" y="3614"/>
                </a:lnTo>
                <a:lnTo>
                  <a:pt x="2558" y="3557"/>
                </a:lnTo>
                <a:lnTo>
                  <a:pt x="2573" y="3705"/>
                </a:lnTo>
                <a:lnTo>
                  <a:pt x="2750" y="3650"/>
                </a:lnTo>
                <a:lnTo>
                  <a:pt x="2879" y="3807"/>
                </a:lnTo>
                <a:lnTo>
                  <a:pt x="3012" y="3875"/>
                </a:lnTo>
                <a:lnTo>
                  <a:pt x="3031" y="3797"/>
                </a:lnTo>
                <a:lnTo>
                  <a:pt x="3118" y="3696"/>
                </a:lnTo>
                <a:lnTo>
                  <a:pt x="2900" y="3391"/>
                </a:lnTo>
                <a:lnTo>
                  <a:pt x="2929" y="3301"/>
                </a:lnTo>
                <a:lnTo>
                  <a:pt x="2926" y="3092"/>
                </a:lnTo>
                <a:lnTo>
                  <a:pt x="2687" y="2962"/>
                </a:lnTo>
                <a:lnTo>
                  <a:pt x="2485" y="2797"/>
                </a:lnTo>
                <a:lnTo>
                  <a:pt x="2367" y="2642"/>
                </a:lnTo>
                <a:lnTo>
                  <a:pt x="2382" y="1774"/>
                </a:lnTo>
                <a:lnTo>
                  <a:pt x="2855" y="1719"/>
                </a:lnTo>
                <a:lnTo>
                  <a:pt x="3135" y="1599"/>
                </a:lnTo>
                <a:lnTo>
                  <a:pt x="3351" y="1749"/>
                </a:lnTo>
                <a:lnTo>
                  <a:pt x="3460" y="1629"/>
                </a:lnTo>
                <a:lnTo>
                  <a:pt x="3401" y="1315"/>
                </a:lnTo>
                <a:lnTo>
                  <a:pt x="3277" y="1220"/>
                </a:lnTo>
                <a:lnTo>
                  <a:pt x="2628" y="1190"/>
                </a:lnTo>
                <a:lnTo>
                  <a:pt x="2603" y="46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8" name="Freeform 57">
            <a:extLst>
              <a:ext uri="{FF2B5EF4-FFF2-40B4-BE49-F238E27FC236}">
                <a16:creationId xmlns:a16="http://schemas.microsoft.com/office/drawing/2014/main" id="{00000000-0008-0000-0000-00003A000000}"/>
              </a:ext>
            </a:extLst>
          </xdr:cNvPr>
          <xdr:cNvSpPr>
            <a:spLocks/>
          </xdr:cNvSpPr>
        </xdr:nvSpPr>
        <xdr:spPr bwMode="auto">
          <a:xfrm>
            <a:off x="3710604" y="3184696"/>
            <a:ext cx="869633" cy="534353"/>
          </a:xfrm>
          <a:custGeom>
            <a:avLst/>
            <a:gdLst/>
            <a:ahLst/>
            <a:cxnLst>
              <a:cxn ang="0">
                <a:pos x="28" y="598"/>
              </a:cxn>
              <a:cxn ang="0">
                <a:pos x="0" y="1217"/>
              </a:cxn>
              <a:cxn ang="0">
                <a:pos x="205" y="1540"/>
              </a:cxn>
              <a:cxn ang="0">
                <a:pos x="252" y="1687"/>
              </a:cxn>
              <a:cxn ang="0">
                <a:pos x="500" y="1912"/>
              </a:cxn>
              <a:cxn ang="0">
                <a:pos x="654" y="1875"/>
              </a:cxn>
              <a:cxn ang="0">
                <a:pos x="756" y="1767"/>
              </a:cxn>
              <a:cxn ang="0">
                <a:pos x="796" y="1672"/>
              </a:cxn>
              <a:cxn ang="0">
                <a:pos x="984" y="1660"/>
              </a:cxn>
              <a:cxn ang="0">
                <a:pos x="1173" y="1807"/>
              </a:cxn>
              <a:cxn ang="0">
                <a:pos x="1323" y="2042"/>
              </a:cxn>
              <a:cxn ang="0">
                <a:pos x="1547" y="2178"/>
              </a:cxn>
              <a:cxn ang="0">
                <a:pos x="2032" y="1694"/>
              </a:cxn>
              <a:cxn ang="0">
                <a:pos x="2034" y="1517"/>
              </a:cxn>
              <a:cxn ang="0">
                <a:pos x="2106" y="1401"/>
              </a:cxn>
              <a:cxn ang="0">
                <a:pos x="2380" y="1125"/>
              </a:cxn>
              <a:cxn ang="0">
                <a:pos x="2623" y="992"/>
              </a:cxn>
              <a:cxn ang="0">
                <a:pos x="3323" y="826"/>
              </a:cxn>
              <a:cxn ang="0">
                <a:pos x="3499" y="680"/>
              </a:cxn>
              <a:cxn ang="0">
                <a:pos x="3429" y="618"/>
              </a:cxn>
              <a:cxn ang="0">
                <a:pos x="3252" y="634"/>
              </a:cxn>
              <a:cxn ang="0">
                <a:pos x="2956" y="657"/>
              </a:cxn>
              <a:cxn ang="0">
                <a:pos x="2856" y="554"/>
              </a:cxn>
              <a:cxn ang="0">
                <a:pos x="2757" y="369"/>
              </a:cxn>
              <a:cxn ang="0">
                <a:pos x="2821" y="254"/>
              </a:cxn>
              <a:cxn ang="0">
                <a:pos x="3033" y="120"/>
              </a:cxn>
              <a:cxn ang="0">
                <a:pos x="2862" y="72"/>
              </a:cxn>
              <a:cxn ang="0">
                <a:pos x="2769" y="155"/>
              </a:cxn>
              <a:cxn ang="0">
                <a:pos x="2665" y="107"/>
              </a:cxn>
              <a:cxn ang="0">
                <a:pos x="2543" y="108"/>
              </a:cxn>
              <a:cxn ang="0">
                <a:pos x="2446" y="35"/>
              </a:cxn>
              <a:cxn ang="0">
                <a:pos x="2283" y="44"/>
              </a:cxn>
              <a:cxn ang="0">
                <a:pos x="2197" y="0"/>
              </a:cxn>
              <a:cxn ang="0">
                <a:pos x="2035" y="68"/>
              </a:cxn>
              <a:cxn ang="0">
                <a:pos x="1799" y="60"/>
              </a:cxn>
              <a:cxn ang="0">
                <a:pos x="1622" y="104"/>
              </a:cxn>
              <a:cxn ang="0">
                <a:pos x="1445" y="48"/>
              </a:cxn>
              <a:cxn ang="0">
                <a:pos x="1362" y="60"/>
              </a:cxn>
              <a:cxn ang="0">
                <a:pos x="1398" y="140"/>
              </a:cxn>
              <a:cxn ang="0">
                <a:pos x="1232" y="140"/>
              </a:cxn>
              <a:cxn ang="0">
                <a:pos x="1055" y="239"/>
              </a:cxn>
              <a:cxn ang="0">
                <a:pos x="760" y="311"/>
              </a:cxn>
              <a:cxn ang="0">
                <a:pos x="618" y="455"/>
              </a:cxn>
              <a:cxn ang="0">
                <a:pos x="382" y="546"/>
              </a:cxn>
              <a:cxn ang="0">
                <a:pos x="98" y="511"/>
              </a:cxn>
              <a:cxn ang="0">
                <a:pos x="28" y="598"/>
              </a:cxn>
            </a:cxnLst>
            <a:rect l="0" t="0" r="r" b="b"/>
            <a:pathLst>
              <a:path w="3499" h="2178">
                <a:moveTo>
                  <a:pt x="28" y="598"/>
                </a:moveTo>
                <a:lnTo>
                  <a:pt x="0" y="1217"/>
                </a:lnTo>
                <a:lnTo>
                  <a:pt x="205" y="1540"/>
                </a:lnTo>
                <a:lnTo>
                  <a:pt x="252" y="1687"/>
                </a:lnTo>
                <a:lnTo>
                  <a:pt x="500" y="1912"/>
                </a:lnTo>
                <a:lnTo>
                  <a:pt x="654" y="1875"/>
                </a:lnTo>
                <a:lnTo>
                  <a:pt x="756" y="1767"/>
                </a:lnTo>
                <a:lnTo>
                  <a:pt x="796" y="1672"/>
                </a:lnTo>
                <a:lnTo>
                  <a:pt x="984" y="1660"/>
                </a:lnTo>
                <a:lnTo>
                  <a:pt x="1173" y="1807"/>
                </a:lnTo>
                <a:lnTo>
                  <a:pt x="1323" y="2042"/>
                </a:lnTo>
                <a:lnTo>
                  <a:pt x="1547" y="2178"/>
                </a:lnTo>
                <a:lnTo>
                  <a:pt x="2032" y="1694"/>
                </a:lnTo>
                <a:lnTo>
                  <a:pt x="2034" y="1517"/>
                </a:lnTo>
                <a:lnTo>
                  <a:pt x="2106" y="1401"/>
                </a:lnTo>
                <a:lnTo>
                  <a:pt x="2380" y="1125"/>
                </a:lnTo>
                <a:lnTo>
                  <a:pt x="2623" y="992"/>
                </a:lnTo>
                <a:lnTo>
                  <a:pt x="3323" y="826"/>
                </a:lnTo>
                <a:lnTo>
                  <a:pt x="3499" y="680"/>
                </a:lnTo>
                <a:lnTo>
                  <a:pt x="3429" y="618"/>
                </a:lnTo>
                <a:lnTo>
                  <a:pt x="3252" y="634"/>
                </a:lnTo>
                <a:lnTo>
                  <a:pt x="2956" y="657"/>
                </a:lnTo>
                <a:lnTo>
                  <a:pt x="2856" y="554"/>
                </a:lnTo>
                <a:lnTo>
                  <a:pt x="2757" y="369"/>
                </a:lnTo>
                <a:lnTo>
                  <a:pt x="2821" y="254"/>
                </a:lnTo>
                <a:lnTo>
                  <a:pt x="3033" y="120"/>
                </a:lnTo>
                <a:lnTo>
                  <a:pt x="2862" y="72"/>
                </a:lnTo>
                <a:lnTo>
                  <a:pt x="2769" y="155"/>
                </a:lnTo>
                <a:lnTo>
                  <a:pt x="2665" y="107"/>
                </a:lnTo>
                <a:lnTo>
                  <a:pt x="2543" y="108"/>
                </a:lnTo>
                <a:lnTo>
                  <a:pt x="2446" y="35"/>
                </a:lnTo>
                <a:lnTo>
                  <a:pt x="2283" y="44"/>
                </a:lnTo>
                <a:lnTo>
                  <a:pt x="2197" y="0"/>
                </a:lnTo>
                <a:lnTo>
                  <a:pt x="2035" y="68"/>
                </a:lnTo>
                <a:lnTo>
                  <a:pt x="1799" y="60"/>
                </a:lnTo>
                <a:lnTo>
                  <a:pt x="1622" y="104"/>
                </a:lnTo>
                <a:lnTo>
                  <a:pt x="1445" y="48"/>
                </a:lnTo>
                <a:lnTo>
                  <a:pt x="1362" y="60"/>
                </a:lnTo>
                <a:lnTo>
                  <a:pt x="1398" y="140"/>
                </a:lnTo>
                <a:lnTo>
                  <a:pt x="1232" y="140"/>
                </a:lnTo>
                <a:lnTo>
                  <a:pt x="1055" y="239"/>
                </a:lnTo>
                <a:lnTo>
                  <a:pt x="760" y="311"/>
                </a:lnTo>
                <a:lnTo>
                  <a:pt x="618" y="455"/>
                </a:lnTo>
                <a:lnTo>
                  <a:pt x="382" y="546"/>
                </a:lnTo>
                <a:lnTo>
                  <a:pt x="98" y="511"/>
                </a:lnTo>
                <a:lnTo>
                  <a:pt x="28" y="59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59" name="Freeform 58">
            <a:extLst>
              <a:ext uri="{FF2B5EF4-FFF2-40B4-BE49-F238E27FC236}">
                <a16:creationId xmlns:a16="http://schemas.microsoft.com/office/drawing/2014/main" id="{00000000-0008-0000-0000-00003B000000}"/>
              </a:ext>
            </a:extLst>
          </xdr:cNvPr>
          <xdr:cNvSpPr>
            <a:spLocks/>
          </xdr:cNvSpPr>
        </xdr:nvSpPr>
        <xdr:spPr bwMode="auto">
          <a:xfrm>
            <a:off x="3416070" y="2722521"/>
            <a:ext cx="904558" cy="781156"/>
          </a:xfrm>
          <a:custGeom>
            <a:avLst/>
            <a:gdLst/>
            <a:ahLst/>
            <a:cxnLst>
              <a:cxn ang="0">
                <a:pos x="453" y="1091"/>
              </a:cxn>
              <a:cxn ang="0">
                <a:pos x="606" y="958"/>
              </a:cxn>
              <a:cxn ang="0">
                <a:pos x="770" y="812"/>
              </a:cxn>
              <a:cxn ang="0">
                <a:pos x="980" y="722"/>
              </a:cxn>
              <a:cxn ang="0">
                <a:pos x="1110" y="602"/>
              </a:cxn>
              <a:cxn ang="0">
                <a:pos x="1090" y="483"/>
              </a:cxn>
              <a:cxn ang="0">
                <a:pos x="1043" y="395"/>
              </a:cxn>
              <a:cxn ang="0">
                <a:pos x="1196" y="323"/>
              </a:cxn>
              <a:cxn ang="0">
                <a:pos x="1232" y="435"/>
              </a:cxn>
              <a:cxn ang="0">
                <a:pos x="1334" y="531"/>
              </a:cxn>
              <a:cxn ang="0">
                <a:pos x="1571" y="610"/>
              </a:cxn>
              <a:cxn ang="0">
                <a:pos x="1681" y="575"/>
              </a:cxn>
              <a:cxn ang="0">
                <a:pos x="1785" y="195"/>
              </a:cxn>
              <a:cxn ang="0">
                <a:pos x="2006" y="429"/>
              </a:cxn>
              <a:cxn ang="0">
                <a:pos x="2114" y="543"/>
              </a:cxn>
              <a:cxn ang="0">
                <a:pos x="2268" y="519"/>
              </a:cxn>
              <a:cxn ang="0">
                <a:pos x="2421" y="543"/>
              </a:cxn>
              <a:cxn ang="0">
                <a:pos x="2516" y="459"/>
              </a:cxn>
              <a:cxn ang="0">
                <a:pos x="2638" y="435"/>
              </a:cxn>
              <a:cxn ang="0">
                <a:pos x="2768" y="467"/>
              </a:cxn>
              <a:cxn ang="0">
                <a:pos x="2976" y="311"/>
              </a:cxn>
              <a:cxn ang="0">
                <a:pos x="3307" y="172"/>
              </a:cxn>
              <a:cxn ang="0">
                <a:pos x="3638" y="0"/>
              </a:cxn>
              <a:cxn ang="0">
                <a:pos x="3629" y="1919"/>
              </a:cxn>
              <a:cxn ang="0">
                <a:pos x="3464" y="1929"/>
              </a:cxn>
              <a:cxn ang="0">
                <a:pos x="3378" y="1884"/>
              </a:cxn>
              <a:cxn ang="0">
                <a:pos x="3215" y="1952"/>
              </a:cxn>
              <a:cxn ang="0">
                <a:pos x="2976" y="1944"/>
              </a:cxn>
              <a:cxn ang="0">
                <a:pos x="2802" y="1988"/>
              </a:cxn>
              <a:cxn ang="0">
                <a:pos x="2625" y="1931"/>
              </a:cxn>
              <a:cxn ang="0">
                <a:pos x="2544" y="1944"/>
              </a:cxn>
              <a:cxn ang="0">
                <a:pos x="2579" y="2024"/>
              </a:cxn>
              <a:cxn ang="0">
                <a:pos x="2412" y="2025"/>
              </a:cxn>
              <a:cxn ang="0">
                <a:pos x="2237" y="2124"/>
              </a:cxn>
              <a:cxn ang="0">
                <a:pos x="1941" y="2196"/>
              </a:cxn>
              <a:cxn ang="0">
                <a:pos x="1807" y="2334"/>
              </a:cxn>
              <a:cxn ang="0">
                <a:pos x="1563" y="2430"/>
              </a:cxn>
              <a:cxn ang="0">
                <a:pos x="1278" y="2396"/>
              </a:cxn>
              <a:cxn ang="0">
                <a:pos x="1208" y="2482"/>
              </a:cxn>
              <a:cxn ang="0">
                <a:pos x="1183" y="3104"/>
              </a:cxn>
              <a:cxn ang="0">
                <a:pos x="889" y="3184"/>
              </a:cxn>
              <a:cxn ang="0">
                <a:pos x="623" y="2968"/>
              </a:cxn>
              <a:cxn ang="0">
                <a:pos x="387" y="2926"/>
              </a:cxn>
              <a:cxn ang="0">
                <a:pos x="299" y="2769"/>
              </a:cxn>
              <a:cxn ang="0">
                <a:pos x="260" y="2538"/>
              </a:cxn>
              <a:cxn ang="0">
                <a:pos x="236" y="2301"/>
              </a:cxn>
              <a:cxn ang="0">
                <a:pos x="299" y="2171"/>
              </a:cxn>
              <a:cxn ang="0">
                <a:pos x="287" y="2035"/>
              </a:cxn>
              <a:cxn ang="0">
                <a:pos x="134" y="1910"/>
              </a:cxn>
              <a:cxn ang="0">
                <a:pos x="0" y="1842"/>
              </a:cxn>
              <a:cxn ang="0">
                <a:pos x="90" y="1719"/>
              </a:cxn>
              <a:cxn ang="0">
                <a:pos x="300" y="1572"/>
              </a:cxn>
              <a:cxn ang="0">
                <a:pos x="306" y="1345"/>
              </a:cxn>
              <a:cxn ang="0">
                <a:pos x="453" y="1091"/>
              </a:cxn>
            </a:cxnLst>
            <a:rect l="0" t="0" r="r" b="b"/>
            <a:pathLst>
              <a:path w="3638" h="3184">
                <a:moveTo>
                  <a:pt x="453" y="1091"/>
                </a:moveTo>
                <a:lnTo>
                  <a:pt x="606" y="958"/>
                </a:lnTo>
                <a:lnTo>
                  <a:pt x="770" y="812"/>
                </a:lnTo>
                <a:lnTo>
                  <a:pt x="980" y="722"/>
                </a:lnTo>
                <a:lnTo>
                  <a:pt x="1110" y="602"/>
                </a:lnTo>
                <a:lnTo>
                  <a:pt x="1090" y="483"/>
                </a:lnTo>
                <a:lnTo>
                  <a:pt x="1043" y="395"/>
                </a:lnTo>
                <a:lnTo>
                  <a:pt x="1196" y="323"/>
                </a:lnTo>
                <a:lnTo>
                  <a:pt x="1232" y="435"/>
                </a:lnTo>
                <a:lnTo>
                  <a:pt x="1334" y="531"/>
                </a:lnTo>
                <a:lnTo>
                  <a:pt x="1571" y="610"/>
                </a:lnTo>
                <a:lnTo>
                  <a:pt x="1681" y="575"/>
                </a:lnTo>
                <a:lnTo>
                  <a:pt x="1785" y="195"/>
                </a:lnTo>
                <a:lnTo>
                  <a:pt x="2006" y="429"/>
                </a:lnTo>
                <a:lnTo>
                  <a:pt x="2114" y="543"/>
                </a:lnTo>
                <a:lnTo>
                  <a:pt x="2268" y="519"/>
                </a:lnTo>
                <a:lnTo>
                  <a:pt x="2421" y="543"/>
                </a:lnTo>
                <a:lnTo>
                  <a:pt x="2516" y="459"/>
                </a:lnTo>
                <a:lnTo>
                  <a:pt x="2638" y="435"/>
                </a:lnTo>
                <a:lnTo>
                  <a:pt x="2768" y="467"/>
                </a:lnTo>
                <a:lnTo>
                  <a:pt x="2976" y="311"/>
                </a:lnTo>
                <a:lnTo>
                  <a:pt x="3307" y="172"/>
                </a:lnTo>
                <a:lnTo>
                  <a:pt x="3638" y="0"/>
                </a:lnTo>
                <a:lnTo>
                  <a:pt x="3629" y="1919"/>
                </a:lnTo>
                <a:lnTo>
                  <a:pt x="3464" y="1929"/>
                </a:lnTo>
                <a:lnTo>
                  <a:pt x="3378" y="1884"/>
                </a:lnTo>
                <a:lnTo>
                  <a:pt x="3215" y="1952"/>
                </a:lnTo>
                <a:lnTo>
                  <a:pt x="2976" y="1944"/>
                </a:lnTo>
                <a:lnTo>
                  <a:pt x="2802" y="1988"/>
                </a:lnTo>
                <a:lnTo>
                  <a:pt x="2625" y="1931"/>
                </a:lnTo>
                <a:lnTo>
                  <a:pt x="2544" y="1944"/>
                </a:lnTo>
                <a:lnTo>
                  <a:pt x="2579" y="2024"/>
                </a:lnTo>
                <a:lnTo>
                  <a:pt x="2412" y="2025"/>
                </a:lnTo>
                <a:lnTo>
                  <a:pt x="2237" y="2124"/>
                </a:lnTo>
                <a:lnTo>
                  <a:pt x="1941" y="2196"/>
                </a:lnTo>
                <a:lnTo>
                  <a:pt x="1807" y="2334"/>
                </a:lnTo>
                <a:lnTo>
                  <a:pt x="1563" y="2430"/>
                </a:lnTo>
                <a:lnTo>
                  <a:pt x="1278" y="2396"/>
                </a:lnTo>
                <a:lnTo>
                  <a:pt x="1208" y="2482"/>
                </a:lnTo>
                <a:lnTo>
                  <a:pt x="1183" y="3104"/>
                </a:lnTo>
                <a:lnTo>
                  <a:pt x="889" y="3184"/>
                </a:lnTo>
                <a:lnTo>
                  <a:pt x="623" y="2968"/>
                </a:lnTo>
                <a:lnTo>
                  <a:pt x="387" y="2926"/>
                </a:lnTo>
                <a:lnTo>
                  <a:pt x="299" y="2769"/>
                </a:lnTo>
                <a:lnTo>
                  <a:pt x="260" y="2538"/>
                </a:lnTo>
                <a:lnTo>
                  <a:pt x="236" y="2301"/>
                </a:lnTo>
                <a:lnTo>
                  <a:pt x="299" y="2171"/>
                </a:lnTo>
                <a:lnTo>
                  <a:pt x="287" y="2035"/>
                </a:lnTo>
                <a:lnTo>
                  <a:pt x="134" y="1910"/>
                </a:lnTo>
                <a:lnTo>
                  <a:pt x="0" y="1842"/>
                </a:lnTo>
                <a:lnTo>
                  <a:pt x="90" y="1719"/>
                </a:lnTo>
                <a:lnTo>
                  <a:pt x="300" y="1572"/>
                </a:lnTo>
                <a:lnTo>
                  <a:pt x="306" y="1345"/>
                </a:lnTo>
                <a:lnTo>
                  <a:pt x="453" y="1091"/>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0" name="Freeform 59">
            <a:extLst>
              <a:ext uri="{FF2B5EF4-FFF2-40B4-BE49-F238E27FC236}">
                <a16:creationId xmlns:a16="http://schemas.microsoft.com/office/drawing/2014/main" id="{00000000-0008-0000-0000-00003C000000}"/>
              </a:ext>
            </a:extLst>
          </xdr:cNvPr>
          <xdr:cNvSpPr>
            <a:spLocks/>
          </xdr:cNvSpPr>
        </xdr:nvSpPr>
        <xdr:spPr bwMode="auto">
          <a:xfrm>
            <a:off x="3528994" y="2730671"/>
            <a:ext cx="108268" cy="259610"/>
          </a:xfrm>
          <a:custGeom>
            <a:avLst/>
            <a:gdLst/>
            <a:ahLst/>
            <a:cxnLst>
              <a:cxn ang="0">
                <a:pos x="498" y="0"/>
              </a:cxn>
              <a:cxn ang="0">
                <a:pos x="364" y="125"/>
              </a:cxn>
              <a:cxn ang="0">
                <a:pos x="315" y="359"/>
              </a:cxn>
              <a:cxn ang="0">
                <a:pos x="237" y="902"/>
              </a:cxn>
              <a:cxn ang="0">
                <a:pos x="99" y="927"/>
              </a:cxn>
              <a:cxn ang="0">
                <a:pos x="0" y="1125"/>
              </a:cxn>
              <a:cxn ang="0">
                <a:pos x="0" y="1320"/>
              </a:cxn>
              <a:cxn ang="0">
                <a:pos x="399" y="971"/>
              </a:cxn>
              <a:cxn ang="0">
                <a:pos x="438" y="717"/>
              </a:cxn>
              <a:cxn ang="0">
                <a:pos x="488" y="469"/>
              </a:cxn>
              <a:cxn ang="0">
                <a:pos x="542" y="224"/>
              </a:cxn>
              <a:cxn ang="0">
                <a:pos x="498" y="0"/>
              </a:cxn>
            </a:cxnLst>
            <a:rect l="0" t="0" r="r" b="b"/>
            <a:pathLst>
              <a:path w="542" h="1320">
                <a:moveTo>
                  <a:pt x="498" y="0"/>
                </a:moveTo>
                <a:lnTo>
                  <a:pt x="364" y="125"/>
                </a:lnTo>
                <a:lnTo>
                  <a:pt x="315" y="359"/>
                </a:lnTo>
                <a:lnTo>
                  <a:pt x="237" y="902"/>
                </a:lnTo>
                <a:lnTo>
                  <a:pt x="99" y="927"/>
                </a:lnTo>
                <a:lnTo>
                  <a:pt x="0" y="1125"/>
                </a:lnTo>
                <a:lnTo>
                  <a:pt x="0" y="1320"/>
                </a:lnTo>
                <a:lnTo>
                  <a:pt x="399" y="971"/>
                </a:lnTo>
                <a:lnTo>
                  <a:pt x="438" y="717"/>
                </a:lnTo>
                <a:lnTo>
                  <a:pt x="488" y="469"/>
                </a:lnTo>
                <a:lnTo>
                  <a:pt x="542" y="224"/>
                </a:lnTo>
                <a:lnTo>
                  <a:pt x="498"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1" name="Freeform 60">
            <a:extLst>
              <a:ext uri="{FF2B5EF4-FFF2-40B4-BE49-F238E27FC236}">
                <a16:creationId xmlns:a16="http://schemas.microsoft.com/office/drawing/2014/main" id="{00000000-0008-0000-0000-00003D000000}"/>
              </a:ext>
            </a:extLst>
          </xdr:cNvPr>
          <xdr:cNvSpPr>
            <a:spLocks/>
          </xdr:cNvSpPr>
        </xdr:nvSpPr>
        <xdr:spPr bwMode="auto">
          <a:xfrm>
            <a:off x="3428876" y="2499001"/>
            <a:ext cx="430742" cy="458682"/>
          </a:xfrm>
          <a:custGeom>
            <a:avLst/>
            <a:gdLst/>
            <a:ahLst/>
            <a:cxnLst>
              <a:cxn ang="0">
                <a:pos x="325" y="95"/>
              </a:cxn>
              <a:cxn ang="0">
                <a:pos x="502" y="87"/>
              </a:cxn>
              <a:cxn ang="0">
                <a:pos x="635" y="0"/>
              </a:cxn>
              <a:cxn ang="0">
                <a:pos x="727" y="282"/>
              </a:cxn>
              <a:cxn ang="0">
                <a:pos x="837" y="464"/>
              </a:cxn>
              <a:cxn ang="0">
                <a:pos x="1006" y="588"/>
              </a:cxn>
              <a:cxn ang="0">
                <a:pos x="1237" y="379"/>
              </a:cxn>
              <a:cxn ang="0">
                <a:pos x="1620" y="469"/>
              </a:cxn>
              <a:cxn ang="0">
                <a:pos x="1546" y="706"/>
              </a:cxn>
              <a:cxn ang="0">
                <a:pos x="1550" y="926"/>
              </a:cxn>
              <a:cxn ang="0">
                <a:pos x="1647" y="1137"/>
              </a:cxn>
              <a:cxn ang="0">
                <a:pos x="1846" y="1297"/>
              </a:cxn>
              <a:cxn ang="0">
                <a:pos x="2067" y="1392"/>
              </a:cxn>
              <a:cxn ang="0">
                <a:pos x="2166" y="1379"/>
              </a:cxn>
              <a:cxn ang="0">
                <a:pos x="2040" y="1857"/>
              </a:cxn>
              <a:cxn ang="0">
                <a:pos x="1901" y="1898"/>
              </a:cxn>
              <a:cxn ang="0">
                <a:pos x="1609" y="1804"/>
              </a:cxn>
              <a:cxn ang="0">
                <a:pos x="1477" y="1681"/>
              </a:cxn>
              <a:cxn ang="0">
                <a:pos x="1432" y="1541"/>
              </a:cxn>
              <a:cxn ang="0">
                <a:pos x="1242" y="1631"/>
              </a:cxn>
              <a:cxn ang="0">
                <a:pos x="1301" y="1747"/>
              </a:cxn>
              <a:cxn ang="0">
                <a:pos x="1325" y="1890"/>
              </a:cxn>
              <a:cxn ang="0">
                <a:pos x="1166" y="2035"/>
              </a:cxn>
              <a:cxn ang="0">
                <a:pos x="901" y="2154"/>
              </a:cxn>
              <a:cxn ang="0">
                <a:pos x="945" y="1870"/>
              </a:cxn>
              <a:cxn ang="0">
                <a:pos x="999" y="1619"/>
              </a:cxn>
              <a:cxn ang="0">
                <a:pos x="1044" y="1407"/>
              </a:cxn>
              <a:cxn ang="0">
                <a:pos x="1000" y="1182"/>
              </a:cxn>
              <a:cxn ang="0">
                <a:pos x="864" y="1307"/>
              </a:cxn>
              <a:cxn ang="0">
                <a:pos x="817" y="1550"/>
              </a:cxn>
              <a:cxn ang="0">
                <a:pos x="736" y="2084"/>
              </a:cxn>
              <a:cxn ang="0">
                <a:pos x="601" y="2112"/>
              </a:cxn>
              <a:cxn ang="0">
                <a:pos x="502" y="2309"/>
              </a:cxn>
              <a:cxn ang="0">
                <a:pos x="385" y="2337"/>
              </a:cxn>
              <a:cxn ang="0">
                <a:pos x="394" y="2209"/>
              </a:cxn>
              <a:cxn ang="0">
                <a:pos x="454" y="2048"/>
              </a:cxn>
              <a:cxn ang="0">
                <a:pos x="231" y="1995"/>
              </a:cxn>
              <a:cxn ang="0">
                <a:pos x="15" y="1868"/>
              </a:cxn>
              <a:cxn ang="0">
                <a:pos x="0" y="1676"/>
              </a:cxn>
              <a:cxn ang="0">
                <a:pos x="69" y="1511"/>
              </a:cxn>
              <a:cxn ang="0">
                <a:pos x="74" y="1292"/>
              </a:cxn>
              <a:cxn ang="0">
                <a:pos x="157" y="1032"/>
              </a:cxn>
              <a:cxn ang="0">
                <a:pos x="132" y="579"/>
              </a:cxn>
              <a:cxn ang="0">
                <a:pos x="266" y="484"/>
              </a:cxn>
              <a:cxn ang="0">
                <a:pos x="281" y="299"/>
              </a:cxn>
              <a:cxn ang="0">
                <a:pos x="325" y="95"/>
              </a:cxn>
            </a:cxnLst>
            <a:rect l="0" t="0" r="r" b="b"/>
            <a:pathLst>
              <a:path w="2166" h="2337">
                <a:moveTo>
                  <a:pt x="325" y="95"/>
                </a:moveTo>
                <a:lnTo>
                  <a:pt x="502" y="87"/>
                </a:lnTo>
                <a:lnTo>
                  <a:pt x="635" y="0"/>
                </a:lnTo>
                <a:lnTo>
                  <a:pt x="727" y="282"/>
                </a:lnTo>
                <a:lnTo>
                  <a:pt x="837" y="464"/>
                </a:lnTo>
                <a:lnTo>
                  <a:pt x="1006" y="588"/>
                </a:lnTo>
                <a:lnTo>
                  <a:pt x="1237" y="379"/>
                </a:lnTo>
                <a:lnTo>
                  <a:pt x="1620" y="469"/>
                </a:lnTo>
                <a:lnTo>
                  <a:pt x="1546" y="706"/>
                </a:lnTo>
                <a:lnTo>
                  <a:pt x="1550" y="926"/>
                </a:lnTo>
                <a:lnTo>
                  <a:pt x="1647" y="1137"/>
                </a:lnTo>
                <a:lnTo>
                  <a:pt x="1846" y="1297"/>
                </a:lnTo>
                <a:lnTo>
                  <a:pt x="2067" y="1392"/>
                </a:lnTo>
                <a:lnTo>
                  <a:pt x="2166" y="1379"/>
                </a:lnTo>
                <a:lnTo>
                  <a:pt x="2040" y="1857"/>
                </a:lnTo>
                <a:lnTo>
                  <a:pt x="1901" y="1898"/>
                </a:lnTo>
                <a:lnTo>
                  <a:pt x="1609" y="1804"/>
                </a:lnTo>
                <a:lnTo>
                  <a:pt x="1477" y="1681"/>
                </a:lnTo>
                <a:lnTo>
                  <a:pt x="1432" y="1541"/>
                </a:lnTo>
                <a:lnTo>
                  <a:pt x="1242" y="1631"/>
                </a:lnTo>
                <a:lnTo>
                  <a:pt x="1301" y="1747"/>
                </a:lnTo>
                <a:lnTo>
                  <a:pt x="1325" y="1890"/>
                </a:lnTo>
                <a:lnTo>
                  <a:pt x="1166" y="2035"/>
                </a:lnTo>
                <a:lnTo>
                  <a:pt x="901" y="2154"/>
                </a:lnTo>
                <a:lnTo>
                  <a:pt x="945" y="1870"/>
                </a:lnTo>
                <a:lnTo>
                  <a:pt x="999" y="1619"/>
                </a:lnTo>
                <a:lnTo>
                  <a:pt x="1044" y="1407"/>
                </a:lnTo>
                <a:lnTo>
                  <a:pt x="1000" y="1182"/>
                </a:lnTo>
                <a:lnTo>
                  <a:pt x="864" y="1307"/>
                </a:lnTo>
                <a:lnTo>
                  <a:pt x="817" y="1550"/>
                </a:lnTo>
                <a:lnTo>
                  <a:pt x="736" y="2084"/>
                </a:lnTo>
                <a:lnTo>
                  <a:pt x="601" y="2112"/>
                </a:lnTo>
                <a:lnTo>
                  <a:pt x="502" y="2309"/>
                </a:lnTo>
                <a:lnTo>
                  <a:pt x="385" y="2337"/>
                </a:lnTo>
                <a:lnTo>
                  <a:pt x="394" y="2209"/>
                </a:lnTo>
                <a:lnTo>
                  <a:pt x="454" y="2048"/>
                </a:lnTo>
                <a:lnTo>
                  <a:pt x="231" y="1995"/>
                </a:lnTo>
                <a:lnTo>
                  <a:pt x="15" y="1868"/>
                </a:lnTo>
                <a:lnTo>
                  <a:pt x="0" y="1676"/>
                </a:lnTo>
                <a:lnTo>
                  <a:pt x="69" y="1511"/>
                </a:lnTo>
                <a:lnTo>
                  <a:pt x="74" y="1292"/>
                </a:lnTo>
                <a:lnTo>
                  <a:pt x="157" y="1032"/>
                </a:lnTo>
                <a:lnTo>
                  <a:pt x="132" y="579"/>
                </a:lnTo>
                <a:lnTo>
                  <a:pt x="266" y="484"/>
                </a:lnTo>
                <a:lnTo>
                  <a:pt x="281" y="299"/>
                </a:lnTo>
                <a:lnTo>
                  <a:pt x="325" y="9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pPr fontAlgn="base">
              <a:spcBef>
                <a:spcPct val="0"/>
              </a:spcBef>
              <a:spcAft>
                <a:spcPct val="0"/>
              </a:spcAft>
            </a:pPr>
            <a:endParaRPr lang="zh-CN" altLang="en-US" sz="880" b="1" kern="0">
              <a:solidFill>
                <a:srgbClr val="000000"/>
              </a:solidFill>
              <a:latin typeface="Arial" charset="0"/>
            </a:endParaRPr>
          </a:p>
        </xdr:txBody>
      </xdr:sp>
      <xdr:sp macro="" textlink="">
        <xdr:nvSpPr>
          <xdr:cNvPr id="62" name="Freeform 61">
            <a:extLst>
              <a:ext uri="{FF2B5EF4-FFF2-40B4-BE49-F238E27FC236}">
                <a16:creationId xmlns:a16="http://schemas.microsoft.com/office/drawing/2014/main" id="{00000000-0008-0000-0000-00003E000000}"/>
              </a:ext>
            </a:extLst>
          </xdr:cNvPr>
          <xdr:cNvSpPr>
            <a:spLocks/>
          </xdr:cNvSpPr>
        </xdr:nvSpPr>
        <xdr:spPr bwMode="auto">
          <a:xfrm>
            <a:off x="3481263" y="2211452"/>
            <a:ext cx="643785" cy="561128"/>
          </a:xfrm>
          <a:custGeom>
            <a:avLst/>
            <a:gdLst/>
            <a:ahLst/>
            <a:cxnLst>
              <a:cxn ang="0">
                <a:pos x="127" y="798"/>
              </a:cxn>
              <a:cxn ang="0">
                <a:pos x="408" y="1024"/>
              </a:cxn>
              <a:cxn ang="0">
                <a:pos x="617" y="1281"/>
              </a:cxn>
              <a:cxn ang="0">
                <a:pos x="972" y="1245"/>
              </a:cxn>
              <a:cxn ang="0">
                <a:pos x="995" y="1094"/>
              </a:cxn>
              <a:cxn ang="0">
                <a:pos x="1062" y="970"/>
              </a:cxn>
              <a:cxn ang="0">
                <a:pos x="1161" y="934"/>
              </a:cxn>
              <a:cxn ang="0">
                <a:pos x="1243" y="962"/>
              </a:cxn>
              <a:cxn ang="0">
                <a:pos x="1196" y="1257"/>
              </a:cxn>
              <a:cxn ang="0">
                <a:pos x="1326" y="1249"/>
              </a:cxn>
              <a:cxn ang="0">
                <a:pos x="1338" y="1142"/>
              </a:cxn>
              <a:cxn ang="0">
                <a:pos x="1487" y="1078"/>
              </a:cxn>
              <a:cxn ang="0">
                <a:pos x="1582" y="1082"/>
              </a:cxn>
              <a:cxn ang="0">
                <a:pos x="1787" y="794"/>
              </a:cxn>
              <a:cxn ang="0">
                <a:pos x="1810" y="663"/>
              </a:cxn>
              <a:cxn ang="0">
                <a:pos x="1763" y="527"/>
              </a:cxn>
              <a:cxn ang="0">
                <a:pos x="1822" y="479"/>
              </a:cxn>
              <a:cxn ang="0">
                <a:pos x="1964" y="591"/>
              </a:cxn>
              <a:cxn ang="0">
                <a:pos x="2082" y="411"/>
              </a:cxn>
              <a:cxn ang="0">
                <a:pos x="2035" y="311"/>
              </a:cxn>
              <a:cxn ang="0">
                <a:pos x="2043" y="184"/>
              </a:cxn>
              <a:cxn ang="0">
                <a:pos x="2326" y="28"/>
              </a:cxn>
              <a:cxn ang="0">
                <a:pos x="2444" y="0"/>
              </a:cxn>
              <a:cxn ang="0">
                <a:pos x="2590" y="96"/>
              </a:cxn>
              <a:cxn ang="0">
                <a:pos x="2456" y="335"/>
              </a:cxn>
              <a:cxn ang="0">
                <a:pos x="2421" y="495"/>
              </a:cxn>
              <a:cxn ang="0">
                <a:pos x="2196" y="706"/>
              </a:cxn>
              <a:cxn ang="0">
                <a:pos x="2106" y="806"/>
              </a:cxn>
              <a:cxn ang="0">
                <a:pos x="2196" y="1046"/>
              </a:cxn>
              <a:cxn ang="0">
                <a:pos x="2066" y="1185"/>
              </a:cxn>
              <a:cxn ang="0">
                <a:pos x="2236" y="1245"/>
              </a:cxn>
              <a:cxn ang="0">
                <a:pos x="2291" y="1353"/>
              </a:cxn>
              <a:cxn ang="0">
                <a:pos x="2082" y="1474"/>
              </a:cxn>
              <a:cxn ang="0">
                <a:pos x="1865" y="1724"/>
              </a:cxn>
              <a:cxn ang="0">
                <a:pos x="1749" y="1644"/>
              </a:cxn>
              <a:cxn ang="0">
                <a:pos x="1621" y="1759"/>
              </a:cxn>
              <a:cxn ang="0">
                <a:pos x="1657" y="1941"/>
              </a:cxn>
              <a:cxn ang="0">
                <a:pos x="1512" y="2080"/>
              </a:cxn>
              <a:cxn ang="0">
                <a:pos x="1549" y="2169"/>
              </a:cxn>
              <a:cxn ang="0">
                <a:pos x="1524" y="2275"/>
              </a:cxn>
              <a:cxn ang="0">
                <a:pos x="1441" y="2287"/>
              </a:cxn>
              <a:cxn ang="0">
                <a:pos x="1263" y="2207"/>
              </a:cxn>
              <a:cxn ang="0">
                <a:pos x="1109" y="2083"/>
              </a:cxn>
              <a:cxn ang="0">
                <a:pos x="1031" y="1916"/>
              </a:cxn>
              <a:cxn ang="0">
                <a:pos x="1027" y="1740"/>
              </a:cxn>
              <a:cxn ang="0">
                <a:pos x="1086" y="1549"/>
              </a:cxn>
              <a:cxn ang="0">
                <a:pos x="779" y="1477"/>
              </a:cxn>
              <a:cxn ang="0">
                <a:pos x="594" y="1644"/>
              </a:cxn>
              <a:cxn ang="0">
                <a:pos x="460" y="1545"/>
              </a:cxn>
              <a:cxn ang="0">
                <a:pos x="369" y="1393"/>
              </a:cxn>
              <a:cxn ang="0">
                <a:pos x="298" y="1173"/>
              </a:cxn>
              <a:cxn ang="0">
                <a:pos x="192" y="1245"/>
              </a:cxn>
              <a:cxn ang="0">
                <a:pos x="50" y="1249"/>
              </a:cxn>
              <a:cxn ang="0">
                <a:pos x="0" y="1257"/>
              </a:cxn>
              <a:cxn ang="0">
                <a:pos x="24" y="1078"/>
              </a:cxn>
              <a:cxn ang="0">
                <a:pos x="75" y="900"/>
              </a:cxn>
              <a:cxn ang="0">
                <a:pos x="127" y="798"/>
              </a:cxn>
            </a:cxnLst>
            <a:rect l="0" t="0" r="r" b="b"/>
            <a:pathLst>
              <a:path w="2590" h="2287">
                <a:moveTo>
                  <a:pt x="127" y="798"/>
                </a:moveTo>
                <a:lnTo>
                  <a:pt x="408" y="1024"/>
                </a:lnTo>
                <a:lnTo>
                  <a:pt x="617" y="1281"/>
                </a:lnTo>
                <a:lnTo>
                  <a:pt x="972" y="1245"/>
                </a:lnTo>
                <a:lnTo>
                  <a:pt x="995" y="1094"/>
                </a:lnTo>
                <a:lnTo>
                  <a:pt x="1062" y="970"/>
                </a:lnTo>
                <a:lnTo>
                  <a:pt x="1161" y="934"/>
                </a:lnTo>
                <a:lnTo>
                  <a:pt x="1243" y="962"/>
                </a:lnTo>
                <a:lnTo>
                  <a:pt x="1196" y="1257"/>
                </a:lnTo>
                <a:lnTo>
                  <a:pt x="1326" y="1249"/>
                </a:lnTo>
                <a:lnTo>
                  <a:pt x="1338" y="1142"/>
                </a:lnTo>
                <a:lnTo>
                  <a:pt x="1487" y="1078"/>
                </a:lnTo>
                <a:lnTo>
                  <a:pt x="1582" y="1082"/>
                </a:lnTo>
                <a:lnTo>
                  <a:pt x="1787" y="794"/>
                </a:lnTo>
                <a:lnTo>
                  <a:pt x="1810" y="663"/>
                </a:lnTo>
                <a:lnTo>
                  <a:pt x="1763" y="527"/>
                </a:lnTo>
                <a:lnTo>
                  <a:pt x="1822" y="479"/>
                </a:lnTo>
                <a:lnTo>
                  <a:pt x="1964" y="591"/>
                </a:lnTo>
                <a:lnTo>
                  <a:pt x="2082" y="411"/>
                </a:lnTo>
                <a:lnTo>
                  <a:pt x="2035" y="311"/>
                </a:lnTo>
                <a:lnTo>
                  <a:pt x="2043" y="184"/>
                </a:lnTo>
                <a:lnTo>
                  <a:pt x="2326" y="28"/>
                </a:lnTo>
                <a:lnTo>
                  <a:pt x="2444" y="0"/>
                </a:lnTo>
                <a:lnTo>
                  <a:pt x="2590" y="96"/>
                </a:lnTo>
                <a:lnTo>
                  <a:pt x="2456" y="335"/>
                </a:lnTo>
                <a:lnTo>
                  <a:pt x="2421" y="495"/>
                </a:lnTo>
                <a:lnTo>
                  <a:pt x="2196" y="706"/>
                </a:lnTo>
                <a:lnTo>
                  <a:pt x="2106" y="806"/>
                </a:lnTo>
                <a:lnTo>
                  <a:pt x="2196" y="1046"/>
                </a:lnTo>
                <a:lnTo>
                  <a:pt x="2066" y="1185"/>
                </a:lnTo>
                <a:lnTo>
                  <a:pt x="2236" y="1245"/>
                </a:lnTo>
                <a:lnTo>
                  <a:pt x="2291" y="1353"/>
                </a:lnTo>
                <a:lnTo>
                  <a:pt x="2082" y="1474"/>
                </a:lnTo>
                <a:lnTo>
                  <a:pt x="1865" y="1724"/>
                </a:lnTo>
                <a:lnTo>
                  <a:pt x="1749" y="1644"/>
                </a:lnTo>
                <a:lnTo>
                  <a:pt x="1621" y="1759"/>
                </a:lnTo>
                <a:lnTo>
                  <a:pt x="1657" y="1941"/>
                </a:lnTo>
                <a:lnTo>
                  <a:pt x="1512" y="2080"/>
                </a:lnTo>
                <a:lnTo>
                  <a:pt x="1549" y="2169"/>
                </a:lnTo>
                <a:lnTo>
                  <a:pt x="1524" y="2275"/>
                </a:lnTo>
                <a:lnTo>
                  <a:pt x="1441" y="2287"/>
                </a:lnTo>
                <a:lnTo>
                  <a:pt x="1263" y="2207"/>
                </a:lnTo>
                <a:lnTo>
                  <a:pt x="1109" y="2083"/>
                </a:lnTo>
                <a:lnTo>
                  <a:pt x="1031" y="1916"/>
                </a:lnTo>
                <a:lnTo>
                  <a:pt x="1027" y="1740"/>
                </a:lnTo>
                <a:lnTo>
                  <a:pt x="1086" y="1549"/>
                </a:lnTo>
                <a:lnTo>
                  <a:pt x="779" y="1477"/>
                </a:lnTo>
                <a:lnTo>
                  <a:pt x="594" y="1644"/>
                </a:lnTo>
                <a:lnTo>
                  <a:pt x="460" y="1545"/>
                </a:lnTo>
                <a:lnTo>
                  <a:pt x="369" y="1393"/>
                </a:lnTo>
                <a:lnTo>
                  <a:pt x="298" y="1173"/>
                </a:lnTo>
                <a:lnTo>
                  <a:pt x="192" y="1245"/>
                </a:lnTo>
                <a:lnTo>
                  <a:pt x="50" y="1249"/>
                </a:lnTo>
                <a:lnTo>
                  <a:pt x="0" y="1257"/>
                </a:lnTo>
                <a:lnTo>
                  <a:pt x="24" y="1078"/>
                </a:lnTo>
                <a:lnTo>
                  <a:pt x="75" y="900"/>
                </a:lnTo>
                <a:lnTo>
                  <a:pt x="127" y="79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3" name="Freeform 62">
            <a:extLst>
              <a:ext uri="{FF2B5EF4-FFF2-40B4-BE49-F238E27FC236}">
                <a16:creationId xmlns:a16="http://schemas.microsoft.com/office/drawing/2014/main" id="{00000000-0008-0000-0000-00003F000000}"/>
              </a:ext>
            </a:extLst>
          </xdr:cNvPr>
          <xdr:cNvSpPr>
            <a:spLocks/>
          </xdr:cNvSpPr>
        </xdr:nvSpPr>
        <xdr:spPr bwMode="auto">
          <a:xfrm>
            <a:off x="3512696" y="1958828"/>
            <a:ext cx="486622" cy="566950"/>
          </a:xfrm>
          <a:custGeom>
            <a:avLst/>
            <a:gdLst/>
            <a:ahLst/>
            <a:cxnLst>
              <a:cxn ang="0">
                <a:pos x="664" y="4"/>
              </a:cxn>
              <a:cxn ang="0">
                <a:pos x="653" y="215"/>
              </a:cxn>
              <a:cxn ang="0">
                <a:pos x="676" y="467"/>
              </a:cxn>
              <a:cxn ang="0">
                <a:pos x="594" y="634"/>
              </a:cxn>
              <a:cxn ang="0">
                <a:pos x="586" y="816"/>
              </a:cxn>
              <a:cxn ang="0">
                <a:pos x="570" y="938"/>
              </a:cxn>
              <a:cxn ang="0">
                <a:pos x="621" y="1078"/>
              </a:cxn>
              <a:cxn ang="0">
                <a:pos x="138" y="1489"/>
              </a:cxn>
              <a:cxn ang="0">
                <a:pos x="86" y="1680"/>
              </a:cxn>
              <a:cxn ang="0">
                <a:pos x="0" y="1827"/>
              </a:cxn>
              <a:cxn ang="0">
                <a:pos x="279" y="2051"/>
              </a:cxn>
              <a:cxn ang="0">
                <a:pos x="492" y="2311"/>
              </a:cxn>
              <a:cxn ang="0">
                <a:pos x="846" y="2274"/>
              </a:cxn>
              <a:cxn ang="0">
                <a:pos x="868" y="2125"/>
              </a:cxn>
              <a:cxn ang="0">
                <a:pos x="937" y="1998"/>
              </a:cxn>
              <a:cxn ang="0">
                <a:pos x="1036" y="1963"/>
              </a:cxn>
              <a:cxn ang="0">
                <a:pos x="1116" y="1992"/>
              </a:cxn>
              <a:cxn ang="0">
                <a:pos x="1070" y="2286"/>
              </a:cxn>
              <a:cxn ang="0">
                <a:pos x="1200" y="2280"/>
              </a:cxn>
              <a:cxn ang="0">
                <a:pos x="1212" y="2170"/>
              </a:cxn>
              <a:cxn ang="0">
                <a:pos x="1361" y="2107"/>
              </a:cxn>
              <a:cxn ang="0">
                <a:pos x="1456" y="2112"/>
              </a:cxn>
              <a:cxn ang="0">
                <a:pos x="1660" y="1822"/>
              </a:cxn>
              <a:cxn ang="0">
                <a:pos x="1683" y="1690"/>
              </a:cxn>
              <a:cxn ang="0">
                <a:pos x="1639" y="1557"/>
              </a:cxn>
              <a:cxn ang="0">
                <a:pos x="1695" y="1510"/>
              </a:cxn>
              <a:cxn ang="0">
                <a:pos x="1838" y="1620"/>
              </a:cxn>
              <a:cxn ang="0">
                <a:pos x="1956" y="1440"/>
              </a:cxn>
              <a:cxn ang="0">
                <a:pos x="1908" y="1338"/>
              </a:cxn>
              <a:cxn ang="0">
                <a:pos x="1917" y="1209"/>
              </a:cxn>
              <a:cxn ang="0">
                <a:pos x="1897" y="1149"/>
              </a:cxn>
              <a:cxn ang="0">
                <a:pos x="1590" y="1081"/>
              </a:cxn>
              <a:cxn ang="0">
                <a:pos x="1602" y="898"/>
              </a:cxn>
              <a:cxn ang="0">
                <a:pos x="1554" y="730"/>
              </a:cxn>
              <a:cxn ang="0">
                <a:pos x="1515" y="614"/>
              </a:cxn>
              <a:cxn ang="0">
                <a:pos x="1397" y="519"/>
              </a:cxn>
              <a:cxn ang="0">
                <a:pos x="1220" y="575"/>
              </a:cxn>
              <a:cxn ang="0">
                <a:pos x="999" y="519"/>
              </a:cxn>
              <a:cxn ang="0">
                <a:pos x="928" y="414"/>
              </a:cxn>
              <a:cxn ang="0">
                <a:pos x="783" y="335"/>
              </a:cxn>
              <a:cxn ang="0">
                <a:pos x="747" y="0"/>
              </a:cxn>
              <a:cxn ang="0">
                <a:pos x="664" y="4"/>
              </a:cxn>
            </a:cxnLst>
            <a:rect l="0" t="0" r="r" b="b"/>
            <a:pathLst>
              <a:path w="1956" h="2311">
                <a:moveTo>
                  <a:pt x="664" y="4"/>
                </a:moveTo>
                <a:lnTo>
                  <a:pt x="653" y="215"/>
                </a:lnTo>
                <a:lnTo>
                  <a:pt x="676" y="467"/>
                </a:lnTo>
                <a:lnTo>
                  <a:pt x="594" y="634"/>
                </a:lnTo>
                <a:lnTo>
                  <a:pt x="586" y="816"/>
                </a:lnTo>
                <a:lnTo>
                  <a:pt x="570" y="938"/>
                </a:lnTo>
                <a:lnTo>
                  <a:pt x="621" y="1078"/>
                </a:lnTo>
                <a:lnTo>
                  <a:pt x="138" y="1489"/>
                </a:lnTo>
                <a:lnTo>
                  <a:pt x="86" y="1680"/>
                </a:lnTo>
                <a:lnTo>
                  <a:pt x="0" y="1827"/>
                </a:lnTo>
                <a:lnTo>
                  <a:pt x="279" y="2051"/>
                </a:lnTo>
                <a:lnTo>
                  <a:pt x="492" y="2311"/>
                </a:lnTo>
                <a:lnTo>
                  <a:pt x="846" y="2274"/>
                </a:lnTo>
                <a:lnTo>
                  <a:pt x="868" y="2125"/>
                </a:lnTo>
                <a:lnTo>
                  <a:pt x="937" y="1998"/>
                </a:lnTo>
                <a:lnTo>
                  <a:pt x="1036" y="1963"/>
                </a:lnTo>
                <a:lnTo>
                  <a:pt x="1116" y="1992"/>
                </a:lnTo>
                <a:lnTo>
                  <a:pt x="1070" y="2286"/>
                </a:lnTo>
                <a:lnTo>
                  <a:pt x="1200" y="2280"/>
                </a:lnTo>
                <a:lnTo>
                  <a:pt x="1212" y="2170"/>
                </a:lnTo>
                <a:lnTo>
                  <a:pt x="1361" y="2107"/>
                </a:lnTo>
                <a:lnTo>
                  <a:pt x="1456" y="2112"/>
                </a:lnTo>
                <a:lnTo>
                  <a:pt x="1660" y="1822"/>
                </a:lnTo>
                <a:lnTo>
                  <a:pt x="1683" y="1690"/>
                </a:lnTo>
                <a:lnTo>
                  <a:pt x="1639" y="1557"/>
                </a:lnTo>
                <a:lnTo>
                  <a:pt x="1695" y="1510"/>
                </a:lnTo>
                <a:lnTo>
                  <a:pt x="1838" y="1620"/>
                </a:lnTo>
                <a:lnTo>
                  <a:pt x="1956" y="1440"/>
                </a:lnTo>
                <a:lnTo>
                  <a:pt x="1908" y="1338"/>
                </a:lnTo>
                <a:lnTo>
                  <a:pt x="1917" y="1209"/>
                </a:lnTo>
                <a:lnTo>
                  <a:pt x="1897" y="1149"/>
                </a:lnTo>
                <a:lnTo>
                  <a:pt x="1590" y="1081"/>
                </a:lnTo>
                <a:lnTo>
                  <a:pt x="1602" y="898"/>
                </a:lnTo>
                <a:lnTo>
                  <a:pt x="1554" y="730"/>
                </a:lnTo>
                <a:lnTo>
                  <a:pt x="1515" y="614"/>
                </a:lnTo>
                <a:lnTo>
                  <a:pt x="1397" y="519"/>
                </a:lnTo>
                <a:lnTo>
                  <a:pt x="1220" y="575"/>
                </a:lnTo>
                <a:lnTo>
                  <a:pt x="999" y="519"/>
                </a:lnTo>
                <a:lnTo>
                  <a:pt x="928" y="414"/>
                </a:lnTo>
                <a:lnTo>
                  <a:pt x="783" y="335"/>
                </a:lnTo>
                <a:lnTo>
                  <a:pt x="747" y="0"/>
                </a:lnTo>
                <a:lnTo>
                  <a:pt x="664" y="4"/>
                </a:lnTo>
                <a:close/>
              </a:path>
            </a:pathLst>
          </a:custGeom>
          <a:solidFill>
            <a:srgbClr val="63B1E5"/>
          </a:solid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4" name="Freeform 63">
            <a:extLst>
              <a:ext uri="{FF2B5EF4-FFF2-40B4-BE49-F238E27FC236}">
                <a16:creationId xmlns:a16="http://schemas.microsoft.com/office/drawing/2014/main" id="{00000000-0008-0000-0000-000040000000}"/>
              </a:ext>
            </a:extLst>
          </xdr:cNvPr>
          <xdr:cNvSpPr>
            <a:spLocks/>
          </xdr:cNvSpPr>
        </xdr:nvSpPr>
        <xdr:spPr bwMode="auto">
          <a:xfrm>
            <a:off x="3045865" y="1642174"/>
            <a:ext cx="422593" cy="497100"/>
          </a:xfrm>
          <a:custGeom>
            <a:avLst/>
            <a:gdLst/>
            <a:ahLst/>
            <a:cxnLst>
              <a:cxn ang="0">
                <a:pos x="166" y="706"/>
              </a:cxn>
              <a:cxn ang="0">
                <a:pos x="418" y="399"/>
              </a:cxn>
              <a:cxn ang="0">
                <a:pos x="413" y="294"/>
              </a:cxn>
              <a:cxn ang="0">
                <a:pos x="595" y="100"/>
              </a:cxn>
              <a:cxn ang="0">
                <a:pos x="812" y="0"/>
              </a:cxn>
              <a:cxn ang="0">
                <a:pos x="991" y="15"/>
              </a:cxn>
              <a:cxn ang="0">
                <a:pos x="1139" y="203"/>
              </a:cxn>
              <a:cxn ang="0">
                <a:pos x="1365" y="401"/>
              </a:cxn>
              <a:cxn ang="0">
                <a:pos x="1489" y="464"/>
              </a:cxn>
              <a:cxn ang="0">
                <a:pos x="1563" y="612"/>
              </a:cxn>
              <a:cxn ang="0">
                <a:pos x="1418" y="843"/>
              </a:cxn>
              <a:cxn ang="0">
                <a:pos x="1436" y="1136"/>
              </a:cxn>
              <a:cxn ang="0">
                <a:pos x="1564" y="1242"/>
              </a:cxn>
              <a:cxn ang="0">
                <a:pos x="1696" y="1287"/>
              </a:cxn>
              <a:cxn ang="0">
                <a:pos x="1800" y="1184"/>
              </a:cxn>
              <a:cxn ang="0">
                <a:pos x="1952" y="1258"/>
              </a:cxn>
              <a:cxn ang="0">
                <a:pos x="2072" y="1358"/>
              </a:cxn>
              <a:cxn ang="0">
                <a:pos x="2121" y="1470"/>
              </a:cxn>
              <a:cxn ang="0">
                <a:pos x="2036" y="1572"/>
              </a:cxn>
              <a:cxn ang="0">
                <a:pos x="1879" y="1687"/>
              </a:cxn>
              <a:cxn ang="0">
                <a:pos x="1711" y="1717"/>
              </a:cxn>
              <a:cxn ang="0">
                <a:pos x="1525" y="1737"/>
              </a:cxn>
              <a:cxn ang="0">
                <a:pos x="1240" y="2094"/>
              </a:cxn>
              <a:cxn ang="0">
                <a:pos x="1036" y="2047"/>
              </a:cxn>
              <a:cxn ang="0">
                <a:pos x="968" y="2250"/>
              </a:cxn>
              <a:cxn ang="0">
                <a:pos x="847" y="2453"/>
              </a:cxn>
              <a:cxn ang="0">
                <a:pos x="641" y="2529"/>
              </a:cxn>
              <a:cxn ang="0">
                <a:pos x="206" y="2516"/>
              </a:cxn>
              <a:cxn ang="0">
                <a:pos x="67" y="2326"/>
              </a:cxn>
              <a:cxn ang="0">
                <a:pos x="0" y="2130"/>
              </a:cxn>
              <a:cxn ang="0">
                <a:pos x="240" y="1411"/>
              </a:cxn>
              <a:cxn ang="0">
                <a:pos x="428" y="1268"/>
              </a:cxn>
              <a:cxn ang="0">
                <a:pos x="413" y="1072"/>
              </a:cxn>
              <a:cxn ang="0">
                <a:pos x="236" y="929"/>
              </a:cxn>
              <a:cxn ang="0">
                <a:pos x="166" y="706"/>
              </a:cxn>
            </a:cxnLst>
            <a:rect l="0" t="0" r="r" b="b"/>
            <a:pathLst>
              <a:path w="2121" h="2529">
                <a:moveTo>
                  <a:pt x="166" y="706"/>
                </a:moveTo>
                <a:lnTo>
                  <a:pt x="418" y="399"/>
                </a:lnTo>
                <a:lnTo>
                  <a:pt x="413" y="294"/>
                </a:lnTo>
                <a:lnTo>
                  <a:pt x="595" y="100"/>
                </a:lnTo>
                <a:lnTo>
                  <a:pt x="812" y="0"/>
                </a:lnTo>
                <a:lnTo>
                  <a:pt x="991" y="15"/>
                </a:lnTo>
                <a:lnTo>
                  <a:pt x="1139" y="203"/>
                </a:lnTo>
                <a:lnTo>
                  <a:pt x="1365" y="401"/>
                </a:lnTo>
                <a:lnTo>
                  <a:pt x="1489" y="464"/>
                </a:lnTo>
                <a:lnTo>
                  <a:pt x="1563" y="612"/>
                </a:lnTo>
                <a:lnTo>
                  <a:pt x="1418" y="843"/>
                </a:lnTo>
                <a:lnTo>
                  <a:pt x="1436" y="1136"/>
                </a:lnTo>
                <a:lnTo>
                  <a:pt x="1564" y="1242"/>
                </a:lnTo>
                <a:lnTo>
                  <a:pt x="1696" y="1287"/>
                </a:lnTo>
                <a:lnTo>
                  <a:pt x="1800" y="1184"/>
                </a:lnTo>
                <a:lnTo>
                  <a:pt x="1952" y="1258"/>
                </a:lnTo>
                <a:lnTo>
                  <a:pt x="2072" y="1358"/>
                </a:lnTo>
                <a:lnTo>
                  <a:pt x="2121" y="1470"/>
                </a:lnTo>
                <a:lnTo>
                  <a:pt x="2036" y="1572"/>
                </a:lnTo>
                <a:lnTo>
                  <a:pt x="1879" y="1687"/>
                </a:lnTo>
                <a:lnTo>
                  <a:pt x="1711" y="1717"/>
                </a:lnTo>
                <a:lnTo>
                  <a:pt x="1525" y="1737"/>
                </a:lnTo>
                <a:lnTo>
                  <a:pt x="1240" y="2094"/>
                </a:lnTo>
                <a:lnTo>
                  <a:pt x="1036" y="2047"/>
                </a:lnTo>
                <a:lnTo>
                  <a:pt x="968" y="2250"/>
                </a:lnTo>
                <a:lnTo>
                  <a:pt x="847" y="2453"/>
                </a:lnTo>
                <a:lnTo>
                  <a:pt x="641" y="2529"/>
                </a:lnTo>
                <a:lnTo>
                  <a:pt x="206" y="2516"/>
                </a:lnTo>
                <a:lnTo>
                  <a:pt x="67" y="2326"/>
                </a:lnTo>
                <a:lnTo>
                  <a:pt x="0" y="2130"/>
                </a:lnTo>
                <a:lnTo>
                  <a:pt x="240" y="1411"/>
                </a:lnTo>
                <a:lnTo>
                  <a:pt x="428" y="1268"/>
                </a:lnTo>
                <a:lnTo>
                  <a:pt x="413" y="1072"/>
                </a:lnTo>
                <a:lnTo>
                  <a:pt x="236" y="929"/>
                </a:lnTo>
                <a:lnTo>
                  <a:pt x="166" y="706"/>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5" name="Freeform 64">
            <a:extLst>
              <a:ext uri="{FF2B5EF4-FFF2-40B4-BE49-F238E27FC236}">
                <a16:creationId xmlns:a16="http://schemas.microsoft.com/office/drawing/2014/main" id="{00000000-0008-0000-0000-000041000000}"/>
              </a:ext>
            </a:extLst>
          </xdr:cNvPr>
          <xdr:cNvSpPr>
            <a:spLocks/>
          </xdr:cNvSpPr>
        </xdr:nvSpPr>
        <xdr:spPr bwMode="auto">
          <a:xfrm>
            <a:off x="3242609" y="1489669"/>
            <a:ext cx="273580" cy="440055"/>
          </a:xfrm>
          <a:custGeom>
            <a:avLst/>
            <a:gdLst/>
            <a:ahLst/>
            <a:cxnLst>
              <a:cxn ang="0">
                <a:pos x="182" y="0"/>
              </a:cxn>
              <a:cxn ang="0">
                <a:pos x="162" y="180"/>
              </a:cxn>
              <a:cxn ang="0">
                <a:pos x="94" y="338"/>
              </a:cxn>
              <a:cxn ang="0">
                <a:pos x="20" y="463"/>
              </a:cxn>
              <a:cxn ang="0">
                <a:pos x="162" y="503"/>
              </a:cxn>
              <a:cxn ang="0">
                <a:pos x="152" y="673"/>
              </a:cxn>
              <a:cxn ang="0">
                <a:pos x="89" y="772"/>
              </a:cxn>
              <a:cxn ang="0">
                <a:pos x="0" y="792"/>
              </a:cxn>
              <a:cxn ang="0">
                <a:pos x="152" y="982"/>
              </a:cxn>
              <a:cxn ang="0">
                <a:pos x="380" y="1181"/>
              </a:cxn>
              <a:cxn ang="0">
                <a:pos x="500" y="1244"/>
              </a:cxn>
              <a:cxn ang="0">
                <a:pos x="576" y="1390"/>
              </a:cxn>
              <a:cxn ang="0">
                <a:pos x="429" y="1623"/>
              </a:cxn>
              <a:cxn ang="0">
                <a:pos x="447" y="1908"/>
              </a:cxn>
              <a:cxn ang="0">
                <a:pos x="576" y="2018"/>
              </a:cxn>
              <a:cxn ang="0">
                <a:pos x="708" y="2062"/>
              </a:cxn>
              <a:cxn ang="0">
                <a:pos x="812" y="1958"/>
              </a:cxn>
              <a:cxn ang="0">
                <a:pos x="964" y="2032"/>
              </a:cxn>
              <a:cxn ang="0">
                <a:pos x="1083" y="2132"/>
              </a:cxn>
              <a:cxn ang="0">
                <a:pos x="1133" y="2244"/>
              </a:cxn>
              <a:cxn ang="0">
                <a:pos x="1373" y="2032"/>
              </a:cxn>
              <a:cxn ang="0">
                <a:pos x="1333" y="1807"/>
              </a:cxn>
              <a:cxn ang="0">
                <a:pos x="1333" y="1580"/>
              </a:cxn>
              <a:cxn ang="0">
                <a:pos x="1314" y="1402"/>
              </a:cxn>
              <a:cxn ang="0">
                <a:pos x="1127" y="1270"/>
              </a:cxn>
              <a:cxn ang="0">
                <a:pos x="964" y="1116"/>
              </a:cxn>
              <a:cxn ang="0">
                <a:pos x="921" y="862"/>
              </a:cxn>
              <a:cxn ang="0">
                <a:pos x="847" y="727"/>
              </a:cxn>
              <a:cxn ang="0">
                <a:pos x="473" y="533"/>
              </a:cxn>
              <a:cxn ang="0">
                <a:pos x="434" y="285"/>
              </a:cxn>
              <a:cxn ang="0">
                <a:pos x="237" y="278"/>
              </a:cxn>
              <a:cxn ang="0">
                <a:pos x="299" y="147"/>
              </a:cxn>
              <a:cxn ang="0">
                <a:pos x="182" y="0"/>
              </a:cxn>
            </a:cxnLst>
            <a:rect l="0" t="0" r="r" b="b"/>
            <a:pathLst>
              <a:path w="1373" h="2244">
                <a:moveTo>
                  <a:pt x="182" y="0"/>
                </a:moveTo>
                <a:lnTo>
                  <a:pt x="162" y="180"/>
                </a:lnTo>
                <a:lnTo>
                  <a:pt x="94" y="338"/>
                </a:lnTo>
                <a:lnTo>
                  <a:pt x="20" y="463"/>
                </a:lnTo>
                <a:lnTo>
                  <a:pt x="162" y="503"/>
                </a:lnTo>
                <a:lnTo>
                  <a:pt x="152" y="673"/>
                </a:lnTo>
                <a:lnTo>
                  <a:pt x="89" y="772"/>
                </a:lnTo>
                <a:lnTo>
                  <a:pt x="0" y="792"/>
                </a:lnTo>
                <a:lnTo>
                  <a:pt x="152" y="982"/>
                </a:lnTo>
                <a:lnTo>
                  <a:pt x="380" y="1181"/>
                </a:lnTo>
                <a:lnTo>
                  <a:pt x="500" y="1244"/>
                </a:lnTo>
                <a:lnTo>
                  <a:pt x="576" y="1390"/>
                </a:lnTo>
                <a:lnTo>
                  <a:pt x="429" y="1623"/>
                </a:lnTo>
                <a:lnTo>
                  <a:pt x="447" y="1908"/>
                </a:lnTo>
                <a:lnTo>
                  <a:pt x="576" y="2018"/>
                </a:lnTo>
                <a:lnTo>
                  <a:pt x="708" y="2062"/>
                </a:lnTo>
                <a:lnTo>
                  <a:pt x="812" y="1958"/>
                </a:lnTo>
                <a:lnTo>
                  <a:pt x="964" y="2032"/>
                </a:lnTo>
                <a:lnTo>
                  <a:pt x="1083" y="2132"/>
                </a:lnTo>
                <a:lnTo>
                  <a:pt x="1133" y="2244"/>
                </a:lnTo>
                <a:lnTo>
                  <a:pt x="1373" y="2032"/>
                </a:lnTo>
                <a:lnTo>
                  <a:pt x="1333" y="1807"/>
                </a:lnTo>
                <a:lnTo>
                  <a:pt x="1333" y="1580"/>
                </a:lnTo>
                <a:lnTo>
                  <a:pt x="1314" y="1402"/>
                </a:lnTo>
                <a:lnTo>
                  <a:pt x="1127" y="1270"/>
                </a:lnTo>
                <a:lnTo>
                  <a:pt x="964" y="1116"/>
                </a:lnTo>
                <a:lnTo>
                  <a:pt x="921" y="862"/>
                </a:lnTo>
                <a:lnTo>
                  <a:pt x="847" y="727"/>
                </a:lnTo>
                <a:lnTo>
                  <a:pt x="473" y="533"/>
                </a:lnTo>
                <a:lnTo>
                  <a:pt x="434" y="285"/>
                </a:lnTo>
                <a:lnTo>
                  <a:pt x="237" y="278"/>
                </a:lnTo>
                <a:lnTo>
                  <a:pt x="299" y="147"/>
                </a:lnTo>
                <a:lnTo>
                  <a:pt x="182"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6" name="Freeform 65">
            <a:extLst>
              <a:ext uri="{FF2B5EF4-FFF2-40B4-BE49-F238E27FC236}">
                <a16:creationId xmlns:a16="http://schemas.microsoft.com/office/drawing/2014/main" id="{00000000-0008-0000-0000-000042000000}"/>
              </a:ext>
            </a:extLst>
          </xdr:cNvPr>
          <xdr:cNvSpPr>
            <a:spLocks/>
          </xdr:cNvSpPr>
        </xdr:nvSpPr>
        <xdr:spPr bwMode="auto">
          <a:xfrm>
            <a:off x="3249594" y="1335999"/>
            <a:ext cx="449368" cy="888260"/>
          </a:xfrm>
          <a:custGeom>
            <a:avLst/>
            <a:gdLst/>
            <a:ahLst/>
            <a:cxnLst>
              <a:cxn ang="0">
                <a:pos x="379" y="0"/>
              </a:cxn>
              <a:cxn ang="0">
                <a:pos x="246" y="180"/>
              </a:cxn>
              <a:cxn ang="0">
                <a:pos x="128" y="469"/>
              </a:cxn>
              <a:cxn ang="0">
                <a:pos x="0" y="749"/>
              </a:cxn>
              <a:cxn ang="0">
                <a:pos x="193" y="644"/>
              </a:cxn>
              <a:cxn ang="0">
                <a:pos x="148" y="783"/>
              </a:cxn>
              <a:cxn ang="0">
                <a:pos x="264" y="932"/>
              </a:cxn>
              <a:cxn ang="0">
                <a:pos x="201" y="1063"/>
              </a:cxn>
              <a:cxn ang="0">
                <a:pos x="399" y="1068"/>
              </a:cxn>
              <a:cxn ang="0">
                <a:pos x="438" y="1317"/>
              </a:cxn>
              <a:cxn ang="0">
                <a:pos x="813" y="1512"/>
              </a:cxn>
              <a:cxn ang="0">
                <a:pos x="886" y="1647"/>
              </a:cxn>
              <a:cxn ang="0">
                <a:pos x="930" y="1901"/>
              </a:cxn>
              <a:cxn ang="0">
                <a:pos x="1093" y="2056"/>
              </a:cxn>
              <a:cxn ang="0">
                <a:pos x="1280" y="2186"/>
              </a:cxn>
              <a:cxn ang="0">
                <a:pos x="1299" y="2355"/>
              </a:cxn>
              <a:cxn ang="0">
                <a:pos x="1299" y="2590"/>
              </a:cxn>
              <a:cxn ang="0">
                <a:pos x="1339" y="2818"/>
              </a:cxn>
              <a:cxn ang="0">
                <a:pos x="1093" y="3039"/>
              </a:cxn>
              <a:cxn ang="0">
                <a:pos x="1004" y="3134"/>
              </a:cxn>
              <a:cxn ang="0">
                <a:pos x="1268" y="3324"/>
              </a:cxn>
              <a:cxn ang="0">
                <a:pos x="1413" y="3702"/>
              </a:cxn>
              <a:cxn ang="0">
                <a:pos x="1354" y="3786"/>
              </a:cxn>
              <a:cxn ang="0">
                <a:pos x="1269" y="3944"/>
              </a:cxn>
              <a:cxn ang="0">
                <a:pos x="1339" y="4134"/>
              </a:cxn>
              <a:cxn ang="0">
                <a:pos x="1504" y="3929"/>
              </a:cxn>
              <a:cxn ang="0">
                <a:pos x="1590" y="4064"/>
              </a:cxn>
              <a:cxn ang="0">
                <a:pos x="1530" y="4319"/>
              </a:cxn>
              <a:cxn ang="0">
                <a:pos x="1625" y="4524"/>
              </a:cxn>
              <a:cxn ang="0">
                <a:pos x="1813" y="4453"/>
              </a:cxn>
              <a:cxn ang="0">
                <a:pos x="1888" y="4263"/>
              </a:cxn>
              <a:cxn ang="0">
                <a:pos x="2053" y="4191"/>
              </a:cxn>
              <a:cxn ang="0">
                <a:pos x="2063" y="3963"/>
              </a:cxn>
              <a:cxn ang="0">
                <a:pos x="2165" y="3761"/>
              </a:cxn>
              <a:cxn ang="0">
                <a:pos x="2135" y="3444"/>
              </a:cxn>
              <a:cxn ang="0">
                <a:pos x="2150" y="3189"/>
              </a:cxn>
              <a:cxn ang="0">
                <a:pos x="2244" y="2998"/>
              </a:cxn>
              <a:cxn ang="0">
                <a:pos x="2259" y="2803"/>
              </a:cxn>
              <a:cxn ang="0">
                <a:pos x="2183" y="2581"/>
              </a:cxn>
              <a:cxn ang="0">
                <a:pos x="2150" y="2176"/>
              </a:cxn>
              <a:cxn ang="0">
                <a:pos x="1890" y="2116"/>
              </a:cxn>
              <a:cxn ang="0">
                <a:pos x="1373" y="1796"/>
              </a:cxn>
              <a:cxn ang="0">
                <a:pos x="1093" y="1587"/>
              </a:cxn>
              <a:cxn ang="0">
                <a:pos x="1044" y="1277"/>
              </a:cxn>
              <a:cxn ang="0">
                <a:pos x="945" y="1053"/>
              </a:cxn>
              <a:cxn ang="0">
                <a:pos x="910" y="604"/>
              </a:cxn>
              <a:cxn ang="0">
                <a:pos x="600" y="314"/>
              </a:cxn>
              <a:cxn ang="0">
                <a:pos x="379" y="0"/>
              </a:cxn>
            </a:cxnLst>
            <a:rect l="0" t="0" r="r" b="b"/>
            <a:pathLst>
              <a:path w="2259" h="4524">
                <a:moveTo>
                  <a:pt x="379" y="0"/>
                </a:moveTo>
                <a:lnTo>
                  <a:pt x="246" y="180"/>
                </a:lnTo>
                <a:lnTo>
                  <a:pt x="128" y="469"/>
                </a:lnTo>
                <a:lnTo>
                  <a:pt x="0" y="749"/>
                </a:lnTo>
                <a:lnTo>
                  <a:pt x="193" y="644"/>
                </a:lnTo>
                <a:lnTo>
                  <a:pt x="148" y="783"/>
                </a:lnTo>
                <a:lnTo>
                  <a:pt x="264" y="932"/>
                </a:lnTo>
                <a:lnTo>
                  <a:pt x="201" y="1063"/>
                </a:lnTo>
                <a:lnTo>
                  <a:pt x="399" y="1068"/>
                </a:lnTo>
                <a:lnTo>
                  <a:pt x="438" y="1317"/>
                </a:lnTo>
                <a:lnTo>
                  <a:pt x="813" y="1512"/>
                </a:lnTo>
                <a:lnTo>
                  <a:pt x="886" y="1647"/>
                </a:lnTo>
                <a:lnTo>
                  <a:pt x="930" y="1901"/>
                </a:lnTo>
                <a:lnTo>
                  <a:pt x="1093" y="2056"/>
                </a:lnTo>
                <a:lnTo>
                  <a:pt x="1280" y="2186"/>
                </a:lnTo>
                <a:lnTo>
                  <a:pt x="1299" y="2355"/>
                </a:lnTo>
                <a:lnTo>
                  <a:pt x="1299" y="2590"/>
                </a:lnTo>
                <a:lnTo>
                  <a:pt x="1339" y="2818"/>
                </a:lnTo>
                <a:lnTo>
                  <a:pt x="1093" y="3039"/>
                </a:lnTo>
                <a:lnTo>
                  <a:pt x="1004" y="3134"/>
                </a:lnTo>
                <a:lnTo>
                  <a:pt x="1268" y="3324"/>
                </a:lnTo>
                <a:lnTo>
                  <a:pt x="1413" y="3702"/>
                </a:lnTo>
                <a:lnTo>
                  <a:pt x="1354" y="3786"/>
                </a:lnTo>
                <a:lnTo>
                  <a:pt x="1269" y="3944"/>
                </a:lnTo>
                <a:lnTo>
                  <a:pt x="1339" y="4134"/>
                </a:lnTo>
                <a:lnTo>
                  <a:pt x="1504" y="3929"/>
                </a:lnTo>
                <a:lnTo>
                  <a:pt x="1590" y="4064"/>
                </a:lnTo>
                <a:lnTo>
                  <a:pt x="1530" y="4319"/>
                </a:lnTo>
                <a:lnTo>
                  <a:pt x="1625" y="4524"/>
                </a:lnTo>
                <a:lnTo>
                  <a:pt x="1813" y="4453"/>
                </a:lnTo>
                <a:lnTo>
                  <a:pt x="1888" y="4263"/>
                </a:lnTo>
                <a:lnTo>
                  <a:pt x="2053" y="4191"/>
                </a:lnTo>
                <a:lnTo>
                  <a:pt x="2063" y="3963"/>
                </a:lnTo>
                <a:lnTo>
                  <a:pt x="2165" y="3761"/>
                </a:lnTo>
                <a:lnTo>
                  <a:pt x="2135" y="3444"/>
                </a:lnTo>
                <a:lnTo>
                  <a:pt x="2150" y="3189"/>
                </a:lnTo>
                <a:lnTo>
                  <a:pt x="2244" y="2998"/>
                </a:lnTo>
                <a:lnTo>
                  <a:pt x="2259" y="2803"/>
                </a:lnTo>
                <a:lnTo>
                  <a:pt x="2183" y="2581"/>
                </a:lnTo>
                <a:lnTo>
                  <a:pt x="2150" y="2176"/>
                </a:lnTo>
                <a:lnTo>
                  <a:pt x="1890" y="2116"/>
                </a:lnTo>
                <a:lnTo>
                  <a:pt x="1373" y="1796"/>
                </a:lnTo>
                <a:lnTo>
                  <a:pt x="1093" y="1587"/>
                </a:lnTo>
                <a:lnTo>
                  <a:pt x="1044" y="1277"/>
                </a:lnTo>
                <a:lnTo>
                  <a:pt x="945" y="1053"/>
                </a:lnTo>
                <a:lnTo>
                  <a:pt x="910" y="604"/>
                </a:lnTo>
                <a:lnTo>
                  <a:pt x="600" y="314"/>
                </a:lnTo>
                <a:lnTo>
                  <a:pt x="379"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7" name="Freeform 66">
            <a:extLst>
              <a:ext uri="{FF2B5EF4-FFF2-40B4-BE49-F238E27FC236}">
                <a16:creationId xmlns:a16="http://schemas.microsoft.com/office/drawing/2014/main" id="{00000000-0008-0000-0000-000043000000}"/>
              </a:ext>
            </a:extLst>
          </xdr:cNvPr>
          <xdr:cNvSpPr>
            <a:spLocks/>
          </xdr:cNvSpPr>
        </xdr:nvSpPr>
        <xdr:spPr bwMode="auto">
          <a:xfrm>
            <a:off x="3325265" y="1247522"/>
            <a:ext cx="206058" cy="208386"/>
          </a:xfrm>
          <a:custGeom>
            <a:avLst/>
            <a:gdLst/>
            <a:ahLst/>
            <a:cxnLst>
              <a:cxn ang="0">
                <a:pos x="992" y="457"/>
              </a:cxn>
              <a:cxn ang="0">
                <a:pos x="949" y="349"/>
              </a:cxn>
              <a:cxn ang="0">
                <a:pos x="1033" y="274"/>
              </a:cxn>
              <a:cxn ang="0">
                <a:pos x="1033" y="200"/>
              </a:cxn>
              <a:cxn ang="0">
                <a:pos x="929" y="125"/>
              </a:cxn>
              <a:cxn ang="0">
                <a:pos x="782" y="95"/>
              </a:cxn>
              <a:cxn ang="0">
                <a:pos x="669" y="0"/>
              </a:cxn>
              <a:cxn ang="0">
                <a:pos x="309" y="299"/>
              </a:cxn>
              <a:cxn ang="0">
                <a:pos x="181" y="394"/>
              </a:cxn>
              <a:cxn ang="0">
                <a:pos x="0" y="449"/>
              </a:cxn>
              <a:cxn ang="0">
                <a:pos x="221" y="766"/>
              </a:cxn>
              <a:cxn ang="0">
                <a:pos x="531" y="1055"/>
              </a:cxn>
              <a:cxn ang="0">
                <a:pos x="604" y="916"/>
              </a:cxn>
              <a:cxn ang="0">
                <a:pos x="815" y="572"/>
              </a:cxn>
              <a:cxn ang="0">
                <a:pos x="992" y="457"/>
              </a:cxn>
            </a:cxnLst>
            <a:rect l="0" t="0" r="r" b="b"/>
            <a:pathLst>
              <a:path w="1033" h="1055">
                <a:moveTo>
                  <a:pt x="992" y="457"/>
                </a:moveTo>
                <a:lnTo>
                  <a:pt x="949" y="349"/>
                </a:lnTo>
                <a:lnTo>
                  <a:pt x="1033" y="274"/>
                </a:lnTo>
                <a:lnTo>
                  <a:pt x="1033" y="200"/>
                </a:lnTo>
                <a:lnTo>
                  <a:pt x="929" y="125"/>
                </a:lnTo>
                <a:lnTo>
                  <a:pt x="782" y="95"/>
                </a:lnTo>
                <a:lnTo>
                  <a:pt x="669" y="0"/>
                </a:lnTo>
                <a:lnTo>
                  <a:pt x="309" y="299"/>
                </a:lnTo>
                <a:lnTo>
                  <a:pt x="181" y="394"/>
                </a:lnTo>
                <a:lnTo>
                  <a:pt x="0" y="449"/>
                </a:lnTo>
                <a:lnTo>
                  <a:pt x="221" y="766"/>
                </a:lnTo>
                <a:lnTo>
                  <a:pt x="531" y="1055"/>
                </a:lnTo>
                <a:lnTo>
                  <a:pt x="604" y="916"/>
                </a:lnTo>
                <a:lnTo>
                  <a:pt x="815" y="572"/>
                </a:lnTo>
                <a:lnTo>
                  <a:pt x="992" y="457"/>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pPr fontAlgn="base">
              <a:spcBef>
                <a:spcPct val="0"/>
              </a:spcBef>
              <a:spcAft>
                <a:spcPct val="0"/>
              </a:spcAft>
            </a:pPr>
            <a:endParaRPr lang="zh-CN" altLang="en-US" sz="880" b="1" kern="0">
              <a:solidFill>
                <a:srgbClr val="000000"/>
              </a:solidFill>
              <a:latin typeface="Arial" charset="0"/>
            </a:endParaRPr>
          </a:p>
        </xdr:txBody>
      </xdr:sp>
      <xdr:sp macro="" textlink="">
        <xdr:nvSpPr>
          <xdr:cNvPr id="68" name="Freeform 67">
            <a:extLst>
              <a:ext uri="{FF2B5EF4-FFF2-40B4-BE49-F238E27FC236}">
                <a16:creationId xmlns:a16="http://schemas.microsoft.com/office/drawing/2014/main" id="{00000000-0008-0000-0000-000044000000}"/>
              </a:ext>
            </a:extLst>
          </xdr:cNvPr>
          <xdr:cNvSpPr>
            <a:spLocks/>
          </xdr:cNvSpPr>
        </xdr:nvSpPr>
        <xdr:spPr bwMode="auto">
          <a:xfrm>
            <a:off x="3623292" y="1305731"/>
            <a:ext cx="279400" cy="753216"/>
          </a:xfrm>
          <a:custGeom>
            <a:avLst/>
            <a:gdLst/>
            <a:ahLst/>
            <a:cxnLst>
              <a:cxn ang="0">
                <a:pos x="439" y="0"/>
              </a:cxn>
              <a:cxn ang="0">
                <a:pos x="507" y="152"/>
              </a:cxn>
              <a:cxn ang="0">
                <a:pos x="472" y="281"/>
              </a:cxn>
              <a:cxn ang="0">
                <a:pos x="472" y="413"/>
              </a:cxn>
              <a:cxn ang="0">
                <a:pos x="205" y="543"/>
              </a:cxn>
              <a:cxn ang="0">
                <a:pos x="35" y="664"/>
              </a:cxn>
              <a:cxn ang="0">
                <a:pos x="24" y="820"/>
              </a:cxn>
              <a:cxn ang="0">
                <a:pos x="94" y="928"/>
              </a:cxn>
              <a:cxn ang="0">
                <a:pos x="193" y="1076"/>
              </a:cxn>
              <a:cxn ang="0">
                <a:pos x="268" y="1238"/>
              </a:cxn>
              <a:cxn ang="0">
                <a:pos x="72" y="1256"/>
              </a:cxn>
              <a:cxn ang="0">
                <a:pos x="0" y="1370"/>
              </a:cxn>
              <a:cxn ang="0">
                <a:pos x="94" y="1494"/>
              </a:cxn>
              <a:cxn ang="0">
                <a:pos x="130" y="1622"/>
              </a:cxn>
              <a:cxn ang="0">
                <a:pos x="267" y="1766"/>
              </a:cxn>
              <a:cxn ang="0">
                <a:pos x="222" y="1863"/>
              </a:cxn>
              <a:cxn ang="0">
                <a:pos x="244" y="2188"/>
              </a:cxn>
              <a:cxn ang="0">
                <a:pos x="307" y="2364"/>
              </a:cxn>
              <a:cxn ang="0">
                <a:pos x="295" y="2523"/>
              </a:cxn>
              <a:cxn ang="0">
                <a:pos x="222" y="2666"/>
              </a:cxn>
              <a:cxn ang="0">
                <a:pos x="303" y="2664"/>
              </a:cxn>
              <a:cxn ang="0">
                <a:pos x="343" y="2998"/>
              </a:cxn>
              <a:cxn ang="0">
                <a:pos x="480" y="3074"/>
              </a:cxn>
              <a:cxn ang="0">
                <a:pos x="598" y="3046"/>
              </a:cxn>
              <a:cxn ang="0">
                <a:pos x="693" y="2966"/>
              </a:cxn>
              <a:cxn ang="0">
                <a:pos x="720" y="2798"/>
              </a:cxn>
              <a:cxn ang="0">
                <a:pos x="637" y="2697"/>
              </a:cxn>
              <a:cxn ang="0">
                <a:pos x="579" y="2464"/>
              </a:cxn>
              <a:cxn ang="0">
                <a:pos x="544" y="2231"/>
              </a:cxn>
              <a:cxn ang="0">
                <a:pos x="622" y="2139"/>
              </a:cxn>
              <a:cxn ang="0">
                <a:pos x="648" y="2042"/>
              </a:cxn>
              <a:cxn ang="0">
                <a:pos x="598" y="1897"/>
              </a:cxn>
              <a:cxn ang="0">
                <a:pos x="672" y="1692"/>
              </a:cxn>
              <a:cxn ang="0">
                <a:pos x="768" y="1446"/>
              </a:cxn>
              <a:cxn ang="0">
                <a:pos x="921" y="1267"/>
              </a:cxn>
              <a:cxn ang="0">
                <a:pos x="1087" y="1027"/>
              </a:cxn>
              <a:cxn ang="0">
                <a:pos x="1039" y="868"/>
              </a:cxn>
              <a:cxn ang="0">
                <a:pos x="1118" y="704"/>
              </a:cxn>
              <a:cxn ang="0">
                <a:pos x="1126" y="489"/>
              </a:cxn>
              <a:cxn ang="0">
                <a:pos x="933" y="509"/>
              </a:cxn>
              <a:cxn ang="0">
                <a:pos x="850" y="429"/>
              </a:cxn>
              <a:cxn ang="0">
                <a:pos x="933" y="353"/>
              </a:cxn>
              <a:cxn ang="0">
                <a:pos x="965" y="257"/>
              </a:cxn>
              <a:cxn ang="0">
                <a:pos x="721" y="56"/>
              </a:cxn>
              <a:cxn ang="0">
                <a:pos x="439" y="0"/>
              </a:cxn>
            </a:cxnLst>
            <a:rect l="0" t="0" r="r" b="b"/>
            <a:pathLst>
              <a:path w="1126" h="3074">
                <a:moveTo>
                  <a:pt x="439" y="0"/>
                </a:moveTo>
                <a:lnTo>
                  <a:pt x="507" y="152"/>
                </a:lnTo>
                <a:lnTo>
                  <a:pt x="472" y="281"/>
                </a:lnTo>
                <a:lnTo>
                  <a:pt x="472" y="413"/>
                </a:lnTo>
                <a:lnTo>
                  <a:pt x="205" y="543"/>
                </a:lnTo>
                <a:lnTo>
                  <a:pt x="35" y="664"/>
                </a:lnTo>
                <a:lnTo>
                  <a:pt x="24" y="820"/>
                </a:lnTo>
                <a:lnTo>
                  <a:pt x="94" y="928"/>
                </a:lnTo>
                <a:lnTo>
                  <a:pt x="193" y="1076"/>
                </a:lnTo>
                <a:lnTo>
                  <a:pt x="268" y="1238"/>
                </a:lnTo>
                <a:lnTo>
                  <a:pt x="72" y="1256"/>
                </a:lnTo>
                <a:lnTo>
                  <a:pt x="0" y="1370"/>
                </a:lnTo>
                <a:lnTo>
                  <a:pt x="94" y="1494"/>
                </a:lnTo>
                <a:lnTo>
                  <a:pt x="130" y="1622"/>
                </a:lnTo>
                <a:lnTo>
                  <a:pt x="267" y="1766"/>
                </a:lnTo>
                <a:lnTo>
                  <a:pt x="222" y="1863"/>
                </a:lnTo>
                <a:lnTo>
                  <a:pt x="244" y="2188"/>
                </a:lnTo>
                <a:lnTo>
                  <a:pt x="307" y="2364"/>
                </a:lnTo>
                <a:lnTo>
                  <a:pt x="295" y="2523"/>
                </a:lnTo>
                <a:lnTo>
                  <a:pt x="222" y="2666"/>
                </a:lnTo>
                <a:lnTo>
                  <a:pt x="303" y="2664"/>
                </a:lnTo>
                <a:lnTo>
                  <a:pt x="343" y="2998"/>
                </a:lnTo>
                <a:lnTo>
                  <a:pt x="480" y="3074"/>
                </a:lnTo>
                <a:lnTo>
                  <a:pt x="598" y="3046"/>
                </a:lnTo>
                <a:lnTo>
                  <a:pt x="693" y="2966"/>
                </a:lnTo>
                <a:lnTo>
                  <a:pt x="720" y="2798"/>
                </a:lnTo>
                <a:lnTo>
                  <a:pt x="637" y="2697"/>
                </a:lnTo>
                <a:lnTo>
                  <a:pt x="579" y="2464"/>
                </a:lnTo>
                <a:lnTo>
                  <a:pt x="544" y="2231"/>
                </a:lnTo>
                <a:lnTo>
                  <a:pt x="622" y="2139"/>
                </a:lnTo>
                <a:lnTo>
                  <a:pt x="648" y="2042"/>
                </a:lnTo>
                <a:lnTo>
                  <a:pt x="598" y="1897"/>
                </a:lnTo>
                <a:lnTo>
                  <a:pt x="672" y="1692"/>
                </a:lnTo>
                <a:lnTo>
                  <a:pt x="768" y="1446"/>
                </a:lnTo>
                <a:lnTo>
                  <a:pt x="921" y="1267"/>
                </a:lnTo>
                <a:lnTo>
                  <a:pt x="1087" y="1027"/>
                </a:lnTo>
                <a:lnTo>
                  <a:pt x="1039" y="868"/>
                </a:lnTo>
                <a:lnTo>
                  <a:pt x="1118" y="704"/>
                </a:lnTo>
                <a:lnTo>
                  <a:pt x="1126" y="489"/>
                </a:lnTo>
                <a:lnTo>
                  <a:pt x="933" y="509"/>
                </a:lnTo>
                <a:lnTo>
                  <a:pt x="850" y="429"/>
                </a:lnTo>
                <a:lnTo>
                  <a:pt x="933" y="353"/>
                </a:lnTo>
                <a:lnTo>
                  <a:pt x="965" y="257"/>
                </a:lnTo>
                <a:lnTo>
                  <a:pt x="721" y="56"/>
                </a:lnTo>
                <a:lnTo>
                  <a:pt x="439" y="0"/>
                </a:lnTo>
                <a:close/>
              </a:path>
            </a:pathLst>
          </a:custGeom>
          <a:solidFill>
            <a:srgbClr val="63B1E5"/>
          </a:solid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69" name="Freeform 68">
            <a:extLst>
              <a:ext uri="{FF2B5EF4-FFF2-40B4-BE49-F238E27FC236}">
                <a16:creationId xmlns:a16="http://schemas.microsoft.com/office/drawing/2014/main" id="{00000000-0008-0000-0000-000045000000}"/>
              </a:ext>
            </a:extLst>
          </xdr:cNvPr>
          <xdr:cNvSpPr>
            <a:spLocks/>
          </xdr:cNvSpPr>
        </xdr:nvSpPr>
        <xdr:spPr bwMode="auto">
          <a:xfrm>
            <a:off x="3431204" y="1200956"/>
            <a:ext cx="322475" cy="562293"/>
          </a:xfrm>
          <a:custGeom>
            <a:avLst/>
            <a:gdLst/>
            <a:ahLst/>
            <a:cxnLst>
              <a:cxn ang="0">
                <a:pos x="915" y="35"/>
              </a:cxn>
              <a:cxn ang="0">
                <a:pos x="727" y="529"/>
              </a:cxn>
              <a:cxn ang="0">
                <a:pos x="633" y="704"/>
              </a:cxn>
              <a:cxn ang="0">
                <a:pos x="549" y="722"/>
              </a:cxn>
              <a:cxn ang="0">
                <a:pos x="460" y="694"/>
              </a:cxn>
              <a:cxn ang="0">
                <a:pos x="283" y="812"/>
              </a:cxn>
              <a:cxn ang="0">
                <a:pos x="185" y="975"/>
              </a:cxn>
              <a:cxn ang="0">
                <a:pos x="74" y="1154"/>
              </a:cxn>
              <a:cxn ang="0">
                <a:pos x="0" y="1292"/>
              </a:cxn>
              <a:cxn ang="0">
                <a:pos x="33" y="1740"/>
              </a:cxn>
              <a:cxn ang="0">
                <a:pos x="137" y="1971"/>
              </a:cxn>
              <a:cxn ang="0">
                <a:pos x="182" y="2271"/>
              </a:cxn>
              <a:cxn ang="0">
                <a:pos x="469" y="2487"/>
              </a:cxn>
              <a:cxn ang="0">
                <a:pos x="982" y="2803"/>
              </a:cxn>
              <a:cxn ang="0">
                <a:pos x="1241" y="2862"/>
              </a:cxn>
              <a:cxn ang="0">
                <a:pos x="1299" y="2737"/>
              </a:cxn>
              <a:cxn ang="0">
                <a:pos x="1126" y="2558"/>
              </a:cxn>
              <a:cxn ang="0">
                <a:pos x="1077" y="2393"/>
              </a:cxn>
              <a:cxn ang="0">
                <a:pos x="963" y="2243"/>
              </a:cxn>
              <a:cxn ang="0">
                <a:pos x="1052" y="2100"/>
              </a:cxn>
              <a:cxn ang="0">
                <a:pos x="1299" y="2080"/>
              </a:cxn>
              <a:cxn ang="0">
                <a:pos x="1200" y="1870"/>
              </a:cxn>
              <a:cxn ang="0">
                <a:pos x="993" y="1556"/>
              </a:cxn>
              <a:cxn ang="0">
                <a:pos x="1008" y="1361"/>
              </a:cxn>
              <a:cxn ang="0">
                <a:pos x="1210" y="1216"/>
              </a:cxn>
              <a:cxn ang="0">
                <a:pos x="1555" y="1047"/>
              </a:cxn>
              <a:cxn ang="0">
                <a:pos x="1555" y="872"/>
              </a:cxn>
              <a:cxn ang="0">
                <a:pos x="1599" y="722"/>
              </a:cxn>
              <a:cxn ang="0">
                <a:pos x="1513" y="527"/>
              </a:cxn>
              <a:cxn ang="0">
                <a:pos x="1510" y="424"/>
              </a:cxn>
              <a:cxn ang="0">
                <a:pos x="1520" y="259"/>
              </a:cxn>
              <a:cxn ang="0">
                <a:pos x="1624" y="120"/>
              </a:cxn>
              <a:cxn ang="0">
                <a:pos x="1314" y="95"/>
              </a:cxn>
              <a:cxn ang="0">
                <a:pos x="1052" y="0"/>
              </a:cxn>
              <a:cxn ang="0">
                <a:pos x="915" y="35"/>
              </a:cxn>
            </a:cxnLst>
            <a:rect l="0" t="0" r="r" b="b"/>
            <a:pathLst>
              <a:path w="1624" h="2862">
                <a:moveTo>
                  <a:pt x="915" y="35"/>
                </a:moveTo>
                <a:lnTo>
                  <a:pt x="727" y="529"/>
                </a:lnTo>
                <a:lnTo>
                  <a:pt x="633" y="704"/>
                </a:lnTo>
                <a:lnTo>
                  <a:pt x="549" y="722"/>
                </a:lnTo>
                <a:lnTo>
                  <a:pt x="460" y="694"/>
                </a:lnTo>
                <a:lnTo>
                  <a:pt x="283" y="812"/>
                </a:lnTo>
                <a:lnTo>
                  <a:pt x="185" y="975"/>
                </a:lnTo>
                <a:lnTo>
                  <a:pt x="74" y="1154"/>
                </a:lnTo>
                <a:lnTo>
                  <a:pt x="0" y="1292"/>
                </a:lnTo>
                <a:lnTo>
                  <a:pt x="33" y="1740"/>
                </a:lnTo>
                <a:lnTo>
                  <a:pt x="137" y="1971"/>
                </a:lnTo>
                <a:lnTo>
                  <a:pt x="182" y="2271"/>
                </a:lnTo>
                <a:lnTo>
                  <a:pt x="469" y="2487"/>
                </a:lnTo>
                <a:lnTo>
                  <a:pt x="982" y="2803"/>
                </a:lnTo>
                <a:lnTo>
                  <a:pt x="1241" y="2862"/>
                </a:lnTo>
                <a:lnTo>
                  <a:pt x="1299" y="2737"/>
                </a:lnTo>
                <a:lnTo>
                  <a:pt x="1126" y="2558"/>
                </a:lnTo>
                <a:lnTo>
                  <a:pt x="1077" y="2393"/>
                </a:lnTo>
                <a:lnTo>
                  <a:pt x="963" y="2243"/>
                </a:lnTo>
                <a:lnTo>
                  <a:pt x="1052" y="2100"/>
                </a:lnTo>
                <a:lnTo>
                  <a:pt x="1299" y="2080"/>
                </a:lnTo>
                <a:lnTo>
                  <a:pt x="1200" y="1870"/>
                </a:lnTo>
                <a:lnTo>
                  <a:pt x="993" y="1556"/>
                </a:lnTo>
                <a:lnTo>
                  <a:pt x="1008" y="1361"/>
                </a:lnTo>
                <a:lnTo>
                  <a:pt x="1210" y="1216"/>
                </a:lnTo>
                <a:lnTo>
                  <a:pt x="1555" y="1047"/>
                </a:lnTo>
                <a:lnTo>
                  <a:pt x="1555" y="872"/>
                </a:lnTo>
                <a:lnTo>
                  <a:pt x="1599" y="722"/>
                </a:lnTo>
                <a:lnTo>
                  <a:pt x="1513" y="527"/>
                </a:lnTo>
                <a:lnTo>
                  <a:pt x="1510" y="424"/>
                </a:lnTo>
                <a:lnTo>
                  <a:pt x="1520" y="259"/>
                </a:lnTo>
                <a:lnTo>
                  <a:pt x="1624" y="120"/>
                </a:lnTo>
                <a:lnTo>
                  <a:pt x="1314" y="95"/>
                </a:lnTo>
                <a:lnTo>
                  <a:pt x="1052" y="0"/>
                </a:lnTo>
                <a:lnTo>
                  <a:pt x="915" y="3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70" name="Freeform 69">
            <a:extLst>
              <a:ext uri="{FF2B5EF4-FFF2-40B4-BE49-F238E27FC236}">
                <a16:creationId xmlns:a16="http://schemas.microsoft.com/office/drawing/2014/main" id="{00000000-0008-0000-0000-000046000000}"/>
              </a:ext>
            </a:extLst>
          </xdr:cNvPr>
          <xdr:cNvSpPr>
            <a:spLocks/>
          </xdr:cNvSpPr>
        </xdr:nvSpPr>
        <xdr:spPr bwMode="auto">
          <a:xfrm>
            <a:off x="3731559" y="948331"/>
            <a:ext cx="592561" cy="481965"/>
          </a:xfrm>
          <a:custGeom>
            <a:avLst/>
            <a:gdLst/>
            <a:ahLst/>
            <a:cxnLst>
              <a:cxn ang="0">
                <a:pos x="2170" y="120"/>
              </a:cxn>
              <a:cxn ang="0">
                <a:pos x="2091" y="80"/>
              </a:cxn>
              <a:cxn ang="0">
                <a:pos x="2037" y="150"/>
              </a:cxn>
              <a:cxn ang="0">
                <a:pos x="2067" y="245"/>
              </a:cxn>
              <a:cxn ang="0">
                <a:pos x="1974" y="319"/>
              </a:cxn>
              <a:cxn ang="0">
                <a:pos x="1860" y="225"/>
              </a:cxn>
              <a:cxn ang="0">
                <a:pos x="1722" y="289"/>
              </a:cxn>
              <a:cxn ang="0">
                <a:pos x="1752" y="394"/>
              </a:cxn>
              <a:cxn ang="0">
                <a:pos x="1633" y="663"/>
              </a:cxn>
              <a:cxn ang="0">
                <a:pos x="1308" y="822"/>
              </a:cxn>
              <a:cxn ang="0">
                <a:pos x="974" y="927"/>
              </a:cxn>
              <a:cxn ang="0">
                <a:pos x="398" y="1361"/>
              </a:cxn>
              <a:cxn ang="0">
                <a:pos x="113" y="1408"/>
              </a:cxn>
              <a:cxn ang="0">
                <a:pos x="9" y="1546"/>
              </a:cxn>
              <a:cxn ang="0">
                <a:pos x="0" y="1712"/>
              </a:cxn>
              <a:cxn ang="0">
                <a:pos x="0" y="1818"/>
              </a:cxn>
              <a:cxn ang="0">
                <a:pos x="353" y="1889"/>
              </a:cxn>
              <a:cxn ang="0">
                <a:pos x="660" y="2140"/>
              </a:cxn>
              <a:cxn ang="0">
                <a:pos x="619" y="2263"/>
              </a:cxn>
              <a:cxn ang="0">
                <a:pos x="516" y="2353"/>
              </a:cxn>
              <a:cxn ang="0">
                <a:pos x="619" y="2454"/>
              </a:cxn>
              <a:cxn ang="0">
                <a:pos x="861" y="2430"/>
              </a:cxn>
              <a:cxn ang="0">
                <a:pos x="1117" y="1949"/>
              </a:cxn>
              <a:cxn ang="0">
                <a:pos x="1337" y="1586"/>
              </a:cxn>
              <a:cxn ang="0">
                <a:pos x="1654" y="1510"/>
              </a:cxn>
              <a:cxn ang="0">
                <a:pos x="1974" y="902"/>
              </a:cxn>
              <a:cxn ang="0">
                <a:pos x="2466" y="797"/>
              </a:cxn>
              <a:cxn ang="0">
                <a:pos x="2643" y="747"/>
              </a:cxn>
              <a:cxn ang="0">
                <a:pos x="2864" y="618"/>
              </a:cxn>
              <a:cxn ang="0">
                <a:pos x="2978" y="469"/>
              </a:cxn>
              <a:cxn ang="0">
                <a:pos x="2835" y="125"/>
              </a:cxn>
              <a:cxn ang="0">
                <a:pos x="2683" y="80"/>
              </a:cxn>
              <a:cxn ang="0">
                <a:pos x="2510" y="5"/>
              </a:cxn>
              <a:cxn ang="0">
                <a:pos x="2284" y="0"/>
              </a:cxn>
              <a:cxn ang="0">
                <a:pos x="2170" y="120"/>
              </a:cxn>
            </a:cxnLst>
            <a:rect l="0" t="0" r="r" b="b"/>
            <a:pathLst>
              <a:path w="2978" h="2454">
                <a:moveTo>
                  <a:pt x="2170" y="120"/>
                </a:moveTo>
                <a:lnTo>
                  <a:pt x="2091" y="80"/>
                </a:lnTo>
                <a:lnTo>
                  <a:pt x="2037" y="150"/>
                </a:lnTo>
                <a:lnTo>
                  <a:pt x="2067" y="245"/>
                </a:lnTo>
                <a:lnTo>
                  <a:pt x="1974" y="319"/>
                </a:lnTo>
                <a:lnTo>
                  <a:pt x="1860" y="225"/>
                </a:lnTo>
                <a:lnTo>
                  <a:pt x="1722" y="289"/>
                </a:lnTo>
                <a:lnTo>
                  <a:pt x="1752" y="394"/>
                </a:lnTo>
                <a:lnTo>
                  <a:pt x="1633" y="663"/>
                </a:lnTo>
                <a:lnTo>
                  <a:pt x="1308" y="822"/>
                </a:lnTo>
                <a:lnTo>
                  <a:pt x="974" y="927"/>
                </a:lnTo>
                <a:lnTo>
                  <a:pt x="398" y="1361"/>
                </a:lnTo>
                <a:lnTo>
                  <a:pt x="113" y="1408"/>
                </a:lnTo>
                <a:lnTo>
                  <a:pt x="9" y="1546"/>
                </a:lnTo>
                <a:lnTo>
                  <a:pt x="0" y="1712"/>
                </a:lnTo>
                <a:lnTo>
                  <a:pt x="0" y="1818"/>
                </a:lnTo>
                <a:lnTo>
                  <a:pt x="353" y="1889"/>
                </a:lnTo>
                <a:lnTo>
                  <a:pt x="660" y="2140"/>
                </a:lnTo>
                <a:lnTo>
                  <a:pt x="619" y="2263"/>
                </a:lnTo>
                <a:lnTo>
                  <a:pt x="516" y="2353"/>
                </a:lnTo>
                <a:lnTo>
                  <a:pt x="619" y="2454"/>
                </a:lnTo>
                <a:lnTo>
                  <a:pt x="861" y="2430"/>
                </a:lnTo>
                <a:lnTo>
                  <a:pt x="1117" y="1949"/>
                </a:lnTo>
                <a:lnTo>
                  <a:pt x="1337" y="1586"/>
                </a:lnTo>
                <a:lnTo>
                  <a:pt x="1654" y="1510"/>
                </a:lnTo>
                <a:lnTo>
                  <a:pt x="1974" y="902"/>
                </a:lnTo>
                <a:lnTo>
                  <a:pt x="2466" y="797"/>
                </a:lnTo>
                <a:lnTo>
                  <a:pt x="2643" y="747"/>
                </a:lnTo>
                <a:lnTo>
                  <a:pt x="2864" y="618"/>
                </a:lnTo>
                <a:lnTo>
                  <a:pt x="2978" y="469"/>
                </a:lnTo>
                <a:lnTo>
                  <a:pt x="2835" y="125"/>
                </a:lnTo>
                <a:lnTo>
                  <a:pt x="2683" y="80"/>
                </a:lnTo>
                <a:lnTo>
                  <a:pt x="2510" y="5"/>
                </a:lnTo>
                <a:lnTo>
                  <a:pt x="2284" y="0"/>
                </a:lnTo>
                <a:lnTo>
                  <a:pt x="2170" y="12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71" name="Freeform 70">
            <a:extLst>
              <a:ext uri="{FF2B5EF4-FFF2-40B4-BE49-F238E27FC236}">
                <a16:creationId xmlns:a16="http://schemas.microsoft.com/office/drawing/2014/main" id="{00000000-0008-0000-0000-000047000000}"/>
              </a:ext>
            </a:extLst>
          </xdr:cNvPr>
          <xdr:cNvSpPr>
            <a:spLocks/>
          </xdr:cNvSpPr>
        </xdr:nvSpPr>
        <xdr:spPr bwMode="auto">
          <a:xfrm>
            <a:off x="3743201" y="1688741"/>
            <a:ext cx="345758" cy="566950"/>
          </a:xfrm>
          <a:custGeom>
            <a:avLst/>
            <a:gdLst/>
            <a:ahLst/>
            <a:cxnLst>
              <a:cxn ang="0">
                <a:pos x="665" y="0"/>
              </a:cxn>
              <a:cxn ang="0">
                <a:pos x="457" y="136"/>
              </a:cxn>
              <a:cxn ang="0">
                <a:pos x="233" y="166"/>
              </a:cxn>
              <a:cxn ang="0">
                <a:pos x="142" y="421"/>
              </a:cxn>
              <a:cxn ang="0">
                <a:pos x="207" y="599"/>
              </a:cxn>
              <a:cxn ang="0">
                <a:pos x="173" y="723"/>
              </a:cxn>
              <a:cxn ang="0">
                <a:pos x="75" y="838"/>
              </a:cxn>
              <a:cxn ang="0">
                <a:pos x="119" y="1113"/>
              </a:cxn>
              <a:cxn ang="0">
                <a:pos x="193" y="1421"/>
              </a:cxn>
              <a:cxn ang="0">
                <a:pos x="296" y="1547"/>
              </a:cxn>
              <a:cxn ang="0">
                <a:pos x="262" y="1757"/>
              </a:cxn>
              <a:cxn ang="0">
                <a:pos x="146" y="1854"/>
              </a:cxn>
              <a:cxn ang="0">
                <a:pos x="0" y="1892"/>
              </a:cxn>
              <a:cxn ang="0">
                <a:pos x="90" y="2025"/>
              </a:cxn>
              <a:cxn ang="0">
                <a:pos x="364" y="2095"/>
              </a:cxn>
              <a:cxn ang="0">
                <a:pos x="586" y="2025"/>
              </a:cxn>
              <a:cxn ang="0">
                <a:pos x="735" y="2145"/>
              </a:cxn>
              <a:cxn ang="0">
                <a:pos x="776" y="2269"/>
              </a:cxn>
              <a:cxn ang="0">
                <a:pos x="842" y="2502"/>
              </a:cxn>
              <a:cxn ang="0">
                <a:pos x="827" y="2727"/>
              </a:cxn>
              <a:cxn ang="0">
                <a:pos x="1210" y="2813"/>
              </a:cxn>
              <a:cxn ang="0">
                <a:pos x="1235" y="2893"/>
              </a:cxn>
              <a:cxn ang="0">
                <a:pos x="1592" y="2697"/>
              </a:cxn>
              <a:cxn ang="0">
                <a:pos x="1736" y="2663"/>
              </a:cxn>
              <a:cxn ang="0">
                <a:pos x="1604" y="2279"/>
              </a:cxn>
              <a:cxn ang="0">
                <a:pos x="1441" y="2278"/>
              </a:cxn>
              <a:cxn ang="0">
                <a:pos x="1280" y="2157"/>
              </a:cxn>
              <a:cxn ang="0">
                <a:pos x="1269" y="1860"/>
              </a:cxn>
              <a:cxn ang="0">
                <a:pos x="1323" y="1607"/>
              </a:cxn>
              <a:cxn ang="0">
                <a:pos x="1490" y="1426"/>
              </a:cxn>
              <a:cxn ang="0">
                <a:pos x="1431" y="1306"/>
              </a:cxn>
              <a:cxn ang="0">
                <a:pos x="1401" y="1123"/>
              </a:cxn>
              <a:cxn ang="0">
                <a:pos x="1077" y="793"/>
              </a:cxn>
              <a:cxn ang="0">
                <a:pos x="998" y="494"/>
              </a:cxn>
              <a:cxn ang="0">
                <a:pos x="983" y="215"/>
              </a:cxn>
              <a:cxn ang="0">
                <a:pos x="739" y="230"/>
              </a:cxn>
              <a:cxn ang="0">
                <a:pos x="665" y="0"/>
              </a:cxn>
            </a:cxnLst>
            <a:rect l="0" t="0" r="r" b="b"/>
            <a:pathLst>
              <a:path w="1736" h="2893">
                <a:moveTo>
                  <a:pt x="665" y="0"/>
                </a:moveTo>
                <a:lnTo>
                  <a:pt x="457" y="136"/>
                </a:lnTo>
                <a:lnTo>
                  <a:pt x="233" y="166"/>
                </a:lnTo>
                <a:lnTo>
                  <a:pt x="142" y="421"/>
                </a:lnTo>
                <a:lnTo>
                  <a:pt x="207" y="599"/>
                </a:lnTo>
                <a:lnTo>
                  <a:pt x="173" y="723"/>
                </a:lnTo>
                <a:lnTo>
                  <a:pt x="75" y="838"/>
                </a:lnTo>
                <a:lnTo>
                  <a:pt x="119" y="1113"/>
                </a:lnTo>
                <a:lnTo>
                  <a:pt x="193" y="1421"/>
                </a:lnTo>
                <a:lnTo>
                  <a:pt x="296" y="1547"/>
                </a:lnTo>
                <a:lnTo>
                  <a:pt x="262" y="1757"/>
                </a:lnTo>
                <a:lnTo>
                  <a:pt x="146" y="1854"/>
                </a:lnTo>
                <a:lnTo>
                  <a:pt x="0" y="1892"/>
                </a:lnTo>
                <a:lnTo>
                  <a:pt x="90" y="2025"/>
                </a:lnTo>
                <a:lnTo>
                  <a:pt x="364" y="2095"/>
                </a:lnTo>
                <a:lnTo>
                  <a:pt x="586" y="2025"/>
                </a:lnTo>
                <a:lnTo>
                  <a:pt x="735" y="2145"/>
                </a:lnTo>
                <a:lnTo>
                  <a:pt x="776" y="2269"/>
                </a:lnTo>
                <a:lnTo>
                  <a:pt x="842" y="2502"/>
                </a:lnTo>
                <a:lnTo>
                  <a:pt x="827" y="2727"/>
                </a:lnTo>
                <a:lnTo>
                  <a:pt x="1210" y="2813"/>
                </a:lnTo>
                <a:lnTo>
                  <a:pt x="1235" y="2893"/>
                </a:lnTo>
                <a:lnTo>
                  <a:pt x="1592" y="2697"/>
                </a:lnTo>
                <a:lnTo>
                  <a:pt x="1736" y="2663"/>
                </a:lnTo>
                <a:lnTo>
                  <a:pt x="1604" y="2279"/>
                </a:lnTo>
                <a:lnTo>
                  <a:pt x="1441" y="2278"/>
                </a:lnTo>
                <a:lnTo>
                  <a:pt x="1280" y="2157"/>
                </a:lnTo>
                <a:lnTo>
                  <a:pt x="1269" y="1860"/>
                </a:lnTo>
                <a:lnTo>
                  <a:pt x="1323" y="1607"/>
                </a:lnTo>
                <a:lnTo>
                  <a:pt x="1490" y="1426"/>
                </a:lnTo>
                <a:lnTo>
                  <a:pt x="1431" y="1306"/>
                </a:lnTo>
                <a:lnTo>
                  <a:pt x="1401" y="1123"/>
                </a:lnTo>
                <a:lnTo>
                  <a:pt x="1077" y="793"/>
                </a:lnTo>
                <a:lnTo>
                  <a:pt x="998" y="494"/>
                </a:lnTo>
                <a:lnTo>
                  <a:pt x="983" y="215"/>
                </a:lnTo>
                <a:lnTo>
                  <a:pt x="739" y="230"/>
                </a:lnTo>
                <a:lnTo>
                  <a:pt x="665"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72" name="Freeform 71">
            <a:extLst>
              <a:ext uri="{FF2B5EF4-FFF2-40B4-BE49-F238E27FC236}">
                <a16:creationId xmlns:a16="http://schemas.microsoft.com/office/drawing/2014/main" id="{00000000-0008-0000-0000-000048000000}"/>
              </a:ext>
            </a:extLst>
          </xdr:cNvPr>
          <xdr:cNvSpPr>
            <a:spLocks/>
          </xdr:cNvSpPr>
        </xdr:nvSpPr>
        <xdr:spPr bwMode="auto">
          <a:xfrm>
            <a:off x="3857289" y="2388406"/>
            <a:ext cx="754380" cy="466831"/>
          </a:xfrm>
          <a:custGeom>
            <a:avLst/>
            <a:gdLst/>
            <a:ahLst/>
            <a:cxnLst>
              <a:cxn ang="0">
                <a:pos x="3794" y="298"/>
              </a:cxn>
              <a:cxn ang="0">
                <a:pos x="3753" y="489"/>
              </a:cxn>
              <a:cxn ang="0">
                <a:pos x="3637" y="658"/>
              </a:cxn>
              <a:cxn ang="0">
                <a:pos x="3512" y="841"/>
              </a:cxn>
              <a:cxn ang="0">
                <a:pos x="3246" y="899"/>
              </a:cxn>
              <a:cxn ang="0">
                <a:pos x="3000" y="1004"/>
              </a:cxn>
              <a:cxn ang="0">
                <a:pos x="2748" y="1179"/>
              </a:cxn>
              <a:cxn ang="0">
                <a:pos x="2484" y="1478"/>
              </a:cxn>
              <a:cxn ang="0">
                <a:pos x="2424" y="1598"/>
              </a:cxn>
              <a:cxn ang="0">
                <a:pos x="2331" y="1702"/>
              </a:cxn>
              <a:cxn ang="0">
                <a:pos x="1905" y="1923"/>
              </a:cxn>
              <a:cxn ang="0">
                <a:pos x="1503" y="2091"/>
              </a:cxn>
              <a:cxn ang="0">
                <a:pos x="1246" y="2286"/>
              </a:cxn>
              <a:cxn ang="0">
                <a:pos x="1081" y="2246"/>
              </a:cxn>
              <a:cxn ang="0">
                <a:pos x="927" y="2276"/>
              </a:cxn>
              <a:cxn ang="0">
                <a:pos x="812" y="2378"/>
              </a:cxn>
              <a:cxn ang="0">
                <a:pos x="616" y="2351"/>
              </a:cxn>
              <a:cxn ang="0">
                <a:pos x="425" y="2381"/>
              </a:cxn>
              <a:cxn ang="0">
                <a:pos x="16" y="1942"/>
              </a:cxn>
              <a:cxn ang="0">
                <a:pos x="48" y="1812"/>
              </a:cxn>
              <a:cxn ang="0">
                <a:pos x="0" y="1697"/>
              </a:cxn>
              <a:cxn ang="0">
                <a:pos x="180" y="1526"/>
              </a:cxn>
              <a:cxn ang="0">
                <a:pos x="136" y="1298"/>
              </a:cxn>
              <a:cxn ang="0">
                <a:pos x="299" y="1154"/>
              </a:cxn>
              <a:cxn ang="0">
                <a:pos x="441" y="1253"/>
              </a:cxn>
              <a:cxn ang="0">
                <a:pos x="712" y="939"/>
              </a:cxn>
              <a:cxn ang="0">
                <a:pos x="973" y="788"/>
              </a:cxn>
              <a:cxn ang="0">
                <a:pos x="905" y="655"/>
              </a:cxn>
              <a:cxn ang="0">
                <a:pos x="695" y="579"/>
              </a:cxn>
              <a:cxn ang="0">
                <a:pos x="855" y="403"/>
              </a:cxn>
              <a:cxn ang="0">
                <a:pos x="742" y="105"/>
              </a:cxn>
              <a:cxn ang="0">
                <a:pos x="836" y="1"/>
              </a:cxn>
              <a:cxn ang="0">
                <a:pos x="918" y="165"/>
              </a:cxn>
              <a:cxn ang="0">
                <a:pos x="1076" y="314"/>
              </a:cxn>
              <a:cxn ang="0">
                <a:pos x="1327" y="160"/>
              </a:cxn>
              <a:cxn ang="0">
                <a:pos x="1834" y="145"/>
              </a:cxn>
              <a:cxn ang="0">
                <a:pos x="2291" y="25"/>
              </a:cxn>
              <a:cxn ang="0">
                <a:pos x="2567" y="115"/>
              </a:cxn>
              <a:cxn ang="0">
                <a:pos x="2921" y="105"/>
              </a:cxn>
              <a:cxn ang="0">
                <a:pos x="3393" y="0"/>
              </a:cxn>
              <a:cxn ang="0">
                <a:pos x="3590" y="165"/>
              </a:cxn>
              <a:cxn ang="0">
                <a:pos x="3794" y="298"/>
              </a:cxn>
            </a:cxnLst>
            <a:rect l="0" t="0" r="r" b="b"/>
            <a:pathLst>
              <a:path w="3794" h="2381">
                <a:moveTo>
                  <a:pt x="3794" y="298"/>
                </a:moveTo>
                <a:lnTo>
                  <a:pt x="3753" y="489"/>
                </a:lnTo>
                <a:lnTo>
                  <a:pt x="3637" y="658"/>
                </a:lnTo>
                <a:lnTo>
                  <a:pt x="3512" y="841"/>
                </a:lnTo>
                <a:lnTo>
                  <a:pt x="3246" y="899"/>
                </a:lnTo>
                <a:lnTo>
                  <a:pt x="3000" y="1004"/>
                </a:lnTo>
                <a:lnTo>
                  <a:pt x="2748" y="1179"/>
                </a:lnTo>
                <a:lnTo>
                  <a:pt x="2484" y="1478"/>
                </a:lnTo>
                <a:lnTo>
                  <a:pt x="2424" y="1598"/>
                </a:lnTo>
                <a:lnTo>
                  <a:pt x="2331" y="1702"/>
                </a:lnTo>
                <a:lnTo>
                  <a:pt x="1905" y="1923"/>
                </a:lnTo>
                <a:lnTo>
                  <a:pt x="1503" y="2091"/>
                </a:lnTo>
                <a:lnTo>
                  <a:pt x="1246" y="2286"/>
                </a:lnTo>
                <a:lnTo>
                  <a:pt x="1081" y="2246"/>
                </a:lnTo>
                <a:lnTo>
                  <a:pt x="927" y="2276"/>
                </a:lnTo>
                <a:lnTo>
                  <a:pt x="812" y="2378"/>
                </a:lnTo>
                <a:lnTo>
                  <a:pt x="616" y="2351"/>
                </a:lnTo>
                <a:lnTo>
                  <a:pt x="425" y="2381"/>
                </a:lnTo>
                <a:lnTo>
                  <a:pt x="16" y="1942"/>
                </a:lnTo>
                <a:lnTo>
                  <a:pt x="48" y="1812"/>
                </a:lnTo>
                <a:lnTo>
                  <a:pt x="0" y="1697"/>
                </a:lnTo>
                <a:lnTo>
                  <a:pt x="180" y="1526"/>
                </a:lnTo>
                <a:lnTo>
                  <a:pt x="136" y="1298"/>
                </a:lnTo>
                <a:lnTo>
                  <a:pt x="299" y="1154"/>
                </a:lnTo>
                <a:lnTo>
                  <a:pt x="441" y="1253"/>
                </a:lnTo>
                <a:lnTo>
                  <a:pt x="712" y="939"/>
                </a:lnTo>
                <a:lnTo>
                  <a:pt x="973" y="788"/>
                </a:lnTo>
                <a:lnTo>
                  <a:pt x="905" y="655"/>
                </a:lnTo>
                <a:lnTo>
                  <a:pt x="695" y="579"/>
                </a:lnTo>
                <a:lnTo>
                  <a:pt x="855" y="403"/>
                </a:lnTo>
                <a:lnTo>
                  <a:pt x="742" y="105"/>
                </a:lnTo>
                <a:lnTo>
                  <a:pt x="836" y="1"/>
                </a:lnTo>
                <a:lnTo>
                  <a:pt x="918" y="165"/>
                </a:lnTo>
                <a:lnTo>
                  <a:pt x="1076" y="314"/>
                </a:lnTo>
                <a:lnTo>
                  <a:pt x="1327" y="160"/>
                </a:lnTo>
                <a:lnTo>
                  <a:pt x="1834" y="145"/>
                </a:lnTo>
                <a:lnTo>
                  <a:pt x="2291" y="25"/>
                </a:lnTo>
                <a:lnTo>
                  <a:pt x="2567" y="115"/>
                </a:lnTo>
                <a:lnTo>
                  <a:pt x="2921" y="105"/>
                </a:lnTo>
                <a:lnTo>
                  <a:pt x="3393" y="0"/>
                </a:lnTo>
                <a:lnTo>
                  <a:pt x="3590" y="165"/>
                </a:lnTo>
                <a:lnTo>
                  <a:pt x="3794" y="298"/>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73" name="Freeform 72">
            <a:extLst>
              <a:ext uri="{FF2B5EF4-FFF2-40B4-BE49-F238E27FC236}">
                <a16:creationId xmlns:a16="http://schemas.microsoft.com/office/drawing/2014/main" id="{00000000-0008-0000-0000-000049000000}"/>
              </a:ext>
            </a:extLst>
          </xdr:cNvPr>
          <xdr:cNvSpPr>
            <a:spLocks/>
          </xdr:cNvSpPr>
        </xdr:nvSpPr>
        <xdr:spPr bwMode="auto">
          <a:xfrm>
            <a:off x="4023765" y="2200974"/>
            <a:ext cx="684530" cy="253788"/>
          </a:xfrm>
          <a:custGeom>
            <a:avLst/>
            <a:gdLst/>
            <a:ahLst/>
            <a:cxnLst>
              <a:cxn ang="0">
                <a:pos x="3445" y="1202"/>
              </a:cxn>
              <a:cxn ang="0">
                <a:pos x="3289" y="1297"/>
              </a:cxn>
              <a:cxn ang="0">
                <a:pos x="3096" y="1297"/>
              </a:cxn>
              <a:cxn ang="0">
                <a:pos x="2959" y="1256"/>
              </a:cxn>
              <a:cxn ang="0">
                <a:pos x="2753" y="1122"/>
              </a:cxn>
              <a:cxn ang="0">
                <a:pos x="2554" y="957"/>
              </a:cxn>
              <a:cxn ang="0">
                <a:pos x="2099" y="1061"/>
              </a:cxn>
              <a:cxn ang="0">
                <a:pos x="1738" y="1073"/>
              </a:cxn>
              <a:cxn ang="0">
                <a:pos x="1457" y="982"/>
              </a:cxn>
              <a:cxn ang="0">
                <a:pos x="993" y="1106"/>
              </a:cxn>
              <a:cxn ang="0">
                <a:pos x="495" y="1120"/>
              </a:cxn>
              <a:cxn ang="0">
                <a:pos x="244" y="1273"/>
              </a:cxn>
              <a:cxn ang="0">
                <a:pos x="85" y="1123"/>
              </a:cxn>
              <a:cxn ang="0">
                <a:pos x="0" y="958"/>
              </a:cxn>
              <a:cxn ang="0">
                <a:pos x="304" y="670"/>
              </a:cxn>
              <a:cxn ang="0">
                <a:pos x="345" y="476"/>
              </a:cxn>
              <a:cxn ang="0">
                <a:pos x="512" y="175"/>
              </a:cxn>
              <a:cxn ang="0">
                <a:pos x="730" y="71"/>
              </a:cxn>
              <a:cxn ang="0">
                <a:pos x="1055" y="91"/>
              </a:cxn>
              <a:cxn ang="0">
                <a:pos x="1291" y="181"/>
              </a:cxn>
              <a:cxn ang="0">
                <a:pos x="1547" y="166"/>
              </a:cxn>
              <a:cxn ang="0">
                <a:pos x="1798" y="45"/>
              </a:cxn>
              <a:cxn ang="0">
                <a:pos x="1968" y="0"/>
              </a:cxn>
              <a:cxn ang="0">
                <a:pos x="2249" y="149"/>
              </a:cxn>
              <a:cxn ang="0">
                <a:pos x="2452" y="197"/>
              </a:cxn>
              <a:cxn ang="0">
                <a:pos x="2735" y="235"/>
              </a:cxn>
              <a:cxn ang="0">
                <a:pos x="3445" y="1202"/>
              </a:cxn>
            </a:cxnLst>
            <a:rect l="0" t="0" r="r" b="b"/>
            <a:pathLst>
              <a:path w="3445" h="1297">
                <a:moveTo>
                  <a:pt x="3445" y="1202"/>
                </a:moveTo>
                <a:lnTo>
                  <a:pt x="3289" y="1297"/>
                </a:lnTo>
                <a:lnTo>
                  <a:pt x="3096" y="1297"/>
                </a:lnTo>
                <a:lnTo>
                  <a:pt x="2959" y="1256"/>
                </a:lnTo>
                <a:lnTo>
                  <a:pt x="2753" y="1122"/>
                </a:lnTo>
                <a:lnTo>
                  <a:pt x="2554" y="957"/>
                </a:lnTo>
                <a:lnTo>
                  <a:pt x="2099" y="1061"/>
                </a:lnTo>
                <a:lnTo>
                  <a:pt x="1738" y="1073"/>
                </a:lnTo>
                <a:lnTo>
                  <a:pt x="1457" y="982"/>
                </a:lnTo>
                <a:lnTo>
                  <a:pt x="993" y="1106"/>
                </a:lnTo>
                <a:lnTo>
                  <a:pt x="495" y="1120"/>
                </a:lnTo>
                <a:lnTo>
                  <a:pt x="244" y="1273"/>
                </a:lnTo>
                <a:lnTo>
                  <a:pt x="85" y="1123"/>
                </a:lnTo>
                <a:lnTo>
                  <a:pt x="0" y="958"/>
                </a:lnTo>
                <a:lnTo>
                  <a:pt x="304" y="670"/>
                </a:lnTo>
                <a:lnTo>
                  <a:pt x="345" y="476"/>
                </a:lnTo>
                <a:lnTo>
                  <a:pt x="512" y="175"/>
                </a:lnTo>
                <a:lnTo>
                  <a:pt x="730" y="71"/>
                </a:lnTo>
                <a:lnTo>
                  <a:pt x="1055" y="91"/>
                </a:lnTo>
                <a:lnTo>
                  <a:pt x="1291" y="181"/>
                </a:lnTo>
                <a:lnTo>
                  <a:pt x="1547" y="166"/>
                </a:lnTo>
                <a:lnTo>
                  <a:pt x="1798" y="45"/>
                </a:lnTo>
                <a:lnTo>
                  <a:pt x="1968" y="0"/>
                </a:lnTo>
                <a:lnTo>
                  <a:pt x="2249" y="149"/>
                </a:lnTo>
                <a:lnTo>
                  <a:pt x="2452" y="197"/>
                </a:lnTo>
                <a:lnTo>
                  <a:pt x="2735" y="235"/>
                </a:lnTo>
                <a:lnTo>
                  <a:pt x="3445" y="1202"/>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74" name="Freeform 73">
            <a:extLst>
              <a:ext uri="{FF2B5EF4-FFF2-40B4-BE49-F238E27FC236}">
                <a16:creationId xmlns:a16="http://schemas.microsoft.com/office/drawing/2014/main" id="{00000000-0008-0000-0000-00004A000000}"/>
              </a:ext>
            </a:extLst>
          </xdr:cNvPr>
          <xdr:cNvSpPr>
            <a:spLocks/>
          </xdr:cNvSpPr>
        </xdr:nvSpPr>
        <xdr:spPr bwMode="auto">
          <a:xfrm>
            <a:off x="4395134" y="2916937"/>
            <a:ext cx="931333" cy="683366"/>
          </a:xfrm>
          <a:custGeom>
            <a:avLst/>
            <a:gdLst/>
            <a:ahLst/>
            <a:cxnLst>
              <a:cxn ang="0">
                <a:pos x="2915" y="0"/>
              </a:cxn>
              <a:cxn ang="0">
                <a:pos x="2716" y="115"/>
              </a:cxn>
              <a:cxn ang="0">
                <a:pos x="2598" y="67"/>
              </a:cxn>
              <a:cxn ang="0">
                <a:pos x="2476" y="116"/>
              </a:cxn>
              <a:cxn ang="0">
                <a:pos x="2315" y="104"/>
              </a:cxn>
              <a:cxn ang="0">
                <a:pos x="2181" y="234"/>
              </a:cxn>
              <a:cxn ang="0">
                <a:pos x="1996" y="318"/>
              </a:cxn>
              <a:cxn ang="0">
                <a:pos x="1642" y="346"/>
              </a:cxn>
              <a:cxn ang="0">
                <a:pos x="1260" y="358"/>
              </a:cxn>
              <a:cxn ang="0">
                <a:pos x="1039" y="418"/>
              </a:cxn>
              <a:cxn ang="0">
                <a:pos x="815" y="582"/>
              </a:cxn>
              <a:cxn ang="0">
                <a:pos x="646" y="633"/>
              </a:cxn>
              <a:cxn ang="0">
                <a:pos x="575" y="773"/>
              </a:cxn>
              <a:cxn ang="0">
                <a:pos x="437" y="933"/>
              </a:cxn>
              <a:cxn ang="0">
                <a:pos x="398" y="1100"/>
              </a:cxn>
              <a:cxn ang="0">
                <a:pos x="283" y="1204"/>
              </a:cxn>
              <a:cxn ang="0">
                <a:pos x="67" y="1340"/>
              </a:cxn>
              <a:cxn ang="0">
                <a:pos x="0" y="1459"/>
              </a:cxn>
              <a:cxn ang="0">
                <a:pos x="102" y="1647"/>
              </a:cxn>
              <a:cxn ang="0">
                <a:pos x="201" y="1747"/>
              </a:cxn>
              <a:cxn ang="0">
                <a:pos x="673" y="1707"/>
              </a:cxn>
              <a:cxn ang="0">
                <a:pos x="742" y="1769"/>
              </a:cxn>
              <a:cxn ang="0">
                <a:pos x="568" y="1917"/>
              </a:cxn>
              <a:cxn ang="0">
                <a:pos x="626" y="2187"/>
              </a:cxn>
              <a:cxn ang="0">
                <a:pos x="877" y="2286"/>
              </a:cxn>
              <a:cxn ang="0">
                <a:pos x="1004" y="2225"/>
              </a:cxn>
              <a:cxn ang="0">
                <a:pos x="1177" y="2201"/>
              </a:cxn>
              <a:cxn ang="0">
                <a:pos x="1402" y="2269"/>
              </a:cxn>
              <a:cxn ang="0">
                <a:pos x="1619" y="2238"/>
              </a:cxn>
              <a:cxn ang="0">
                <a:pos x="1842" y="2261"/>
              </a:cxn>
              <a:cxn ang="0">
                <a:pos x="2122" y="2233"/>
              </a:cxn>
              <a:cxn ang="0">
                <a:pos x="2476" y="2245"/>
              </a:cxn>
              <a:cxn ang="0">
                <a:pos x="2417" y="2142"/>
              </a:cxn>
              <a:cxn ang="0">
                <a:pos x="2417" y="2042"/>
              </a:cxn>
              <a:cxn ang="0">
                <a:pos x="2516" y="2022"/>
              </a:cxn>
              <a:cxn ang="0">
                <a:pos x="2594" y="2082"/>
              </a:cxn>
              <a:cxn ang="0">
                <a:pos x="2665" y="2201"/>
              </a:cxn>
              <a:cxn ang="0">
                <a:pos x="2831" y="2197"/>
              </a:cxn>
              <a:cxn ang="0">
                <a:pos x="2996" y="1962"/>
              </a:cxn>
              <a:cxn ang="0">
                <a:pos x="3150" y="1830"/>
              </a:cxn>
              <a:cxn ang="0">
                <a:pos x="3283" y="1890"/>
              </a:cxn>
              <a:cxn ang="0">
                <a:pos x="3461" y="2201"/>
              </a:cxn>
              <a:cxn ang="0">
                <a:pos x="3551" y="2425"/>
              </a:cxn>
              <a:cxn ang="0">
                <a:pos x="3516" y="2716"/>
              </a:cxn>
              <a:cxn ang="0">
                <a:pos x="3590" y="2784"/>
              </a:cxn>
              <a:cxn ang="0">
                <a:pos x="3744" y="2724"/>
              </a:cxn>
              <a:cxn ang="0">
                <a:pos x="3740" y="2545"/>
              </a:cxn>
              <a:cxn ang="0">
                <a:pos x="3646" y="2417"/>
              </a:cxn>
              <a:cxn ang="0">
                <a:pos x="3531" y="2090"/>
              </a:cxn>
              <a:cxn ang="0">
                <a:pos x="3386" y="1759"/>
              </a:cxn>
              <a:cxn ang="0">
                <a:pos x="3398" y="1659"/>
              </a:cxn>
              <a:cxn ang="0">
                <a:pos x="2961" y="1196"/>
              </a:cxn>
              <a:cxn ang="0">
                <a:pos x="2831" y="1216"/>
              </a:cxn>
              <a:cxn ang="0">
                <a:pos x="2783" y="1168"/>
              </a:cxn>
              <a:cxn ang="0">
                <a:pos x="3315" y="657"/>
              </a:cxn>
              <a:cxn ang="0">
                <a:pos x="3248" y="514"/>
              </a:cxn>
              <a:cxn ang="0">
                <a:pos x="3008" y="258"/>
              </a:cxn>
              <a:cxn ang="0">
                <a:pos x="2915" y="0"/>
              </a:cxn>
            </a:cxnLst>
            <a:rect l="0" t="0" r="r" b="b"/>
            <a:pathLst>
              <a:path w="3744" h="2784">
                <a:moveTo>
                  <a:pt x="2915" y="0"/>
                </a:moveTo>
                <a:lnTo>
                  <a:pt x="2716" y="115"/>
                </a:lnTo>
                <a:lnTo>
                  <a:pt x="2598" y="67"/>
                </a:lnTo>
                <a:lnTo>
                  <a:pt x="2476" y="116"/>
                </a:lnTo>
                <a:lnTo>
                  <a:pt x="2315" y="104"/>
                </a:lnTo>
                <a:lnTo>
                  <a:pt x="2181" y="234"/>
                </a:lnTo>
                <a:lnTo>
                  <a:pt x="1996" y="318"/>
                </a:lnTo>
                <a:lnTo>
                  <a:pt x="1642" y="346"/>
                </a:lnTo>
                <a:lnTo>
                  <a:pt x="1260" y="358"/>
                </a:lnTo>
                <a:lnTo>
                  <a:pt x="1039" y="418"/>
                </a:lnTo>
                <a:lnTo>
                  <a:pt x="815" y="582"/>
                </a:lnTo>
                <a:lnTo>
                  <a:pt x="646" y="633"/>
                </a:lnTo>
                <a:lnTo>
                  <a:pt x="575" y="773"/>
                </a:lnTo>
                <a:lnTo>
                  <a:pt x="437" y="933"/>
                </a:lnTo>
                <a:lnTo>
                  <a:pt x="398" y="1100"/>
                </a:lnTo>
                <a:lnTo>
                  <a:pt x="283" y="1204"/>
                </a:lnTo>
                <a:lnTo>
                  <a:pt x="67" y="1340"/>
                </a:lnTo>
                <a:lnTo>
                  <a:pt x="0" y="1459"/>
                </a:lnTo>
                <a:lnTo>
                  <a:pt x="102" y="1647"/>
                </a:lnTo>
                <a:lnTo>
                  <a:pt x="201" y="1747"/>
                </a:lnTo>
                <a:lnTo>
                  <a:pt x="673" y="1707"/>
                </a:lnTo>
                <a:lnTo>
                  <a:pt x="742" y="1769"/>
                </a:lnTo>
                <a:lnTo>
                  <a:pt x="568" y="1917"/>
                </a:lnTo>
                <a:lnTo>
                  <a:pt x="626" y="2187"/>
                </a:lnTo>
                <a:lnTo>
                  <a:pt x="877" y="2286"/>
                </a:lnTo>
                <a:lnTo>
                  <a:pt x="1004" y="2225"/>
                </a:lnTo>
                <a:lnTo>
                  <a:pt x="1177" y="2201"/>
                </a:lnTo>
                <a:lnTo>
                  <a:pt x="1402" y="2269"/>
                </a:lnTo>
                <a:lnTo>
                  <a:pt x="1619" y="2238"/>
                </a:lnTo>
                <a:lnTo>
                  <a:pt x="1842" y="2261"/>
                </a:lnTo>
                <a:lnTo>
                  <a:pt x="2122" y="2233"/>
                </a:lnTo>
                <a:lnTo>
                  <a:pt x="2476" y="2245"/>
                </a:lnTo>
                <a:lnTo>
                  <a:pt x="2417" y="2142"/>
                </a:lnTo>
                <a:lnTo>
                  <a:pt x="2417" y="2042"/>
                </a:lnTo>
                <a:lnTo>
                  <a:pt x="2516" y="2022"/>
                </a:lnTo>
                <a:lnTo>
                  <a:pt x="2594" y="2082"/>
                </a:lnTo>
                <a:lnTo>
                  <a:pt x="2665" y="2201"/>
                </a:lnTo>
                <a:lnTo>
                  <a:pt x="2831" y="2197"/>
                </a:lnTo>
                <a:lnTo>
                  <a:pt x="2996" y="1962"/>
                </a:lnTo>
                <a:lnTo>
                  <a:pt x="3150" y="1830"/>
                </a:lnTo>
                <a:lnTo>
                  <a:pt x="3283" y="1890"/>
                </a:lnTo>
                <a:lnTo>
                  <a:pt x="3461" y="2201"/>
                </a:lnTo>
                <a:lnTo>
                  <a:pt x="3551" y="2425"/>
                </a:lnTo>
                <a:lnTo>
                  <a:pt x="3516" y="2716"/>
                </a:lnTo>
                <a:lnTo>
                  <a:pt x="3590" y="2784"/>
                </a:lnTo>
                <a:lnTo>
                  <a:pt x="3744" y="2724"/>
                </a:lnTo>
                <a:lnTo>
                  <a:pt x="3740" y="2545"/>
                </a:lnTo>
                <a:lnTo>
                  <a:pt x="3646" y="2417"/>
                </a:lnTo>
                <a:lnTo>
                  <a:pt x="3531" y="2090"/>
                </a:lnTo>
                <a:lnTo>
                  <a:pt x="3386" y="1759"/>
                </a:lnTo>
                <a:lnTo>
                  <a:pt x="3398" y="1659"/>
                </a:lnTo>
                <a:lnTo>
                  <a:pt x="2961" y="1196"/>
                </a:lnTo>
                <a:lnTo>
                  <a:pt x="2831" y="1216"/>
                </a:lnTo>
                <a:lnTo>
                  <a:pt x="2783" y="1168"/>
                </a:lnTo>
                <a:lnTo>
                  <a:pt x="3315" y="657"/>
                </a:lnTo>
                <a:lnTo>
                  <a:pt x="3248" y="514"/>
                </a:lnTo>
                <a:lnTo>
                  <a:pt x="3008" y="258"/>
                </a:lnTo>
                <a:lnTo>
                  <a:pt x="2915" y="0"/>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sp macro="" textlink="">
        <xdr:nvSpPr>
          <xdr:cNvPr id="75" name="Freeform 74">
            <a:extLst>
              <a:ext uri="{FF2B5EF4-FFF2-40B4-BE49-F238E27FC236}">
                <a16:creationId xmlns:a16="http://schemas.microsoft.com/office/drawing/2014/main" id="{00000000-0008-0000-0000-00004B000000}"/>
              </a:ext>
            </a:extLst>
          </xdr:cNvPr>
          <xdr:cNvSpPr>
            <a:spLocks/>
          </xdr:cNvSpPr>
        </xdr:nvSpPr>
        <xdr:spPr bwMode="auto">
          <a:xfrm>
            <a:off x="4319463" y="2382584"/>
            <a:ext cx="871961" cy="839365"/>
          </a:xfrm>
          <a:custGeom>
            <a:avLst/>
            <a:gdLst/>
            <a:ahLst/>
            <a:cxnLst>
              <a:cxn ang="0">
                <a:pos x="1956" y="275"/>
              </a:cxn>
              <a:cxn ang="0">
                <a:pos x="2097" y="235"/>
              </a:cxn>
              <a:cxn ang="0">
                <a:pos x="2284" y="314"/>
              </a:cxn>
              <a:cxn ang="0">
                <a:pos x="2378" y="135"/>
              </a:cxn>
              <a:cxn ang="0">
                <a:pos x="2511" y="130"/>
              </a:cxn>
              <a:cxn ang="0">
                <a:pos x="2702" y="269"/>
              </a:cxn>
              <a:cxn ang="0">
                <a:pos x="3143" y="219"/>
              </a:cxn>
              <a:cxn ang="0">
                <a:pos x="3588" y="160"/>
              </a:cxn>
              <a:cxn ang="0">
                <a:pos x="3883" y="0"/>
              </a:cxn>
              <a:cxn ang="0">
                <a:pos x="4086" y="55"/>
              </a:cxn>
              <a:cxn ang="0">
                <a:pos x="4277" y="130"/>
              </a:cxn>
              <a:cxn ang="0">
                <a:pos x="4386" y="384"/>
              </a:cxn>
              <a:cxn ang="0">
                <a:pos x="4120" y="644"/>
              </a:cxn>
              <a:cxn ang="0">
                <a:pos x="4061" y="1043"/>
              </a:cxn>
              <a:cxn ang="0">
                <a:pos x="3908" y="1192"/>
              </a:cxn>
              <a:cxn ang="0">
                <a:pos x="3898" y="1422"/>
              </a:cxn>
              <a:cxn ang="0">
                <a:pos x="3923" y="1791"/>
              </a:cxn>
              <a:cxn ang="0">
                <a:pos x="3855" y="2169"/>
              </a:cxn>
              <a:cxn ang="0">
                <a:pos x="3928" y="2469"/>
              </a:cxn>
              <a:cxn ang="0">
                <a:pos x="4028" y="2727"/>
              </a:cxn>
              <a:cxn ang="0">
                <a:pos x="3776" y="2868"/>
              </a:cxn>
              <a:cxn ang="0">
                <a:pos x="3633" y="2808"/>
              </a:cxn>
              <a:cxn ang="0">
                <a:pos x="3477" y="2870"/>
              </a:cxn>
              <a:cxn ang="0">
                <a:pos x="3277" y="2855"/>
              </a:cxn>
              <a:cxn ang="0">
                <a:pos x="3111" y="3018"/>
              </a:cxn>
              <a:cxn ang="0">
                <a:pos x="2877" y="3121"/>
              </a:cxn>
              <a:cxn ang="0">
                <a:pos x="2431" y="3156"/>
              </a:cxn>
              <a:cxn ang="0">
                <a:pos x="1959" y="3172"/>
              </a:cxn>
              <a:cxn ang="0">
                <a:pos x="1684" y="3247"/>
              </a:cxn>
              <a:cxn ang="0">
                <a:pos x="1405" y="3451"/>
              </a:cxn>
              <a:cxn ang="0">
                <a:pos x="1192" y="3515"/>
              </a:cxn>
              <a:cxn ang="0">
                <a:pos x="1093" y="3706"/>
              </a:cxn>
              <a:cxn ang="0">
                <a:pos x="929" y="3891"/>
              </a:cxn>
              <a:cxn ang="0">
                <a:pos x="881" y="4101"/>
              </a:cxn>
              <a:cxn ang="0">
                <a:pos x="734" y="4235"/>
              </a:cxn>
              <a:cxn ang="0">
                <a:pos x="516" y="4175"/>
              </a:cxn>
              <a:cxn ang="0">
                <a:pos x="399" y="4280"/>
              </a:cxn>
              <a:cxn ang="0">
                <a:pos x="266" y="4220"/>
              </a:cxn>
              <a:cxn ang="0">
                <a:pos x="119" y="4220"/>
              </a:cxn>
              <a:cxn ang="0">
                <a:pos x="0" y="4130"/>
              </a:cxn>
              <a:cxn ang="0">
                <a:pos x="11" y="1731"/>
              </a:cxn>
              <a:cxn ang="0">
                <a:pos x="104" y="1624"/>
              </a:cxn>
              <a:cxn ang="0">
                <a:pos x="161" y="1508"/>
              </a:cxn>
              <a:cxn ang="0">
                <a:pos x="419" y="1217"/>
              </a:cxn>
              <a:cxn ang="0">
                <a:pos x="683" y="1029"/>
              </a:cxn>
              <a:cxn ang="0">
                <a:pos x="914" y="930"/>
              </a:cxn>
              <a:cxn ang="0">
                <a:pos x="1192" y="868"/>
              </a:cxn>
              <a:cxn ang="0">
                <a:pos x="1433" y="519"/>
              </a:cxn>
              <a:cxn ang="0">
                <a:pos x="1474" y="330"/>
              </a:cxn>
              <a:cxn ang="0">
                <a:pos x="1604" y="368"/>
              </a:cxn>
              <a:cxn ang="0">
                <a:pos x="1804" y="369"/>
              </a:cxn>
              <a:cxn ang="0">
                <a:pos x="1956" y="275"/>
              </a:cxn>
            </a:cxnLst>
            <a:rect l="0" t="0" r="r" b="b"/>
            <a:pathLst>
              <a:path w="4386" h="4280">
                <a:moveTo>
                  <a:pt x="1956" y="275"/>
                </a:moveTo>
                <a:lnTo>
                  <a:pt x="2097" y="235"/>
                </a:lnTo>
                <a:lnTo>
                  <a:pt x="2284" y="314"/>
                </a:lnTo>
                <a:lnTo>
                  <a:pt x="2378" y="135"/>
                </a:lnTo>
                <a:lnTo>
                  <a:pt x="2511" y="130"/>
                </a:lnTo>
                <a:lnTo>
                  <a:pt x="2702" y="269"/>
                </a:lnTo>
                <a:lnTo>
                  <a:pt x="3143" y="219"/>
                </a:lnTo>
                <a:lnTo>
                  <a:pt x="3588" y="160"/>
                </a:lnTo>
                <a:lnTo>
                  <a:pt x="3883" y="0"/>
                </a:lnTo>
                <a:lnTo>
                  <a:pt x="4086" y="55"/>
                </a:lnTo>
                <a:lnTo>
                  <a:pt x="4277" y="130"/>
                </a:lnTo>
                <a:lnTo>
                  <a:pt x="4386" y="384"/>
                </a:lnTo>
                <a:lnTo>
                  <a:pt x="4120" y="644"/>
                </a:lnTo>
                <a:lnTo>
                  <a:pt x="4061" y="1043"/>
                </a:lnTo>
                <a:lnTo>
                  <a:pt x="3908" y="1192"/>
                </a:lnTo>
                <a:lnTo>
                  <a:pt x="3898" y="1422"/>
                </a:lnTo>
                <a:lnTo>
                  <a:pt x="3923" y="1791"/>
                </a:lnTo>
                <a:lnTo>
                  <a:pt x="3855" y="2169"/>
                </a:lnTo>
                <a:lnTo>
                  <a:pt x="3928" y="2469"/>
                </a:lnTo>
                <a:lnTo>
                  <a:pt x="4028" y="2727"/>
                </a:lnTo>
                <a:lnTo>
                  <a:pt x="3776" y="2868"/>
                </a:lnTo>
                <a:lnTo>
                  <a:pt x="3633" y="2808"/>
                </a:lnTo>
                <a:lnTo>
                  <a:pt x="3477" y="2870"/>
                </a:lnTo>
                <a:lnTo>
                  <a:pt x="3277" y="2855"/>
                </a:lnTo>
                <a:lnTo>
                  <a:pt x="3111" y="3018"/>
                </a:lnTo>
                <a:lnTo>
                  <a:pt x="2877" y="3121"/>
                </a:lnTo>
                <a:lnTo>
                  <a:pt x="2431" y="3156"/>
                </a:lnTo>
                <a:lnTo>
                  <a:pt x="1959" y="3172"/>
                </a:lnTo>
                <a:lnTo>
                  <a:pt x="1684" y="3247"/>
                </a:lnTo>
                <a:lnTo>
                  <a:pt x="1405" y="3451"/>
                </a:lnTo>
                <a:lnTo>
                  <a:pt x="1192" y="3515"/>
                </a:lnTo>
                <a:lnTo>
                  <a:pt x="1093" y="3706"/>
                </a:lnTo>
                <a:lnTo>
                  <a:pt x="929" y="3891"/>
                </a:lnTo>
                <a:lnTo>
                  <a:pt x="881" y="4101"/>
                </a:lnTo>
                <a:lnTo>
                  <a:pt x="734" y="4235"/>
                </a:lnTo>
                <a:lnTo>
                  <a:pt x="516" y="4175"/>
                </a:lnTo>
                <a:lnTo>
                  <a:pt x="399" y="4280"/>
                </a:lnTo>
                <a:lnTo>
                  <a:pt x="266" y="4220"/>
                </a:lnTo>
                <a:lnTo>
                  <a:pt x="119" y="4220"/>
                </a:lnTo>
                <a:lnTo>
                  <a:pt x="0" y="4130"/>
                </a:lnTo>
                <a:lnTo>
                  <a:pt x="11" y="1731"/>
                </a:lnTo>
                <a:lnTo>
                  <a:pt x="104" y="1624"/>
                </a:lnTo>
                <a:lnTo>
                  <a:pt x="161" y="1508"/>
                </a:lnTo>
                <a:lnTo>
                  <a:pt x="419" y="1217"/>
                </a:lnTo>
                <a:lnTo>
                  <a:pt x="683" y="1029"/>
                </a:lnTo>
                <a:lnTo>
                  <a:pt x="914" y="930"/>
                </a:lnTo>
                <a:lnTo>
                  <a:pt x="1192" y="868"/>
                </a:lnTo>
                <a:lnTo>
                  <a:pt x="1433" y="519"/>
                </a:lnTo>
                <a:lnTo>
                  <a:pt x="1474" y="330"/>
                </a:lnTo>
                <a:lnTo>
                  <a:pt x="1604" y="368"/>
                </a:lnTo>
                <a:lnTo>
                  <a:pt x="1804" y="369"/>
                </a:lnTo>
                <a:lnTo>
                  <a:pt x="1956" y="275"/>
                </a:lnTo>
                <a:close/>
              </a:path>
            </a:pathLst>
          </a:custGeom>
          <a:grpFill/>
          <a:ln w="6350" cmpd="sng">
            <a:solidFill>
              <a:schemeClr val="bg1"/>
            </a:solidFill>
            <a:prstDash val="solid"/>
            <a:round/>
            <a:headEnd/>
            <a:tailEnd/>
          </a:ln>
          <a:effectLst/>
        </xdr:spPr>
        <xdr:txBody>
          <a:bodyPr wrap="square"/>
          <a:lstStyle>
            <a:defPPr>
              <a:defRPr lang="en-US"/>
            </a:defPPr>
            <a:lvl1pPr marL="0" algn="l" defTabSz="614568" rtl="0" eaLnBrk="1" latinLnBrk="0" hangingPunct="1">
              <a:defRPr sz="1200" kern="1200">
                <a:solidFill>
                  <a:schemeClr val="tx1"/>
                </a:solidFill>
                <a:latin typeface="+mn-lt"/>
                <a:ea typeface="+mn-ea"/>
                <a:cs typeface="+mn-cs"/>
              </a:defRPr>
            </a:lvl1pPr>
            <a:lvl2pPr marL="307284" algn="l" defTabSz="614568" rtl="0" eaLnBrk="1" latinLnBrk="0" hangingPunct="1">
              <a:defRPr sz="1200" kern="1200">
                <a:solidFill>
                  <a:schemeClr val="tx1"/>
                </a:solidFill>
                <a:latin typeface="+mn-lt"/>
                <a:ea typeface="+mn-ea"/>
                <a:cs typeface="+mn-cs"/>
              </a:defRPr>
            </a:lvl2pPr>
            <a:lvl3pPr marL="614568" algn="l" defTabSz="614568" rtl="0" eaLnBrk="1" latinLnBrk="0" hangingPunct="1">
              <a:defRPr sz="1200" kern="1200">
                <a:solidFill>
                  <a:schemeClr val="tx1"/>
                </a:solidFill>
                <a:latin typeface="+mn-lt"/>
                <a:ea typeface="+mn-ea"/>
                <a:cs typeface="+mn-cs"/>
              </a:defRPr>
            </a:lvl3pPr>
            <a:lvl4pPr marL="921852" algn="l" defTabSz="614568" rtl="0" eaLnBrk="1" latinLnBrk="0" hangingPunct="1">
              <a:defRPr sz="1200" kern="1200">
                <a:solidFill>
                  <a:schemeClr val="tx1"/>
                </a:solidFill>
                <a:latin typeface="+mn-lt"/>
                <a:ea typeface="+mn-ea"/>
                <a:cs typeface="+mn-cs"/>
              </a:defRPr>
            </a:lvl4pPr>
            <a:lvl5pPr marL="1229136" algn="l" defTabSz="614568" rtl="0" eaLnBrk="1" latinLnBrk="0" hangingPunct="1">
              <a:defRPr sz="1200" kern="1200">
                <a:solidFill>
                  <a:schemeClr val="tx1"/>
                </a:solidFill>
                <a:latin typeface="+mn-lt"/>
                <a:ea typeface="+mn-ea"/>
                <a:cs typeface="+mn-cs"/>
              </a:defRPr>
            </a:lvl5pPr>
            <a:lvl6pPr marL="1536421" algn="l" defTabSz="614568" rtl="0" eaLnBrk="1" latinLnBrk="0" hangingPunct="1">
              <a:defRPr sz="1200" kern="1200">
                <a:solidFill>
                  <a:schemeClr val="tx1"/>
                </a:solidFill>
                <a:latin typeface="+mn-lt"/>
                <a:ea typeface="+mn-ea"/>
                <a:cs typeface="+mn-cs"/>
              </a:defRPr>
            </a:lvl6pPr>
            <a:lvl7pPr marL="1843705" algn="l" defTabSz="614568" rtl="0" eaLnBrk="1" latinLnBrk="0" hangingPunct="1">
              <a:defRPr sz="1200" kern="1200">
                <a:solidFill>
                  <a:schemeClr val="tx1"/>
                </a:solidFill>
                <a:latin typeface="+mn-lt"/>
                <a:ea typeface="+mn-ea"/>
                <a:cs typeface="+mn-cs"/>
              </a:defRPr>
            </a:lvl7pPr>
            <a:lvl8pPr marL="2150989" algn="l" defTabSz="614568" rtl="0" eaLnBrk="1" latinLnBrk="0" hangingPunct="1">
              <a:defRPr sz="1200" kern="1200">
                <a:solidFill>
                  <a:schemeClr val="tx1"/>
                </a:solidFill>
                <a:latin typeface="+mn-lt"/>
                <a:ea typeface="+mn-ea"/>
                <a:cs typeface="+mn-cs"/>
              </a:defRPr>
            </a:lvl8pPr>
            <a:lvl9pPr marL="2458273" algn="l" defTabSz="614568" rtl="0" eaLnBrk="1" latinLnBrk="0" hangingPunct="1">
              <a:defRPr sz="1200" kern="1200">
                <a:solidFill>
                  <a:schemeClr val="tx1"/>
                </a:solidFill>
                <a:latin typeface="+mn-lt"/>
                <a:ea typeface="+mn-ea"/>
                <a:cs typeface="+mn-cs"/>
              </a:defRPr>
            </a:lvl9pPr>
          </a:lstStyle>
          <a:p>
            <a:endParaRPr lang="zh-CN" altLang="en-US" sz="880" kern="0">
              <a:solidFill>
                <a:sysClr val="windowText" lastClr="000000"/>
              </a:solidFill>
            </a:endParaRPr>
          </a:p>
        </xdr:txBody>
      </xdr:sp>
    </xdr:grpSp>
    <xdr:clientData/>
  </xdr:twoCellAnchor>
  <mc:AlternateContent xmlns:mc="http://schemas.openxmlformats.org/markup-compatibility/2006">
    <mc:Choice xmlns:a14="http://schemas.microsoft.com/office/drawing/2010/main" Requires="a14">
      <xdr:twoCellAnchor>
        <xdr:from>
          <xdr:col>3</xdr:col>
          <xdr:colOff>99060</xdr:colOff>
          <xdr:row>4</xdr:row>
          <xdr:rowOff>144780</xdr:rowOff>
        </xdr:from>
        <xdr:to>
          <xdr:col>5</xdr:col>
          <xdr:colOff>556260</xdr:colOff>
          <xdr:row>7</xdr:row>
          <xdr:rowOff>38100</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0000-000009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2022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7</xdr:row>
          <xdr:rowOff>99060</xdr:rowOff>
        </xdr:from>
        <xdr:to>
          <xdr:col>5</xdr:col>
          <xdr:colOff>556260</xdr:colOff>
          <xdr:row>9</xdr:row>
          <xdr:rowOff>60960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000-00000A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Check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11</xdr:row>
          <xdr:rowOff>106680</xdr:rowOff>
        </xdr:from>
        <xdr:to>
          <xdr:col>5</xdr:col>
          <xdr:colOff>556260</xdr:colOff>
          <xdr:row>13</xdr:row>
          <xdr:rowOff>60960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000-00000B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Monitoring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13</xdr:row>
          <xdr:rowOff>106680</xdr:rowOff>
        </xdr:from>
        <xdr:to>
          <xdr:col>5</xdr:col>
          <xdr:colOff>533400</xdr:colOff>
          <xdr:row>15</xdr:row>
          <xdr:rowOff>76200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000-00000D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Reported Incidents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327660</xdr:colOff>
          <xdr:row>21</xdr:row>
          <xdr:rowOff>137160</xdr:rowOff>
        </xdr:from>
        <xdr:to>
          <xdr:col>9</xdr:col>
          <xdr:colOff>441960</xdr:colOff>
          <xdr:row>24</xdr:row>
          <xdr:rowOff>60960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000-00000E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View Production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60960</xdr:colOff>
          <xdr:row>21</xdr:row>
          <xdr:rowOff>137160</xdr:rowOff>
        </xdr:from>
        <xdr:to>
          <xdr:col>14</xdr:col>
          <xdr:colOff>175260</xdr:colOff>
          <xdr:row>24</xdr:row>
          <xdr:rowOff>60960</xdr:rowOff>
        </xdr:to>
        <xdr:sp macro="" textlink="">
          <xdr:nvSpPr>
            <xdr:cNvPr id="62479" name="Button 15" hidden="1">
              <a:extLst>
                <a:ext uri="{63B3BB69-23CF-44E3-9099-C40C66FF867C}">
                  <a14:compatExt spid="_x0000_s62479"/>
                </a:ext>
                <a:ext uri="{FF2B5EF4-FFF2-40B4-BE49-F238E27FC236}">
                  <a16:creationId xmlns:a16="http://schemas.microsoft.com/office/drawing/2014/main" id="{00000000-0008-0000-0000-00000F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Incidents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495300</xdr:colOff>
          <xdr:row>21</xdr:row>
          <xdr:rowOff>137160</xdr:rowOff>
        </xdr:from>
        <xdr:to>
          <xdr:col>12</xdr:col>
          <xdr:colOff>0</xdr:colOff>
          <xdr:row>24</xdr:row>
          <xdr:rowOff>60960</xdr:rowOff>
        </xdr:to>
        <xdr:sp macro="" textlink="">
          <xdr:nvSpPr>
            <xdr:cNvPr id="62480" name="Button 16" hidden="1">
              <a:extLst>
                <a:ext uri="{63B3BB69-23CF-44E3-9099-C40C66FF867C}">
                  <a14:compatExt spid="_x0000_s62480"/>
                </a:ext>
                <a:ext uri="{FF2B5EF4-FFF2-40B4-BE49-F238E27FC236}">
                  <a16:creationId xmlns:a16="http://schemas.microsoft.com/office/drawing/2014/main" id="{00000000-0008-0000-0000-000010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Audits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228600</xdr:colOff>
          <xdr:row>21</xdr:row>
          <xdr:rowOff>137160</xdr:rowOff>
        </xdr:from>
        <xdr:to>
          <xdr:col>16</xdr:col>
          <xdr:colOff>342900</xdr:colOff>
          <xdr:row>24</xdr:row>
          <xdr:rowOff>60960</xdr:rowOff>
        </xdr:to>
        <xdr:sp macro="" textlink="">
          <xdr:nvSpPr>
            <xdr:cNvPr id="62481" name="Button 17" hidden="1">
              <a:extLst>
                <a:ext uri="{63B3BB69-23CF-44E3-9099-C40C66FF867C}">
                  <a14:compatExt spid="_x0000_s62481"/>
                </a:ext>
                <a:ext uri="{FF2B5EF4-FFF2-40B4-BE49-F238E27FC236}">
                  <a16:creationId xmlns:a16="http://schemas.microsoft.com/office/drawing/2014/main" id="{00000000-0008-0000-0000-000011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Statistics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403860</xdr:colOff>
          <xdr:row>21</xdr:row>
          <xdr:rowOff>137160</xdr:rowOff>
        </xdr:from>
        <xdr:to>
          <xdr:col>18</xdr:col>
          <xdr:colOff>518160</xdr:colOff>
          <xdr:row>24</xdr:row>
          <xdr:rowOff>60960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000-000012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Budget Database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587828</xdr:colOff>
      <xdr:row>1</xdr:row>
      <xdr:rowOff>65315</xdr:rowOff>
    </xdr:from>
    <xdr:to>
      <xdr:col>4</xdr:col>
      <xdr:colOff>393513</xdr:colOff>
      <xdr:row>4</xdr:row>
      <xdr:rowOff>149359</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295" r="-945"/>
        <a:stretch/>
      </xdr:blipFill>
      <xdr:spPr>
        <a:xfrm>
          <a:off x="881742" y="250372"/>
          <a:ext cx="2940771" cy="96578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5</xdr:col>
          <xdr:colOff>259080</xdr:colOff>
          <xdr:row>3</xdr:row>
          <xdr:rowOff>137160</xdr:rowOff>
        </xdr:from>
        <xdr:to>
          <xdr:col>7</xdr:col>
          <xdr:colOff>365760</xdr:colOff>
          <xdr:row>4</xdr:row>
          <xdr:rowOff>251460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1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2</xdr:row>
          <xdr:rowOff>30480</xdr:rowOff>
        </xdr:from>
        <xdr:to>
          <xdr:col>2</xdr:col>
          <xdr:colOff>784860</xdr:colOff>
          <xdr:row>4</xdr:row>
          <xdr:rowOff>30480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0</xdr:col>
      <xdr:colOff>571500</xdr:colOff>
      <xdr:row>9</xdr:row>
      <xdr:rowOff>152400</xdr:rowOff>
    </xdr:from>
    <xdr:to>
      <xdr:col>6</xdr:col>
      <xdr:colOff>144780</xdr:colOff>
      <xdr:row>24</xdr:row>
      <xdr:rowOff>30480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266700</xdr:colOff>
      <xdr:row>9</xdr:row>
      <xdr:rowOff>152400</xdr:rowOff>
    </xdr:from>
    <xdr:to>
      <xdr:col>8</xdr:col>
      <xdr:colOff>2057400</xdr:colOff>
      <xdr:row>24</xdr:row>
      <xdr:rowOff>30480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571500</xdr:colOff>
      <xdr:row>9</xdr:row>
      <xdr:rowOff>152400</xdr:rowOff>
    </xdr:from>
    <xdr:to>
      <xdr:col>6</xdr:col>
      <xdr:colOff>144780</xdr:colOff>
      <xdr:row>24</xdr:row>
      <xdr:rowOff>30480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266700</xdr:colOff>
      <xdr:row>9</xdr:row>
      <xdr:rowOff>152400</xdr:rowOff>
    </xdr:from>
    <xdr:to>
      <xdr:col>8</xdr:col>
      <xdr:colOff>2057400</xdr:colOff>
      <xdr:row>24</xdr:row>
      <xdr:rowOff>30480</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484094</xdr:colOff>
      <xdr:row>1</xdr:row>
      <xdr:rowOff>80683</xdr:rowOff>
    </xdr:from>
    <xdr:to>
      <xdr:col>2</xdr:col>
      <xdr:colOff>895663</xdr:colOff>
      <xdr:row>4</xdr:row>
      <xdr:rowOff>73483</xdr:rowOff>
    </xdr:to>
    <xdr:pic>
      <xdr:nvPicPr>
        <xdr:cNvPr id="2" name="Imagen 2">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295" r="-945"/>
        <a:stretch/>
      </xdr:blipFill>
      <xdr:spPr>
        <a:xfrm>
          <a:off x="717176" y="251012"/>
          <a:ext cx="2105899" cy="69204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220980</xdr:colOff>
          <xdr:row>3</xdr:row>
          <xdr:rowOff>99060</xdr:rowOff>
        </xdr:from>
        <xdr:to>
          <xdr:col>4</xdr:col>
          <xdr:colOff>60960</xdr:colOff>
          <xdr:row>4</xdr:row>
          <xdr:rowOff>182880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137160</xdr:colOff>
          <xdr:row>43</xdr:row>
          <xdr:rowOff>129540</xdr:rowOff>
        </xdr:from>
        <xdr:to>
          <xdr:col>16</xdr:col>
          <xdr:colOff>441960</xdr:colOff>
          <xdr:row>48</xdr:row>
          <xdr:rowOff>121920</xdr:rowOff>
        </xdr:to>
        <xdr:sp macro="" textlink="">
          <xdr:nvSpPr>
            <xdr:cNvPr id="4149" name="Button 53"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Ver datos producción Bbls (BOPM)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1</xdr:row>
          <xdr:rowOff>60960</xdr:rowOff>
        </xdr:from>
        <xdr:to>
          <xdr:col>3</xdr:col>
          <xdr:colOff>342900</xdr:colOff>
          <xdr:row>3</xdr:row>
          <xdr:rowOff>83820</xdr:rowOff>
        </xdr:to>
        <xdr:sp macro="" textlink="">
          <xdr:nvSpPr>
            <xdr:cNvPr id="75796" name="Button 20" hidden="1">
              <a:extLst>
                <a:ext uri="{63B3BB69-23CF-44E3-9099-C40C66FF867C}">
                  <a14:compatExt spid="_x0000_s75796"/>
                </a:ext>
                <a:ext uri="{FF2B5EF4-FFF2-40B4-BE49-F238E27FC236}">
                  <a16:creationId xmlns:a16="http://schemas.microsoft.com/office/drawing/2014/main" id="{00000000-0008-0000-0400-000014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99060</xdr:rowOff>
        </xdr:from>
        <xdr:to>
          <xdr:col>3</xdr:col>
          <xdr:colOff>403860</xdr:colOff>
          <xdr:row>3</xdr:row>
          <xdr:rowOff>99060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500-000002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396240</xdr:colOff>
      <xdr:row>1</xdr:row>
      <xdr:rowOff>34963</xdr:rowOff>
    </xdr:from>
    <xdr:to>
      <xdr:col>2</xdr:col>
      <xdr:colOff>659443</xdr:colOff>
      <xdr:row>4</xdr:row>
      <xdr:rowOff>138300</xdr:rowOff>
    </xdr:to>
    <xdr:pic>
      <xdr:nvPicPr>
        <xdr:cNvPr id="2" name="Imagen 2">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295" r="-945"/>
        <a:stretch/>
      </xdr:blipFill>
      <xdr:spPr>
        <a:xfrm>
          <a:off x="624840" y="217843"/>
          <a:ext cx="1954843" cy="65197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175260</xdr:colOff>
          <xdr:row>3</xdr:row>
          <xdr:rowOff>60960</xdr:rowOff>
        </xdr:from>
        <xdr:to>
          <xdr:col>3</xdr:col>
          <xdr:colOff>899160</xdr:colOff>
          <xdr:row>4</xdr:row>
          <xdr:rowOff>137160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6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632258</xdr:colOff>
      <xdr:row>1</xdr:row>
      <xdr:rowOff>63449</xdr:rowOff>
    </xdr:from>
    <xdr:to>
      <xdr:col>2</xdr:col>
      <xdr:colOff>845344</xdr:colOff>
      <xdr:row>4</xdr:row>
      <xdr:rowOff>44446</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295" r="-945"/>
        <a:stretch/>
      </xdr:blipFill>
      <xdr:spPr>
        <a:xfrm>
          <a:off x="810852" y="230137"/>
          <a:ext cx="1237023" cy="409622"/>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4</xdr:col>
          <xdr:colOff>137160</xdr:colOff>
          <xdr:row>3</xdr:row>
          <xdr:rowOff>99060</xdr:rowOff>
        </xdr:from>
        <xdr:to>
          <xdr:col>5</xdr:col>
          <xdr:colOff>403860</xdr:colOff>
          <xdr:row>5</xdr:row>
          <xdr:rowOff>0</xdr:rowOff>
        </xdr:to>
        <xdr:sp macro="" textlink="">
          <xdr:nvSpPr>
            <xdr:cNvPr id="13373" name="Button 61" hidden="1">
              <a:extLst>
                <a:ext uri="{63B3BB69-23CF-44E3-9099-C40C66FF867C}">
                  <a14:compatExt spid="_x0000_s13373"/>
                </a:ext>
                <a:ext uri="{FF2B5EF4-FFF2-40B4-BE49-F238E27FC236}">
                  <a16:creationId xmlns:a16="http://schemas.microsoft.com/office/drawing/2014/main" id="{00000000-0008-0000-0700-00003D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1</xdr:col>
      <xdr:colOff>269080</xdr:colOff>
      <xdr:row>208</xdr:row>
      <xdr:rowOff>133351</xdr:rowOff>
    </xdr:from>
    <xdr:to>
      <xdr:col>6</xdr:col>
      <xdr:colOff>695324</xdr:colOff>
      <xdr:row>225</xdr:row>
      <xdr:rowOff>73949</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586740</xdr:colOff>
      <xdr:row>8</xdr:row>
      <xdr:rowOff>129540</xdr:rowOff>
    </xdr:from>
    <xdr:to>
      <xdr:col>7</xdr:col>
      <xdr:colOff>251460</xdr:colOff>
      <xdr:row>23</xdr:row>
      <xdr:rowOff>129540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457200</xdr:colOff>
      <xdr:row>8</xdr:row>
      <xdr:rowOff>175260</xdr:rowOff>
    </xdr:from>
    <xdr:to>
      <xdr:col>10</xdr:col>
      <xdr:colOff>99060</xdr:colOff>
      <xdr:row>23</xdr:row>
      <xdr:rowOff>175260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594360</xdr:colOff>
          <xdr:row>1</xdr:row>
          <xdr:rowOff>114300</xdr:rowOff>
        </xdr:from>
        <xdr:to>
          <xdr:col>3</xdr:col>
          <xdr:colOff>746760</xdr:colOff>
          <xdr:row>3</xdr:row>
          <xdr:rowOff>99060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8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2</xdr:col>
      <xdr:colOff>91440</xdr:colOff>
      <xdr:row>8</xdr:row>
      <xdr:rowOff>7620</xdr:rowOff>
    </xdr:from>
    <xdr:to>
      <xdr:col>7</xdr:col>
      <xdr:colOff>365760</xdr:colOff>
      <xdr:row>23</xdr:row>
      <xdr:rowOff>7620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441960</xdr:colOff>
      <xdr:row>8</xdr:row>
      <xdr:rowOff>99060</xdr:rowOff>
    </xdr:from>
    <xdr:to>
      <xdr:col>10</xdr:col>
      <xdr:colOff>83820</xdr:colOff>
      <xdr:row>23</xdr:row>
      <xdr:rowOff>99060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197</xdr:row>
      <xdr:rowOff>28575</xdr:rowOff>
    </xdr:from>
    <xdr:to>
      <xdr:col>4</xdr:col>
      <xdr:colOff>570058</xdr:colOff>
      <xdr:row>206</xdr:row>
      <xdr:rowOff>810186</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632258</xdr:colOff>
      <xdr:row>1</xdr:row>
      <xdr:rowOff>63449</xdr:rowOff>
    </xdr:from>
    <xdr:to>
      <xdr:col>2</xdr:col>
      <xdr:colOff>762000</xdr:colOff>
      <xdr:row>4</xdr:row>
      <xdr:rowOff>16848</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 t="-295" r="-945"/>
        <a:stretch/>
      </xdr:blipFill>
      <xdr:spPr>
        <a:xfrm>
          <a:off x="810852" y="230137"/>
          <a:ext cx="1153679" cy="382024"/>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4</xdr:col>
          <xdr:colOff>213360</xdr:colOff>
          <xdr:row>3</xdr:row>
          <xdr:rowOff>76200</xdr:rowOff>
        </xdr:from>
        <xdr:to>
          <xdr:col>5</xdr:col>
          <xdr:colOff>419100</xdr:colOff>
          <xdr:row>5</xdr:row>
          <xdr:rowOff>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0900-000009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9</xdr:col>
      <xdr:colOff>1011091</xdr:colOff>
      <xdr:row>196</xdr:row>
      <xdr:rowOff>85725</xdr:rowOff>
    </xdr:from>
    <xdr:to>
      <xdr:col>13</xdr:col>
      <xdr:colOff>1123950</xdr:colOff>
      <xdr:row>206</xdr:row>
      <xdr:rowOff>333375</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xdr:colOff>
      <xdr:row>34</xdr:row>
      <xdr:rowOff>76200</xdr:rowOff>
    </xdr:from>
    <xdr:to>
      <xdr:col>11</xdr:col>
      <xdr:colOff>714375</xdr:colOff>
      <xdr:row>58</xdr:row>
      <xdr:rowOff>152400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594360</xdr:colOff>
          <xdr:row>0</xdr:row>
          <xdr:rowOff>106680</xdr:rowOff>
        </xdr:from>
        <xdr:to>
          <xdr:col>2</xdr:col>
          <xdr:colOff>678180</xdr:colOff>
          <xdr:row>2</xdr:row>
          <xdr:rowOff>137160</xdr:rowOff>
        </xdr:to>
        <xdr:sp macro="" textlink="">
          <xdr:nvSpPr>
            <xdr:cNvPr id="25660" name="Button 60" hidden="1">
              <a:extLst>
                <a:ext uri="{63B3BB69-23CF-44E3-9099-C40C66FF867C}">
                  <a14:compatExt spid="_x0000_s25660"/>
                </a:ext>
                <a:ext uri="{FF2B5EF4-FFF2-40B4-BE49-F238E27FC236}">
                  <a16:creationId xmlns:a16="http://schemas.microsoft.com/office/drawing/2014/main" id="{00000000-0008-0000-0B00-00003C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564243</xdr:colOff>
      <xdr:row>65</xdr:row>
      <xdr:rowOff>101600</xdr:rowOff>
    </xdr:from>
    <xdr:to>
      <xdr:col>4</xdr:col>
      <xdr:colOff>658586</xdr:colOff>
      <xdr:row>77</xdr:row>
      <xdr:rowOff>43543</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333375</xdr:colOff>
      <xdr:row>61</xdr:row>
      <xdr:rowOff>366712</xdr:rowOff>
    </xdr:from>
    <xdr:to>
      <xdr:col>14</xdr:col>
      <xdr:colOff>508000</xdr:colOff>
      <xdr:row>76</xdr:row>
      <xdr:rowOff>61912</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54429</xdr:colOff>
      <xdr:row>20</xdr:row>
      <xdr:rowOff>9524</xdr:rowOff>
    </xdr:from>
    <xdr:to>
      <xdr:col>30</xdr:col>
      <xdr:colOff>340179</xdr:colOff>
      <xdr:row>32</xdr:row>
      <xdr:rowOff>112938</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598714</xdr:colOff>
      <xdr:row>1</xdr:row>
      <xdr:rowOff>91168</xdr:rowOff>
    </xdr:from>
    <xdr:to>
      <xdr:col>30</xdr:col>
      <xdr:colOff>272142</xdr:colOff>
      <xdr:row>11</xdr:row>
      <xdr:rowOff>167368</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648339</xdr:colOff>
      <xdr:row>1</xdr:row>
      <xdr:rowOff>54429</xdr:rowOff>
    </xdr:from>
    <xdr:to>
      <xdr:col>3</xdr:col>
      <xdr:colOff>925284</xdr:colOff>
      <xdr:row>4</xdr:row>
      <xdr:rowOff>247330</xdr:rowOff>
    </xdr:to>
    <xdr:pic>
      <xdr:nvPicPr>
        <xdr:cNvPr id="3" name="Imagen 2">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 t="-295" r="-945"/>
        <a:stretch/>
      </xdr:blipFill>
      <xdr:spPr>
        <a:xfrm>
          <a:off x="825232" y="217715"/>
          <a:ext cx="2971159" cy="1009329"/>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4</xdr:col>
          <xdr:colOff>297180</xdr:colOff>
          <xdr:row>3</xdr:row>
          <xdr:rowOff>68580</xdr:rowOff>
        </xdr:from>
        <xdr:to>
          <xdr:col>5</xdr:col>
          <xdr:colOff>99060</xdr:colOff>
          <xdr:row>4</xdr:row>
          <xdr:rowOff>182880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D00-00008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266700</xdr:colOff>
      <xdr:row>20</xdr:row>
      <xdr:rowOff>45720</xdr:rowOff>
    </xdr:from>
    <xdr:to>
      <xdr:col>14</xdr:col>
      <xdr:colOff>358141</xdr:colOff>
      <xdr:row>32</xdr:row>
      <xdr:rowOff>22860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594360</xdr:colOff>
          <xdr:row>1</xdr:row>
          <xdr:rowOff>99060</xdr:rowOff>
        </xdr:from>
        <xdr:to>
          <xdr:col>1</xdr:col>
          <xdr:colOff>1127760</xdr:colOff>
          <xdr:row>3</xdr:row>
          <xdr:rowOff>60960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E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1</xdr:col>
      <xdr:colOff>373380</xdr:colOff>
      <xdr:row>19</xdr:row>
      <xdr:rowOff>140970</xdr:rowOff>
    </xdr:from>
    <xdr:to>
      <xdr:col>5</xdr:col>
      <xdr:colOff>906780</xdr:colOff>
      <xdr:row>34</xdr:row>
      <xdr:rowOff>171450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8</xdr:col>
      <xdr:colOff>749300</xdr:colOff>
      <xdr:row>14</xdr:row>
      <xdr:rowOff>184150</xdr:rowOff>
    </xdr:from>
    <xdr:to>
      <xdr:col>11</xdr:col>
      <xdr:colOff>787400</xdr:colOff>
      <xdr:row>20</xdr:row>
      <xdr:rowOff>184150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25400</xdr:colOff>
      <xdr:row>14</xdr:row>
      <xdr:rowOff>177800</xdr:rowOff>
    </xdr:from>
    <xdr:to>
      <xdr:col>16</xdr:col>
      <xdr:colOff>38100</xdr:colOff>
      <xdr:row>20</xdr:row>
      <xdr:rowOff>177800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87032</xdr:colOff>
      <xdr:row>38</xdr:row>
      <xdr:rowOff>26894</xdr:rowOff>
    </xdr:from>
    <xdr:to>
      <xdr:col>5</xdr:col>
      <xdr:colOff>179293</xdr:colOff>
      <xdr:row>53</xdr:row>
      <xdr:rowOff>125505</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850900</xdr:colOff>
      <xdr:row>36</xdr:row>
      <xdr:rowOff>171450</xdr:rowOff>
    </xdr:from>
    <xdr:to>
      <xdr:col>8</xdr:col>
      <xdr:colOff>1212850</xdr:colOff>
      <xdr:row>50</xdr:row>
      <xdr:rowOff>50800</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480060</xdr:colOff>
      <xdr:row>62</xdr:row>
      <xdr:rowOff>139401</xdr:rowOff>
    </xdr:from>
    <xdr:to>
      <xdr:col>12</xdr:col>
      <xdr:colOff>343349</xdr:colOff>
      <xdr:row>77</xdr:row>
      <xdr:rowOff>124161</xdr:rowOff>
    </xdr:to>
    <xdr:graphicFrame macro="">
      <xdr:nvGraphicFramePr>
        <xdr:cNvPr id="6" name="Chart 5">
          <a:extLst>
            <a:ext uri="{FF2B5EF4-FFF2-40B4-BE49-F238E27FC236}">
              <a16:creationId xmlns:a16="http://schemas.microsoft.com/office/drawing/2014/main" id="{00000000-0008-0000-0F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735107</xdr:colOff>
      <xdr:row>63</xdr:row>
      <xdr:rowOff>95922</xdr:rowOff>
    </xdr:from>
    <xdr:to>
      <xdr:col>5</xdr:col>
      <xdr:colOff>259977</xdr:colOff>
      <xdr:row>79</xdr:row>
      <xdr:rowOff>170329</xdr:rowOff>
    </xdr:to>
    <xdr:graphicFrame macro="">
      <xdr:nvGraphicFramePr>
        <xdr:cNvPr id="7" name="Chart 6">
          <a:extLst>
            <a:ext uri="{FF2B5EF4-FFF2-40B4-BE49-F238E27FC236}">
              <a16:creationId xmlns:a16="http://schemas.microsoft.com/office/drawing/2014/main" id="{00000000-0008-0000-0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396240</xdr:colOff>
      <xdr:row>1</xdr:row>
      <xdr:rowOff>34963</xdr:rowOff>
    </xdr:from>
    <xdr:to>
      <xdr:col>2</xdr:col>
      <xdr:colOff>301303</xdr:colOff>
      <xdr:row>4</xdr:row>
      <xdr:rowOff>138300</xdr:rowOff>
    </xdr:to>
    <xdr:pic>
      <xdr:nvPicPr>
        <xdr:cNvPr id="8" name="Imagen 2">
          <a:extLst>
            <a:ext uri="{FF2B5EF4-FFF2-40B4-BE49-F238E27FC236}">
              <a16:creationId xmlns:a16="http://schemas.microsoft.com/office/drawing/2014/main" id="{00000000-0008-0000-0F00-000008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 t="-295" r="-945"/>
        <a:stretch/>
      </xdr:blipFill>
      <xdr:spPr>
        <a:xfrm>
          <a:off x="624840" y="217843"/>
          <a:ext cx="1954843" cy="651977"/>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137160</xdr:colOff>
          <xdr:row>3</xdr:row>
          <xdr:rowOff>60960</xdr:rowOff>
        </xdr:from>
        <xdr:to>
          <xdr:col>4</xdr:col>
          <xdr:colOff>175260</xdr:colOff>
          <xdr:row>4</xdr:row>
          <xdr:rowOff>137160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F00-000002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twoCellAnchor>
    <xdr:from>
      <xdr:col>12</xdr:col>
      <xdr:colOff>403411</xdr:colOff>
      <xdr:row>63</xdr:row>
      <xdr:rowOff>0</xdr:rowOff>
    </xdr:from>
    <xdr:to>
      <xdr:col>16</xdr:col>
      <xdr:colOff>833718</xdr:colOff>
      <xdr:row>77</xdr:row>
      <xdr:rowOff>175260</xdr:rowOff>
    </xdr:to>
    <xdr:graphicFrame macro="">
      <xdr:nvGraphicFramePr>
        <xdr:cNvPr id="11" name="Chart 10">
          <a:extLst>
            <a:ext uri="{FF2B5EF4-FFF2-40B4-BE49-F238E27FC236}">
              <a16:creationId xmlns:a16="http://schemas.microsoft.com/office/drawing/2014/main" id="{00000000-0008-0000-0F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125505</xdr:colOff>
      <xdr:row>35</xdr:row>
      <xdr:rowOff>349623</xdr:rowOff>
    </xdr:from>
    <xdr:to>
      <xdr:col>17</xdr:col>
      <xdr:colOff>147918</xdr:colOff>
      <xdr:row>53</xdr:row>
      <xdr:rowOff>8964</xdr:rowOff>
    </xdr:to>
    <xdr:graphicFrame macro="">
      <xdr:nvGraphicFramePr>
        <xdr:cNvPr id="9" name="Chart 8">
          <a:extLst>
            <a:ext uri="{FF2B5EF4-FFF2-40B4-BE49-F238E27FC236}">
              <a16:creationId xmlns:a16="http://schemas.microsoft.com/office/drawing/2014/main" id="{00000000-0008-0000-0F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699247</xdr:colOff>
      <xdr:row>37</xdr:row>
      <xdr:rowOff>26894</xdr:rowOff>
    </xdr:from>
    <xdr:to>
      <xdr:col>10</xdr:col>
      <xdr:colOff>1039906</xdr:colOff>
      <xdr:row>52</xdr:row>
      <xdr:rowOff>125506</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949427" y="9346154"/>
              <a:ext cx="5141259" cy="2841812"/>
            </a:xfrm>
            <a:prstGeom prst="rect">
              <a:avLst/>
            </a:prstGeom>
            <a:solidFill>
              <a:prstClr val="white"/>
            </a:solidFill>
            <a:ln w="1">
              <a:solidFill>
                <a:prstClr val="green"/>
              </a:solidFill>
            </a:ln>
          </xdr:spPr>
          <xdr:txBody>
            <a:bodyPr vertOverflow="clip" horzOverflow="clip"/>
            <a:lstStyle/>
            <a:p>
              <a:r>
                <a:rPr lang="es-CO"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233083</xdr:colOff>
      <xdr:row>46</xdr:row>
      <xdr:rowOff>143435</xdr:rowOff>
    </xdr:from>
    <xdr:to>
      <xdr:col>5</xdr:col>
      <xdr:colOff>98612</xdr:colOff>
      <xdr:row>51</xdr:row>
      <xdr:rowOff>179293</xdr:rowOff>
    </xdr:to>
    <xdr:sp macro="" textlink="">
      <xdr:nvSpPr>
        <xdr:cNvPr id="10" name="Oval 9">
          <a:extLst>
            <a:ext uri="{FF2B5EF4-FFF2-40B4-BE49-F238E27FC236}">
              <a16:creationId xmlns:a16="http://schemas.microsoft.com/office/drawing/2014/main" id="{00000000-0008-0000-0F00-00000A000000}"/>
            </a:ext>
          </a:extLst>
        </xdr:cNvPr>
        <xdr:cNvSpPr/>
      </xdr:nvSpPr>
      <xdr:spPr>
        <a:xfrm>
          <a:off x="4616824" y="11474823"/>
          <a:ext cx="735106" cy="932329"/>
        </a:xfrm>
        <a:prstGeom prst="ellipse">
          <a:avLst/>
        </a:prstGeom>
        <a:noFill/>
        <a:ln>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5</xdr:col>
      <xdr:colOff>685801</xdr:colOff>
      <xdr:row>36</xdr:row>
      <xdr:rowOff>0</xdr:rowOff>
    </xdr:from>
    <xdr:to>
      <xdr:col>10</xdr:col>
      <xdr:colOff>635599</xdr:colOff>
      <xdr:row>51</xdr:row>
      <xdr:rowOff>53788</xdr:rowOff>
    </xdr:to>
    <xdr:graphicFrame macro="">
      <xdr:nvGraphicFramePr>
        <xdr:cNvPr id="13" name="Chart 12">
          <a:extLst>
            <a:ext uri="{FF2B5EF4-FFF2-40B4-BE49-F238E27FC236}">
              <a16:creationId xmlns:a16="http://schemas.microsoft.com/office/drawing/2014/main" id="{00000000-0008-0000-0F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594360</xdr:colOff>
          <xdr:row>1</xdr:row>
          <xdr:rowOff>0</xdr:rowOff>
        </xdr:from>
        <xdr:to>
          <xdr:col>1</xdr:col>
          <xdr:colOff>883920</xdr:colOff>
          <xdr:row>2</xdr:row>
          <xdr:rowOff>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Menu</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ce/Downloads/20210108_EV_Statistics_Q4_Put_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arce/Downloads/VMM/08012020_EV_Statistics_Q4_VMM_VF.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K:\STRATEGIC%20PLANNING\2019\Actuales\03.%20Marzo\Production\Production_March_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STRATEGIC%20PLANNING\2019\Actuales\06.%20June\Production\Production_June_2019.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aracastellanos/AppData/Local/Microsoft/Windows/INetCache/Content.Outlook/8D5L6SAW/Planning%20Space%20Production%2001-8-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Estadisticas"/>
      <sheetName val="Presupuesto PUT"/>
      <sheetName val="Monitoreos PUT"/>
      <sheetName val="Incidentes_PUT"/>
      <sheetName val="Info PUT"/>
      <sheetName val="Monitoreos VMM"/>
      <sheetName val="Presupuesto VMM"/>
      <sheetName val="Incidentes_VMM"/>
      <sheetName val="Info VMM"/>
      <sheetName val="BBLS"/>
      <sheetName val="ICAS"/>
      <sheetName val="CUMP LEGAL"/>
      <sheetName val="Historico Monitoreos AGUA"/>
      <sheetName val="Monitoreos 2020"/>
      <sheetName val="Incidentes GTE"/>
      <sheetName val="BBL"/>
      <sheetName val="20210108_EV_Statistics_Q4_Put_V"/>
    </sheetNames>
    <sheetDataSet>
      <sheetData sheetId="0" refreshError="1"/>
      <sheetData sheetId="1">
        <row r="11">
          <cell r="R11">
            <v>1</v>
          </cell>
        </row>
      </sheetData>
      <sheetData sheetId="2">
        <row r="6">
          <cell r="C6" t="str">
            <v>PRESUPUESTO APROBADO (USD)</v>
          </cell>
        </row>
        <row r="8">
          <cell r="B8" t="str">
            <v>OPEX</v>
          </cell>
        </row>
        <row r="9">
          <cell r="B9" t="str">
            <v>CAPEX</v>
          </cell>
        </row>
      </sheetData>
      <sheetData sheetId="3">
        <row r="182">
          <cell r="B182" t="str">
            <v xml:space="preserve">Water Quality </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6">
          <cell r="BT6">
            <v>364790.85000000003</v>
          </cell>
        </row>
      </sheetData>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Estadisticas"/>
      <sheetName val="Presupuesto PUT"/>
      <sheetName val="Monitoreos PUT"/>
      <sheetName val="Incidentes_PUT"/>
      <sheetName val="Info PUT"/>
      <sheetName val="Monitoreos VMM"/>
      <sheetName val="Presupuesto VMM"/>
      <sheetName val="Incidentes_VMM"/>
      <sheetName val="Info VMM"/>
      <sheetName val="BBLS"/>
      <sheetName val="ICAS"/>
      <sheetName val="CUMP LEGAL"/>
      <sheetName val="Historico Monitoreos AGUA"/>
      <sheetName val="Monitoreos 2020"/>
      <sheetName val="Incidentes GTE"/>
      <sheetName val="BBL"/>
    </sheetNames>
    <sheetDataSet>
      <sheetData sheetId="0" refreshError="1"/>
      <sheetData sheetId="1">
        <row r="23">
          <cell r="R23">
            <v>0</v>
          </cell>
        </row>
      </sheetData>
      <sheetData sheetId="2" refreshError="1"/>
      <sheetData sheetId="3" refreshError="1"/>
      <sheetData sheetId="4" refreshError="1"/>
      <sheetData sheetId="5" refreshError="1"/>
      <sheetData sheetId="6">
        <row r="181">
          <cell r="B181" t="str">
            <v xml:space="preserve">Water Quality </v>
          </cell>
        </row>
      </sheetData>
      <sheetData sheetId="7">
        <row r="5">
          <cell r="D5" t="str">
            <v>PRESUPUESTO APROBADO (USD)</v>
          </cell>
        </row>
        <row r="7">
          <cell r="C7" t="str">
            <v>OPEX</v>
          </cell>
        </row>
        <row r="8">
          <cell r="C8" t="str">
            <v>CAPEX</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6">
          <cell r="BV6">
            <v>455975.2699999999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1) Source"/>
      <sheetName val="Downtimes_"/>
      <sheetName val="Downtimes"/>
      <sheetName val="2) Cal_Product_2019"/>
      <sheetName val="3) Roy_HPR"/>
      <sheetName val="4) Calc_Crosby"/>
      <sheetName val="Brazil"/>
      <sheetName val="Gráficas_CYC_EV"/>
      <sheetName val="Sheet1"/>
      <sheetName val="WellbyWell"/>
      <sheetName val="Sheet2"/>
      <sheetName val="WbyWFeb"/>
      <sheetName val="WbyWMarch"/>
      <sheetName val="Budget_Production_2019"/>
      <sheetName val="WellbyWellApril"/>
      <sheetName val="WellbyWellMay"/>
      <sheetName val="WellbywellJune"/>
      <sheetName val="WellbyWellJuly"/>
      <sheetName val="Well by Well August"/>
      <sheetName val="Well by Well September"/>
      <sheetName val="Well by Well"/>
      <sheetName val="Well by Well_OCT"/>
      <sheetName val="Well byWELL"/>
      <sheetName val="WbyWJan"/>
      <sheetName val="WbyWFeb_"/>
      <sheetName val="WbyWMar"/>
    </sheetNames>
    <sheetDataSet>
      <sheetData sheetId="0" refreshError="1"/>
      <sheetData sheetId="1" refreshError="1"/>
      <sheetData sheetId="2" refreshError="1"/>
      <sheetData sheetId="3" refreshError="1"/>
      <sheetData sheetId="4" refreshError="1"/>
      <sheetData sheetId="5" refreshError="1">
        <row r="8">
          <cell r="C8">
            <v>7.9994434765061934E-2</v>
          </cell>
          <cell r="D8">
            <v>7.9991332673862672E-2</v>
          </cell>
          <cell r="E8">
            <v>8.0010990412323346E-2</v>
          </cell>
          <cell r="F8">
            <v>8.3000000000000004E-2</v>
          </cell>
          <cell r="H8">
            <v>8.9317904621770403E-2</v>
          </cell>
          <cell r="I8">
            <v>8.9317904621770403E-2</v>
          </cell>
        </row>
        <row r="52">
          <cell r="D52">
            <v>1214</v>
          </cell>
          <cell r="G52">
            <v>548</v>
          </cell>
        </row>
        <row r="53">
          <cell r="D53">
            <v>1163</v>
          </cell>
          <cell r="G53">
            <v>287.2</v>
          </cell>
        </row>
        <row r="54">
          <cell r="D54">
            <v>1123</v>
          </cell>
          <cell r="G54">
            <v>297.89999999999998</v>
          </cell>
        </row>
        <row r="55">
          <cell r="D55">
            <v>1135</v>
          </cell>
          <cell r="G55">
            <v>288.2</v>
          </cell>
        </row>
        <row r="56">
          <cell r="D56">
            <v>1112</v>
          </cell>
          <cell r="G56">
            <v>279.39999999999998</v>
          </cell>
        </row>
        <row r="57">
          <cell r="D57">
            <v>1042</v>
          </cell>
          <cell r="G57">
            <v>282.10000000000002</v>
          </cell>
        </row>
        <row r="58">
          <cell r="D58">
            <v>520.5</v>
          </cell>
          <cell r="G58">
            <v>290.7</v>
          </cell>
        </row>
        <row r="59">
          <cell r="D59">
            <v>507.1</v>
          </cell>
          <cell r="G59">
            <v>283.10000000000002</v>
          </cell>
        </row>
        <row r="60">
          <cell r="D60">
            <v>494.5</v>
          </cell>
          <cell r="G60">
            <v>276.39999999999998</v>
          </cell>
        </row>
        <row r="61">
          <cell r="D61">
            <v>507.8</v>
          </cell>
          <cell r="G61">
            <v>274.39999999999998</v>
          </cell>
        </row>
        <row r="62">
          <cell r="D62">
            <v>543.79999999999995</v>
          </cell>
          <cell r="G62">
            <v>270.2</v>
          </cell>
        </row>
        <row r="66">
          <cell r="C66">
            <v>79.858052121722892</v>
          </cell>
          <cell r="I66">
            <v>0</v>
          </cell>
        </row>
        <row r="67">
          <cell r="C67">
            <v>136.05757142857118</v>
          </cell>
          <cell r="I67">
            <v>0</v>
          </cell>
        </row>
        <row r="68">
          <cell r="C68">
            <v>267.40979200000004</v>
          </cell>
          <cell r="I68">
            <v>0</v>
          </cell>
        </row>
        <row r="69">
          <cell r="C69">
            <v>86.717744619878232</v>
          </cell>
          <cell r="I69">
            <v>0</v>
          </cell>
        </row>
        <row r="70">
          <cell r="C70">
            <v>84.584945320961793</v>
          </cell>
          <cell r="I70">
            <v>0</v>
          </cell>
        </row>
        <row r="71">
          <cell r="C71">
            <v>82.516747165901037</v>
          </cell>
          <cell r="I71">
            <v>10.622910111963902</v>
          </cell>
        </row>
        <row r="72">
          <cell r="C72">
            <v>80.511365152301423</v>
          </cell>
          <cell r="I72">
            <v>10.470735075393835</v>
          </cell>
        </row>
        <row r="73">
          <cell r="C73">
            <v>78.536179509330751</v>
          </cell>
          <cell r="I73">
            <v>10.327931580379005</v>
          </cell>
        </row>
        <row r="74">
          <cell r="C74">
            <v>81.875885204653983</v>
          </cell>
          <cell r="I74">
            <v>10.187108240546673</v>
          </cell>
        </row>
        <row r="75">
          <cell r="C75">
            <v>86.480310404084321</v>
          </cell>
          <cell r="I75">
            <v>10.043507686973642</v>
          </cell>
        </row>
        <row r="76">
          <cell r="C76">
            <v>90.066317377136698</v>
          </cell>
          <cell r="I76">
            <v>9.9019422745799233</v>
          </cell>
        </row>
        <row r="77">
          <cell r="C77">
            <v>87.968821672638882</v>
          </cell>
          <cell r="I77">
            <v>0</v>
          </cell>
        </row>
        <row r="102">
          <cell r="F102" t="e">
            <v>#REF!</v>
          </cell>
          <cell r="K102" t="e">
            <v>#REF!</v>
          </cell>
        </row>
        <row r="103">
          <cell r="F103" t="e">
            <v>#REF!</v>
          </cell>
          <cell r="K103" t="e">
            <v>#REF!</v>
          </cell>
        </row>
        <row r="104">
          <cell r="F104">
            <v>19</v>
          </cell>
          <cell r="K104">
            <v>10</v>
          </cell>
        </row>
        <row r="120">
          <cell r="D120">
            <v>286</v>
          </cell>
          <cell r="F120">
            <v>172</v>
          </cell>
        </row>
        <row r="121">
          <cell r="D121">
            <v>905</v>
          </cell>
          <cell r="F121">
            <v>383</v>
          </cell>
        </row>
        <row r="122">
          <cell r="D122">
            <v>888</v>
          </cell>
          <cell r="F122">
            <v>435</v>
          </cell>
        </row>
        <row r="123">
          <cell r="D123">
            <v>619</v>
          </cell>
          <cell r="F123">
            <v>279</v>
          </cell>
        </row>
        <row r="124">
          <cell r="D124" t="e">
            <v>#REF!</v>
          </cell>
          <cell r="F124" t="e">
            <v>#REF!</v>
          </cell>
        </row>
        <row r="125">
          <cell r="D125">
            <v>277</v>
          </cell>
          <cell r="F125">
            <v>157</v>
          </cell>
        </row>
        <row r="126">
          <cell r="D126">
            <v>271</v>
          </cell>
          <cell r="F126">
            <v>153</v>
          </cell>
        </row>
        <row r="127">
          <cell r="D127">
            <v>277</v>
          </cell>
          <cell r="F127">
            <v>152</v>
          </cell>
        </row>
        <row r="128">
          <cell r="D128">
            <v>295</v>
          </cell>
          <cell r="F128">
            <v>150</v>
          </cell>
        </row>
        <row r="145">
          <cell r="D145">
            <v>0</v>
          </cell>
        </row>
        <row r="146">
          <cell r="D146">
            <v>0</v>
          </cell>
        </row>
        <row r="147">
          <cell r="D147">
            <v>0</v>
          </cell>
        </row>
        <row r="148">
          <cell r="D148">
            <v>0</v>
          </cell>
        </row>
        <row r="149">
          <cell r="D149">
            <v>0</v>
          </cell>
        </row>
        <row r="150">
          <cell r="D150">
            <v>0</v>
          </cell>
        </row>
        <row r="151">
          <cell r="D151">
            <v>3.6951307284902803</v>
          </cell>
        </row>
        <row r="152">
          <cell r="D152">
            <v>4.1560574987500329</v>
          </cell>
        </row>
        <row r="153">
          <cell r="D153">
            <v>2.4140580840753949</v>
          </cell>
        </row>
        <row r="154">
          <cell r="D154">
            <v>0.99228904364797232</v>
          </cell>
        </row>
        <row r="155">
          <cell r="D155">
            <v>1.4927483572973845</v>
          </cell>
        </row>
        <row r="156">
          <cell r="D156">
            <v>0</v>
          </cell>
        </row>
      </sheetData>
      <sheetData sheetId="6" refreshError="1">
        <row r="71">
          <cell r="F71">
            <v>4.4800000000000004</v>
          </cell>
        </row>
        <row r="72">
          <cell r="F72">
            <v>2.6297530502228517</v>
          </cell>
        </row>
        <row r="141">
          <cell r="F141">
            <v>283.226</v>
          </cell>
          <cell r="K141">
            <v>154.226</v>
          </cell>
          <cell r="P141">
            <v>4.9000000000000004</v>
          </cell>
        </row>
        <row r="142">
          <cell r="F142">
            <v>335</v>
          </cell>
          <cell r="K142">
            <v>129</v>
          </cell>
          <cell r="P142">
            <v>5.34</v>
          </cell>
        </row>
        <row r="143">
          <cell r="F143">
            <v>169</v>
          </cell>
          <cell r="K143">
            <v>200</v>
          </cell>
          <cell r="P143">
            <v>4.8099999999999996</v>
          </cell>
        </row>
        <row r="144">
          <cell r="F144">
            <v>319</v>
          </cell>
          <cell r="K144">
            <v>275</v>
          </cell>
        </row>
        <row r="157">
          <cell r="K157">
            <v>3.9310344827586206</v>
          </cell>
        </row>
        <row r="158">
          <cell r="K158">
            <v>2.5561362482234942</v>
          </cell>
        </row>
        <row r="159">
          <cell r="K159">
            <v>3.3290793499801317</v>
          </cell>
          <cell r="N159">
            <v>5.73</v>
          </cell>
        </row>
        <row r="160">
          <cell r="E160">
            <v>348</v>
          </cell>
          <cell r="H160">
            <v>262</v>
          </cell>
          <cell r="K160">
            <v>3.2954869980483545</v>
          </cell>
          <cell r="N160">
            <v>8.5500000000000007</v>
          </cell>
        </row>
        <row r="161">
          <cell r="E161">
            <v>425</v>
          </cell>
          <cell r="H161">
            <v>238</v>
          </cell>
          <cell r="K161">
            <v>3.2552852027966579</v>
          </cell>
          <cell r="N161">
            <v>7.27</v>
          </cell>
        </row>
        <row r="162">
          <cell r="E162">
            <v>318</v>
          </cell>
          <cell r="H162">
            <v>191</v>
          </cell>
          <cell r="K162">
            <v>3.1966414495441233</v>
          </cell>
          <cell r="N162">
            <v>17.32</v>
          </cell>
        </row>
        <row r="163">
          <cell r="E163">
            <v>113.44859722505184</v>
          </cell>
          <cell r="H163">
            <v>108.17019433630416</v>
          </cell>
          <cell r="K163">
            <v>3.1753770192328035</v>
          </cell>
          <cell r="N163" t="e">
            <v>#REF!</v>
          </cell>
        </row>
        <row r="164">
          <cell r="E164">
            <v>163.32558380884322</v>
          </cell>
          <cell r="H164">
            <v>92.502781830186009</v>
          </cell>
          <cell r="K164">
            <v>3.1115541843728738</v>
          </cell>
          <cell r="N164">
            <v>1.65</v>
          </cell>
        </row>
        <row r="165">
          <cell r="E165">
            <v>158.93919892960028</v>
          </cell>
          <cell r="H165">
            <v>87.446042760621012</v>
          </cell>
          <cell r="K165">
            <v>3.0917479149557714</v>
          </cell>
          <cell r="N165">
            <v>0</v>
          </cell>
        </row>
        <row r="166">
          <cell r="E166">
            <v>159.04819249377076</v>
          </cell>
          <cell r="H166">
            <v>110.29810129792638</v>
          </cell>
          <cell r="K166">
            <v>3.0337325717411718</v>
          </cell>
          <cell r="N166">
            <v>0</v>
          </cell>
        </row>
        <row r="167">
          <cell r="E167">
            <v>166.72221250166621</v>
          </cell>
          <cell r="H167">
            <v>110.27685505263668</v>
          </cell>
          <cell r="N167">
            <v>3.8249999999999997</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row r="13">
          <cell r="C13">
            <v>538.95952515318299</v>
          </cell>
        </row>
        <row r="33">
          <cell r="C33">
            <v>0</v>
          </cell>
          <cell r="D33">
            <v>0</v>
          </cell>
          <cell r="E33">
            <v>138.92577927829336</v>
          </cell>
          <cell r="F33">
            <v>0</v>
          </cell>
          <cell r="G33">
            <v>0</v>
          </cell>
          <cell r="H33">
            <v>0</v>
          </cell>
          <cell r="I33">
            <v>0</v>
          </cell>
          <cell r="J33">
            <v>0</v>
          </cell>
          <cell r="K33">
            <v>0</v>
          </cell>
          <cell r="L33">
            <v>0</v>
          </cell>
          <cell r="M33">
            <v>238.53397701039862</v>
          </cell>
          <cell r="N33">
            <v>0</v>
          </cell>
        </row>
        <row r="34">
          <cell r="C34">
            <v>0</v>
          </cell>
          <cell r="D34">
            <v>0</v>
          </cell>
          <cell r="E34">
            <v>137.26366211766475</v>
          </cell>
          <cell r="F34">
            <v>0</v>
          </cell>
          <cell r="G34">
            <v>0</v>
          </cell>
          <cell r="H34">
            <v>0</v>
          </cell>
          <cell r="I34">
            <v>0</v>
          </cell>
          <cell r="J34">
            <v>0</v>
          </cell>
          <cell r="K34">
            <v>0</v>
          </cell>
          <cell r="L34">
            <v>0</v>
          </cell>
          <cell r="M34">
            <v>228.31045199377004</v>
          </cell>
          <cell r="N34">
            <v>0</v>
          </cell>
        </row>
        <row r="35">
          <cell r="C35">
            <v>0</v>
          </cell>
          <cell r="D35">
            <v>0</v>
          </cell>
          <cell r="E35">
            <v>135.65540652818191</v>
          </cell>
          <cell r="F35">
            <v>0</v>
          </cell>
          <cell r="G35">
            <v>0</v>
          </cell>
          <cell r="H35">
            <v>0</v>
          </cell>
          <cell r="I35">
            <v>0</v>
          </cell>
          <cell r="J35">
            <v>0</v>
          </cell>
          <cell r="K35">
            <v>0</v>
          </cell>
          <cell r="L35">
            <v>0</v>
          </cell>
          <cell r="M35">
            <v>218.83745396925733</v>
          </cell>
          <cell r="N35">
            <v>0</v>
          </cell>
        </row>
        <row r="36">
          <cell r="C36">
            <v>0</v>
          </cell>
          <cell r="D36">
            <v>0</v>
          </cell>
          <cell r="E36">
            <v>134.07327743888573</v>
          </cell>
          <cell r="F36">
            <v>0</v>
          </cell>
          <cell r="G36">
            <v>0</v>
          </cell>
          <cell r="H36">
            <v>0</v>
          </cell>
          <cell r="I36">
            <v>0</v>
          </cell>
          <cell r="J36">
            <v>0</v>
          </cell>
          <cell r="K36">
            <v>0</v>
          </cell>
          <cell r="L36">
            <v>0</v>
          </cell>
          <cell r="M36">
            <v>209.90685605491589</v>
          </cell>
          <cell r="N36">
            <v>0</v>
          </cell>
        </row>
        <row r="37">
          <cell r="C37">
            <v>0</v>
          </cell>
          <cell r="D37">
            <v>0</v>
          </cell>
          <cell r="E37">
            <v>132.5171590518118</v>
          </cell>
          <cell r="F37">
            <v>0</v>
          </cell>
          <cell r="G37">
            <v>0</v>
          </cell>
          <cell r="H37">
            <v>0</v>
          </cell>
          <cell r="I37">
            <v>0</v>
          </cell>
          <cell r="J37">
            <v>0</v>
          </cell>
          <cell r="K37">
            <v>0</v>
          </cell>
          <cell r="L37">
            <v>0</v>
          </cell>
          <cell r="M37">
            <v>201.47410162934148</v>
          </cell>
          <cell r="N37">
            <v>0</v>
          </cell>
        </row>
        <row r="38">
          <cell r="C38">
            <v>0</v>
          </cell>
          <cell r="D38">
            <v>0</v>
          </cell>
          <cell r="E38">
            <v>130.98679322227653</v>
          </cell>
          <cell r="F38">
            <v>0</v>
          </cell>
          <cell r="G38">
            <v>0</v>
          </cell>
          <cell r="H38">
            <v>0</v>
          </cell>
          <cell r="I38">
            <v>0</v>
          </cell>
          <cell r="J38">
            <v>0</v>
          </cell>
          <cell r="K38">
            <v>0</v>
          </cell>
          <cell r="L38">
            <v>0</v>
          </cell>
          <cell r="M38">
            <v>193.50897789624932</v>
          </cell>
          <cell r="N38">
            <v>0</v>
          </cell>
        </row>
        <row r="67">
          <cell r="C67">
            <v>6.7206040931042219</v>
          </cell>
          <cell r="D67">
            <v>10.367540395617635</v>
          </cell>
          <cell r="E67">
            <v>13.752631241201254</v>
          </cell>
          <cell r="F67">
            <v>233.62739628751356</v>
          </cell>
          <cell r="G67">
            <v>127.88987429051865</v>
          </cell>
          <cell r="H67">
            <v>14.222871842051415</v>
          </cell>
          <cell r="I67">
            <v>4.5894788386713339</v>
          </cell>
          <cell r="J67">
            <v>5.461536570558251</v>
          </cell>
          <cell r="K67">
            <v>0</v>
          </cell>
          <cell r="L67">
            <v>24.823938209217665</v>
          </cell>
          <cell r="M67">
            <v>3.7853732527761608</v>
          </cell>
          <cell r="N67">
            <v>0</v>
          </cell>
        </row>
        <row r="68">
          <cell r="C68">
            <v>6.6296167692207106</v>
          </cell>
          <cell r="D68">
            <v>10.189493775903458</v>
          </cell>
          <cell r="E68">
            <v>13.585056942439682</v>
          </cell>
          <cell r="F68">
            <v>227.80076287181021</v>
          </cell>
          <cell r="G68">
            <v>131.79480576301088</v>
          </cell>
          <cell r="H68">
            <v>13.250994171612749</v>
          </cell>
          <cell r="I68">
            <v>4.4746613799985022</v>
          </cell>
          <cell r="J68">
            <v>5.1235413809908801</v>
          </cell>
          <cell r="K68">
            <v>0</v>
          </cell>
          <cell r="L68">
            <v>23.762510081200599</v>
          </cell>
          <cell r="M68">
            <v>3.6231328095819961</v>
          </cell>
          <cell r="N68">
            <v>0</v>
          </cell>
        </row>
        <row r="69">
          <cell r="C69">
            <v>6.5415032100544721</v>
          </cell>
          <cell r="D69">
            <v>10.018821187519137</v>
          </cell>
          <cell r="E69">
            <v>13.303800454043234</v>
          </cell>
          <cell r="F69">
            <v>222.37109649593739</v>
          </cell>
          <cell r="G69">
            <v>128.36522142844805</v>
          </cell>
          <cell r="H69">
            <v>12.402546234453853</v>
          </cell>
          <cell r="I69">
            <v>4.3657023019986259</v>
          </cell>
          <cell r="J69">
            <v>4.8217736062011518</v>
          </cell>
          <cell r="K69">
            <v>0</v>
          </cell>
          <cell r="L69">
            <v>22.778808979632078</v>
          </cell>
          <cell r="M69">
            <v>3.4728027232981939</v>
          </cell>
          <cell r="N69">
            <v>0</v>
          </cell>
        </row>
        <row r="70">
          <cell r="C70">
            <v>6.4547703583957992</v>
          </cell>
          <cell r="D70">
            <v>9.8524939369234517</v>
          </cell>
          <cell r="E70">
            <v>13.063827459101157</v>
          </cell>
          <cell r="F70">
            <v>217.21857288253105</v>
          </cell>
          <cell r="G70">
            <v>125.28894413419226</v>
          </cell>
          <cell r="H70">
            <v>11.645264613261345</v>
          </cell>
          <cell r="I70">
            <v>4.2605628695648683</v>
          </cell>
          <cell r="J70">
            <v>4.5467617321470923</v>
          </cell>
          <cell r="K70">
            <v>0</v>
          </cell>
          <cell r="L70">
            <v>21.851255259391383</v>
          </cell>
          <cell r="M70">
            <v>3.3310801607520082</v>
          </cell>
          <cell r="N70">
            <v>0</v>
          </cell>
        </row>
        <row r="71">
          <cell r="C71">
            <v>6.3693787061064739</v>
          </cell>
          <cell r="D71">
            <v>9.6903175838995317</v>
          </cell>
          <cell r="E71">
            <v>12.868793492919428</v>
          </cell>
          <cell r="F71">
            <v>222.63776193535136</v>
          </cell>
          <cell r="G71">
            <v>124.39740243989412</v>
          </cell>
          <cell r="H71">
            <v>10.964985348529584</v>
          </cell>
          <cell r="I71">
            <v>4.1590288234696056</v>
          </cell>
          <cell r="J71">
            <v>4.2949274089373128</v>
          </cell>
          <cell r="K71">
            <v>0</v>
          </cell>
          <cell r="L71">
            <v>20.975249187702051</v>
          </cell>
          <cell r="M71">
            <v>3.1972580384284965</v>
          </cell>
          <cell r="N71">
            <v>0</v>
          </cell>
        </row>
        <row r="72">
          <cell r="C72">
            <v>6.2853187502623493</v>
          </cell>
          <cell r="D72">
            <v>9.532195417579528</v>
          </cell>
          <cell r="E72">
            <v>12.63727552143825</v>
          </cell>
          <cell r="F72">
            <v>237.22944137242783</v>
          </cell>
          <cell r="G72">
            <v>122.51976250542805</v>
          </cell>
          <cell r="H72">
            <v>10.351666528994174</v>
          </cell>
          <cell r="I72">
            <v>4.0609750879893376</v>
          </cell>
          <cell r="J72">
            <v>4.0637338401594372</v>
          </cell>
          <cell r="K72">
            <v>0</v>
          </cell>
          <cell r="L72">
            <v>20.147674036201913</v>
          </cell>
          <cell r="M72">
            <v>3.0708568996381707</v>
          </cell>
          <cell r="N72">
            <v>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1) Source"/>
      <sheetName val="Downtimes"/>
      <sheetName val="Downtime"/>
      <sheetName val="2) Cal_Product_2019"/>
      <sheetName val="3) Roy_HPR"/>
      <sheetName val="4) Calc_Crosby"/>
      <sheetName val="Brazil"/>
      <sheetName val="Gráficas_CYC_EV"/>
      <sheetName val="Sheet1"/>
      <sheetName val="WellbyWell"/>
      <sheetName val="Sheet2"/>
      <sheetName val="WbyWFeb"/>
      <sheetName val="WbyWMarch"/>
      <sheetName val="Fcst1_Production_2019"/>
      <sheetName val="WellbyWellApril"/>
      <sheetName val="WellbyWellMay"/>
      <sheetName val="WellbywellJune"/>
      <sheetName val="WellbyWellJuly"/>
      <sheetName val="Well by Well August"/>
      <sheetName val="Well by Well September"/>
      <sheetName val="Well by Well"/>
      <sheetName val="Well by Well_OCT"/>
      <sheetName val="Well byWELL"/>
      <sheetName val="WbyWJan"/>
      <sheetName val="WbyWFeb_"/>
      <sheetName val="WbyWApril"/>
      <sheetName val="WbyWJu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
          <cell r="C16">
            <v>590.48755492180896</v>
          </cell>
        </row>
        <row r="33">
          <cell r="S33">
            <v>0</v>
          </cell>
          <cell r="T33">
            <v>0</v>
          </cell>
          <cell r="U33">
            <v>0</v>
          </cell>
          <cell r="X33">
            <v>0</v>
          </cell>
          <cell r="Y33">
            <v>0</v>
          </cell>
          <cell r="Z33">
            <v>0</v>
          </cell>
          <cell r="AA33">
            <v>0</v>
          </cell>
          <cell r="AB33">
            <v>0</v>
          </cell>
          <cell r="AC33">
            <v>0</v>
          </cell>
          <cell r="AD33">
            <v>0</v>
          </cell>
          <cell r="AE33">
            <v>0</v>
          </cell>
          <cell r="AF33">
            <v>0</v>
          </cell>
          <cell r="AG33">
            <v>0</v>
          </cell>
          <cell r="AH33">
            <v>201.36048722186788</v>
          </cell>
          <cell r="AI33">
            <v>0</v>
          </cell>
          <cell r="AJ33">
            <v>0</v>
          </cell>
          <cell r="AK33">
            <v>0</v>
          </cell>
          <cell r="AL33">
            <v>0</v>
          </cell>
          <cell r="AM33">
            <v>0</v>
          </cell>
          <cell r="AN33">
            <v>0</v>
          </cell>
        </row>
        <row r="34">
          <cell r="S34">
            <v>0</v>
          </cell>
          <cell r="T34">
            <v>0</v>
          </cell>
          <cell r="U34">
            <v>0</v>
          </cell>
          <cell r="X34">
            <v>0</v>
          </cell>
          <cell r="Y34">
            <v>0</v>
          </cell>
          <cell r="Z34">
            <v>0</v>
          </cell>
          <cell r="AA34">
            <v>0</v>
          </cell>
          <cell r="AB34">
            <v>0</v>
          </cell>
          <cell r="AC34">
            <v>0</v>
          </cell>
          <cell r="AD34">
            <v>0</v>
          </cell>
          <cell r="AE34">
            <v>0</v>
          </cell>
          <cell r="AF34">
            <v>0</v>
          </cell>
          <cell r="AG34">
            <v>0</v>
          </cell>
          <cell r="AH34">
            <v>218.13073441448859</v>
          </cell>
          <cell r="AI34">
            <v>0</v>
          </cell>
          <cell r="AJ34">
            <v>0</v>
          </cell>
          <cell r="AK34">
            <v>0</v>
          </cell>
          <cell r="AL34">
            <v>0</v>
          </cell>
          <cell r="AM34">
            <v>0</v>
          </cell>
          <cell r="AN34">
            <v>0</v>
          </cell>
        </row>
        <row r="35">
          <cell r="S35">
            <v>0</v>
          </cell>
          <cell r="T35">
            <v>0</v>
          </cell>
          <cell r="U35">
            <v>0</v>
          </cell>
          <cell r="X35">
            <v>0</v>
          </cell>
          <cell r="Y35">
            <v>0</v>
          </cell>
          <cell r="Z35">
            <v>0</v>
          </cell>
          <cell r="AA35">
            <v>0</v>
          </cell>
          <cell r="AB35">
            <v>0</v>
          </cell>
          <cell r="AC35">
            <v>0</v>
          </cell>
          <cell r="AD35">
            <v>0</v>
          </cell>
          <cell r="AE35">
            <v>0</v>
          </cell>
          <cell r="AF35">
            <v>0</v>
          </cell>
          <cell r="AG35">
            <v>0</v>
          </cell>
          <cell r="AH35">
            <v>229.17872883243177</v>
          </cell>
          <cell r="AI35">
            <v>0</v>
          </cell>
          <cell r="AJ35">
            <v>0</v>
          </cell>
          <cell r="AK35">
            <v>0</v>
          </cell>
          <cell r="AL35">
            <v>0</v>
          </cell>
          <cell r="AM35">
            <v>0</v>
          </cell>
          <cell r="AN35">
            <v>0</v>
          </cell>
        </row>
        <row r="36">
          <cell r="S36">
            <v>0</v>
          </cell>
          <cell r="T36">
            <v>0</v>
          </cell>
          <cell r="U36">
            <v>0</v>
          </cell>
          <cell r="X36">
            <v>0</v>
          </cell>
          <cell r="Y36">
            <v>0</v>
          </cell>
          <cell r="Z36">
            <v>0</v>
          </cell>
          <cell r="AA36">
            <v>0</v>
          </cell>
          <cell r="AB36">
            <v>0</v>
          </cell>
          <cell r="AC36">
            <v>0</v>
          </cell>
          <cell r="AD36">
            <v>0</v>
          </cell>
          <cell r="AE36">
            <v>0</v>
          </cell>
          <cell r="AF36">
            <v>0</v>
          </cell>
          <cell r="AG36">
            <v>0</v>
          </cell>
          <cell r="AH36">
            <v>226.61683161712958</v>
          </cell>
          <cell r="AI36">
            <v>0</v>
          </cell>
          <cell r="AJ36">
            <v>0</v>
          </cell>
          <cell r="AK36">
            <v>0</v>
          </cell>
          <cell r="AL36">
            <v>0</v>
          </cell>
          <cell r="AM36">
            <v>0</v>
          </cell>
          <cell r="AN36">
            <v>0</v>
          </cell>
        </row>
        <row r="37">
          <cell r="S37">
            <v>0</v>
          </cell>
          <cell r="T37">
            <v>0</v>
          </cell>
          <cell r="U37">
            <v>0</v>
          </cell>
          <cell r="X37">
            <v>0</v>
          </cell>
          <cell r="Y37">
            <v>0</v>
          </cell>
          <cell r="Z37">
            <v>0</v>
          </cell>
          <cell r="AA37">
            <v>0</v>
          </cell>
          <cell r="AB37">
            <v>0</v>
          </cell>
          <cell r="AC37">
            <v>0</v>
          </cell>
          <cell r="AD37">
            <v>0</v>
          </cell>
          <cell r="AE37">
            <v>0</v>
          </cell>
          <cell r="AF37">
            <v>0</v>
          </cell>
          <cell r="AG37">
            <v>0</v>
          </cell>
          <cell r="AH37">
            <v>221.40750533542803</v>
          </cell>
          <cell r="AI37">
            <v>0</v>
          </cell>
          <cell r="AJ37">
            <v>0</v>
          </cell>
          <cell r="AK37">
            <v>0</v>
          </cell>
          <cell r="AL37">
            <v>0</v>
          </cell>
          <cell r="AM37">
            <v>0</v>
          </cell>
          <cell r="AN37">
            <v>0</v>
          </cell>
        </row>
        <row r="38">
          <cell r="S38">
            <v>0</v>
          </cell>
          <cell r="T38">
            <v>0</v>
          </cell>
          <cell r="U38">
            <v>0</v>
          </cell>
          <cell r="X38">
            <v>0</v>
          </cell>
          <cell r="Y38">
            <v>0</v>
          </cell>
          <cell r="Z38">
            <v>0</v>
          </cell>
          <cell r="AA38">
            <v>0</v>
          </cell>
          <cell r="AB38">
            <v>0</v>
          </cell>
          <cell r="AC38">
            <v>0</v>
          </cell>
          <cell r="AD38">
            <v>0</v>
          </cell>
          <cell r="AE38">
            <v>0</v>
          </cell>
          <cell r="AF38">
            <v>0</v>
          </cell>
          <cell r="AG38">
            <v>0</v>
          </cell>
          <cell r="AH38">
            <v>216.32969940708745</v>
          </cell>
          <cell r="AI38">
            <v>0</v>
          </cell>
          <cell r="AJ38">
            <v>0</v>
          </cell>
          <cell r="AK38">
            <v>0</v>
          </cell>
          <cell r="AL38">
            <v>0</v>
          </cell>
          <cell r="AM38">
            <v>0</v>
          </cell>
          <cell r="AN38">
            <v>0</v>
          </cell>
        </row>
        <row r="67">
          <cell r="P67">
            <v>0</v>
          </cell>
          <cell r="Q67">
            <v>0</v>
          </cell>
          <cell r="R67">
            <v>0</v>
          </cell>
          <cell r="S67">
            <v>3.090842986832921</v>
          </cell>
          <cell r="T67">
            <v>0</v>
          </cell>
          <cell r="U67">
            <v>44.476427739747862</v>
          </cell>
          <cell r="V67">
            <v>12.5</v>
          </cell>
          <cell r="W67">
            <v>12.5</v>
          </cell>
          <cell r="X67">
            <v>12.5</v>
          </cell>
          <cell r="Y67">
            <v>2.9253851128756101</v>
          </cell>
          <cell r="Z67">
            <v>2.5646005597581762</v>
          </cell>
          <cell r="AA67">
            <v>3.8403657176983006</v>
          </cell>
          <cell r="AB67">
            <v>0</v>
          </cell>
          <cell r="AC67">
            <v>2.7870148487404669</v>
          </cell>
          <cell r="AD67">
            <v>3.6363358976331972E-2</v>
          </cell>
          <cell r="AE67">
            <v>0.34624751051825986</v>
          </cell>
          <cell r="AF67">
            <v>7.8686592352483027</v>
          </cell>
          <cell r="AG67">
            <v>6.9796967447020712</v>
          </cell>
          <cell r="AH67">
            <v>637.91002351887744</v>
          </cell>
          <cell r="AI67">
            <v>24.107206750829015</v>
          </cell>
          <cell r="AJ67">
            <v>2.5585521229532064</v>
          </cell>
          <cell r="AK67">
            <v>3.2096278516051147</v>
          </cell>
          <cell r="AL67">
            <v>8.6201953502097403E-2</v>
          </cell>
          <cell r="AM67">
            <v>0</v>
          </cell>
          <cell r="AN67">
            <v>0</v>
          </cell>
        </row>
        <row r="68">
          <cell r="P68">
            <v>0</v>
          </cell>
          <cell r="Q68">
            <v>0</v>
          </cell>
          <cell r="R68">
            <v>0</v>
          </cell>
          <cell r="S68">
            <v>3.0711909389578027</v>
          </cell>
          <cell r="T68">
            <v>0</v>
          </cell>
          <cell r="U68">
            <v>43.18901002202611</v>
          </cell>
          <cell r="V68">
            <v>11.989868213864227</v>
          </cell>
          <cell r="W68">
            <v>11.989868213864227</v>
          </cell>
          <cell r="X68">
            <v>11.989868213864227</v>
          </cell>
          <cell r="Y68">
            <v>3.1848476015485208</v>
          </cell>
          <cell r="Z68">
            <v>2.5297425954737784</v>
          </cell>
          <cell r="AA68">
            <v>3.7825123088865178</v>
          </cell>
          <cell r="AB68">
            <v>0</v>
          </cell>
          <cell r="AC68">
            <v>2.7535648259565901</v>
          </cell>
          <cell r="AD68">
            <v>3.5941584920931691E-2</v>
          </cell>
          <cell r="AE68">
            <v>0.34194635486410513</v>
          </cell>
          <cell r="AF68">
            <v>7.9016119957879996</v>
          </cell>
          <cell r="AG68">
            <v>6.8960723570368945</v>
          </cell>
          <cell r="AH68">
            <v>691.03816662509985</v>
          </cell>
          <cell r="AI68">
            <v>23.735316107178331</v>
          </cell>
          <cell r="AJ68">
            <v>2.5162629760391759</v>
          </cell>
          <cell r="AK68">
            <v>3.1723997793530905</v>
          </cell>
          <cell r="AL68">
            <v>8.5273139167343678E-2</v>
          </cell>
          <cell r="AM68">
            <v>0</v>
          </cell>
          <cell r="AN68">
            <v>0</v>
          </cell>
        </row>
        <row r="69">
          <cell r="P69">
            <v>0</v>
          </cell>
          <cell r="Q69">
            <v>0</v>
          </cell>
          <cell r="R69">
            <v>0</v>
          </cell>
          <cell r="S69">
            <v>3.0520136689943516</v>
          </cell>
          <cell r="T69">
            <v>0</v>
          </cell>
          <cell r="U69">
            <v>41.978316589933328</v>
          </cell>
          <cell r="V69">
            <v>11.500555182866542</v>
          </cell>
          <cell r="W69">
            <v>11.500555182866542</v>
          </cell>
          <cell r="X69">
            <v>11.500555182866542</v>
          </cell>
          <cell r="Y69">
            <v>3.4447290587813071</v>
          </cell>
          <cell r="Z69">
            <v>2.4954605367655769</v>
          </cell>
          <cell r="AA69">
            <v>3.7255499210006615</v>
          </cell>
          <cell r="AB69">
            <v>0</v>
          </cell>
          <cell r="AC69">
            <v>2.720571051848478</v>
          </cell>
          <cell r="AD69">
            <v>3.552470297007887E-2</v>
          </cell>
          <cell r="AE69">
            <v>0.33769862902359321</v>
          </cell>
          <cell r="AF69">
            <v>11.754593183889289</v>
          </cell>
          <cell r="AG69">
            <v>6.8134498808398174</v>
          </cell>
          <cell r="AH69">
            <v>726.03821294114391</v>
          </cell>
          <cell r="AI69">
            <v>23.370171764429411</v>
          </cell>
          <cell r="AJ69">
            <v>2.474672807242758</v>
          </cell>
          <cell r="AK69">
            <v>3.1356035108576634</v>
          </cell>
          <cell r="AL69">
            <v>8.435433268082769E-2</v>
          </cell>
          <cell r="AM69">
            <v>0</v>
          </cell>
          <cell r="AN69">
            <v>0</v>
          </cell>
        </row>
        <row r="70">
          <cell r="P70">
            <v>0</v>
          </cell>
          <cell r="Q70">
            <v>0</v>
          </cell>
          <cell r="R70">
            <v>0</v>
          </cell>
          <cell r="S70">
            <v>3.0329926219101884</v>
          </cell>
          <cell r="T70">
            <v>0</v>
          </cell>
          <cell r="U70">
            <v>40.819695166383532</v>
          </cell>
          <cell r="V70">
            <v>11.031211282307442</v>
          </cell>
          <cell r="W70">
            <v>11.031211282307442</v>
          </cell>
          <cell r="X70">
            <v>11.031211282307442</v>
          </cell>
          <cell r="Y70">
            <v>3.4083945055356843</v>
          </cell>
          <cell r="Z70">
            <v>2.4617433818032435</v>
          </cell>
          <cell r="AA70">
            <v>3.6694645831438808</v>
          </cell>
          <cell r="AB70">
            <v>0</v>
          </cell>
          <cell r="AC70">
            <v>2.6879850433603378</v>
          </cell>
          <cell r="AD70">
            <v>3.5112656380864353E-2</v>
          </cell>
          <cell r="AE70">
            <v>0.3335036692809194</v>
          </cell>
          <cell r="AF70">
            <v>18.011732864733951</v>
          </cell>
          <cell r="AG70">
            <v>6.7318173121175322</v>
          </cell>
          <cell r="AH70">
            <v>717.92212256306652</v>
          </cell>
          <cell r="AI70">
            <v>23.011622428730359</v>
          </cell>
          <cell r="AJ70">
            <v>2.4337700634718589</v>
          </cell>
          <cell r="AK70">
            <v>3.0992340376810357</v>
          </cell>
          <cell r="AL70">
            <v>8.3445426209344642E-2</v>
          </cell>
          <cell r="AM70">
            <v>0</v>
          </cell>
          <cell r="AN70">
            <v>0</v>
          </cell>
        </row>
        <row r="71">
          <cell r="P71">
            <v>0</v>
          </cell>
          <cell r="Q71">
            <v>0</v>
          </cell>
          <cell r="R71">
            <v>0</v>
          </cell>
          <cell r="S71">
            <v>3.0141245615735102</v>
          </cell>
          <cell r="T71">
            <v>0</v>
          </cell>
          <cell r="U71">
            <v>39.709133642392302</v>
          </cell>
          <cell r="V71">
            <v>10.581021561132674</v>
          </cell>
          <cell r="W71">
            <v>10.581021561132674</v>
          </cell>
          <cell r="X71">
            <v>10.581021561132674</v>
          </cell>
          <cell r="Y71">
            <v>3.3724964131762936</v>
          </cell>
          <cell r="Z71">
            <v>2.4285803634800467</v>
          </cell>
          <cell r="AA71">
            <v>3.614242546564741</v>
          </cell>
          <cell r="AB71">
            <v>0</v>
          </cell>
          <cell r="AC71">
            <v>2.6558010444972613</v>
          </cell>
          <cell r="AD71">
            <v>3.4705389068532926E-2</v>
          </cell>
          <cell r="AE71">
            <v>0.32936082016508927</v>
          </cell>
          <cell r="AF71">
            <v>25.446289231812994</v>
          </cell>
          <cell r="AG71">
            <v>6.6511627906976765</v>
          </cell>
          <cell r="AH71">
            <v>701.41897690263602</v>
          </cell>
          <cell r="AI71">
            <v>22.659521010758024</v>
          </cell>
          <cell r="AJ71">
            <v>2.3935433825901997</v>
          </cell>
          <cell r="AK71">
            <v>3.0632864094776528</v>
          </cell>
          <cell r="AL71">
            <v>8.2546313081577921E-2</v>
          </cell>
          <cell r="AM71">
            <v>0</v>
          </cell>
          <cell r="AN71">
            <v>0</v>
          </cell>
        </row>
        <row r="72">
          <cell r="P72">
            <v>0</v>
          </cell>
          <cell r="Q72">
            <v>0</v>
          </cell>
          <cell r="R72">
            <v>0</v>
          </cell>
          <cell r="S72">
            <v>2.9954096326013104</v>
          </cell>
          <cell r="T72">
            <v>0</v>
          </cell>
          <cell r="U72">
            <v>38.644003259451942</v>
          </cell>
          <cell r="V72">
            <v>10.149204326882936</v>
          </cell>
          <cell r="W72">
            <v>10.149204326882936</v>
          </cell>
          <cell r="X72">
            <v>10.149204326882936</v>
          </cell>
          <cell r="Y72">
            <v>3.3370288809234436</v>
          </cell>
          <cell r="Z72">
            <v>2.3959609439762954</v>
          </cell>
          <cell r="AA72">
            <v>3.5598702810872367</v>
          </cell>
          <cell r="AB72">
            <v>0</v>
          </cell>
          <cell r="AC72">
            <v>2.6240142998332008</v>
          </cell>
          <cell r="AD72">
            <v>3.4302845598849413E-2</v>
          </cell>
          <cell r="AE72">
            <v>0.32526943434749966</v>
          </cell>
          <cell r="AF72">
            <v>27.841781753476383</v>
          </cell>
          <cell r="AG72">
            <v>6.5714745985057048</v>
          </cell>
          <cell r="AH72">
            <v>685.33248772165302</v>
          </cell>
          <cell r="AI72">
            <v>22.313724486716993</v>
          </cell>
          <cell r="AJ72">
            <v>2.3539815902610957</v>
          </cell>
          <cell r="AK72">
            <v>3.0277557333204008</v>
          </cell>
          <cell r="AL72">
            <v>8.165688777557982E-2</v>
          </cell>
          <cell r="AM72">
            <v>0</v>
          </cell>
          <cell r="AN72">
            <v>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com.sap.ip.bi.xl.hiddensheet"/>
      <sheetName val="Production 2020-2022"/>
      <sheetName val="Gross"/>
    </sheetNames>
    <sheetDataSet>
      <sheetData sheetId="0" refreshError="1"/>
      <sheetData sheetId="1" refreshError="1"/>
      <sheetData sheetId="2" refreshError="1">
        <row r="8">
          <cell r="L8">
            <v>770.845483870968</v>
          </cell>
        </row>
        <row r="22">
          <cell r="L22">
            <v>104.41193548387101</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5" Type="http://schemas.openxmlformats.org/officeDocument/2006/relationships/comments" Target="../comments5.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5.bin"/><Relationship Id="rId5" Type="http://schemas.openxmlformats.org/officeDocument/2006/relationships/comments" Target="../comments6.xml"/><Relationship Id="rId4" Type="http://schemas.openxmlformats.org/officeDocument/2006/relationships/ctrlProp" Target="../ctrlProps/ctrlProp2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7.bin"/><Relationship Id="rId5" Type="http://schemas.openxmlformats.org/officeDocument/2006/relationships/comments" Target="../comments8.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3.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8.bin"/><Relationship Id="rId5" Type="http://schemas.openxmlformats.org/officeDocument/2006/relationships/comments" Target="../comments10.xml"/><Relationship Id="rId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5.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6.vml"/><Relationship Id="rId1" Type="http://schemas.openxmlformats.org/officeDocument/2006/relationships/drawing" Target="../drawings/drawing15.xml"/><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9.bin"/><Relationship Id="rId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T25"/>
  <sheetViews>
    <sheetView showGridLines="0" tabSelected="1" zoomScale="110" zoomScaleNormal="110" workbookViewId="0"/>
  </sheetViews>
  <sheetFormatPr defaultRowHeight="14.4"/>
  <cols>
    <col min="1" max="2" width="16.44140625" customWidth="1"/>
  </cols>
  <sheetData>
    <row r="1" spans="3:20" ht="31.95" customHeight="1"/>
    <row r="2" spans="3:20">
      <c r="C2" s="417"/>
      <c r="D2" s="417"/>
      <c r="E2" s="417"/>
      <c r="F2" s="417"/>
      <c r="G2" s="417"/>
      <c r="H2" s="417"/>
      <c r="I2" s="417"/>
      <c r="J2" s="417"/>
      <c r="K2" s="417"/>
      <c r="L2" s="413"/>
      <c r="M2" s="413"/>
      <c r="N2" s="413"/>
      <c r="O2" s="413"/>
      <c r="P2" s="413"/>
      <c r="Q2" s="413"/>
      <c r="R2" s="413"/>
      <c r="S2" s="413"/>
      <c r="T2" s="413"/>
    </row>
    <row r="3" spans="3:20" ht="21">
      <c r="C3" s="417"/>
      <c r="D3" s="635" t="s">
        <v>571</v>
      </c>
      <c r="E3" s="417"/>
      <c r="F3" s="417"/>
      <c r="G3" s="417"/>
      <c r="H3" s="417"/>
      <c r="I3" s="417"/>
      <c r="J3" s="417"/>
      <c r="K3" s="417"/>
      <c r="L3" s="413"/>
      <c r="M3" s="636" t="s">
        <v>572</v>
      </c>
      <c r="N3" s="413"/>
      <c r="O3" s="413"/>
      <c r="P3" s="413"/>
      <c r="Q3" s="413"/>
      <c r="R3" s="413"/>
      <c r="S3" s="413"/>
      <c r="T3" s="413"/>
    </row>
    <row r="4" spans="3:20" ht="14.7" customHeight="1">
      <c r="C4" s="417"/>
      <c r="D4" s="418"/>
      <c r="E4" s="417"/>
      <c r="F4" s="417"/>
      <c r="G4" s="417"/>
      <c r="H4" s="417"/>
      <c r="I4" s="417"/>
      <c r="J4" s="417"/>
      <c r="K4" s="417"/>
      <c r="L4" s="413"/>
      <c r="M4" s="414"/>
      <c r="N4" s="413"/>
      <c r="O4" s="413"/>
      <c r="P4" s="413"/>
      <c r="Q4" s="413"/>
      <c r="R4" s="413"/>
      <c r="S4" s="413"/>
      <c r="T4" s="413"/>
    </row>
    <row r="5" spans="3:20">
      <c r="C5" s="417"/>
      <c r="D5" s="417"/>
      <c r="E5" s="417"/>
      <c r="F5" s="417"/>
      <c r="G5" s="417"/>
      <c r="H5" s="417"/>
      <c r="I5" s="417"/>
      <c r="J5" s="417"/>
      <c r="K5" s="417"/>
      <c r="L5" s="413"/>
      <c r="M5" s="413"/>
      <c r="N5" s="413"/>
      <c r="O5" s="413"/>
      <c r="P5" s="413"/>
      <c r="Q5" s="413"/>
      <c r="R5" s="413"/>
      <c r="S5" s="413"/>
      <c r="T5" s="413"/>
    </row>
    <row r="6" spans="3:20">
      <c r="C6" s="417"/>
      <c r="D6" s="417"/>
      <c r="E6" s="417"/>
      <c r="F6" s="417"/>
      <c r="G6" s="417"/>
      <c r="H6" s="417"/>
      <c r="I6" s="417"/>
      <c r="J6" s="417"/>
      <c r="K6" s="417"/>
      <c r="L6" s="413"/>
      <c r="M6" s="413"/>
      <c r="N6" s="413"/>
      <c r="O6" s="413"/>
      <c r="P6" s="413"/>
      <c r="Q6" s="413"/>
      <c r="R6" s="413"/>
      <c r="S6" s="413"/>
      <c r="T6" s="413"/>
    </row>
    <row r="7" spans="3:20">
      <c r="C7" s="417"/>
      <c r="D7" s="417"/>
      <c r="E7" s="417"/>
      <c r="F7" s="417"/>
      <c r="G7" s="417"/>
      <c r="H7" s="417"/>
      <c r="I7" s="417"/>
      <c r="J7" s="417"/>
      <c r="K7" s="417"/>
      <c r="L7" s="413"/>
      <c r="M7" s="413"/>
      <c r="N7" s="413"/>
      <c r="O7" s="413"/>
      <c r="P7" s="413"/>
      <c r="Q7" s="413"/>
      <c r="R7" s="413"/>
      <c r="S7" s="413"/>
      <c r="T7" s="413"/>
    </row>
    <row r="8" spans="3:20">
      <c r="C8" s="417"/>
      <c r="D8" s="417"/>
      <c r="E8" s="417"/>
      <c r="F8" s="417"/>
      <c r="G8" s="417"/>
      <c r="H8" s="417"/>
      <c r="I8" s="417"/>
      <c r="J8" s="417"/>
      <c r="K8" s="417"/>
      <c r="L8" s="413"/>
      <c r="M8" s="413"/>
      <c r="N8" s="413"/>
      <c r="O8" s="413"/>
      <c r="P8" s="413"/>
      <c r="Q8" s="413"/>
      <c r="R8" s="413"/>
      <c r="S8" s="413"/>
      <c r="T8" s="413"/>
    </row>
    <row r="9" spans="3:20">
      <c r="C9" s="417"/>
      <c r="D9" s="417"/>
      <c r="E9" s="417"/>
      <c r="F9" s="417"/>
      <c r="G9" s="417"/>
      <c r="H9" s="417"/>
      <c r="I9" s="417"/>
      <c r="J9" s="417"/>
      <c r="K9" s="417"/>
      <c r="L9" s="413"/>
      <c r="M9" s="413"/>
      <c r="N9" s="413"/>
      <c r="O9" s="413"/>
      <c r="P9" s="413"/>
      <c r="Q9" s="413"/>
      <c r="R9" s="413"/>
      <c r="S9" s="413"/>
      <c r="T9" s="413"/>
    </row>
    <row r="10" spans="3:20">
      <c r="C10" s="417"/>
      <c r="D10" s="417"/>
      <c r="E10" s="417"/>
      <c r="F10" s="417"/>
      <c r="G10" s="417"/>
      <c r="H10" s="417"/>
      <c r="I10" s="417"/>
      <c r="J10" s="417"/>
      <c r="K10" s="417"/>
      <c r="L10" s="413"/>
      <c r="M10" s="413"/>
      <c r="N10" s="413"/>
      <c r="O10" s="413"/>
      <c r="P10" s="413"/>
      <c r="Q10" s="413"/>
      <c r="R10" s="413"/>
      <c r="S10" s="413"/>
      <c r="T10" s="413"/>
    </row>
    <row r="11" spans="3:20">
      <c r="C11" s="417"/>
      <c r="D11" s="417"/>
      <c r="E11" s="417"/>
      <c r="F11" s="417"/>
      <c r="G11" s="417"/>
      <c r="H11" s="417"/>
      <c r="I11" s="417"/>
      <c r="J11" s="417"/>
      <c r="K11" s="417"/>
      <c r="L11" s="413"/>
      <c r="M11" s="413"/>
      <c r="N11" s="413"/>
      <c r="O11" s="413"/>
      <c r="P11" s="413"/>
      <c r="Q11" s="413"/>
      <c r="R11" s="413"/>
      <c r="S11" s="413"/>
      <c r="T11" s="413"/>
    </row>
    <row r="12" spans="3:20">
      <c r="C12" s="417"/>
      <c r="D12" s="417"/>
      <c r="E12" s="417"/>
      <c r="F12" s="417"/>
      <c r="G12" s="417"/>
      <c r="H12" s="417"/>
      <c r="I12" s="417"/>
      <c r="J12" s="417"/>
      <c r="K12" s="417"/>
      <c r="L12" s="413"/>
      <c r="M12" s="413"/>
      <c r="N12" s="413"/>
      <c r="O12" s="413"/>
      <c r="P12" s="413"/>
      <c r="Q12" s="413"/>
      <c r="R12" s="413"/>
      <c r="S12" s="413"/>
      <c r="T12" s="413"/>
    </row>
    <row r="13" spans="3:20">
      <c r="C13" s="417"/>
      <c r="D13" s="417"/>
      <c r="E13" s="417"/>
      <c r="F13" s="417"/>
      <c r="G13" s="417"/>
      <c r="H13" s="417"/>
      <c r="I13" s="417"/>
      <c r="J13" s="417"/>
      <c r="K13" s="417"/>
      <c r="L13" s="413"/>
      <c r="M13" s="413"/>
      <c r="N13" s="413"/>
      <c r="O13" s="413"/>
      <c r="P13" s="413"/>
      <c r="Q13" s="413"/>
      <c r="R13" s="413"/>
      <c r="S13" s="413"/>
      <c r="T13" s="413"/>
    </row>
    <row r="14" spans="3:20">
      <c r="C14" s="417"/>
      <c r="D14" s="417"/>
      <c r="E14" s="417"/>
      <c r="F14" s="417"/>
      <c r="G14" s="417"/>
      <c r="H14" s="417"/>
      <c r="I14" s="417"/>
      <c r="J14" s="417"/>
      <c r="K14" s="417"/>
      <c r="L14" s="413"/>
      <c r="M14" s="413"/>
      <c r="N14" s="413"/>
      <c r="O14" s="413"/>
      <c r="P14" s="413"/>
      <c r="Q14" s="413"/>
      <c r="R14" s="413"/>
      <c r="S14" s="413"/>
      <c r="T14" s="413"/>
    </row>
    <row r="15" spans="3:20">
      <c r="C15" s="417"/>
      <c r="D15" s="417"/>
      <c r="E15" s="417"/>
      <c r="F15" s="417"/>
      <c r="G15" s="417"/>
      <c r="H15" s="417"/>
      <c r="I15" s="417"/>
      <c r="J15" s="417"/>
      <c r="K15" s="417"/>
      <c r="L15" s="413"/>
      <c r="M15" s="413"/>
      <c r="N15" s="413"/>
      <c r="O15" s="413"/>
      <c r="P15" s="413"/>
      <c r="Q15" s="413"/>
      <c r="R15" s="413"/>
      <c r="S15" s="413"/>
      <c r="T15" s="413"/>
    </row>
    <row r="16" spans="3:20">
      <c r="C16" s="417"/>
      <c r="D16" s="417"/>
      <c r="E16" s="417"/>
      <c r="F16" s="417"/>
      <c r="G16" s="417"/>
      <c r="H16" s="417"/>
      <c r="I16" s="417"/>
      <c r="J16" s="417"/>
      <c r="K16" s="417"/>
      <c r="L16" s="413"/>
      <c r="M16" s="413"/>
      <c r="N16" s="413"/>
      <c r="O16" s="413"/>
      <c r="P16" s="413"/>
      <c r="Q16" s="413"/>
      <c r="R16" s="413"/>
      <c r="S16" s="413"/>
      <c r="T16" s="413"/>
    </row>
    <row r="17" spans="3:20">
      <c r="C17" s="417"/>
      <c r="D17" s="417"/>
      <c r="E17" s="417"/>
      <c r="F17" s="417"/>
      <c r="G17" s="417"/>
      <c r="H17" s="417"/>
      <c r="I17" s="417"/>
      <c r="J17" s="417"/>
      <c r="K17" s="417"/>
      <c r="L17" s="413"/>
      <c r="M17" s="413"/>
      <c r="N17" s="413"/>
      <c r="O17" s="413"/>
      <c r="P17" s="413"/>
      <c r="Q17" s="413"/>
      <c r="R17" s="413"/>
      <c r="S17" s="413"/>
      <c r="T17" s="413"/>
    </row>
    <row r="18" spans="3:20">
      <c r="C18" s="417"/>
      <c r="D18" s="417"/>
      <c r="E18" s="417"/>
      <c r="F18" s="417"/>
      <c r="G18" s="417"/>
      <c r="H18" s="417"/>
      <c r="I18" s="417"/>
      <c r="J18" s="417"/>
      <c r="K18" s="417"/>
      <c r="L18" s="413"/>
      <c r="M18" s="413"/>
      <c r="N18" s="413"/>
      <c r="O18" s="413"/>
      <c r="P18" s="413"/>
      <c r="Q18" s="413"/>
      <c r="R18" s="413"/>
      <c r="S18" s="413"/>
      <c r="T18" s="413"/>
    </row>
    <row r="19" spans="3:20">
      <c r="C19" s="417"/>
      <c r="D19" s="417"/>
      <c r="E19" s="417"/>
      <c r="F19" s="417"/>
      <c r="G19" s="417"/>
      <c r="H19" s="417"/>
      <c r="I19" s="417"/>
      <c r="J19" s="417"/>
      <c r="K19" s="417"/>
      <c r="L19" s="413"/>
      <c r="M19" s="413"/>
      <c r="N19" s="413"/>
      <c r="O19" s="413"/>
      <c r="P19" s="413"/>
      <c r="Q19" s="413"/>
      <c r="R19" s="413"/>
      <c r="S19" s="413"/>
      <c r="T19" s="413"/>
    </row>
    <row r="20" spans="3:20">
      <c r="C20" s="419"/>
      <c r="D20" s="419"/>
      <c r="E20" s="419"/>
      <c r="F20" s="419"/>
      <c r="G20" s="419"/>
      <c r="H20" s="419"/>
      <c r="I20" s="419"/>
      <c r="J20" s="419"/>
      <c r="K20" s="419"/>
      <c r="L20" s="419"/>
      <c r="M20" s="419"/>
      <c r="N20" s="419"/>
      <c r="O20" s="419"/>
      <c r="P20" s="419"/>
      <c r="Q20" s="419"/>
      <c r="R20" s="419"/>
      <c r="S20" s="419"/>
      <c r="T20" s="419"/>
    </row>
    <row r="21" spans="3:20" ht="18">
      <c r="C21" s="419"/>
      <c r="D21" s="419"/>
      <c r="E21" s="419"/>
      <c r="F21" s="419"/>
      <c r="G21" s="419"/>
      <c r="H21" s="419"/>
      <c r="I21" s="637" t="s">
        <v>573</v>
      </c>
      <c r="J21" s="637"/>
      <c r="K21" s="637"/>
      <c r="L21" s="637"/>
      <c r="M21" s="637"/>
      <c r="N21" s="637"/>
      <c r="O21" s="637"/>
      <c r="P21" s="637"/>
      <c r="Q21" s="637"/>
      <c r="R21" s="637"/>
      <c r="S21" s="419"/>
      <c r="T21" s="419"/>
    </row>
    <row r="22" spans="3:20">
      <c r="C22" s="419"/>
      <c r="D22" s="419"/>
      <c r="E22" s="419"/>
      <c r="F22" s="419"/>
      <c r="G22" s="419"/>
      <c r="H22" s="419"/>
      <c r="I22" s="419"/>
      <c r="J22" s="419"/>
      <c r="K22" s="419"/>
      <c r="L22" s="419"/>
      <c r="M22" s="419"/>
      <c r="N22" s="419"/>
      <c r="O22" s="419"/>
      <c r="P22" s="419"/>
      <c r="Q22" s="419"/>
      <c r="R22" s="419"/>
      <c r="S22" s="419"/>
      <c r="T22" s="419"/>
    </row>
    <row r="23" spans="3:20" ht="19.2" customHeight="1">
      <c r="C23" s="419"/>
      <c r="D23" s="419"/>
      <c r="E23" s="419"/>
      <c r="F23" s="419"/>
      <c r="G23" s="419"/>
      <c r="H23" s="419"/>
      <c r="I23" s="419"/>
      <c r="J23" s="419"/>
      <c r="K23" s="419"/>
      <c r="L23" s="419"/>
      <c r="M23" s="419"/>
      <c r="N23" s="419"/>
      <c r="O23" s="419"/>
      <c r="P23" s="419"/>
      <c r="Q23" s="419"/>
      <c r="R23" s="419"/>
      <c r="S23" s="419"/>
      <c r="T23" s="419"/>
    </row>
    <row r="24" spans="3:20">
      <c r="C24" s="419"/>
      <c r="D24" s="419"/>
      <c r="E24" s="419"/>
      <c r="F24" s="419"/>
      <c r="G24" s="419"/>
      <c r="H24" s="419"/>
      <c r="I24" s="419"/>
      <c r="J24" s="419"/>
      <c r="K24" s="419"/>
      <c r="L24" s="419"/>
      <c r="M24" s="419"/>
      <c r="N24" s="419"/>
      <c r="O24" s="419"/>
      <c r="P24" s="419"/>
      <c r="Q24" s="419"/>
      <c r="R24" s="419"/>
      <c r="S24" s="419"/>
      <c r="T24" s="419"/>
    </row>
    <row r="25" spans="3:20">
      <c r="C25" s="419"/>
      <c r="D25" s="419"/>
      <c r="E25" s="419"/>
      <c r="F25" s="419"/>
      <c r="G25" s="419"/>
      <c r="H25" s="419"/>
      <c r="I25" s="419"/>
      <c r="J25" s="419"/>
      <c r="K25" s="419"/>
      <c r="L25" s="419"/>
      <c r="M25" s="419"/>
      <c r="N25" s="419"/>
      <c r="O25" s="419"/>
      <c r="P25" s="419"/>
      <c r="Q25" s="419"/>
      <c r="R25" s="419"/>
      <c r="S25" s="419"/>
      <c r="T25" s="419"/>
    </row>
  </sheetData>
  <mergeCells count="1">
    <mergeCell ref="I21:R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6" r:id="rId4" name="Button 2">
              <controlPr defaultSize="0" print="0" autoFill="0" autoPict="0" macro="[0]!Macro1_Estadisticas">
                <anchor moveWithCells="1" sizeWithCells="1">
                  <from>
                    <xdr:col>3</xdr:col>
                    <xdr:colOff>99060</xdr:colOff>
                    <xdr:row>9</xdr:row>
                    <xdr:rowOff>114300</xdr:rowOff>
                  </from>
                  <to>
                    <xdr:col>5</xdr:col>
                    <xdr:colOff>556260</xdr:colOff>
                    <xdr:row>11</xdr:row>
                    <xdr:rowOff>60960</xdr:rowOff>
                  </to>
                </anchor>
              </controlPr>
            </control>
          </mc:Choice>
        </mc:AlternateContent>
        <mc:AlternateContent xmlns:mc="http://schemas.openxmlformats.org/markup-compatibility/2006">
          <mc:Choice Requires="x14">
            <control shapeId="62467" r:id="rId5" name="Button 3">
              <controlPr defaultSize="0" print="0" autoFill="0" autoPict="0" macro="[0]!Macro1_Estadisticas">
                <anchor moveWithCells="1" sizeWithCells="1">
                  <from>
                    <xdr:col>12</xdr:col>
                    <xdr:colOff>251460</xdr:colOff>
                    <xdr:row>9</xdr:row>
                    <xdr:rowOff>137160</xdr:rowOff>
                  </from>
                  <to>
                    <xdr:col>15</xdr:col>
                    <xdr:colOff>137160</xdr:colOff>
                    <xdr:row>11</xdr:row>
                    <xdr:rowOff>68580</xdr:rowOff>
                  </to>
                </anchor>
              </controlPr>
            </control>
          </mc:Choice>
        </mc:AlternateContent>
        <mc:AlternateContent xmlns:mc="http://schemas.openxmlformats.org/markup-compatibility/2006">
          <mc:Choice Requires="x14">
            <control shapeId="62468" r:id="rId6" name="Button 4">
              <controlPr defaultSize="0" print="0" autoFill="0" autoPict="0" macro="[0]!Macro2_Presupuesto">
                <anchor moveWithCells="1" sizeWithCells="1">
                  <from>
                    <xdr:col>12</xdr:col>
                    <xdr:colOff>251460</xdr:colOff>
                    <xdr:row>7</xdr:row>
                    <xdr:rowOff>114300</xdr:rowOff>
                  </from>
                  <to>
                    <xdr:col>15</xdr:col>
                    <xdr:colOff>137160</xdr:colOff>
                    <xdr:row>9</xdr:row>
                    <xdr:rowOff>68580</xdr:rowOff>
                  </to>
                </anchor>
              </controlPr>
            </control>
          </mc:Choice>
        </mc:AlternateContent>
        <mc:AlternateContent xmlns:mc="http://schemas.openxmlformats.org/markup-compatibility/2006">
          <mc:Choice Requires="x14">
            <control shapeId="62469" r:id="rId7" name="Button 5">
              <controlPr defaultSize="0" print="0" autoFill="0" autoPict="0" macro="[0]!Macro3_Monitoreos">
                <anchor moveWithCells="1" sizeWithCells="1">
                  <from>
                    <xdr:col>12</xdr:col>
                    <xdr:colOff>251460</xdr:colOff>
                    <xdr:row>11</xdr:row>
                    <xdr:rowOff>137160</xdr:rowOff>
                  </from>
                  <to>
                    <xdr:col>15</xdr:col>
                    <xdr:colOff>137160</xdr:colOff>
                    <xdr:row>13</xdr:row>
                    <xdr:rowOff>99060</xdr:rowOff>
                  </to>
                </anchor>
              </controlPr>
            </control>
          </mc:Choice>
        </mc:AlternateContent>
        <mc:AlternateContent xmlns:mc="http://schemas.openxmlformats.org/markup-compatibility/2006">
          <mc:Choice Requires="x14">
            <control shapeId="62470" r:id="rId8" name="Button 6">
              <controlPr defaultSize="0" print="0" autoFill="0" autoPict="0" macro="[0]!Macro4_Incidentes">
                <anchor moveWithCells="1" sizeWithCells="1">
                  <from>
                    <xdr:col>12</xdr:col>
                    <xdr:colOff>251460</xdr:colOff>
                    <xdr:row>13</xdr:row>
                    <xdr:rowOff>152400</xdr:rowOff>
                  </from>
                  <to>
                    <xdr:col>15</xdr:col>
                    <xdr:colOff>137160</xdr:colOff>
                    <xdr:row>15</xdr:row>
                    <xdr:rowOff>99060</xdr:rowOff>
                  </to>
                </anchor>
              </controlPr>
            </control>
          </mc:Choice>
        </mc:AlternateContent>
        <mc:AlternateContent xmlns:mc="http://schemas.openxmlformats.org/markup-compatibility/2006">
          <mc:Choice Requires="x14">
            <control shapeId="62471" r:id="rId9" name="Button 7">
              <controlPr defaultSize="0" print="0" autoFill="0" autoPict="0" macro="[0]!Macro5_Infoput">
                <anchor moveWithCells="1" sizeWithCells="1">
                  <from>
                    <xdr:col>12</xdr:col>
                    <xdr:colOff>251460</xdr:colOff>
                    <xdr:row>5</xdr:row>
                    <xdr:rowOff>22860</xdr:rowOff>
                  </from>
                  <to>
                    <xdr:col>15</xdr:col>
                    <xdr:colOff>137160</xdr:colOff>
                    <xdr:row>7</xdr:row>
                    <xdr:rowOff>60960</xdr:rowOff>
                  </to>
                </anchor>
              </controlPr>
            </control>
          </mc:Choice>
        </mc:AlternateContent>
        <mc:AlternateContent xmlns:mc="http://schemas.openxmlformats.org/markup-compatibility/2006">
          <mc:Choice Requires="x14">
            <control shapeId="62473" r:id="rId10" name="Button 9">
              <controlPr defaultSize="0" print="0" autoFill="0" autoPict="0" macro="[0]!Macro6_InfoVMM">
                <anchor moveWithCells="1" sizeWithCells="1">
                  <from>
                    <xdr:col>3</xdr:col>
                    <xdr:colOff>99060</xdr:colOff>
                    <xdr:row>4</xdr:row>
                    <xdr:rowOff>144780</xdr:rowOff>
                  </from>
                  <to>
                    <xdr:col>5</xdr:col>
                    <xdr:colOff>556260</xdr:colOff>
                    <xdr:row>7</xdr:row>
                    <xdr:rowOff>38100</xdr:rowOff>
                  </to>
                </anchor>
              </controlPr>
            </control>
          </mc:Choice>
        </mc:AlternateContent>
        <mc:AlternateContent xmlns:mc="http://schemas.openxmlformats.org/markup-compatibility/2006">
          <mc:Choice Requires="x14">
            <control shapeId="62474" r:id="rId11" name="Button 10">
              <controlPr defaultSize="0" print="0" autoFill="0" autoPict="0" macro="[0]!Macro8_PresupuestoVMM">
                <anchor moveWithCells="1" sizeWithCells="1">
                  <from>
                    <xdr:col>3</xdr:col>
                    <xdr:colOff>99060</xdr:colOff>
                    <xdr:row>7</xdr:row>
                    <xdr:rowOff>99060</xdr:rowOff>
                  </from>
                  <to>
                    <xdr:col>5</xdr:col>
                    <xdr:colOff>556260</xdr:colOff>
                    <xdr:row>9</xdr:row>
                    <xdr:rowOff>60960</xdr:rowOff>
                  </to>
                </anchor>
              </controlPr>
            </control>
          </mc:Choice>
        </mc:AlternateContent>
        <mc:AlternateContent xmlns:mc="http://schemas.openxmlformats.org/markup-compatibility/2006">
          <mc:Choice Requires="x14">
            <control shapeId="62475" r:id="rId12" name="Button 11">
              <controlPr defaultSize="0" print="0" autoFill="0" autoPict="0" macro="[0]!Macro9_MonitoreosVMM">
                <anchor moveWithCells="1" sizeWithCells="1">
                  <from>
                    <xdr:col>3</xdr:col>
                    <xdr:colOff>99060</xdr:colOff>
                    <xdr:row>11</xdr:row>
                    <xdr:rowOff>106680</xdr:rowOff>
                  </from>
                  <to>
                    <xdr:col>5</xdr:col>
                    <xdr:colOff>556260</xdr:colOff>
                    <xdr:row>13</xdr:row>
                    <xdr:rowOff>60960</xdr:rowOff>
                  </to>
                </anchor>
              </controlPr>
            </control>
          </mc:Choice>
        </mc:AlternateContent>
        <mc:AlternateContent xmlns:mc="http://schemas.openxmlformats.org/markup-compatibility/2006">
          <mc:Choice Requires="x14">
            <control shapeId="62477" r:id="rId13" name="Button 13">
              <controlPr defaultSize="0" print="0" autoFill="0" autoPict="0" macro="[0]!Macro7_IncidentesVMM">
                <anchor moveWithCells="1" sizeWithCells="1">
                  <from>
                    <xdr:col>3</xdr:col>
                    <xdr:colOff>99060</xdr:colOff>
                    <xdr:row>13</xdr:row>
                    <xdr:rowOff>106680</xdr:rowOff>
                  </from>
                  <to>
                    <xdr:col>5</xdr:col>
                    <xdr:colOff>533400</xdr:colOff>
                    <xdr:row>15</xdr:row>
                    <xdr:rowOff>76200</xdr:rowOff>
                  </to>
                </anchor>
              </controlPr>
            </control>
          </mc:Choice>
        </mc:AlternateContent>
        <mc:AlternateContent xmlns:mc="http://schemas.openxmlformats.org/markup-compatibility/2006">
          <mc:Choice Requires="x14">
            <control shapeId="62478" r:id="rId14" name="Button 14">
              <controlPr defaultSize="0" print="0" autoFill="0" autoPict="0" macro="[0]!Macro12_BBL">
                <anchor moveWithCells="1" sizeWithCells="1">
                  <from>
                    <xdr:col>7</xdr:col>
                    <xdr:colOff>327660</xdr:colOff>
                    <xdr:row>21</xdr:row>
                    <xdr:rowOff>137160</xdr:rowOff>
                  </from>
                  <to>
                    <xdr:col>9</xdr:col>
                    <xdr:colOff>441960</xdr:colOff>
                    <xdr:row>24</xdr:row>
                    <xdr:rowOff>60960</xdr:rowOff>
                  </to>
                </anchor>
              </controlPr>
            </control>
          </mc:Choice>
        </mc:AlternateContent>
        <mc:AlternateContent xmlns:mc="http://schemas.openxmlformats.org/markup-compatibility/2006">
          <mc:Choice Requires="x14">
            <control shapeId="62479" r:id="rId15" name="Button 15">
              <controlPr defaultSize="0" print="0" autoFill="0" autoPict="0" macro="[0]!Macro11_IncidentesGTE">
                <anchor moveWithCells="1" sizeWithCells="1">
                  <from>
                    <xdr:col>12</xdr:col>
                    <xdr:colOff>60960</xdr:colOff>
                    <xdr:row>21</xdr:row>
                    <xdr:rowOff>137160</xdr:rowOff>
                  </from>
                  <to>
                    <xdr:col>14</xdr:col>
                    <xdr:colOff>175260</xdr:colOff>
                    <xdr:row>24</xdr:row>
                    <xdr:rowOff>60960</xdr:rowOff>
                  </to>
                </anchor>
              </controlPr>
            </control>
          </mc:Choice>
        </mc:AlternateContent>
        <mc:AlternateContent xmlns:mc="http://schemas.openxmlformats.org/markup-compatibility/2006">
          <mc:Choice Requires="x14">
            <control shapeId="62480" r:id="rId16" name="Button 16">
              <controlPr defaultSize="0" print="0" autoFill="0" autoPict="0" macro="[0]!Macro10_MonitoreosGTE">
                <anchor moveWithCells="1" sizeWithCells="1">
                  <from>
                    <xdr:col>9</xdr:col>
                    <xdr:colOff>495300</xdr:colOff>
                    <xdr:row>21</xdr:row>
                    <xdr:rowOff>137160</xdr:rowOff>
                  </from>
                  <to>
                    <xdr:col>12</xdr:col>
                    <xdr:colOff>0</xdr:colOff>
                    <xdr:row>24</xdr:row>
                    <xdr:rowOff>60960</xdr:rowOff>
                  </to>
                </anchor>
              </controlPr>
            </control>
          </mc:Choice>
        </mc:AlternateContent>
        <mc:AlternateContent xmlns:mc="http://schemas.openxmlformats.org/markup-compatibility/2006">
          <mc:Choice Requires="x14">
            <control shapeId="62481" r:id="rId17" name="Button 17">
              <controlPr defaultSize="0" print="0" autoFill="0" autoPict="0" macro="[0]!Macro13_AGUA">
                <anchor moveWithCells="1" sizeWithCells="1">
                  <from>
                    <xdr:col>14</xdr:col>
                    <xdr:colOff>228600</xdr:colOff>
                    <xdr:row>21</xdr:row>
                    <xdr:rowOff>137160</xdr:rowOff>
                  </from>
                  <to>
                    <xdr:col>16</xdr:col>
                    <xdr:colOff>342900</xdr:colOff>
                    <xdr:row>24</xdr:row>
                    <xdr:rowOff>60960</xdr:rowOff>
                  </to>
                </anchor>
              </controlPr>
            </control>
          </mc:Choice>
        </mc:AlternateContent>
        <mc:AlternateContent xmlns:mc="http://schemas.openxmlformats.org/markup-compatibility/2006">
          <mc:Choice Requires="x14">
            <control shapeId="62482" r:id="rId18" name="Button 18">
              <controlPr defaultSize="0" print="0" autoFill="0" autoPict="0" macro="[0]!Macro14_ICAS">
                <anchor moveWithCells="1" sizeWithCells="1">
                  <from>
                    <xdr:col>16</xdr:col>
                    <xdr:colOff>403860</xdr:colOff>
                    <xdr:row>21</xdr:row>
                    <xdr:rowOff>137160</xdr:rowOff>
                  </from>
                  <to>
                    <xdr:col>18</xdr:col>
                    <xdr:colOff>518160</xdr:colOff>
                    <xdr:row>24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39997558519241921"/>
  </sheetPr>
  <dimension ref="B2:T43"/>
  <sheetViews>
    <sheetView showGridLines="0" view="pageBreakPreview" zoomScaleNormal="40" zoomScaleSheetLayoutView="100" workbookViewId="0"/>
  </sheetViews>
  <sheetFormatPr defaultColWidth="9.33203125" defaultRowHeight="14.4"/>
  <cols>
    <col min="1" max="1" width="4.33203125" style="342" customWidth="1"/>
    <col min="2" max="2" width="27.33203125" style="342" customWidth="1"/>
    <col min="3" max="4" width="9.33203125" style="342"/>
    <col min="5" max="5" width="8.6640625" style="342" customWidth="1"/>
    <col min="6" max="18" width="9.33203125" style="342"/>
    <col min="19" max="19" width="22.5546875" style="342" customWidth="1"/>
    <col min="20" max="20" width="59" style="342" customWidth="1"/>
    <col min="21" max="21" width="7" style="342" customWidth="1"/>
    <col min="22" max="16384" width="9.33203125" style="342"/>
  </cols>
  <sheetData>
    <row r="2" spans="2:20" ht="23.7" customHeight="1">
      <c r="B2" s="644"/>
      <c r="C2" s="644"/>
      <c r="D2" s="644"/>
      <c r="E2" s="644"/>
      <c r="F2" s="642" t="s">
        <v>295</v>
      </c>
      <c r="G2" s="642"/>
      <c r="H2" s="642"/>
      <c r="I2" s="642"/>
      <c r="J2" s="642"/>
      <c r="K2" s="642"/>
      <c r="L2" s="642"/>
      <c r="M2" s="642"/>
      <c r="N2" s="642"/>
      <c r="O2" s="642"/>
      <c r="P2" s="642"/>
      <c r="Q2" s="642"/>
      <c r="R2" s="642"/>
      <c r="S2" s="642"/>
      <c r="T2" s="643" t="s">
        <v>155</v>
      </c>
    </row>
    <row r="3" spans="2:20" ht="23.7" customHeight="1">
      <c r="B3" s="644"/>
      <c r="C3" s="644"/>
      <c r="D3" s="644"/>
      <c r="E3" s="644"/>
      <c r="F3" s="642"/>
      <c r="G3" s="642"/>
      <c r="H3" s="642"/>
      <c r="I3" s="642"/>
      <c r="J3" s="642"/>
      <c r="K3" s="642"/>
      <c r="L3" s="642"/>
      <c r="M3" s="642"/>
      <c r="N3" s="642"/>
      <c r="O3" s="642"/>
      <c r="P3" s="642"/>
      <c r="Q3" s="642"/>
      <c r="R3" s="642"/>
      <c r="S3" s="642"/>
      <c r="T3" s="643"/>
    </row>
    <row r="4" spans="2:20" ht="23.7" customHeight="1">
      <c r="B4" s="644"/>
      <c r="C4" s="644"/>
      <c r="D4" s="644"/>
      <c r="E4" s="644"/>
      <c r="F4" s="642" t="s">
        <v>296</v>
      </c>
      <c r="G4" s="642"/>
      <c r="H4" s="642"/>
      <c r="I4" s="642"/>
      <c r="J4" s="642"/>
      <c r="K4" s="642"/>
      <c r="L4" s="642"/>
      <c r="M4" s="642"/>
      <c r="N4" s="642"/>
      <c r="O4" s="642"/>
      <c r="P4" s="642"/>
      <c r="Q4" s="642"/>
      <c r="R4" s="642"/>
      <c r="S4" s="642"/>
      <c r="T4" s="643"/>
    </row>
    <row r="5" spans="2:20" ht="23.7" customHeight="1">
      <c r="B5" s="644"/>
      <c r="C5" s="644"/>
      <c r="D5" s="644"/>
      <c r="E5" s="644"/>
      <c r="F5" s="642"/>
      <c r="G5" s="642"/>
      <c r="H5" s="642"/>
      <c r="I5" s="642"/>
      <c r="J5" s="642"/>
      <c r="K5" s="642"/>
      <c r="L5" s="642"/>
      <c r="M5" s="642"/>
      <c r="N5" s="642"/>
      <c r="O5" s="642"/>
      <c r="P5" s="642"/>
      <c r="Q5" s="642"/>
      <c r="R5" s="642"/>
      <c r="S5" s="642"/>
      <c r="T5" s="643"/>
    </row>
    <row r="7" spans="2:20" ht="13.5" customHeight="1" thickBot="1"/>
    <row r="8" spans="2:20">
      <c r="B8" s="638" t="s">
        <v>116</v>
      </c>
      <c r="C8" s="639"/>
      <c r="D8" s="639"/>
      <c r="E8" s="639"/>
      <c r="F8" s="639"/>
      <c r="G8" s="639"/>
      <c r="H8" s="639"/>
      <c r="I8" s="639"/>
      <c r="J8" s="639"/>
      <c r="K8" s="639"/>
      <c r="L8" s="639"/>
      <c r="M8" s="639"/>
      <c r="N8" s="639"/>
      <c r="O8" s="639"/>
      <c r="P8" s="639"/>
      <c r="Q8" s="639"/>
      <c r="R8" s="639"/>
      <c r="S8" s="358"/>
      <c r="T8" s="640" t="s">
        <v>286</v>
      </c>
    </row>
    <row r="9" spans="2:20">
      <c r="B9" s="343" t="s">
        <v>287</v>
      </c>
      <c r="C9" s="344" t="s">
        <v>68</v>
      </c>
      <c r="D9" s="344" t="s">
        <v>69</v>
      </c>
      <c r="E9" s="344" t="s">
        <v>70</v>
      </c>
      <c r="F9" s="344" t="s">
        <v>1</v>
      </c>
      <c r="G9" s="344" t="s">
        <v>71</v>
      </c>
      <c r="H9" s="344" t="s">
        <v>72</v>
      </c>
      <c r="I9" s="344" t="s">
        <v>73</v>
      </c>
      <c r="J9" s="344" t="s">
        <v>2</v>
      </c>
      <c r="K9" s="344" t="s">
        <v>74</v>
      </c>
      <c r="L9" s="344" t="s">
        <v>75</v>
      </c>
      <c r="M9" s="344" t="s">
        <v>288</v>
      </c>
      <c r="N9" s="344" t="s">
        <v>3</v>
      </c>
      <c r="O9" s="344" t="s">
        <v>77</v>
      </c>
      <c r="P9" s="344" t="s">
        <v>78</v>
      </c>
      <c r="Q9" s="344" t="s">
        <v>289</v>
      </c>
      <c r="R9" s="344" t="s">
        <v>4</v>
      </c>
      <c r="S9" s="359" t="s">
        <v>65</v>
      </c>
      <c r="T9" s="641"/>
    </row>
    <row r="10" spans="2:20" ht="28.2" customHeight="1">
      <c r="B10" s="345" t="s">
        <v>290</v>
      </c>
      <c r="C10" s="366"/>
      <c r="D10" s="366"/>
      <c r="E10" s="366">
        <v>5</v>
      </c>
      <c r="F10" s="346">
        <f t="shared" ref="F10:F17" si="0">+C10+D10+E10</f>
        <v>5</v>
      </c>
      <c r="G10" s="366"/>
      <c r="H10" s="366"/>
      <c r="I10" s="366"/>
      <c r="J10" s="346">
        <f t="shared" ref="J10:J17" si="1">+G10+H10+I10</f>
        <v>0</v>
      </c>
      <c r="K10" s="366"/>
      <c r="L10" s="366"/>
      <c r="M10" s="366"/>
      <c r="N10" s="346">
        <f t="shared" ref="N10:N17" si="2">+K10+L10+M10</f>
        <v>0</v>
      </c>
      <c r="O10" s="366"/>
      <c r="P10" s="366"/>
      <c r="Q10" s="366"/>
      <c r="R10" s="346">
        <f t="shared" ref="R10:R17" si="3">+O10+P10+Q10</f>
        <v>0</v>
      </c>
      <c r="S10" s="360">
        <f t="shared" ref="S10:S17" si="4">+F10+J10+N10+R10</f>
        <v>5</v>
      </c>
      <c r="T10" s="347"/>
    </row>
    <row r="11" spans="2:20" ht="28.2" customHeight="1">
      <c r="B11" s="345" t="s">
        <v>371</v>
      </c>
      <c r="C11" s="366"/>
      <c r="D11" s="366">
        <v>1</v>
      </c>
      <c r="E11" s="366"/>
      <c r="F11" s="346">
        <f t="shared" si="0"/>
        <v>1</v>
      </c>
      <c r="G11" s="366"/>
      <c r="H11" s="366"/>
      <c r="I11" s="366"/>
      <c r="J11" s="346">
        <f t="shared" si="1"/>
        <v>0</v>
      </c>
      <c r="K11" s="366"/>
      <c r="L11" s="366"/>
      <c r="M11" s="366"/>
      <c r="N11" s="346">
        <f t="shared" si="2"/>
        <v>0</v>
      </c>
      <c r="O11" s="366"/>
      <c r="P11" s="366"/>
      <c r="Q11" s="366"/>
      <c r="R11" s="346">
        <f t="shared" si="3"/>
        <v>0</v>
      </c>
      <c r="S11" s="360">
        <f t="shared" si="4"/>
        <v>1</v>
      </c>
      <c r="T11" s="347"/>
    </row>
    <row r="12" spans="2:20" ht="28.8">
      <c r="B12" s="345" t="s">
        <v>307</v>
      </c>
      <c r="C12" s="366"/>
      <c r="D12" s="366">
        <v>2</v>
      </c>
      <c r="E12" s="366">
        <v>2</v>
      </c>
      <c r="F12" s="346">
        <f t="shared" si="0"/>
        <v>4</v>
      </c>
      <c r="G12" s="366"/>
      <c r="H12" s="366"/>
      <c r="I12" s="366"/>
      <c r="J12" s="346">
        <f t="shared" si="1"/>
        <v>0</v>
      </c>
      <c r="K12" s="366"/>
      <c r="L12" s="366"/>
      <c r="M12" s="366"/>
      <c r="N12" s="346">
        <f t="shared" si="2"/>
        <v>0</v>
      </c>
      <c r="O12" s="366"/>
      <c r="P12" s="366"/>
      <c r="Q12" s="366"/>
      <c r="R12" s="346">
        <f t="shared" si="3"/>
        <v>0</v>
      </c>
      <c r="S12" s="360">
        <f t="shared" si="4"/>
        <v>4</v>
      </c>
      <c r="T12" s="347"/>
    </row>
    <row r="13" spans="2:20" ht="28.95" customHeight="1">
      <c r="B13" s="365" t="s">
        <v>308</v>
      </c>
      <c r="C13" s="366"/>
      <c r="D13" s="366">
        <v>1</v>
      </c>
      <c r="E13" s="366">
        <v>2</v>
      </c>
      <c r="F13" s="346">
        <f t="shared" si="0"/>
        <v>3</v>
      </c>
      <c r="G13" s="366"/>
      <c r="H13" s="366"/>
      <c r="I13" s="366"/>
      <c r="J13" s="346">
        <f t="shared" si="1"/>
        <v>0</v>
      </c>
      <c r="K13" s="366"/>
      <c r="L13" s="366"/>
      <c r="M13" s="366"/>
      <c r="N13" s="346">
        <f t="shared" si="2"/>
        <v>0</v>
      </c>
      <c r="O13" s="366"/>
      <c r="P13" s="366"/>
      <c r="Q13" s="366"/>
      <c r="R13" s="346">
        <f t="shared" si="3"/>
        <v>0</v>
      </c>
      <c r="S13" s="360">
        <f t="shared" si="4"/>
        <v>3</v>
      </c>
      <c r="T13" s="347"/>
    </row>
    <row r="14" spans="2:20" ht="28.8">
      <c r="B14" s="345" t="s">
        <v>291</v>
      </c>
      <c r="C14" s="366">
        <v>2</v>
      </c>
      <c r="D14" s="366">
        <v>16</v>
      </c>
      <c r="E14" s="366">
        <v>11</v>
      </c>
      <c r="F14" s="346">
        <f t="shared" si="0"/>
        <v>29</v>
      </c>
      <c r="G14" s="366"/>
      <c r="H14" s="366"/>
      <c r="I14" s="366"/>
      <c r="J14" s="346">
        <f t="shared" si="1"/>
        <v>0</v>
      </c>
      <c r="K14" s="366"/>
      <c r="L14" s="366"/>
      <c r="M14" s="366"/>
      <c r="N14" s="346">
        <f t="shared" si="2"/>
        <v>0</v>
      </c>
      <c r="O14" s="366"/>
      <c r="P14" s="366"/>
      <c r="Q14" s="366"/>
      <c r="R14" s="346">
        <f t="shared" si="3"/>
        <v>0</v>
      </c>
      <c r="S14" s="360">
        <f t="shared" si="4"/>
        <v>29</v>
      </c>
      <c r="T14" s="347"/>
    </row>
    <row r="15" spans="2:20" ht="28.8">
      <c r="B15" s="345" t="s">
        <v>292</v>
      </c>
      <c r="C15" s="366"/>
      <c r="D15" s="366">
        <v>1</v>
      </c>
      <c r="E15" s="366">
        <v>2</v>
      </c>
      <c r="F15" s="346">
        <f t="shared" si="0"/>
        <v>3</v>
      </c>
      <c r="G15" s="366"/>
      <c r="H15" s="366"/>
      <c r="I15" s="366"/>
      <c r="J15" s="346">
        <f t="shared" si="1"/>
        <v>0</v>
      </c>
      <c r="K15" s="366"/>
      <c r="L15" s="366"/>
      <c r="M15" s="471"/>
      <c r="N15" s="346">
        <f t="shared" si="2"/>
        <v>0</v>
      </c>
      <c r="O15" s="366"/>
      <c r="P15" s="366"/>
      <c r="Q15" s="471"/>
      <c r="R15" s="346">
        <f t="shared" si="3"/>
        <v>0</v>
      </c>
      <c r="S15" s="360">
        <f t="shared" si="4"/>
        <v>3</v>
      </c>
      <c r="T15" s="347"/>
    </row>
    <row r="16" spans="2:20">
      <c r="B16" s="345" t="s">
        <v>293</v>
      </c>
      <c r="C16" s="366">
        <f>14+19+18</f>
        <v>51</v>
      </c>
      <c r="D16" s="366">
        <f>3+10+21+3</f>
        <v>37</v>
      </c>
      <c r="E16" s="366">
        <f>13+18+18</f>
        <v>49</v>
      </c>
      <c r="F16" s="346">
        <f t="shared" si="0"/>
        <v>137</v>
      </c>
      <c r="G16" s="366"/>
      <c r="H16" s="366"/>
      <c r="I16" s="366"/>
      <c r="J16" s="346">
        <f t="shared" si="1"/>
        <v>0</v>
      </c>
      <c r="K16" s="366"/>
      <c r="L16" s="366"/>
      <c r="M16" s="366"/>
      <c r="N16" s="346">
        <f t="shared" si="2"/>
        <v>0</v>
      </c>
      <c r="O16" s="366"/>
      <c r="P16" s="366"/>
      <c r="Q16" s="366"/>
      <c r="R16" s="346">
        <f t="shared" si="3"/>
        <v>0</v>
      </c>
      <c r="S16" s="360">
        <f t="shared" si="4"/>
        <v>137</v>
      </c>
      <c r="T16" s="349"/>
    </row>
    <row r="17" spans="2:20">
      <c r="B17" s="350" t="s">
        <v>294</v>
      </c>
      <c r="C17" s="367">
        <v>0</v>
      </c>
      <c r="D17" s="367">
        <v>0</v>
      </c>
      <c r="E17" s="367">
        <v>0</v>
      </c>
      <c r="F17" s="346">
        <f t="shared" si="0"/>
        <v>0</v>
      </c>
      <c r="G17" s="367"/>
      <c r="H17" s="367"/>
      <c r="I17" s="367"/>
      <c r="J17" s="346">
        <f t="shared" si="1"/>
        <v>0</v>
      </c>
      <c r="K17" s="367"/>
      <c r="L17" s="367"/>
      <c r="M17" s="367"/>
      <c r="N17" s="346">
        <f t="shared" si="2"/>
        <v>0</v>
      </c>
      <c r="O17" s="367"/>
      <c r="P17" s="367"/>
      <c r="Q17" s="367"/>
      <c r="R17" s="346">
        <f t="shared" si="3"/>
        <v>0</v>
      </c>
      <c r="S17" s="360">
        <f t="shared" si="4"/>
        <v>0</v>
      </c>
      <c r="T17" s="351"/>
    </row>
    <row r="18" spans="2:20" ht="15" thickBot="1">
      <c r="B18" s="352" t="s">
        <v>19</v>
      </c>
      <c r="C18" s="353">
        <f t="shared" ref="C18:J18" si="5">SUM(C10:C16)</f>
        <v>53</v>
      </c>
      <c r="D18" s="353">
        <f t="shared" si="5"/>
        <v>58</v>
      </c>
      <c r="E18" s="353">
        <f t="shared" si="5"/>
        <v>71</v>
      </c>
      <c r="F18" s="354">
        <f t="shared" si="5"/>
        <v>182</v>
      </c>
      <c r="G18" s="353">
        <f t="shared" si="5"/>
        <v>0</v>
      </c>
      <c r="H18" s="353">
        <f t="shared" si="5"/>
        <v>0</v>
      </c>
      <c r="I18" s="353">
        <f t="shared" si="5"/>
        <v>0</v>
      </c>
      <c r="J18" s="354">
        <f t="shared" si="5"/>
        <v>0</v>
      </c>
      <c r="K18" s="353">
        <f>SUM(K10:K17)</f>
        <v>0</v>
      </c>
      <c r="L18" s="353">
        <f>SUM(L10:L17)</f>
        <v>0</v>
      </c>
      <c r="M18" s="353">
        <f>SUM(M10:M17)</f>
        <v>0</v>
      </c>
      <c r="N18" s="354">
        <f>SUM(N10:N17)</f>
        <v>0</v>
      </c>
      <c r="O18" s="353">
        <f ca="1">SUM(O10:O18)</f>
        <v>0</v>
      </c>
      <c r="P18" s="353">
        <f ca="1">SUM(P10:P18)</f>
        <v>0</v>
      </c>
      <c r="Q18" s="353">
        <f ca="1">SUM(Q10:Q18)</f>
        <v>0</v>
      </c>
      <c r="R18" s="354">
        <f>SUM(R10:R16)</f>
        <v>0</v>
      </c>
      <c r="S18" s="354">
        <f>SUM(S10:S16)</f>
        <v>182</v>
      </c>
      <c r="T18" s="355"/>
    </row>
    <row r="20" spans="2:20" ht="15" thickBot="1"/>
    <row r="21" spans="2:20">
      <c r="B21" s="638" t="s">
        <v>328</v>
      </c>
      <c r="C21" s="639"/>
      <c r="D21" s="639"/>
      <c r="E21" s="639"/>
      <c r="F21" s="639"/>
      <c r="G21" s="639"/>
      <c r="H21" s="639"/>
      <c r="I21" s="639"/>
      <c r="J21" s="639"/>
      <c r="K21" s="639"/>
      <c r="L21" s="639"/>
      <c r="M21" s="639"/>
      <c r="N21" s="639"/>
      <c r="O21" s="639"/>
      <c r="P21" s="639"/>
      <c r="Q21" s="639"/>
      <c r="R21" s="639"/>
      <c r="S21" s="358"/>
      <c r="T21" s="640" t="s">
        <v>286</v>
      </c>
    </row>
    <row r="22" spans="2:20">
      <c r="B22" s="343" t="s">
        <v>287</v>
      </c>
      <c r="C22" s="344" t="s">
        <v>68</v>
      </c>
      <c r="D22" s="344" t="s">
        <v>69</v>
      </c>
      <c r="E22" s="344" t="s">
        <v>70</v>
      </c>
      <c r="F22" s="344" t="s">
        <v>1</v>
      </c>
      <c r="G22" s="344" t="s">
        <v>71</v>
      </c>
      <c r="H22" s="344" t="s">
        <v>72</v>
      </c>
      <c r="I22" s="344" t="s">
        <v>73</v>
      </c>
      <c r="J22" s="344" t="s">
        <v>2</v>
      </c>
      <c r="K22" s="344" t="s">
        <v>74</v>
      </c>
      <c r="L22" s="344" t="s">
        <v>75</v>
      </c>
      <c r="M22" s="344" t="s">
        <v>288</v>
      </c>
      <c r="N22" s="344" t="s">
        <v>3</v>
      </c>
      <c r="O22" s="344" t="s">
        <v>77</v>
      </c>
      <c r="P22" s="344" t="s">
        <v>78</v>
      </c>
      <c r="Q22" s="344" t="s">
        <v>289</v>
      </c>
      <c r="R22" s="344" t="s">
        <v>4</v>
      </c>
      <c r="S22" s="359" t="s">
        <v>65</v>
      </c>
      <c r="T22" s="641"/>
    </row>
    <row r="23" spans="2:20">
      <c r="B23" s="345" t="s">
        <v>290</v>
      </c>
      <c r="C23" s="366">
        <v>0</v>
      </c>
      <c r="D23" s="366">
        <v>0</v>
      </c>
      <c r="E23" s="366">
        <v>1</v>
      </c>
      <c r="F23" s="346">
        <f>SUM(C23:E23)</f>
        <v>1</v>
      </c>
      <c r="G23" s="366"/>
      <c r="H23" s="366"/>
      <c r="I23" s="366"/>
      <c r="J23" s="346">
        <f>SUM(G23:I23)</f>
        <v>0</v>
      </c>
      <c r="K23" s="366"/>
      <c r="L23" s="366"/>
      <c r="M23" s="366"/>
      <c r="N23" s="346">
        <f t="shared" ref="N23:N30" si="6">SUM(K23:M23)</f>
        <v>0</v>
      </c>
      <c r="O23" s="366"/>
      <c r="P23" s="366"/>
      <c r="Q23" s="366"/>
      <c r="R23" s="346">
        <f t="shared" ref="R23:R30" si="7">SUM(O23:Q23)</f>
        <v>0</v>
      </c>
      <c r="S23" s="360">
        <f t="shared" ref="S23:S30" si="8">+F23+J23+N23+R23</f>
        <v>1</v>
      </c>
      <c r="T23" s="347" t="s">
        <v>443</v>
      </c>
    </row>
    <row r="24" spans="2:20">
      <c r="B24" s="345" t="s">
        <v>371</v>
      </c>
      <c r="C24" s="366">
        <v>0</v>
      </c>
      <c r="D24" s="366">
        <v>0</v>
      </c>
      <c r="E24" s="366">
        <v>0</v>
      </c>
      <c r="F24" s="346">
        <f>SUM(C24:E24)</f>
        <v>0</v>
      </c>
      <c r="G24" s="366"/>
      <c r="H24" s="366"/>
      <c r="I24" s="366"/>
      <c r="J24" s="346">
        <f>SUM(G24:I24)</f>
        <v>0</v>
      </c>
      <c r="K24" s="366"/>
      <c r="L24" s="366"/>
      <c r="M24" s="366"/>
      <c r="N24" s="346">
        <f t="shared" si="6"/>
        <v>0</v>
      </c>
      <c r="O24" s="366"/>
      <c r="P24" s="366"/>
      <c r="Q24" s="366"/>
      <c r="R24" s="346">
        <f t="shared" si="7"/>
        <v>0</v>
      </c>
      <c r="S24" s="360">
        <f t="shared" si="8"/>
        <v>0</v>
      </c>
      <c r="T24" s="347"/>
    </row>
    <row r="25" spans="2:20" ht="28.8">
      <c r="B25" s="345" t="s">
        <v>307</v>
      </c>
      <c r="C25" s="366">
        <v>0</v>
      </c>
      <c r="D25" s="366">
        <v>0</v>
      </c>
      <c r="E25" s="366">
        <v>3</v>
      </c>
      <c r="F25" s="346">
        <f t="shared" ref="F25:F30" si="9">SUM(C25:E25)</f>
        <v>3</v>
      </c>
      <c r="G25" s="366"/>
      <c r="H25" s="366"/>
      <c r="I25" s="366"/>
      <c r="J25" s="346">
        <f t="shared" ref="J25:J30" si="10">SUM(G25:I25)</f>
        <v>0</v>
      </c>
      <c r="K25" s="366"/>
      <c r="L25" s="366"/>
      <c r="M25" s="366"/>
      <c r="N25" s="346">
        <f t="shared" si="6"/>
        <v>0</v>
      </c>
      <c r="O25" s="366"/>
      <c r="P25" s="366"/>
      <c r="Q25" s="366"/>
      <c r="R25" s="346">
        <f t="shared" si="7"/>
        <v>0</v>
      </c>
      <c r="S25" s="360">
        <f t="shared" si="8"/>
        <v>3</v>
      </c>
      <c r="T25" s="347" t="s">
        <v>444</v>
      </c>
    </row>
    <row r="26" spans="2:20" ht="28.8">
      <c r="B26" s="365" t="s">
        <v>308</v>
      </c>
      <c r="C26" s="366">
        <v>0</v>
      </c>
      <c r="D26" s="366">
        <v>2</v>
      </c>
      <c r="E26" s="366">
        <v>4</v>
      </c>
      <c r="F26" s="346">
        <f t="shared" si="9"/>
        <v>6</v>
      </c>
      <c r="G26" s="366"/>
      <c r="H26" s="366"/>
      <c r="I26" s="366"/>
      <c r="J26" s="346">
        <f t="shared" si="10"/>
        <v>0</v>
      </c>
      <c r="K26" s="366"/>
      <c r="L26" s="366"/>
      <c r="M26" s="366"/>
      <c r="N26" s="346">
        <f t="shared" si="6"/>
        <v>0</v>
      </c>
      <c r="O26" s="366"/>
      <c r="P26" s="366"/>
      <c r="Q26" s="366"/>
      <c r="R26" s="346">
        <f t="shared" si="7"/>
        <v>0</v>
      </c>
      <c r="S26" s="360">
        <f t="shared" si="8"/>
        <v>6</v>
      </c>
      <c r="T26" s="347" t="s">
        <v>445</v>
      </c>
    </row>
    <row r="27" spans="2:20" ht="36">
      <c r="B27" s="345" t="s">
        <v>291</v>
      </c>
      <c r="C27" s="366">
        <v>3</v>
      </c>
      <c r="D27" s="366">
        <v>9</v>
      </c>
      <c r="E27" s="366">
        <v>9</v>
      </c>
      <c r="F27" s="346">
        <f t="shared" si="9"/>
        <v>21</v>
      </c>
      <c r="G27" s="366"/>
      <c r="H27" s="366"/>
      <c r="I27" s="366"/>
      <c r="J27" s="346">
        <f t="shared" si="10"/>
        <v>0</v>
      </c>
      <c r="K27" s="366"/>
      <c r="L27" s="366"/>
      <c r="M27" s="366"/>
      <c r="N27" s="346">
        <f t="shared" si="6"/>
        <v>0</v>
      </c>
      <c r="O27" s="366"/>
      <c r="P27" s="366"/>
      <c r="Q27" s="366"/>
      <c r="R27" s="346">
        <f t="shared" si="7"/>
        <v>0</v>
      </c>
      <c r="S27" s="360">
        <f t="shared" si="8"/>
        <v>21</v>
      </c>
      <c r="T27" s="570" t="s">
        <v>446</v>
      </c>
    </row>
    <row r="28" spans="2:20" ht="28.8">
      <c r="B28" s="345" t="s">
        <v>292</v>
      </c>
      <c r="C28" s="366">
        <v>1</v>
      </c>
      <c r="D28" s="366">
        <v>0</v>
      </c>
      <c r="E28" s="366">
        <v>1</v>
      </c>
      <c r="F28" s="346">
        <f t="shared" si="9"/>
        <v>2</v>
      </c>
      <c r="G28" s="366"/>
      <c r="H28" s="366"/>
      <c r="I28" s="366"/>
      <c r="J28" s="346">
        <f t="shared" si="10"/>
        <v>0</v>
      </c>
      <c r="K28" s="366"/>
      <c r="L28" s="366"/>
      <c r="M28" s="471"/>
      <c r="N28" s="346">
        <f t="shared" si="6"/>
        <v>0</v>
      </c>
      <c r="O28" s="366"/>
      <c r="P28" s="366"/>
      <c r="Q28" s="471"/>
      <c r="R28" s="346">
        <f t="shared" si="7"/>
        <v>0</v>
      </c>
      <c r="S28" s="360">
        <f t="shared" si="8"/>
        <v>2</v>
      </c>
      <c r="T28" s="347" t="s">
        <v>447</v>
      </c>
    </row>
    <row r="29" spans="2:20" ht="158.4">
      <c r="B29" s="345" t="s">
        <v>293</v>
      </c>
      <c r="C29" s="366">
        <v>94</v>
      </c>
      <c r="D29" s="366">
        <v>84</v>
      </c>
      <c r="E29" s="366">
        <v>82</v>
      </c>
      <c r="F29" s="346">
        <f t="shared" si="9"/>
        <v>260</v>
      </c>
      <c r="G29" s="366"/>
      <c r="H29" s="366"/>
      <c r="I29" s="366"/>
      <c r="J29" s="346">
        <f t="shared" si="10"/>
        <v>0</v>
      </c>
      <c r="K29" s="366"/>
      <c r="L29" s="366"/>
      <c r="M29" s="366"/>
      <c r="N29" s="346">
        <f t="shared" si="6"/>
        <v>0</v>
      </c>
      <c r="O29" s="366"/>
      <c r="P29" s="366"/>
      <c r="Q29" s="366"/>
      <c r="R29" s="346">
        <f t="shared" si="7"/>
        <v>0</v>
      </c>
      <c r="S29" s="360">
        <f t="shared" si="8"/>
        <v>260</v>
      </c>
      <c r="T29" s="349" t="s">
        <v>409</v>
      </c>
    </row>
    <row r="30" spans="2:20">
      <c r="B30" s="350" t="s">
        <v>294</v>
      </c>
      <c r="C30" s="367">
        <v>0</v>
      </c>
      <c r="D30" s="367">
        <v>0</v>
      </c>
      <c r="E30" s="367">
        <v>0</v>
      </c>
      <c r="F30" s="346">
        <f t="shared" si="9"/>
        <v>0</v>
      </c>
      <c r="G30" s="367"/>
      <c r="H30" s="367"/>
      <c r="I30" s="367"/>
      <c r="J30" s="346">
        <f t="shared" si="10"/>
        <v>0</v>
      </c>
      <c r="K30" s="367"/>
      <c r="L30" s="367"/>
      <c r="M30" s="367"/>
      <c r="N30" s="346">
        <f t="shared" si="6"/>
        <v>0</v>
      </c>
      <c r="O30" s="367"/>
      <c r="P30" s="367"/>
      <c r="Q30" s="367"/>
      <c r="R30" s="346">
        <f t="shared" si="7"/>
        <v>0</v>
      </c>
      <c r="S30" s="360">
        <f t="shared" si="8"/>
        <v>0</v>
      </c>
      <c r="T30" s="351"/>
    </row>
    <row r="31" spans="2:20" ht="15" thickBot="1">
      <c r="B31" s="352" t="s">
        <v>19</v>
      </c>
      <c r="C31" s="353">
        <f>SUM(C23:C30)</f>
        <v>98</v>
      </c>
      <c r="D31" s="353">
        <f>SUM(D23:D30)</f>
        <v>95</v>
      </c>
      <c r="E31" s="353">
        <f>SUM(E23:E30)</f>
        <v>100</v>
      </c>
      <c r="F31" s="354">
        <f t="shared" ref="F31:N31" si="11">SUM(F23:F29)</f>
        <v>293</v>
      </c>
      <c r="G31" s="353">
        <f t="shared" si="11"/>
        <v>0</v>
      </c>
      <c r="H31" s="353">
        <f t="shared" si="11"/>
        <v>0</v>
      </c>
      <c r="I31" s="353">
        <f t="shared" si="11"/>
        <v>0</v>
      </c>
      <c r="J31" s="354">
        <f t="shared" si="11"/>
        <v>0</v>
      </c>
      <c r="K31" s="353">
        <f t="shared" si="11"/>
        <v>0</v>
      </c>
      <c r="L31" s="353">
        <f t="shared" si="11"/>
        <v>0</v>
      </c>
      <c r="M31" s="353">
        <f t="shared" si="11"/>
        <v>0</v>
      </c>
      <c r="N31" s="354">
        <f t="shared" si="11"/>
        <v>0</v>
      </c>
      <c r="O31" s="353">
        <f ca="1">SUM(O23:O31)</f>
        <v>82</v>
      </c>
      <c r="P31" s="353">
        <f ca="1">SUM(P23:P31)</f>
        <v>64</v>
      </c>
      <c r="Q31" s="353">
        <f ca="1">SUM(Q23:Q31)</f>
        <v>58</v>
      </c>
      <c r="R31" s="354">
        <f>SUM(R23:R30)</f>
        <v>0</v>
      </c>
      <c r="S31" s="354">
        <f>SUM(S23:S29)</f>
        <v>293</v>
      </c>
      <c r="T31" s="355"/>
    </row>
    <row r="33" spans="2:19" ht="15" thickBot="1"/>
    <row r="34" spans="2:19">
      <c r="B34" s="638" t="s">
        <v>65</v>
      </c>
      <c r="C34" s="639"/>
      <c r="D34" s="639"/>
      <c r="E34" s="639"/>
      <c r="F34" s="639"/>
      <c r="G34" s="639"/>
      <c r="H34" s="639"/>
      <c r="I34" s="639"/>
      <c r="J34" s="639"/>
      <c r="K34" s="639"/>
      <c r="L34" s="639"/>
      <c r="M34" s="639"/>
      <c r="N34" s="639"/>
      <c r="O34" s="639"/>
      <c r="P34" s="639"/>
      <c r="Q34" s="639"/>
      <c r="R34" s="639"/>
      <c r="S34" s="640"/>
    </row>
    <row r="35" spans="2:19">
      <c r="B35" s="343" t="s">
        <v>287</v>
      </c>
      <c r="C35" s="344" t="s">
        <v>68</v>
      </c>
      <c r="D35" s="344" t="s">
        <v>69</v>
      </c>
      <c r="E35" s="344" t="s">
        <v>70</v>
      </c>
      <c r="F35" s="344" t="s">
        <v>1</v>
      </c>
      <c r="G35" s="344" t="s">
        <v>71</v>
      </c>
      <c r="H35" s="344" t="s">
        <v>72</v>
      </c>
      <c r="I35" s="344" t="s">
        <v>73</v>
      </c>
      <c r="J35" s="344" t="s">
        <v>2</v>
      </c>
      <c r="K35" s="344" t="s">
        <v>74</v>
      </c>
      <c r="L35" s="344" t="s">
        <v>75</v>
      </c>
      <c r="M35" s="344" t="s">
        <v>288</v>
      </c>
      <c r="N35" s="344" t="s">
        <v>3</v>
      </c>
      <c r="O35" s="344" t="s">
        <v>77</v>
      </c>
      <c r="P35" s="344" t="s">
        <v>78</v>
      </c>
      <c r="Q35" s="344" t="s">
        <v>289</v>
      </c>
      <c r="R35" s="344" t="s">
        <v>4</v>
      </c>
      <c r="S35" s="356" t="s">
        <v>65</v>
      </c>
    </row>
    <row r="36" spans="2:19">
      <c r="B36" s="345" t="s">
        <v>290</v>
      </c>
      <c r="C36" s="357">
        <f t="shared" ref="C36:C43" si="12">+C10+C23</f>
        <v>0</v>
      </c>
      <c r="D36" s="357">
        <f>+D10+D23</f>
        <v>0</v>
      </c>
      <c r="E36" s="357">
        <f t="shared" ref="D36:E37" si="13">+E10+E23</f>
        <v>6</v>
      </c>
      <c r="F36" s="348">
        <f>SUM(C36:E36)</f>
        <v>6</v>
      </c>
      <c r="G36" s="357">
        <f t="shared" ref="G36:G43" si="14">+G10+G23</f>
        <v>0</v>
      </c>
      <c r="H36" s="357">
        <f t="shared" ref="H36:I37" si="15">+H10+H23</f>
        <v>0</v>
      </c>
      <c r="I36" s="357">
        <f t="shared" si="15"/>
        <v>0</v>
      </c>
      <c r="J36" s="348">
        <f t="shared" ref="J36:J42" si="16">SUM(G36:I36)</f>
        <v>0</v>
      </c>
      <c r="K36" s="357">
        <f>+K10+K23</f>
        <v>0</v>
      </c>
      <c r="L36" s="357">
        <f t="shared" ref="L36:M37" si="17">+L10+L23</f>
        <v>0</v>
      </c>
      <c r="M36" s="357">
        <f t="shared" si="17"/>
        <v>0</v>
      </c>
      <c r="N36" s="348">
        <f t="shared" ref="N36:N42" si="18">SUM(K36:M36)</f>
        <v>0</v>
      </c>
      <c r="O36" s="357">
        <f>+O10+O23</f>
        <v>0</v>
      </c>
      <c r="P36" s="357">
        <f t="shared" ref="P36:Q37" si="19">+P10+P23</f>
        <v>0</v>
      </c>
      <c r="Q36" s="357">
        <f t="shared" si="19"/>
        <v>0</v>
      </c>
      <c r="R36" s="348">
        <f>SUM(O36:Q36)</f>
        <v>0</v>
      </c>
      <c r="S36" s="467">
        <f>+F36+J36+N36+R36</f>
        <v>6</v>
      </c>
    </row>
    <row r="37" spans="2:19">
      <c r="B37" s="345" t="s">
        <v>371</v>
      </c>
      <c r="C37" s="357">
        <f t="shared" si="12"/>
        <v>0</v>
      </c>
      <c r="D37" s="357">
        <f t="shared" si="13"/>
        <v>1</v>
      </c>
      <c r="E37" s="357">
        <f t="shared" si="13"/>
        <v>0</v>
      </c>
      <c r="F37" s="348">
        <f t="shared" ref="F37" si="20">SUM(C37:E37)</f>
        <v>1</v>
      </c>
      <c r="G37" s="357">
        <f t="shared" si="14"/>
        <v>0</v>
      </c>
      <c r="H37" s="357">
        <f t="shared" si="15"/>
        <v>0</v>
      </c>
      <c r="I37" s="357">
        <f t="shared" si="15"/>
        <v>0</v>
      </c>
      <c r="J37" s="348">
        <f t="shared" ref="J37" si="21">SUM(G37:I37)</f>
        <v>0</v>
      </c>
      <c r="K37" s="357">
        <f>+K11+K24</f>
        <v>0</v>
      </c>
      <c r="L37" s="357">
        <f t="shared" si="17"/>
        <v>0</v>
      </c>
      <c r="M37" s="357">
        <f t="shared" si="17"/>
        <v>0</v>
      </c>
      <c r="N37" s="348">
        <f t="shared" ref="N37" si="22">SUM(K37:M37)</f>
        <v>0</v>
      </c>
      <c r="O37" s="357">
        <f>+O11+O24</f>
        <v>0</v>
      </c>
      <c r="P37" s="357">
        <f t="shared" si="19"/>
        <v>0</v>
      </c>
      <c r="Q37" s="357">
        <f t="shared" si="19"/>
        <v>0</v>
      </c>
      <c r="R37" s="348">
        <f>SUM(O37:Q37)</f>
        <v>0</v>
      </c>
      <c r="S37" s="467">
        <f>+F37+J37+N37+R37</f>
        <v>1</v>
      </c>
    </row>
    <row r="38" spans="2:19" ht="28.8">
      <c r="B38" s="345" t="s">
        <v>307</v>
      </c>
      <c r="C38" s="357">
        <f>+C12+C25</f>
        <v>0</v>
      </c>
      <c r="D38" s="357">
        <f t="shared" ref="D38:E43" si="23">+D12+D25</f>
        <v>2</v>
      </c>
      <c r="E38" s="357">
        <f t="shared" si="23"/>
        <v>5</v>
      </c>
      <c r="F38" s="607">
        <f>SUM(C38:E38)</f>
        <v>7</v>
      </c>
      <c r="G38" s="357">
        <f t="shared" si="14"/>
        <v>0</v>
      </c>
      <c r="H38" s="357">
        <f t="shared" ref="H38:I43" si="24">+H12+H25</f>
        <v>0</v>
      </c>
      <c r="I38" s="357">
        <f t="shared" si="24"/>
        <v>0</v>
      </c>
      <c r="J38" s="348">
        <f t="shared" si="16"/>
        <v>0</v>
      </c>
      <c r="K38" s="357">
        <f t="shared" ref="K38:L38" si="25">+K12+K25</f>
        <v>0</v>
      </c>
      <c r="L38" s="357">
        <f t="shared" si="25"/>
        <v>0</v>
      </c>
      <c r="M38" s="357">
        <f>+M13+M25</f>
        <v>0</v>
      </c>
      <c r="N38" s="348">
        <f t="shared" si="18"/>
        <v>0</v>
      </c>
      <c r="O38" s="357">
        <f t="shared" ref="O38:Q38" si="26">+O12+O25</f>
        <v>0</v>
      </c>
      <c r="P38" s="357">
        <f t="shared" si="26"/>
        <v>0</v>
      </c>
      <c r="Q38" s="357">
        <f t="shared" si="26"/>
        <v>0</v>
      </c>
      <c r="R38" s="348">
        <f t="shared" ref="R38:R42" si="27">SUM(O38:Q38)</f>
        <v>0</v>
      </c>
      <c r="S38" s="467">
        <f t="shared" ref="S38:S43" si="28">+F38+J38+N38+R38</f>
        <v>7</v>
      </c>
    </row>
    <row r="39" spans="2:19" ht="28.8">
      <c r="B39" s="365" t="s">
        <v>308</v>
      </c>
      <c r="C39" s="357">
        <f t="shared" si="12"/>
        <v>0</v>
      </c>
      <c r="D39" s="357">
        <f>+D13+D26</f>
        <v>3</v>
      </c>
      <c r="E39" s="357">
        <f t="shared" si="23"/>
        <v>6</v>
      </c>
      <c r="F39" s="607">
        <f>SUM(C39:E39)</f>
        <v>9</v>
      </c>
      <c r="G39" s="357">
        <f t="shared" si="14"/>
        <v>0</v>
      </c>
      <c r="H39" s="357">
        <f t="shared" si="24"/>
        <v>0</v>
      </c>
      <c r="I39" s="357">
        <f t="shared" si="24"/>
        <v>0</v>
      </c>
      <c r="J39" s="348">
        <f>SUM(G39:I39)</f>
        <v>0</v>
      </c>
      <c r="K39" s="357">
        <f t="shared" ref="K39:L39" si="29">+K13+K26</f>
        <v>0</v>
      </c>
      <c r="L39" s="357">
        <f t="shared" si="29"/>
        <v>0</v>
      </c>
      <c r="M39" s="357">
        <f>M13+M26</f>
        <v>0</v>
      </c>
      <c r="N39" s="348">
        <f>SUM(K39:M39)</f>
        <v>0</v>
      </c>
      <c r="O39" s="357">
        <f t="shared" ref="O39:Q39" si="30">+O13+O26</f>
        <v>0</v>
      </c>
      <c r="P39" s="357">
        <f t="shared" si="30"/>
        <v>0</v>
      </c>
      <c r="Q39" s="357">
        <f t="shared" si="30"/>
        <v>0</v>
      </c>
      <c r="R39" s="348">
        <f>SUM(O39:Q39)</f>
        <v>0</v>
      </c>
      <c r="S39" s="467">
        <f>+F39+J39+N39+R39</f>
        <v>9</v>
      </c>
    </row>
    <row r="40" spans="2:19" ht="28.8">
      <c r="B40" s="345" t="s">
        <v>291</v>
      </c>
      <c r="C40" s="357">
        <f t="shared" si="12"/>
        <v>5</v>
      </c>
      <c r="D40" s="357">
        <f t="shared" si="23"/>
        <v>25</v>
      </c>
      <c r="E40" s="357">
        <f t="shared" si="23"/>
        <v>20</v>
      </c>
      <c r="F40" s="348">
        <f t="shared" ref="F40:F43" si="31">SUM(C40:E40)</f>
        <v>50</v>
      </c>
      <c r="G40" s="357">
        <f t="shared" si="14"/>
        <v>0</v>
      </c>
      <c r="H40" s="357">
        <f t="shared" si="24"/>
        <v>0</v>
      </c>
      <c r="I40" s="357">
        <f t="shared" si="24"/>
        <v>0</v>
      </c>
      <c r="J40" s="348">
        <f t="shared" si="16"/>
        <v>0</v>
      </c>
      <c r="K40" s="357">
        <f t="shared" ref="K40:M40" si="32">+K14+K27</f>
        <v>0</v>
      </c>
      <c r="L40" s="357">
        <f t="shared" si="32"/>
        <v>0</v>
      </c>
      <c r="M40" s="357">
        <f t="shared" si="32"/>
        <v>0</v>
      </c>
      <c r="N40" s="348">
        <f t="shared" si="18"/>
        <v>0</v>
      </c>
      <c r="O40" s="357">
        <f t="shared" ref="O40:Q40" si="33">+O14+O27</f>
        <v>0</v>
      </c>
      <c r="P40" s="357">
        <f t="shared" si="33"/>
        <v>0</v>
      </c>
      <c r="Q40" s="357">
        <f t="shared" si="33"/>
        <v>0</v>
      </c>
      <c r="R40" s="348">
        <f t="shared" si="27"/>
        <v>0</v>
      </c>
      <c r="S40" s="467">
        <f t="shared" si="28"/>
        <v>50</v>
      </c>
    </row>
    <row r="41" spans="2:19" ht="28.8">
      <c r="B41" s="345" t="s">
        <v>292</v>
      </c>
      <c r="C41" s="357">
        <f t="shared" si="12"/>
        <v>1</v>
      </c>
      <c r="D41" s="357">
        <f t="shared" si="23"/>
        <v>1</v>
      </c>
      <c r="E41" s="357">
        <f t="shared" si="23"/>
        <v>3</v>
      </c>
      <c r="F41" s="348">
        <f t="shared" si="31"/>
        <v>5</v>
      </c>
      <c r="G41" s="357">
        <f t="shared" si="14"/>
        <v>0</v>
      </c>
      <c r="H41" s="357">
        <f t="shared" si="24"/>
        <v>0</v>
      </c>
      <c r="I41" s="357">
        <f t="shared" si="24"/>
        <v>0</v>
      </c>
      <c r="J41" s="348">
        <f t="shared" si="16"/>
        <v>0</v>
      </c>
      <c r="K41" s="357">
        <f t="shared" ref="K41:M41" si="34">+K15+K28</f>
        <v>0</v>
      </c>
      <c r="L41" s="357">
        <f t="shared" si="34"/>
        <v>0</v>
      </c>
      <c r="M41" s="357">
        <f t="shared" si="34"/>
        <v>0</v>
      </c>
      <c r="N41" s="348">
        <f t="shared" si="18"/>
        <v>0</v>
      </c>
      <c r="O41" s="357">
        <f t="shared" ref="O41:Q41" si="35">+O15+O28</f>
        <v>0</v>
      </c>
      <c r="P41" s="357">
        <f t="shared" si="35"/>
        <v>0</v>
      </c>
      <c r="Q41" s="357">
        <f t="shared" si="35"/>
        <v>0</v>
      </c>
      <c r="R41" s="348">
        <f t="shared" si="27"/>
        <v>0</v>
      </c>
      <c r="S41" s="467">
        <f t="shared" si="28"/>
        <v>5</v>
      </c>
    </row>
    <row r="42" spans="2:19">
      <c r="B42" s="345" t="s">
        <v>293</v>
      </c>
      <c r="C42" s="357">
        <f t="shared" si="12"/>
        <v>145</v>
      </c>
      <c r="D42" s="357">
        <f t="shared" si="23"/>
        <v>121</v>
      </c>
      <c r="E42" s="357">
        <f t="shared" si="23"/>
        <v>131</v>
      </c>
      <c r="F42" s="348">
        <f>SUM(C42:E42)</f>
        <v>397</v>
      </c>
      <c r="G42" s="357">
        <f t="shared" si="14"/>
        <v>0</v>
      </c>
      <c r="H42" s="357">
        <f t="shared" si="24"/>
        <v>0</v>
      </c>
      <c r="I42" s="357">
        <f t="shared" si="24"/>
        <v>0</v>
      </c>
      <c r="J42" s="348">
        <f t="shared" si="16"/>
        <v>0</v>
      </c>
      <c r="K42" s="357">
        <f t="shared" ref="K42:M42" si="36">+K16+K29</f>
        <v>0</v>
      </c>
      <c r="L42" s="357">
        <f t="shared" si="36"/>
        <v>0</v>
      </c>
      <c r="M42" s="357">
        <f t="shared" si="36"/>
        <v>0</v>
      </c>
      <c r="N42" s="348">
        <f t="shared" si="18"/>
        <v>0</v>
      </c>
      <c r="O42" s="357">
        <f t="shared" ref="O42:Q42" si="37">+O16+O29</f>
        <v>0</v>
      </c>
      <c r="P42" s="357">
        <f t="shared" si="37"/>
        <v>0</v>
      </c>
      <c r="Q42" s="357">
        <f t="shared" si="37"/>
        <v>0</v>
      </c>
      <c r="R42" s="348">
        <f t="shared" si="27"/>
        <v>0</v>
      </c>
      <c r="S42" s="467">
        <f>+F42+J42+N42+R42</f>
        <v>397</v>
      </c>
    </row>
    <row r="43" spans="2:19" ht="15" thickBot="1">
      <c r="B43" s="424" t="s">
        <v>294</v>
      </c>
      <c r="C43" s="425">
        <f t="shared" si="12"/>
        <v>0</v>
      </c>
      <c r="D43" s="425">
        <f t="shared" si="23"/>
        <v>0</v>
      </c>
      <c r="E43" s="425">
        <f t="shared" si="23"/>
        <v>0</v>
      </c>
      <c r="F43" s="426">
        <f t="shared" si="31"/>
        <v>0</v>
      </c>
      <c r="G43" s="425">
        <f t="shared" si="14"/>
        <v>0</v>
      </c>
      <c r="H43" s="425">
        <f t="shared" si="24"/>
        <v>0</v>
      </c>
      <c r="I43" s="425">
        <f t="shared" si="24"/>
        <v>0</v>
      </c>
      <c r="J43" s="426">
        <f>SUM(G43:I43)</f>
        <v>0</v>
      </c>
      <c r="K43" s="425">
        <f t="shared" ref="K43:M43" si="38">+K17+K30</f>
        <v>0</v>
      </c>
      <c r="L43" s="425">
        <f t="shared" si="38"/>
        <v>0</v>
      </c>
      <c r="M43" s="425">
        <f t="shared" si="38"/>
        <v>0</v>
      </c>
      <c r="N43" s="426">
        <f>SUM(K43:M43)</f>
        <v>0</v>
      </c>
      <c r="O43" s="425">
        <f t="shared" ref="O43:Q43" si="39">+O17+O30</f>
        <v>0</v>
      </c>
      <c r="P43" s="425">
        <f t="shared" si="39"/>
        <v>0</v>
      </c>
      <c r="Q43" s="425">
        <f t="shared" si="39"/>
        <v>0</v>
      </c>
      <c r="R43" s="426">
        <v>0</v>
      </c>
      <c r="S43" s="468">
        <f t="shared" si="28"/>
        <v>0</v>
      </c>
    </row>
  </sheetData>
  <mergeCells count="9">
    <mergeCell ref="B21:R21"/>
    <mergeCell ref="T21:T22"/>
    <mergeCell ref="B34:S34"/>
    <mergeCell ref="F4:S5"/>
    <mergeCell ref="T2:T5"/>
    <mergeCell ref="B2:E5"/>
    <mergeCell ref="F2:S3"/>
    <mergeCell ref="B8:R8"/>
    <mergeCell ref="T8:T9"/>
  </mergeCells>
  <pageMargins left="0.7" right="0.7" top="0.75" bottom="0.75" header="0.3" footer="0.3"/>
  <pageSetup scale="2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9" r:id="rId4" name="Button 5">
              <controlPr defaultSize="0" print="0" autoFill="0" autoPict="0" macro="[0]!Macro1_Estadisticasvolver">
                <anchor moveWithCells="1" sizeWithCells="1">
                  <from>
                    <xdr:col>5</xdr:col>
                    <xdr:colOff>259080</xdr:colOff>
                    <xdr:row>3</xdr:row>
                    <xdr:rowOff>137160</xdr:rowOff>
                  </from>
                  <to>
                    <xdr:col>7</xdr:col>
                    <xdr:colOff>365760</xdr:colOff>
                    <xdr:row>4</xdr:row>
                    <xdr:rowOff>251460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5:I14"/>
  <sheetViews>
    <sheetView showGridLines="0" workbookViewId="0"/>
  </sheetViews>
  <sheetFormatPr defaultRowHeight="14.4"/>
  <cols>
    <col min="3" max="3" width="14.44140625" customWidth="1"/>
    <col min="4" max="5" width="10.6640625" customWidth="1"/>
    <col min="6" max="6" width="14.109375" bestFit="1" customWidth="1"/>
    <col min="7" max="7" width="10.6640625" customWidth="1"/>
    <col min="8" max="8" width="19.6640625" customWidth="1"/>
    <col min="9" max="9" width="39.44140625" customWidth="1"/>
  </cols>
  <sheetData>
    <row r="5" spans="2:9" ht="15" thickBot="1"/>
    <row r="6" spans="2:9" s="31" customFormat="1" ht="22.95" customHeight="1">
      <c r="B6" s="645" t="s">
        <v>168</v>
      </c>
      <c r="C6" s="649" t="s">
        <v>323</v>
      </c>
      <c r="D6" s="649" t="s">
        <v>316</v>
      </c>
      <c r="E6" s="649"/>
      <c r="F6" s="649"/>
      <c r="G6" s="649"/>
      <c r="H6" s="649" t="s">
        <v>319</v>
      </c>
      <c r="I6" s="647" t="s">
        <v>318</v>
      </c>
    </row>
    <row r="7" spans="2:9" s="31" customFormat="1" ht="22.95" customHeight="1">
      <c r="B7" s="646"/>
      <c r="C7" s="650"/>
      <c r="D7" s="263" t="s">
        <v>1</v>
      </c>
      <c r="E7" s="263" t="s">
        <v>2</v>
      </c>
      <c r="F7" s="263" t="s">
        <v>3</v>
      </c>
      <c r="G7" s="263" t="s">
        <v>4</v>
      </c>
      <c r="H7" s="650"/>
      <c r="I7" s="648"/>
    </row>
    <row r="8" spans="2:9" s="31" customFormat="1" ht="60" customHeight="1">
      <c r="B8" s="372" t="s">
        <v>315</v>
      </c>
      <c r="C8" s="370"/>
      <c r="D8" s="371"/>
      <c r="E8" s="371"/>
      <c r="F8" s="487"/>
      <c r="G8" s="3"/>
      <c r="H8" s="370">
        <f>+C8-SUM(D8:G8)</f>
        <v>0</v>
      </c>
      <c r="I8" s="373"/>
    </row>
    <row r="9" spans="2:9" s="31" customFormat="1" ht="63.45" customHeight="1" thickBot="1">
      <c r="B9" s="374" t="s">
        <v>317</v>
      </c>
      <c r="C9" s="375"/>
      <c r="D9" s="377"/>
      <c r="E9" s="377"/>
      <c r="F9" s="488"/>
      <c r="G9" s="544"/>
      <c r="H9" s="375">
        <f>+C9-SUM(D9:G9)</f>
        <v>0</v>
      </c>
      <c r="I9" s="376"/>
    </row>
    <row r="10" spans="2:9" s="31" customFormat="1" ht="24" customHeight="1"/>
    <row r="11" spans="2:9" s="31" customFormat="1"/>
    <row r="12" spans="2:9" s="31" customFormat="1"/>
    <row r="13" spans="2:9" s="31" customFormat="1"/>
    <row r="14" spans="2:9" s="31" customFormat="1"/>
  </sheetData>
  <mergeCells count="5">
    <mergeCell ref="B6:B7"/>
    <mergeCell ref="I6:I7"/>
    <mergeCell ref="C6:C7"/>
    <mergeCell ref="D6:G6"/>
    <mergeCell ref="H6:H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4" r:id="rId3" name="Button 2">
              <controlPr defaultSize="0" print="0" autoFill="0" autoPict="0" macro="[0]!Macro2_Presupuestovolver">
                <anchor moveWithCells="1" sizeWithCells="1">
                  <from>
                    <xdr:col>0</xdr:col>
                    <xdr:colOff>601980</xdr:colOff>
                    <xdr:row>2</xdr:row>
                    <xdr:rowOff>30480</xdr:rowOff>
                  </from>
                  <to>
                    <xdr:col>2</xdr:col>
                    <xdr:colOff>784860</xdr:colOff>
                    <xdr:row>4</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8"/>
  </sheetPr>
  <dimension ref="A2:R63"/>
  <sheetViews>
    <sheetView showGridLines="0" topLeftCell="A12" zoomScale="90" zoomScaleNormal="90" workbookViewId="0">
      <selection activeCell="E27" sqref="E27"/>
    </sheetView>
  </sheetViews>
  <sheetFormatPr defaultColWidth="8.6640625" defaultRowHeight="13.2"/>
  <cols>
    <col min="1" max="1" width="3.33203125" style="379" customWidth="1"/>
    <col min="2" max="2" width="24.6640625" style="379" bestFit="1" customWidth="1"/>
    <col min="3" max="3" width="18" style="379" customWidth="1"/>
    <col min="4" max="8" width="14.44140625" style="379" customWidth="1"/>
    <col min="9" max="9" width="12" style="379" customWidth="1"/>
    <col min="10" max="10" width="16.33203125" style="379" customWidth="1"/>
    <col min="11" max="12" width="14.6640625" style="379" customWidth="1"/>
    <col min="13" max="16384" width="8.6640625" style="379"/>
  </cols>
  <sheetData>
    <row r="2" spans="1:13" ht="18.600000000000001" customHeight="1">
      <c r="B2" s="651"/>
      <c r="C2" s="651"/>
      <c r="D2" s="652" t="s">
        <v>321</v>
      </c>
      <c r="E2" s="652"/>
      <c r="F2" s="652"/>
      <c r="G2" s="652"/>
      <c r="H2" s="652"/>
      <c r="I2" s="652"/>
      <c r="J2" s="652"/>
      <c r="K2" s="652"/>
      <c r="L2" s="653" t="s">
        <v>155</v>
      </c>
      <c r="M2" s="653"/>
    </row>
    <row r="3" spans="1:13" ht="18.600000000000001" customHeight="1">
      <c r="B3" s="651"/>
      <c r="C3" s="651"/>
      <c r="D3" s="652"/>
      <c r="E3" s="652"/>
      <c r="F3" s="652"/>
      <c r="G3" s="652"/>
      <c r="H3" s="652"/>
      <c r="I3" s="652"/>
      <c r="J3" s="652"/>
      <c r="K3" s="652"/>
      <c r="L3" s="653"/>
      <c r="M3" s="653"/>
    </row>
    <row r="4" spans="1:13" ht="18.600000000000001" customHeight="1">
      <c r="B4" s="651"/>
      <c r="C4" s="651"/>
      <c r="D4" s="652" t="s">
        <v>156</v>
      </c>
      <c r="E4" s="652"/>
      <c r="F4" s="652"/>
      <c r="G4" s="652"/>
      <c r="H4" s="652"/>
      <c r="I4" s="652"/>
      <c r="J4" s="652"/>
      <c r="K4" s="652"/>
      <c r="L4" s="653"/>
      <c r="M4" s="653"/>
    </row>
    <row r="5" spans="1:13" ht="18.600000000000001" customHeight="1">
      <c r="B5" s="651"/>
      <c r="C5" s="651"/>
      <c r="D5" s="652"/>
      <c r="E5" s="652"/>
      <c r="F5" s="652"/>
      <c r="G5" s="652"/>
      <c r="H5" s="652"/>
      <c r="I5" s="652"/>
      <c r="J5" s="652"/>
      <c r="K5" s="652"/>
      <c r="L5" s="653"/>
      <c r="M5" s="653"/>
    </row>
    <row r="6" spans="1:13" ht="13.8" thickBot="1"/>
    <row r="7" spans="1:13" ht="32.25" customHeight="1">
      <c r="B7" s="656" t="s">
        <v>320</v>
      </c>
      <c r="C7" s="657"/>
      <c r="D7" s="657"/>
      <c r="E7" s="657"/>
      <c r="F7" s="657"/>
      <c r="G7" s="657"/>
      <c r="H7" s="657"/>
      <c r="I7" s="657"/>
      <c r="J7" s="657"/>
      <c r="K7" s="657"/>
      <c r="L7" s="657"/>
      <c r="M7" s="658"/>
    </row>
    <row r="8" spans="1:13" ht="32.25" customHeight="1">
      <c r="B8" s="659"/>
      <c r="C8" s="660"/>
      <c r="D8" s="660"/>
      <c r="E8" s="660"/>
      <c r="F8" s="660"/>
      <c r="G8" s="660"/>
      <c r="H8" s="660"/>
      <c r="I8" s="660"/>
      <c r="J8" s="660"/>
      <c r="K8" s="660"/>
      <c r="L8" s="660"/>
      <c r="M8" s="661"/>
    </row>
    <row r="9" spans="1:13" ht="32.25" customHeight="1">
      <c r="B9" s="659"/>
      <c r="C9" s="660"/>
      <c r="D9" s="660"/>
      <c r="E9" s="660"/>
      <c r="F9" s="660"/>
      <c r="G9" s="660"/>
      <c r="H9" s="660"/>
      <c r="I9" s="660"/>
      <c r="J9" s="660"/>
      <c r="K9" s="660"/>
      <c r="L9" s="660"/>
      <c r="M9" s="661"/>
    </row>
    <row r="10" spans="1:13" ht="32.25" customHeight="1">
      <c r="B10" s="659"/>
      <c r="C10" s="660"/>
      <c r="D10" s="660"/>
      <c r="E10" s="660"/>
      <c r="F10" s="660"/>
      <c r="G10" s="660"/>
      <c r="H10" s="660"/>
      <c r="I10" s="660"/>
      <c r="J10" s="660"/>
      <c r="K10" s="660"/>
      <c r="L10" s="660"/>
      <c r="M10" s="661"/>
    </row>
    <row r="11" spans="1:13" ht="32.25" customHeight="1" thickBot="1">
      <c r="B11" s="662"/>
      <c r="C11" s="663"/>
      <c r="D11" s="663"/>
      <c r="E11" s="663"/>
      <c r="F11" s="663"/>
      <c r="G11" s="663"/>
      <c r="H11" s="663"/>
      <c r="I11" s="663"/>
      <c r="J11" s="663"/>
      <c r="K11" s="663"/>
      <c r="L11" s="663"/>
      <c r="M11" s="664"/>
    </row>
    <row r="12" spans="1:13" ht="13.8" thickBot="1"/>
    <row r="13" spans="1:13" ht="13.8" thickBot="1">
      <c r="A13" s="380"/>
      <c r="B13" s="381"/>
      <c r="C13" s="381"/>
      <c r="D13" s="381"/>
      <c r="E13" s="381"/>
      <c r="F13" s="381"/>
      <c r="G13" s="381"/>
      <c r="H13" s="381"/>
      <c r="I13" s="381"/>
      <c r="J13" s="381"/>
      <c r="K13" s="381"/>
      <c r="L13" s="381"/>
      <c r="M13" s="382"/>
    </row>
    <row r="14" spans="1:13">
      <c r="A14" s="383"/>
      <c r="B14" s="679" t="s">
        <v>382</v>
      </c>
      <c r="C14" s="680"/>
      <c r="D14" s="680"/>
      <c r="E14" s="680"/>
      <c r="F14" s="680"/>
      <c r="G14" s="680"/>
      <c r="H14" s="680"/>
      <c r="I14" s="680"/>
      <c r="J14" s="680"/>
      <c r="K14" s="680"/>
      <c r="L14" s="681"/>
      <c r="M14" s="384"/>
    </row>
    <row r="15" spans="1:13">
      <c r="A15" s="383"/>
      <c r="B15" s="669" t="s">
        <v>0</v>
      </c>
      <c r="C15" s="654" t="s">
        <v>1</v>
      </c>
      <c r="D15" s="654"/>
      <c r="E15" s="654" t="s">
        <v>2</v>
      </c>
      <c r="F15" s="654"/>
      <c r="G15" s="654" t="s">
        <v>3</v>
      </c>
      <c r="H15" s="654"/>
      <c r="I15" s="654" t="s">
        <v>4</v>
      </c>
      <c r="J15" s="654"/>
      <c r="K15" s="654" t="s">
        <v>5</v>
      </c>
      <c r="L15" s="655" t="s">
        <v>6</v>
      </c>
      <c r="M15" s="384"/>
    </row>
    <row r="16" spans="1:13">
      <c r="A16" s="383"/>
      <c r="B16" s="669"/>
      <c r="C16" s="477" t="s">
        <v>7</v>
      </c>
      <c r="D16" s="477" t="s">
        <v>8</v>
      </c>
      <c r="E16" s="477" t="s">
        <v>7</v>
      </c>
      <c r="F16" s="477" t="s">
        <v>8</v>
      </c>
      <c r="G16" s="477" t="s">
        <v>7</v>
      </c>
      <c r="H16" s="477" t="s">
        <v>8</v>
      </c>
      <c r="I16" s="477" t="s">
        <v>7</v>
      </c>
      <c r="J16" s="477" t="s">
        <v>8</v>
      </c>
      <c r="K16" s="654"/>
      <c r="L16" s="655"/>
      <c r="M16" s="384"/>
    </row>
    <row r="17" spans="1:13">
      <c r="A17" s="383"/>
      <c r="B17" s="385" t="s">
        <v>9</v>
      </c>
      <c r="C17" s="439">
        <f t="shared" ref="C17:F20" si="0">+C34+C51</f>
        <v>0</v>
      </c>
      <c r="D17" s="439">
        <f>+D34+D51</f>
        <v>0</v>
      </c>
      <c r="E17" s="439">
        <f t="shared" si="0"/>
        <v>0</v>
      </c>
      <c r="F17" s="439">
        <f>+F34+F51</f>
        <v>0</v>
      </c>
      <c r="G17" s="439">
        <f t="shared" ref="G17:J17" si="1">+G34+G51</f>
        <v>0</v>
      </c>
      <c r="H17" s="439">
        <f t="shared" si="1"/>
        <v>0</v>
      </c>
      <c r="I17" s="439">
        <f t="shared" si="1"/>
        <v>0</v>
      </c>
      <c r="J17" s="439">
        <f t="shared" si="1"/>
        <v>0</v>
      </c>
      <c r="K17" s="440">
        <f>SUM(C17+E17+G17+I17)</f>
        <v>0</v>
      </c>
      <c r="L17" s="441">
        <f>SUM(D17+F17+H17+J17)</f>
        <v>0</v>
      </c>
      <c r="M17" s="384"/>
    </row>
    <row r="18" spans="1:13">
      <c r="A18" s="383"/>
      <c r="B18" s="385" t="s">
        <v>10</v>
      </c>
      <c r="C18" s="439">
        <f t="shared" si="0"/>
        <v>0</v>
      </c>
      <c r="D18" s="439">
        <f t="shared" si="0"/>
        <v>0</v>
      </c>
      <c r="E18" s="439">
        <f t="shared" si="0"/>
        <v>0</v>
      </c>
      <c r="F18" s="439">
        <f t="shared" si="0"/>
        <v>0</v>
      </c>
      <c r="G18" s="439">
        <f t="shared" ref="G18:J18" si="2">+G35+G52</f>
        <v>0</v>
      </c>
      <c r="H18" s="439">
        <f t="shared" si="2"/>
        <v>0</v>
      </c>
      <c r="I18" s="439">
        <f t="shared" si="2"/>
        <v>0</v>
      </c>
      <c r="J18" s="439">
        <f t="shared" si="2"/>
        <v>0</v>
      </c>
      <c r="K18" s="440">
        <f t="shared" ref="K18:L20" si="3">SUM(C18+E18+G18+I18)</f>
        <v>0</v>
      </c>
      <c r="L18" s="441">
        <f t="shared" si="3"/>
        <v>0</v>
      </c>
      <c r="M18" s="384"/>
    </row>
    <row r="19" spans="1:13">
      <c r="A19" s="383"/>
      <c r="B19" s="388" t="s">
        <v>11</v>
      </c>
      <c r="C19" s="439">
        <f>+C36+C53</f>
        <v>1</v>
      </c>
      <c r="D19" s="439">
        <f>+D36+D53</f>
        <v>35</v>
      </c>
      <c r="E19" s="439">
        <f t="shared" si="0"/>
        <v>0</v>
      </c>
      <c r="F19" s="439">
        <f t="shared" si="0"/>
        <v>0</v>
      </c>
      <c r="G19" s="439">
        <f t="shared" ref="G19:J19" si="4">+G36+G53</f>
        <v>0</v>
      </c>
      <c r="H19" s="439">
        <f t="shared" si="4"/>
        <v>0</v>
      </c>
      <c r="I19" s="439">
        <f t="shared" si="4"/>
        <v>0</v>
      </c>
      <c r="J19" s="439">
        <f t="shared" si="4"/>
        <v>0</v>
      </c>
      <c r="K19" s="440">
        <f t="shared" si="3"/>
        <v>1</v>
      </c>
      <c r="L19" s="441">
        <f t="shared" si="3"/>
        <v>35</v>
      </c>
      <c r="M19" s="384"/>
    </row>
    <row r="20" spans="1:13">
      <c r="A20" s="383"/>
      <c r="B20" s="385" t="s">
        <v>12</v>
      </c>
      <c r="C20" s="439">
        <f>+C37+C54</f>
        <v>11</v>
      </c>
      <c r="D20" s="439">
        <f>+D37+D54</f>
        <v>6.6899999999999995</v>
      </c>
      <c r="E20" s="439">
        <f t="shared" si="0"/>
        <v>0</v>
      </c>
      <c r="F20" s="439">
        <f t="shared" si="0"/>
        <v>0</v>
      </c>
      <c r="G20" s="439">
        <f t="shared" ref="G20:J20" si="5">+G37+G54</f>
        <v>0</v>
      </c>
      <c r="H20" s="439">
        <f t="shared" si="5"/>
        <v>0</v>
      </c>
      <c r="I20" s="439">
        <f t="shared" si="5"/>
        <v>0</v>
      </c>
      <c r="J20" s="439">
        <f t="shared" si="5"/>
        <v>0</v>
      </c>
      <c r="K20" s="440">
        <f t="shared" si="3"/>
        <v>11</v>
      </c>
      <c r="L20" s="441">
        <f>SUM(D20+F20+H20+J20)</f>
        <v>6.6899999999999995</v>
      </c>
      <c r="M20" s="384"/>
    </row>
    <row r="21" spans="1:13">
      <c r="A21" s="383"/>
      <c r="B21" s="389" t="s">
        <v>13</v>
      </c>
      <c r="C21" s="390">
        <f>SUM(C17:C20)</f>
        <v>12</v>
      </c>
      <c r="D21" s="390">
        <f t="shared" ref="D21:J21" si="6">SUM(D17:D20)</f>
        <v>41.69</v>
      </c>
      <c r="E21" s="390">
        <f t="shared" si="6"/>
        <v>0</v>
      </c>
      <c r="F21" s="390">
        <f>SUM(F17:F20)</f>
        <v>0</v>
      </c>
      <c r="G21" s="390">
        <f t="shared" si="6"/>
        <v>0</v>
      </c>
      <c r="H21" s="390">
        <f t="shared" si="6"/>
        <v>0</v>
      </c>
      <c r="I21" s="390">
        <f t="shared" si="6"/>
        <v>0</v>
      </c>
      <c r="J21" s="390">
        <f t="shared" si="6"/>
        <v>0</v>
      </c>
      <c r="K21" s="552"/>
      <c r="L21" s="553"/>
      <c r="M21" s="384"/>
    </row>
    <row r="22" spans="1:13" ht="13.8" thickBot="1">
      <c r="A22" s="383"/>
      <c r="M22" s="384"/>
    </row>
    <row r="23" spans="1:13" ht="62.25" customHeight="1">
      <c r="A23" s="383"/>
      <c r="B23" s="391" t="s">
        <v>101</v>
      </c>
      <c r="C23" s="392" t="s">
        <v>14</v>
      </c>
      <c r="D23" s="392" t="s">
        <v>9</v>
      </c>
      <c r="E23" s="392" t="s">
        <v>15</v>
      </c>
      <c r="F23" s="392" t="s">
        <v>16</v>
      </c>
      <c r="G23" s="392" t="s">
        <v>17</v>
      </c>
      <c r="H23" s="392" t="s">
        <v>16</v>
      </c>
      <c r="M23" s="384"/>
    </row>
    <row r="24" spans="1:13">
      <c r="A24" s="383"/>
      <c r="B24" s="393" t="s">
        <v>1</v>
      </c>
      <c r="C24" s="394">
        <f>+SUM(C41+C58)</f>
        <v>1189879.3871428571</v>
      </c>
      <c r="D24" s="395">
        <f>+D17</f>
        <v>0</v>
      </c>
      <c r="E24" s="395">
        <f>+(1000000*D24)/C24</f>
        <v>0</v>
      </c>
      <c r="F24" s="665">
        <v>1</v>
      </c>
      <c r="G24" s="395">
        <f>+(C17/(C24/1000000))</f>
        <v>0</v>
      </c>
      <c r="H24" s="665">
        <v>0.13</v>
      </c>
      <c r="M24" s="384"/>
    </row>
    <row r="25" spans="1:13">
      <c r="A25" s="383"/>
      <c r="B25" s="393" t="s">
        <v>2</v>
      </c>
      <c r="C25" s="394">
        <f>+SUM(C42+C59)</f>
        <v>1189879.3871428571</v>
      </c>
      <c r="D25" s="395">
        <f>+F17+D24</f>
        <v>0</v>
      </c>
      <c r="E25" s="395">
        <f>+(1000000*D25)/C25</f>
        <v>0</v>
      </c>
      <c r="F25" s="665"/>
      <c r="G25" s="395">
        <f>+(C17+E17)/(C25/1000000)</f>
        <v>0</v>
      </c>
      <c r="H25" s="665"/>
      <c r="J25" s="396"/>
      <c r="M25" s="384"/>
    </row>
    <row r="26" spans="1:13">
      <c r="A26" s="383"/>
      <c r="B26" s="393" t="s">
        <v>3</v>
      </c>
      <c r="C26" s="394">
        <f>+SUM(C43+C60)</f>
        <v>1189879.3871428571</v>
      </c>
      <c r="D26" s="395">
        <f>+H17+D25</f>
        <v>0</v>
      </c>
      <c r="E26" s="395">
        <f>+(1000000*D26)/C26</f>
        <v>0</v>
      </c>
      <c r="F26" s="665"/>
      <c r="G26" s="395">
        <f>+(C17+E17+G17)/(C26/1000000)</f>
        <v>0</v>
      </c>
      <c r="H26" s="665"/>
      <c r="J26" s="396"/>
      <c r="M26" s="384"/>
    </row>
    <row r="27" spans="1:13" ht="13.8" thickBot="1">
      <c r="A27" s="383"/>
      <c r="B27" s="393" t="s">
        <v>4</v>
      </c>
      <c r="C27" s="394">
        <f>+SUM(C44+C61)</f>
        <v>1189879.3871428571</v>
      </c>
      <c r="D27" s="395">
        <f>+J17+D26</f>
        <v>0</v>
      </c>
      <c r="E27" s="397">
        <f>+(1000000*D27)/C27</f>
        <v>0</v>
      </c>
      <c r="F27" s="665"/>
      <c r="G27" s="397">
        <f>+(C17+E17+G17+J17)/(C27/1000000)</f>
        <v>0</v>
      </c>
      <c r="H27" s="665"/>
      <c r="J27" s="396"/>
      <c r="M27" s="384"/>
    </row>
    <row r="28" spans="1:13" ht="13.8" thickBot="1">
      <c r="A28" s="383"/>
      <c r="B28" s="398" t="s">
        <v>18</v>
      </c>
      <c r="C28" s="399">
        <f>+C27</f>
        <v>1189879.3871428571</v>
      </c>
      <c r="D28" s="400">
        <f>+D27</f>
        <v>0</v>
      </c>
      <c r="E28" s="400">
        <f>(1000000*D28)/C28</f>
        <v>0</v>
      </c>
      <c r="F28" s="401">
        <v>1</v>
      </c>
      <c r="G28" s="402">
        <f>+(K17)/(C28/1000000)</f>
        <v>0</v>
      </c>
      <c r="H28" s="401">
        <v>0.13</v>
      </c>
      <c r="J28" s="396"/>
      <c r="M28" s="384"/>
    </row>
    <row r="29" spans="1:13" ht="13.8" thickBot="1">
      <c r="A29" s="403"/>
      <c r="B29" s="404"/>
      <c r="C29" s="404"/>
      <c r="D29" s="404"/>
      <c r="E29" s="404"/>
      <c r="F29" s="404"/>
      <c r="G29" s="404"/>
      <c r="H29" s="404"/>
      <c r="I29" s="404"/>
      <c r="J29" s="404"/>
      <c r="K29" s="404"/>
      <c r="L29" s="404"/>
      <c r="M29" s="405"/>
    </row>
    <row r="30" spans="1:13">
      <c r="A30" s="380"/>
      <c r="B30" s="381"/>
      <c r="C30" s="381"/>
      <c r="D30" s="381"/>
      <c r="E30" s="381"/>
      <c r="F30" s="381"/>
      <c r="G30" s="381"/>
      <c r="H30" s="381"/>
      <c r="I30" s="381"/>
      <c r="J30" s="381"/>
      <c r="K30" s="381"/>
      <c r="L30" s="381"/>
      <c r="M30" s="382"/>
    </row>
    <row r="31" spans="1:13">
      <c r="A31" s="383"/>
      <c r="B31" s="666" t="s">
        <v>381</v>
      </c>
      <c r="C31" s="667"/>
      <c r="D31" s="667"/>
      <c r="E31" s="667"/>
      <c r="F31" s="667"/>
      <c r="G31" s="667"/>
      <c r="H31" s="667"/>
      <c r="I31" s="667"/>
      <c r="J31" s="667"/>
      <c r="K31" s="667"/>
      <c r="L31" s="668"/>
      <c r="M31" s="384"/>
    </row>
    <row r="32" spans="1:13">
      <c r="A32" s="383"/>
      <c r="B32" s="669" t="s">
        <v>0</v>
      </c>
      <c r="C32" s="654" t="s">
        <v>1</v>
      </c>
      <c r="D32" s="654"/>
      <c r="E32" s="654" t="s">
        <v>2</v>
      </c>
      <c r="F32" s="654"/>
      <c r="G32" s="654" t="s">
        <v>3</v>
      </c>
      <c r="H32" s="654"/>
      <c r="I32" s="654" t="s">
        <v>4</v>
      </c>
      <c r="J32" s="654"/>
      <c r="K32" s="654" t="s">
        <v>5</v>
      </c>
      <c r="L32" s="655" t="s">
        <v>6</v>
      </c>
      <c r="M32" s="384"/>
    </row>
    <row r="33" spans="1:13">
      <c r="A33" s="383"/>
      <c r="B33" s="669"/>
      <c r="C33" s="477" t="s">
        <v>7</v>
      </c>
      <c r="D33" s="477" t="s">
        <v>8</v>
      </c>
      <c r="E33" s="477" t="s">
        <v>7</v>
      </c>
      <c r="F33" s="477" t="s">
        <v>8</v>
      </c>
      <c r="G33" s="477" t="s">
        <v>7</v>
      </c>
      <c r="H33" s="477" t="s">
        <v>8</v>
      </c>
      <c r="I33" s="477" t="s">
        <v>7</v>
      </c>
      <c r="J33" s="477" t="s">
        <v>8</v>
      </c>
      <c r="K33" s="654"/>
      <c r="L33" s="655"/>
      <c r="M33" s="384"/>
    </row>
    <row r="34" spans="1:13">
      <c r="A34" s="383"/>
      <c r="B34" s="385" t="s">
        <v>9</v>
      </c>
      <c r="C34" s="406">
        <v>0</v>
      </c>
      <c r="D34" s="407">
        <v>0</v>
      </c>
      <c r="E34" s="408"/>
      <c r="F34" s="408"/>
      <c r="G34" s="473"/>
      <c r="H34" s="473"/>
      <c r="I34" s="406"/>
      <c r="J34" s="406"/>
      <c r="K34" s="409">
        <f t="shared" ref="K34:L37" si="7">SUM(C34+E34+G34+I34)</f>
        <v>0</v>
      </c>
      <c r="L34" s="387">
        <f t="shared" si="7"/>
        <v>0</v>
      </c>
      <c r="M34" s="384"/>
    </row>
    <row r="35" spans="1:13">
      <c r="A35" s="383"/>
      <c r="B35" s="385" t="s">
        <v>10</v>
      </c>
      <c r="C35" s="408">
        <v>0</v>
      </c>
      <c r="D35" s="409">
        <v>0</v>
      </c>
      <c r="E35" s="408"/>
      <c r="F35" s="442"/>
      <c r="G35" s="473"/>
      <c r="H35" s="473"/>
      <c r="I35" s="406"/>
      <c r="J35" s="410"/>
      <c r="K35" s="409">
        <f t="shared" si="7"/>
        <v>0</v>
      </c>
      <c r="L35" s="387">
        <f t="shared" si="7"/>
        <v>0</v>
      </c>
      <c r="M35" s="384"/>
    </row>
    <row r="36" spans="1:13">
      <c r="A36" s="383"/>
      <c r="B36" s="388" t="s">
        <v>11</v>
      </c>
      <c r="C36" s="406">
        <v>1</v>
      </c>
      <c r="D36" s="408">
        <v>35</v>
      </c>
      <c r="E36" s="408"/>
      <c r="F36" s="442"/>
      <c r="G36" s="473"/>
      <c r="H36" s="474"/>
      <c r="I36" s="406"/>
      <c r="J36" s="410"/>
      <c r="K36" s="409">
        <f>SUM(C36+E36+G36+I36)</f>
        <v>1</v>
      </c>
      <c r="L36" s="387">
        <f>SUM(D36+F36+H36+J36)</f>
        <v>35</v>
      </c>
      <c r="M36" s="384"/>
    </row>
    <row r="37" spans="1:13">
      <c r="A37" s="383"/>
      <c r="B37" s="385" t="s">
        <v>12</v>
      </c>
      <c r="C37" s="406">
        <v>8</v>
      </c>
      <c r="D37" s="406">
        <v>5.38</v>
      </c>
      <c r="E37" s="408"/>
      <c r="F37" s="442"/>
      <c r="G37" s="473"/>
      <c r="H37" s="474"/>
      <c r="I37" s="406"/>
      <c r="J37" s="410"/>
      <c r="K37" s="409">
        <f t="shared" si="7"/>
        <v>8</v>
      </c>
      <c r="L37" s="387">
        <f>SUM(D37+F37+H37+J37)</f>
        <v>5.38</v>
      </c>
      <c r="M37" s="384"/>
    </row>
    <row r="38" spans="1:13">
      <c r="A38" s="383"/>
      <c r="B38" s="389" t="s">
        <v>13</v>
      </c>
      <c r="C38" s="411">
        <f t="shared" ref="C38:J38" si="8">SUM(C34:C37)</f>
        <v>9</v>
      </c>
      <c r="D38" s="411">
        <f t="shared" si="8"/>
        <v>40.380000000000003</v>
      </c>
      <c r="E38" s="411">
        <f t="shared" si="8"/>
        <v>0</v>
      </c>
      <c r="F38" s="411">
        <f t="shared" si="8"/>
        <v>0</v>
      </c>
      <c r="G38" s="411">
        <f t="shared" si="8"/>
        <v>0</v>
      </c>
      <c r="H38" s="412">
        <f t="shared" si="8"/>
        <v>0</v>
      </c>
      <c r="I38" s="411">
        <f t="shared" si="8"/>
        <v>0</v>
      </c>
      <c r="J38" s="412">
        <f t="shared" si="8"/>
        <v>0</v>
      </c>
      <c r="K38" s="554"/>
      <c r="L38" s="555"/>
      <c r="M38" s="384"/>
    </row>
    <row r="39" spans="1:13" ht="13.8" thickBot="1">
      <c r="A39" s="383"/>
      <c r="M39" s="384"/>
    </row>
    <row r="40" spans="1:13" ht="39.6">
      <c r="A40" s="383"/>
      <c r="B40" s="391" t="s">
        <v>102</v>
      </c>
      <c r="C40" s="392" t="s">
        <v>14</v>
      </c>
      <c r="D40" s="392" t="s">
        <v>9</v>
      </c>
      <c r="E40" s="392" t="s">
        <v>15</v>
      </c>
      <c r="F40" s="392" t="s">
        <v>16</v>
      </c>
      <c r="G40" s="392" t="s">
        <v>17</v>
      </c>
      <c r="H40" s="392" t="s">
        <v>16</v>
      </c>
      <c r="J40" s="670" t="s">
        <v>338</v>
      </c>
      <c r="K40" s="671"/>
      <c r="L40" s="672"/>
      <c r="M40" s="384"/>
    </row>
    <row r="41" spans="1:13">
      <c r="A41" s="383"/>
      <c r="B41" s="393" t="s">
        <v>1</v>
      </c>
      <c r="C41" s="394">
        <f>+SUM(BBL!AI6:AI8)</f>
        <v>662353.83642857138</v>
      </c>
      <c r="D41" s="395">
        <f>+D34</f>
        <v>0</v>
      </c>
      <c r="E41" s="395">
        <f>+(1000000*D41)/C41</f>
        <v>0</v>
      </c>
      <c r="F41" s="665">
        <v>1</v>
      </c>
      <c r="G41" s="395">
        <f>+(C34/(C41/1000000))</f>
        <v>0</v>
      </c>
      <c r="H41" s="665">
        <v>0.13</v>
      </c>
      <c r="J41" s="673"/>
      <c r="K41" s="674"/>
      <c r="L41" s="675"/>
      <c r="M41" s="384"/>
    </row>
    <row r="42" spans="1:13">
      <c r="A42" s="383"/>
      <c r="B42" s="393" t="s">
        <v>2</v>
      </c>
      <c r="C42" s="394">
        <f>+SUM(BBL!AI6:AI11)</f>
        <v>662353.83642857138</v>
      </c>
      <c r="D42" s="395">
        <f>+F34+D41</f>
        <v>0</v>
      </c>
      <c r="E42" s="395">
        <f>+(1000000*D42)/C42</f>
        <v>0</v>
      </c>
      <c r="F42" s="665"/>
      <c r="G42" s="395">
        <f>+(C34+E34)/(C42/1000000)</f>
        <v>0</v>
      </c>
      <c r="H42" s="665"/>
      <c r="J42" s="673"/>
      <c r="K42" s="674"/>
      <c r="L42" s="675"/>
      <c r="M42" s="384"/>
    </row>
    <row r="43" spans="1:13">
      <c r="A43" s="383"/>
      <c r="B43" s="393" t="s">
        <v>3</v>
      </c>
      <c r="C43" s="394">
        <f>+SUM(BBL!AI6:AI14)</f>
        <v>662353.83642857138</v>
      </c>
      <c r="D43" s="395">
        <f>+H34+D42</f>
        <v>0</v>
      </c>
      <c r="E43" s="395">
        <f>+(1000000*D43)/C43</f>
        <v>0</v>
      </c>
      <c r="F43" s="665"/>
      <c r="G43" s="395">
        <f>+(C34+E34+G34)/(C43/1000000)</f>
        <v>0</v>
      </c>
      <c r="H43" s="665"/>
      <c r="J43" s="673"/>
      <c r="K43" s="674"/>
      <c r="L43" s="675"/>
      <c r="M43" s="384"/>
    </row>
    <row r="44" spans="1:13" ht="13.8" thickBot="1">
      <c r="A44" s="383"/>
      <c r="B44" s="393" t="s">
        <v>4</v>
      </c>
      <c r="C44" s="394">
        <f>+SUM(BBL!AI6:AI17)</f>
        <v>662353.83642857138</v>
      </c>
      <c r="D44" s="395">
        <f>+J34+D43</f>
        <v>0</v>
      </c>
      <c r="E44" s="397">
        <f>+(1000000*D44)/C44</f>
        <v>0</v>
      </c>
      <c r="F44" s="665"/>
      <c r="G44" s="397">
        <f>+(C34+E34+G34+J34)/(C44/1000000)</f>
        <v>0</v>
      </c>
      <c r="H44" s="665"/>
      <c r="J44" s="673"/>
      <c r="K44" s="674"/>
      <c r="L44" s="675"/>
      <c r="M44" s="384"/>
    </row>
    <row r="45" spans="1:13" ht="13.8" thickBot="1">
      <c r="A45" s="383"/>
      <c r="B45" s="398" t="s">
        <v>18</v>
      </c>
      <c r="C45" s="399">
        <f>+C44</f>
        <v>662353.83642857138</v>
      </c>
      <c r="D45" s="400">
        <f>+D44</f>
        <v>0</v>
      </c>
      <c r="E45" s="400">
        <f>(1000000*D45)/C45</f>
        <v>0</v>
      </c>
      <c r="F45" s="401">
        <v>1</v>
      </c>
      <c r="G45" s="402">
        <f>+(K34)/(C45/1000000)</f>
        <v>0</v>
      </c>
      <c r="H45" s="401">
        <v>0.13</v>
      </c>
      <c r="J45" s="676"/>
      <c r="K45" s="677"/>
      <c r="L45" s="678"/>
      <c r="M45" s="384"/>
    </row>
    <row r="46" spans="1:13" ht="13.8" thickBot="1">
      <c r="A46" s="403"/>
      <c r="B46" s="404"/>
      <c r="C46" s="404"/>
      <c r="D46" s="404"/>
      <c r="E46" s="404"/>
      <c r="F46" s="404"/>
      <c r="G46" s="404"/>
      <c r="H46" s="404"/>
      <c r="I46" s="404"/>
      <c r="J46" s="404"/>
      <c r="K46" s="404"/>
      <c r="L46" s="404"/>
      <c r="M46" s="405"/>
    </row>
    <row r="47" spans="1:13">
      <c r="A47" s="380"/>
      <c r="B47" s="381"/>
      <c r="C47" s="381"/>
      <c r="D47" s="381"/>
      <c r="E47" s="381"/>
      <c r="F47" s="381"/>
      <c r="G47" s="381"/>
      <c r="H47" s="381"/>
      <c r="I47" s="381"/>
      <c r="J47" s="381"/>
      <c r="K47" s="381"/>
      <c r="L47" s="381"/>
      <c r="M47" s="382"/>
    </row>
    <row r="48" spans="1:13">
      <c r="A48" s="383"/>
      <c r="B48" s="666" t="s">
        <v>380</v>
      </c>
      <c r="C48" s="667"/>
      <c r="D48" s="667"/>
      <c r="E48" s="667"/>
      <c r="F48" s="667"/>
      <c r="G48" s="667"/>
      <c r="H48" s="667"/>
      <c r="I48" s="667"/>
      <c r="J48" s="667"/>
      <c r="K48" s="667"/>
      <c r="L48" s="668"/>
      <c r="M48" s="384"/>
    </row>
    <row r="49" spans="1:18">
      <c r="A49" s="383"/>
      <c r="B49" s="669" t="s">
        <v>0</v>
      </c>
      <c r="C49" s="654" t="s">
        <v>1</v>
      </c>
      <c r="D49" s="654"/>
      <c r="E49" s="654" t="s">
        <v>2</v>
      </c>
      <c r="F49" s="654"/>
      <c r="G49" s="654" t="s">
        <v>3</v>
      </c>
      <c r="H49" s="654"/>
      <c r="I49" s="654" t="s">
        <v>4</v>
      </c>
      <c r="J49" s="654"/>
      <c r="K49" s="654" t="s">
        <v>5</v>
      </c>
      <c r="L49" s="655" t="s">
        <v>6</v>
      </c>
      <c r="M49" s="384"/>
    </row>
    <row r="50" spans="1:18">
      <c r="A50" s="383"/>
      <c r="B50" s="669"/>
      <c r="C50" s="477" t="s">
        <v>7</v>
      </c>
      <c r="D50" s="477" t="s">
        <v>8</v>
      </c>
      <c r="E50" s="477" t="s">
        <v>7</v>
      </c>
      <c r="F50" s="477" t="s">
        <v>8</v>
      </c>
      <c r="G50" s="477" t="s">
        <v>7</v>
      </c>
      <c r="H50" s="477" t="s">
        <v>8</v>
      </c>
      <c r="I50" s="477" t="s">
        <v>7</v>
      </c>
      <c r="J50" s="477" t="s">
        <v>8</v>
      </c>
      <c r="K50" s="654"/>
      <c r="L50" s="655"/>
      <c r="M50" s="384"/>
    </row>
    <row r="51" spans="1:18">
      <c r="A51" s="383"/>
      <c r="B51" s="385" t="s">
        <v>9</v>
      </c>
      <c r="C51" s="406">
        <v>0</v>
      </c>
      <c r="D51" s="407"/>
      <c r="E51" s="408"/>
      <c r="F51" s="408"/>
      <c r="G51" s="406"/>
      <c r="H51" s="406"/>
      <c r="I51" s="406"/>
      <c r="J51" s="410"/>
      <c r="K51" s="409">
        <f t="shared" ref="K51:L54" si="9">SUM(C51+E51+G51+I51)</f>
        <v>0</v>
      </c>
      <c r="L51" s="387">
        <f t="shared" si="9"/>
        <v>0</v>
      </c>
      <c r="M51" s="384"/>
    </row>
    <row r="52" spans="1:18">
      <c r="A52" s="383"/>
      <c r="B52" s="385" t="s">
        <v>10</v>
      </c>
      <c r="C52" s="408">
        <v>0</v>
      </c>
      <c r="D52" s="409"/>
      <c r="E52" s="408"/>
      <c r="F52" s="442"/>
      <c r="G52" s="406"/>
      <c r="H52" s="475"/>
      <c r="I52" s="406"/>
      <c r="J52" s="410"/>
      <c r="K52" s="409">
        <f t="shared" si="9"/>
        <v>0</v>
      </c>
      <c r="L52" s="387">
        <f t="shared" si="9"/>
        <v>0</v>
      </c>
      <c r="M52" s="384"/>
    </row>
    <row r="53" spans="1:18">
      <c r="A53" s="383"/>
      <c r="B53" s="388" t="s">
        <v>11</v>
      </c>
      <c r="C53" s="406">
        <v>0</v>
      </c>
      <c r="D53" s="386"/>
      <c r="E53" s="408"/>
      <c r="F53" s="442"/>
      <c r="G53" s="406"/>
      <c r="H53" s="475"/>
      <c r="I53" s="406"/>
      <c r="J53" s="410"/>
      <c r="K53" s="409">
        <f t="shared" si="9"/>
        <v>0</v>
      </c>
      <c r="L53" s="387">
        <f t="shared" si="9"/>
        <v>0</v>
      </c>
      <c r="M53" s="384"/>
    </row>
    <row r="54" spans="1:18">
      <c r="A54" s="383"/>
      <c r="B54" s="385" t="s">
        <v>12</v>
      </c>
      <c r="C54" s="406">
        <v>3</v>
      </c>
      <c r="D54" s="406">
        <v>1.31</v>
      </c>
      <c r="E54" s="408"/>
      <c r="F54" s="442"/>
      <c r="G54" s="406"/>
      <c r="H54" s="410"/>
      <c r="I54" s="406"/>
      <c r="J54" s="410"/>
      <c r="K54" s="409">
        <f t="shared" si="9"/>
        <v>3</v>
      </c>
      <c r="L54" s="387">
        <f t="shared" si="9"/>
        <v>1.31</v>
      </c>
      <c r="M54" s="384"/>
    </row>
    <row r="55" spans="1:18">
      <c r="A55" s="383"/>
      <c r="B55" s="389" t="s">
        <v>13</v>
      </c>
      <c r="C55" s="411">
        <f t="shared" ref="C55:J55" si="10">SUM(C51:C54)</f>
        <v>3</v>
      </c>
      <c r="D55" s="411">
        <f t="shared" si="10"/>
        <v>1.31</v>
      </c>
      <c r="E55" s="411">
        <f t="shared" si="10"/>
        <v>0</v>
      </c>
      <c r="F55" s="411">
        <f t="shared" si="10"/>
        <v>0</v>
      </c>
      <c r="G55" s="411">
        <f t="shared" si="10"/>
        <v>0</v>
      </c>
      <c r="H55" s="411">
        <f t="shared" si="10"/>
        <v>0</v>
      </c>
      <c r="I55" s="411">
        <f t="shared" si="10"/>
        <v>0</v>
      </c>
      <c r="J55" s="411">
        <f t="shared" si="10"/>
        <v>0</v>
      </c>
      <c r="K55" s="554"/>
      <c r="L55" s="555"/>
      <c r="M55" s="384"/>
    </row>
    <row r="56" spans="1:18" ht="13.8" thickBot="1">
      <c r="A56" s="383"/>
      <c r="M56" s="384"/>
    </row>
    <row r="57" spans="1:18" ht="39.6">
      <c r="A57" s="383"/>
      <c r="B57" s="391" t="s">
        <v>103</v>
      </c>
      <c r="C57" s="392" t="s">
        <v>14</v>
      </c>
      <c r="D57" s="392" t="s">
        <v>9</v>
      </c>
      <c r="E57" s="392" t="s">
        <v>15</v>
      </c>
      <c r="F57" s="392" t="s">
        <v>16</v>
      </c>
      <c r="G57" s="392" t="s">
        <v>17</v>
      </c>
      <c r="H57" s="392" t="s">
        <v>16</v>
      </c>
      <c r="J57" s="670" t="s">
        <v>338</v>
      </c>
      <c r="K57" s="671"/>
      <c r="L57" s="672"/>
      <c r="M57" s="384"/>
    </row>
    <row r="58" spans="1:18">
      <c r="A58" s="383"/>
      <c r="B58" s="393" t="s">
        <v>1</v>
      </c>
      <c r="C58" s="394">
        <f>+SUM(BBL!AJ6:AJ8)</f>
        <v>527525.55071428569</v>
      </c>
      <c r="D58" s="395">
        <f>+D51</f>
        <v>0</v>
      </c>
      <c r="E58" s="395">
        <f>+(1000000*D58)/C58</f>
        <v>0</v>
      </c>
      <c r="F58" s="665">
        <v>1</v>
      </c>
      <c r="G58" s="395">
        <f>+(C51/(C58/1000000))</f>
        <v>0</v>
      </c>
      <c r="H58" s="665">
        <v>0.13</v>
      </c>
      <c r="J58" s="673"/>
      <c r="K58" s="674"/>
      <c r="L58" s="675"/>
      <c r="M58" s="384"/>
    </row>
    <row r="59" spans="1:18">
      <c r="A59" s="383"/>
      <c r="B59" s="393" t="s">
        <v>2</v>
      </c>
      <c r="C59" s="394">
        <f>+SUM(BBL!AJ6:AJ11)</f>
        <v>527525.55071428569</v>
      </c>
      <c r="D59" s="395">
        <f>+F51+D58</f>
        <v>0</v>
      </c>
      <c r="E59" s="395">
        <f>+(1000000*D59)/C59</f>
        <v>0</v>
      </c>
      <c r="F59" s="665"/>
      <c r="G59" s="395">
        <f>+(C51+E51)/(C59/1000000)</f>
        <v>0</v>
      </c>
      <c r="H59" s="665"/>
      <c r="J59" s="673"/>
      <c r="K59" s="674"/>
      <c r="L59" s="675"/>
      <c r="M59" s="384"/>
      <c r="R59" s="379">
        <f>5.82-1.43</f>
        <v>4.3900000000000006</v>
      </c>
    </row>
    <row r="60" spans="1:18">
      <c r="A60" s="383"/>
      <c r="B60" s="393" t="s">
        <v>3</v>
      </c>
      <c r="C60" s="394">
        <f>+SUM(BBL!AJ6:AJ14)</f>
        <v>527525.55071428569</v>
      </c>
      <c r="D60" s="395">
        <f>+H51+D59</f>
        <v>0</v>
      </c>
      <c r="E60" s="395">
        <f>+(1000000*D60)/C60</f>
        <v>0</v>
      </c>
      <c r="F60" s="665"/>
      <c r="G60" s="395">
        <f>+(C51+E51+G51)/(C60/1000000)</f>
        <v>0</v>
      </c>
      <c r="H60" s="665"/>
      <c r="J60" s="673"/>
      <c r="K60" s="674"/>
      <c r="L60" s="675"/>
      <c r="M60" s="384"/>
    </row>
    <row r="61" spans="1:18" ht="13.8" thickBot="1">
      <c r="A61" s="383"/>
      <c r="B61" s="393" t="s">
        <v>4</v>
      </c>
      <c r="C61" s="394">
        <f>+SUM(BBL!AJ6:AJ17)</f>
        <v>527525.55071428569</v>
      </c>
      <c r="D61" s="395">
        <f>+J51+D60</f>
        <v>0</v>
      </c>
      <c r="E61" s="397">
        <f>+(1000000*D61)/C61</f>
        <v>0</v>
      </c>
      <c r="F61" s="665"/>
      <c r="G61" s="397">
        <f>+(C51+E51+G51+J51)/(C61/1000000)</f>
        <v>0</v>
      </c>
      <c r="H61" s="665"/>
      <c r="J61" s="673"/>
      <c r="K61" s="674"/>
      <c r="L61" s="675"/>
      <c r="M61" s="384"/>
    </row>
    <row r="62" spans="1:18" ht="13.8" thickBot="1">
      <c r="A62" s="383"/>
      <c r="B62" s="398" t="s">
        <v>18</v>
      </c>
      <c r="C62" s="399">
        <f>+C61</f>
        <v>527525.55071428569</v>
      </c>
      <c r="D62" s="400">
        <f>+D61</f>
        <v>0</v>
      </c>
      <c r="E62" s="400">
        <f>(1000000*D62)/C62</f>
        <v>0</v>
      </c>
      <c r="F62" s="401">
        <v>1</v>
      </c>
      <c r="G62" s="402">
        <f>+(K51)/(C62/1000000)</f>
        <v>0</v>
      </c>
      <c r="H62" s="401">
        <v>0.13</v>
      </c>
      <c r="J62" s="676"/>
      <c r="K62" s="677"/>
      <c r="L62" s="678"/>
      <c r="M62" s="384"/>
    </row>
    <row r="63" spans="1:18" ht="13.8" thickBot="1">
      <c r="A63" s="403"/>
      <c r="B63" s="404"/>
      <c r="C63" s="404"/>
      <c r="D63" s="404"/>
      <c r="E63" s="404"/>
      <c r="F63" s="404"/>
      <c r="G63" s="404"/>
      <c r="H63" s="404"/>
      <c r="I63" s="404"/>
      <c r="J63" s="404"/>
      <c r="K63" s="404"/>
      <c r="L63" s="404"/>
      <c r="M63" s="405"/>
    </row>
  </sheetData>
  <mergeCells count="37">
    <mergeCell ref="F24:F27"/>
    <mergeCell ref="H24:H27"/>
    <mergeCell ref="B14:L14"/>
    <mergeCell ref="B15:B16"/>
    <mergeCell ref="C15:D15"/>
    <mergeCell ref="E15:F15"/>
    <mergeCell ref="G15:H15"/>
    <mergeCell ref="I15:J15"/>
    <mergeCell ref="B31:L31"/>
    <mergeCell ref="B32:B33"/>
    <mergeCell ref="C32:D32"/>
    <mergeCell ref="E32:F32"/>
    <mergeCell ref="G32:H32"/>
    <mergeCell ref="I32:J32"/>
    <mergeCell ref="K32:K33"/>
    <mergeCell ref="L49:L50"/>
    <mergeCell ref="F58:F61"/>
    <mergeCell ref="H58:H61"/>
    <mergeCell ref="L32:L33"/>
    <mergeCell ref="F41:F44"/>
    <mergeCell ref="H41:H44"/>
    <mergeCell ref="B48:L48"/>
    <mergeCell ref="B49:B50"/>
    <mergeCell ref="C49:D49"/>
    <mergeCell ref="E49:F49"/>
    <mergeCell ref="G49:H49"/>
    <mergeCell ref="I49:J49"/>
    <mergeCell ref="K49:K50"/>
    <mergeCell ref="J40:L45"/>
    <mergeCell ref="J57:L62"/>
    <mergeCell ref="B2:C5"/>
    <mergeCell ref="D2:K3"/>
    <mergeCell ref="D4:K5"/>
    <mergeCell ref="L2:M5"/>
    <mergeCell ref="K15:K16"/>
    <mergeCell ref="L15:L16"/>
    <mergeCell ref="B7:M11"/>
  </mergeCells>
  <dataValidations count="3">
    <dataValidation allowBlank="1" showInputMessage="1" showErrorMessage="1" prompt="Incidente en el que el producto (hidrocarburos, químicos, agua de producción, agua residual, lodos, etc.) se ha derramado o liberado, pero permanece dentro de la contención adecuada sin afectación al medio ambiente." sqref="B20 B37 B54" xr:uid="{00000000-0002-0000-0400-000000000000}"/>
    <dataValidation allowBlank="1" showInputMessage="1" showErrorMessage="1" prompt="Incidente en el que el hidrocarburo/química supera los controles de contención y da como resultado un derrame o liberación al medio ambiente circundante de menos de 1 bbl afectando el suelo o el agua." sqref="B18 B35 B52" xr:uid="{00000000-0002-0000-0400-000001000000}"/>
    <dataValidation allowBlank="1" showInputMessage="1" showErrorMessage="1" prompt="Incidente en el que el hidrocarburo/química supera los controles de contención y da como resultado un derrame o liberación al medio ambiente circundante de más de 1 bbl afectando el suelo o el agua." sqref="B17 B34 B51" xr:uid="{00000000-0002-0000-0400-000002000000}"/>
  </dataValidations>
  <pageMargins left="0.7" right="0.7" top="0.75" bottom="0.75" header="0.3" footer="0.3"/>
  <pageSetup scale="5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34" r:id="rId4" name="Button 38">
              <controlPr defaultSize="0" print="0" autoFill="0" autoPict="0" macro="[0]!Macro4_Incidentesvolver">
                <anchor moveWithCells="1" sizeWithCells="1">
                  <from>
                    <xdr:col>3</xdr:col>
                    <xdr:colOff>220980</xdr:colOff>
                    <xdr:row>3</xdr:row>
                    <xdr:rowOff>99060</xdr:rowOff>
                  </from>
                  <to>
                    <xdr:col>4</xdr:col>
                    <xdr:colOff>60960</xdr:colOff>
                    <xdr:row>4</xdr:row>
                    <xdr:rowOff>182880</xdr:rowOff>
                  </to>
                </anchor>
              </controlPr>
            </control>
          </mc:Choice>
        </mc:AlternateContent>
        <mc:AlternateContent xmlns:mc="http://schemas.openxmlformats.org/markup-compatibility/2006">
          <mc:Choice Requires="x14">
            <control shapeId="4149" r:id="rId5" name="Button 53">
              <controlPr defaultSize="0" print="0" autoFill="0" autoPict="0" macro="[0]!OpenProd">
                <anchor moveWithCells="1" sizeWithCells="1">
                  <from>
                    <xdr:col>13</xdr:col>
                    <xdr:colOff>137160</xdr:colOff>
                    <xdr:row>43</xdr:row>
                    <xdr:rowOff>129540</xdr:rowOff>
                  </from>
                  <to>
                    <xdr:col>16</xdr:col>
                    <xdr:colOff>441960</xdr:colOff>
                    <xdr:row>48</xdr:row>
                    <xdr:rowOff>121920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2" id="{F8574720-583C-42E2-8A09-A520D8A095FA}">
            <x14:iconSet custom="1">
              <x14:cfvo type="percent">
                <xm:f>0</xm:f>
              </x14:cfvo>
              <x14:cfvo type="num">
                <xm:f>0</xm:f>
              </x14:cfvo>
              <x14:cfvo type="num">
                <xm:f>0.22</xm:f>
              </x14:cfvo>
              <x14:cfIcon iconSet="3TrafficLights1" iconId="2"/>
              <x14:cfIcon iconSet="3TrafficLights1" iconId="2"/>
              <x14:cfIcon iconSet="3TrafficLights1" iconId="0"/>
            </x14:iconSet>
          </x14:cfRule>
          <xm:sqref>G24:G27</xm:sqref>
        </x14:conditionalFormatting>
        <x14:conditionalFormatting xmlns:xm="http://schemas.microsoft.com/office/excel/2006/main">
          <x14:cfRule type="iconSet" priority="11" id="{9D447B0F-5FAA-48DB-B4CB-005B55904FFC}">
            <x14:iconSet custom="1">
              <x14:cfvo type="percent">
                <xm:f>0</xm:f>
              </x14:cfvo>
              <x14:cfvo type="num">
                <xm:f>0</xm:f>
              </x14:cfvo>
              <x14:cfvo type="num">
                <xm:f>2</xm:f>
              </x14:cfvo>
              <x14:cfIcon iconSet="3TrafficLights1" iconId="2"/>
              <x14:cfIcon iconSet="3TrafficLights1" iconId="2"/>
              <x14:cfIcon iconSet="3TrafficLights1" iconId="0"/>
            </x14:iconSet>
          </x14:cfRule>
          <xm:sqref>E24:E27</xm:sqref>
        </x14:conditionalFormatting>
        <x14:conditionalFormatting xmlns:xm="http://schemas.microsoft.com/office/excel/2006/main">
          <x14:cfRule type="iconSet" priority="10" id="{6F3F773F-65A8-4F9E-A293-B24BD60E2960}">
            <x14:iconSet custom="1">
              <x14:cfvo type="percent">
                <xm:f>0</xm:f>
              </x14:cfvo>
              <x14:cfvo type="num">
                <xm:f>0</xm:f>
              </x14:cfvo>
              <x14:cfvo type="num">
                <xm:f>0.22</xm:f>
              </x14:cfvo>
              <x14:cfIcon iconSet="3TrafficLights1" iconId="2"/>
              <x14:cfIcon iconSet="3TrafficLights1" iconId="2"/>
              <x14:cfIcon iconSet="3TrafficLights1" iconId="0"/>
            </x14:iconSet>
          </x14:cfRule>
          <xm:sqref>G28</xm:sqref>
        </x14:conditionalFormatting>
        <x14:conditionalFormatting xmlns:xm="http://schemas.microsoft.com/office/excel/2006/main">
          <x14:cfRule type="iconSet" priority="9" id="{264397EA-C43D-4A53-B859-38FD0624B8BF}">
            <x14:iconSet custom="1">
              <x14:cfvo type="percent">
                <xm:f>0</xm:f>
              </x14:cfvo>
              <x14:cfvo type="num">
                <xm:f>0</xm:f>
              </x14:cfvo>
              <x14:cfvo type="num">
                <xm:f>2</xm:f>
              </x14:cfvo>
              <x14:cfIcon iconSet="3TrafficLights1" iconId="2"/>
              <x14:cfIcon iconSet="3TrafficLights1" iconId="2"/>
              <x14:cfIcon iconSet="3TrafficLights1" iconId="0"/>
            </x14:iconSet>
          </x14:cfRule>
          <xm:sqref>E28</xm:sqref>
        </x14:conditionalFormatting>
        <x14:conditionalFormatting xmlns:xm="http://schemas.microsoft.com/office/excel/2006/main">
          <x14:cfRule type="iconSet" priority="8" id="{049E6D44-DAD5-4093-9F30-885C6BAE81C4}">
            <x14:iconSet custom="1">
              <x14:cfvo type="percent">
                <xm:f>0</xm:f>
              </x14:cfvo>
              <x14:cfvo type="num">
                <xm:f>0</xm:f>
              </x14:cfvo>
              <x14:cfvo type="num">
                <xm:f>0.22</xm:f>
              </x14:cfvo>
              <x14:cfIcon iconSet="3TrafficLights1" iconId="2"/>
              <x14:cfIcon iconSet="3TrafficLights1" iconId="2"/>
              <x14:cfIcon iconSet="3TrafficLights1" iconId="0"/>
            </x14:iconSet>
          </x14:cfRule>
          <xm:sqref>G41:G44</xm:sqref>
        </x14:conditionalFormatting>
        <x14:conditionalFormatting xmlns:xm="http://schemas.microsoft.com/office/excel/2006/main">
          <x14:cfRule type="iconSet" priority="7" id="{A11B63BB-CFFF-4B39-BABC-CE46F37C535C}">
            <x14:iconSet custom="1">
              <x14:cfvo type="percent">
                <xm:f>0</xm:f>
              </x14:cfvo>
              <x14:cfvo type="num">
                <xm:f>0</xm:f>
              </x14:cfvo>
              <x14:cfvo type="num">
                <xm:f>2</xm:f>
              </x14:cfvo>
              <x14:cfIcon iconSet="3TrafficLights1" iconId="2"/>
              <x14:cfIcon iconSet="3TrafficLights1" iconId="2"/>
              <x14:cfIcon iconSet="3TrafficLights1" iconId="0"/>
            </x14:iconSet>
          </x14:cfRule>
          <xm:sqref>E41:E44</xm:sqref>
        </x14:conditionalFormatting>
        <x14:conditionalFormatting xmlns:xm="http://schemas.microsoft.com/office/excel/2006/main">
          <x14:cfRule type="iconSet" priority="6" id="{79563816-1D0A-4B06-92D8-5D31710844A5}">
            <x14:iconSet custom="1">
              <x14:cfvo type="percent">
                <xm:f>0</xm:f>
              </x14:cfvo>
              <x14:cfvo type="num">
                <xm:f>0</xm:f>
              </x14:cfvo>
              <x14:cfvo type="num">
                <xm:f>0.22</xm:f>
              </x14:cfvo>
              <x14:cfIcon iconSet="3TrafficLights1" iconId="2"/>
              <x14:cfIcon iconSet="3TrafficLights1" iconId="2"/>
              <x14:cfIcon iconSet="3TrafficLights1" iconId="0"/>
            </x14:iconSet>
          </x14:cfRule>
          <xm:sqref>G45</xm:sqref>
        </x14:conditionalFormatting>
        <x14:conditionalFormatting xmlns:xm="http://schemas.microsoft.com/office/excel/2006/main">
          <x14:cfRule type="iconSet" priority="5" id="{B335A601-3494-4810-958E-C74DA52B5593}">
            <x14:iconSet custom="1">
              <x14:cfvo type="percent">
                <xm:f>0</xm:f>
              </x14:cfvo>
              <x14:cfvo type="num">
                <xm:f>0</xm:f>
              </x14:cfvo>
              <x14:cfvo type="num">
                <xm:f>2</xm:f>
              </x14:cfvo>
              <x14:cfIcon iconSet="3TrafficLights1" iconId="2"/>
              <x14:cfIcon iconSet="3TrafficLights1" iconId="2"/>
              <x14:cfIcon iconSet="3TrafficLights1" iconId="0"/>
            </x14:iconSet>
          </x14:cfRule>
          <xm:sqref>E45</xm:sqref>
        </x14:conditionalFormatting>
        <x14:conditionalFormatting xmlns:xm="http://schemas.microsoft.com/office/excel/2006/main">
          <x14:cfRule type="iconSet" priority="4" id="{611A4F7D-05A1-4D9A-B457-98BE343F6DAC}">
            <x14:iconSet custom="1">
              <x14:cfvo type="percent">
                <xm:f>0</xm:f>
              </x14:cfvo>
              <x14:cfvo type="num">
                <xm:f>0</xm:f>
              </x14:cfvo>
              <x14:cfvo type="num">
                <xm:f>0.22</xm:f>
              </x14:cfvo>
              <x14:cfIcon iconSet="3TrafficLights1" iconId="2"/>
              <x14:cfIcon iconSet="3TrafficLights1" iconId="2"/>
              <x14:cfIcon iconSet="3TrafficLights1" iconId="0"/>
            </x14:iconSet>
          </x14:cfRule>
          <xm:sqref>G58:G61</xm:sqref>
        </x14:conditionalFormatting>
        <x14:conditionalFormatting xmlns:xm="http://schemas.microsoft.com/office/excel/2006/main">
          <x14:cfRule type="iconSet" priority="3" id="{D311BE5A-17D8-4C74-8464-0EB87DAC272D}">
            <x14:iconSet custom="1">
              <x14:cfvo type="percent">
                <xm:f>0</xm:f>
              </x14:cfvo>
              <x14:cfvo type="num">
                <xm:f>0</xm:f>
              </x14:cfvo>
              <x14:cfvo type="num">
                <xm:f>2</xm:f>
              </x14:cfvo>
              <x14:cfIcon iconSet="3TrafficLights1" iconId="2"/>
              <x14:cfIcon iconSet="3TrafficLights1" iconId="2"/>
              <x14:cfIcon iconSet="3TrafficLights1" iconId="0"/>
            </x14:iconSet>
          </x14:cfRule>
          <xm:sqref>E58:E61</xm:sqref>
        </x14:conditionalFormatting>
        <x14:conditionalFormatting xmlns:xm="http://schemas.microsoft.com/office/excel/2006/main">
          <x14:cfRule type="iconSet" priority="2" id="{3D996A9F-85E8-4D15-8944-9F7559C8EDF0}">
            <x14:iconSet custom="1">
              <x14:cfvo type="percent">
                <xm:f>0</xm:f>
              </x14:cfvo>
              <x14:cfvo type="num">
                <xm:f>0</xm:f>
              </x14:cfvo>
              <x14:cfvo type="num">
                <xm:f>0.22</xm:f>
              </x14:cfvo>
              <x14:cfIcon iconSet="3TrafficLights1" iconId="2"/>
              <x14:cfIcon iconSet="3TrafficLights1" iconId="2"/>
              <x14:cfIcon iconSet="3TrafficLights1" iconId="0"/>
            </x14:iconSet>
          </x14:cfRule>
          <xm:sqref>G62</xm:sqref>
        </x14:conditionalFormatting>
        <x14:conditionalFormatting xmlns:xm="http://schemas.microsoft.com/office/excel/2006/main">
          <x14:cfRule type="iconSet" priority="1" id="{D203FA26-8818-4376-87DF-E3E1BA99DF1C}">
            <x14:iconSet custom="1">
              <x14:cfvo type="percent">
                <xm:f>0</xm:f>
              </x14:cfvo>
              <x14:cfvo type="num">
                <xm:f>0</xm:f>
              </x14:cfvo>
              <x14:cfvo type="num">
                <xm:f>2</xm:f>
              </x14:cfvo>
              <x14:cfIcon iconSet="3TrafficLights1" iconId="2"/>
              <x14:cfIcon iconSet="3TrafficLights1" iconId="2"/>
              <x14:cfIcon iconSet="3TrafficLights1" iconId="0"/>
            </x14:iconSet>
          </x14:cfRule>
          <xm:sqref>E62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8"/>
  </sheetPr>
  <dimension ref="B5:Z55"/>
  <sheetViews>
    <sheetView showGridLines="0" zoomScale="80" zoomScaleNormal="80" workbookViewId="0">
      <selection activeCell="H59" sqref="H59"/>
    </sheetView>
  </sheetViews>
  <sheetFormatPr defaultRowHeight="14.4"/>
  <cols>
    <col min="1" max="1" width="5" customWidth="1"/>
    <col min="2" max="2" width="4" customWidth="1"/>
    <col min="3" max="9" width="11.44140625" customWidth="1"/>
    <col min="10" max="11" width="6.6640625" customWidth="1"/>
    <col min="12" max="13" width="13.6640625" customWidth="1"/>
    <col min="14" max="14" width="5.6640625" customWidth="1"/>
    <col min="15" max="15" width="4" customWidth="1"/>
    <col min="16" max="22" width="11.6640625" customWidth="1"/>
    <col min="23" max="24" width="8.44140625" customWidth="1"/>
    <col min="25" max="25" width="18.5546875" customWidth="1"/>
    <col min="26" max="26" width="17" customWidth="1"/>
    <col min="27" max="46" width="5.6640625" customWidth="1"/>
  </cols>
  <sheetData>
    <row r="5" spans="2:26">
      <c r="B5" s="701" t="s">
        <v>370</v>
      </c>
      <c r="C5" s="702"/>
      <c r="D5" s="702"/>
      <c r="E5" s="702"/>
      <c r="F5" s="702"/>
      <c r="G5" s="702"/>
      <c r="H5" s="702"/>
      <c r="I5" s="702"/>
      <c r="J5" s="702"/>
      <c r="K5" s="702"/>
      <c r="L5" s="702"/>
      <c r="M5" s="703"/>
      <c r="O5" s="701" t="s">
        <v>370</v>
      </c>
      <c r="P5" s="702"/>
      <c r="Q5" s="702"/>
      <c r="R5" s="702"/>
      <c r="S5" s="702"/>
      <c r="T5" s="702"/>
      <c r="U5" s="702"/>
      <c r="V5" s="702"/>
      <c r="W5" s="702"/>
      <c r="X5" s="702"/>
      <c r="Y5" s="702"/>
      <c r="Z5" s="703"/>
    </row>
    <row r="6" spans="2:26">
      <c r="B6" s="704" t="s">
        <v>105</v>
      </c>
      <c r="C6" s="705"/>
      <c r="D6" s="705"/>
      <c r="E6" s="705"/>
      <c r="F6" s="705"/>
      <c r="G6" s="705"/>
      <c r="H6" s="705"/>
      <c r="I6" s="705"/>
      <c r="J6" s="705"/>
      <c r="K6" s="705"/>
      <c r="L6" s="705"/>
      <c r="M6" s="706"/>
      <c r="O6" s="704" t="s">
        <v>106</v>
      </c>
      <c r="P6" s="705"/>
      <c r="Q6" s="705"/>
      <c r="R6" s="705"/>
      <c r="S6" s="705"/>
      <c r="T6" s="705"/>
      <c r="U6" s="705"/>
      <c r="V6" s="705"/>
      <c r="W6" s="705"/>
      <c r="X6" s="705"/>
      <c r="Y6" s="705"/>
      <c r="Z6" s="706"/>
    </row>
    <row r="7" spans="2:26" s="71" customFormat="1">
      <c r="B7" s="709" t="s">
        <v>107</v>
      </c>
      <c r="C7" s="709"/>
      <c r="D7" s="709"/>
      <c r="E7" s="709"/>
      <c r="F7" s="709"/>
      <c r="G7" s="709"/>
      <c r="H7" s="709"/>
      <c r="I7" s="709"/>
      <c r="J7" s="709"/>
      <c r="K7" s="709"/>
      <c r="L7" s="688" t="s">
        <v>318</v>
      </c>
      <c r="M7" s="689"/>
      <c r="O7" s="709" t="s">
        <v>107</v>
      </c>
      <c r="P7" s="709"/>
      <c r="Q7" s="709"/>
      <c r="R7" s="709"/>
      <c r="S7" s="709"/>
      <c r="T7" s="709"/>
      <c r="U7" s="709"/>
      <c r="V7" s="709"/>
      <c r="W7" s="709"/>
      <c r="X7" s="709"/>
      <c r="Y7" s="688" t="s">
        <v>318</v>
      </c>
      <c r="Z7" s="689"/>
    </row>
    <row r="8" spans="2:26" s="31" customFormat="1" ht="26.4" customHeight="1">
      <c r="B8" s="303">
        <v>1</v>
      </c>
      <c r="C8" s="707" t="s">
        <v>455</v>
      </c>
      <c r="D8" s="707"/>
      <c r="E8" s="707"/>
      <c r="F8" s="707"/>
      <c r="G8" s="707"/>
      <c r="H8" s="707"/>
      <c r="I8" s="707"/>
      <c r="J8" s="707"/>
      <c r="K8" s="708"/>
      <c r="L8" s="478"/>
      <c r="M8" s="479"/>
      <c r="O8" s="301">
        <v>1</v>
      </c>
      <c r="P8" s="691" t="s">
        <v>462</v>
      </c>
      <c r="Q8" s="691"/>
      <c r="R8" s="691"/>
      <c r="S8" s="691"/>
      <c r="T8" s="691"/>
      <c r="U8" s="691"/>
      <c r="V8" s="691"/>
      <c r="W8" s="691"/>
      <c r="X8" s="692"/>
      <c r="Y8" s="478"/>
      <c r="Z8" s="479"/>
    </row>
    <row r="9" spans="2:26" s="31" customFormat="1" ht="41.4" customHeight="1">
      <c r="B9" s="301">
        <v>2</v>
      </c>
      <c r="C9" s="691" t="s">
        <v>456</v>
      </c>
      <c r="D9" s="691"/>
      <c r="E9" s="691"/>
      <c r="F9" s="691"/>
      <c r="G9" s="691"/>
      <c r="H9" s="691"/>
      <c r="I9" s="691"/>
      <c r="J9" s="691"/>
      <c r="K9" s="692"/>
      <c r="L9" s="478"/>
      <c r="M9" s="479"/>
      <c r="O9" s="301">
        <v>2</v>
      </c>
      <c r="P9" s="691" t="s">
        <v>463</v>
      </c>
      <c r="Q9" s="691"/>
      <c r="R9" s="691"/>
      <c r="S9" s="691"/>
      <c r="T9" s="691"/>
      <c r="U9" s="691"/>
      <c r="V9" s="691"/>
      <c r="W9" s="691"/>
      <c r="X9" s="692"/>
      <c r="Y9" s="478"/>
      <c r="Z9" s="479"/>
    </row>
    <row r="10" spans="2:26" s="31" customFormat="1" ht="51.6" customHeight="1">
      <c r="B10" s="301">
        <v>3</v>
      </c>
      <c r="C10" s="691" t="s">
        <v>457</v>
      </c>
      <c r="D10" s="691"/>
      <c r="E10" s="691"/>
      <c r="F10" s="691"/>
      <c r="G10" s="691"/>
      <c r="H10" s="691"/>
      <c r="I10" s="691"/>
      <c r="J10" s="691"/>
      <c r="K10" s="692"/>
      <c r="L10" s="693" t="s">
        <v>468</v>
      </c>
      <c r="M10" s="694"/>
      <c r="O10" s="301">
        <v>3</v>
      </c>
      <c r="P10" s="691" t="s">
        <v>464</v>
      </c>
      <c r="Q10" s="691"/>
      <c r="R10" s="691"/>
      <c r="S10" s="691"/>
      <c r="T10" s="691"/>
      <c r="U10" s="691"/>
      <c r="V10" s="691"/>
      <c r="W10" s="691"/>
      <c r="X10" s="692"/>
      <c r="Z10" s="443"/>
    </row>
    <row r="11" spans="2:26" s="31" customFormat="1" ht="31.2" customHeight="1">
      <c r="B11" s="301">
        <v>4</v>
      </c>
      <c r="C11" s="726" t="s">
        <v>458</v>
      </c>
      <c r="D11" s="726"/>
      <c r="E11" s="726"/>
      <c r="F11" s="726"/>
      <c r="G11" s="726"/>
      <c r="H11" s="726"/>
      <c r="I11" s="726"/>
      <c r="J11" s="726"/>
      <c r="K11" s="727"/>
      <c r="L11" s="478"/>
      <c r="M11" s="479"/>
      <c r="O11" s="301">
        <v>4</v>
      </c>
      <c r="P11" s="691" t="s">
        <v>465</v>
      </c>
      <c r="Q11" s="691"/>
      <c r="R11" s="691"/>
      <c r="S11" s="691"/>
      <c r="T11" s="691"/>
      <c r="U11" s="691"/>
      <c r="V11" s="691"/>
      <c r="W11" s="691"/>
      <c r="X11" s="692"/>
      <c r="Z11" s="443"/>
    </row>
    <row r="12" spans="2:26" s="31" customFormat="1" ht="23.4" customHeight="1">
      <c r="B12" s="301">
        <v>5</v>
      </c>
      <c r="C12" s="691" t="s">
        <v>459</v>
      </c>
      <c r="D12" s="691"/>
      <c r="E12" s="691"/>
      <c r="F12" s="691"/>
      <c r="G12" s="691"/>
      <c r="H12" s="691"/>
      <c r="I12" s="691"/>
      <c r="J12" s="691"/>
      <c r="K12" s="692"/>
      <c r="L12" s="478"/>
      <c r="M12" s="479"/>
      <c r="O12" s="301">
        <v>5</v>
      </c>
      <c r="P12" s="691" t="s">
        <v>466</v>
      </c>
      <c r="Q12" s="691"/>
      <c r="R12" s="691"/>
      <c r="S12" s="691"/>
      <c r="T12" s="691"/>
      <c r="U12" s="691"/>
      <c r="V12" s="691"/>
      <c r="W12" s="691"/>
      <c r="X12" s="692"/>
      <c r="Z12" s="443"/>
    </row>
    <row r="13" spans="2:26" s="31" customFormat="1" ht="32.4" customHeight="1">
      <c r="B13" s="301">
        <v>6</v>
      </c>
      <c r="C13" s="726" t="s">
        <v>460</v>
      </c>
      <c r="D13" s="726"/>
      <c r="E13" s="726"/>
      <c r="F13" s="726"/>
      <c r="G13" s="726"/>
      <c r="H13" s="726"/>
      <c r="I13" s="726"/>
      <c r="J13" s="726"/>
      <c r="K13" s="727"/>
      <c r="L13" s="478"/>
      <c r="M13" s="479"/>
      <c r="O13" s="301">
        <v>6</v>
      </c>
      <c r="P13" s="726" t="s">
        <v>467</v>
      </c>
      <c r="Q13" s="726"/>
      <c r="R13" s="726"/>
      <c r="S13" s="726"/>
      <c r="T13" s="726"/>
      <c r="U13" s="726"/>
      <c r="V13" s="726"/>
      <c r="W13" s="726"/>
      <c r="X13" s="727"/>
      <c r="Y13" s="478"/>
      <c r="Z13" s="479"/>
    </row>
    <row r="14" spans="2:26" s="31" customFormat="1" ht="41.4" customHeight="1">
      <c r="B14" s="301">
        <v>7</v>
      </c>
      <c r="C14" s="726" t="s">
        <v>461</v>
      </c>
      <c r="D14" s="726"/>
      <c r="E14" s="726"/>
      <c r="F14" s="726"/>
      <c r="G14" s="726"/>
      <c r="H14" s="726"/>
      <c r="I14" s="726"/>
      <c r="J14" s="726"/>
      <c r="K14" s="727"/>
      <c r="L14" s="478"/>
      <c r="M14" s="479"/>
      <c r="O14" s="301"/>
      <c r="P14" s="691"/>
      <c r="Q14" s="691"/>
      <c r="R14" s="691"/>
      <c r="S14" s="691"/>
      <c r="T14" s="691"/>
      <c r="U14" s="691"/>
      <c r="V14" s="691"/>
      <c r="W14" s="691"/>
      <c r="X14" s="692"/>
      <c r="Y14" s="478"/>
      <c r="Z14" s="479"/>
    </row>
    <row r="15" spans="2:26" s="71" customFormat="1" ht="14.4" customHeight="1">
      <c r="B15" s="715" t="s">
        <v>108</v>
      </c>
      <c r="C15" s="716"/>
      <c r="D15" s="716"/>
      <c r="E15" s="716"/>
      <c r="F15" s="716"/>
      <c r="G15" s="716"/>
      <c r="H15" s="716"/>
      <c r="I15" s="716"/>
      <c r="J15" s="716"/>
      <c r="K15" s="717"/>
      <c r="L15" s="688" t="s">
        <v>318</v>
      </c>
      <c r="M15" s="689"/>
      <c r="O15" s="709" t="s">
        <v>108</v>
      </c>
      <c r="P15" s="709"/>
      <c r="Q15" s="709"/>
      <c r="R15" s="709"/>
      <c r="S15" s="709"/>
      <c r="T15" s="709"/>
      <c r="U15" s="709"/>
      <c r="V15" s="709"/>
      <c r="W15" s="709"/>
      <c r="X15" s="709"/>
      <c r="Y15" s="688" t="s">
        <v>318</v>
      </c>
      <c r="Z15" s="689"/>
    </row>
    <row r="16" spans="2:26" s="31" customFormat="1" ht="27" customHeight="1">
      <c r="B16" s="301">
        <v>1</v>
      </c>
      <c r="C16" s="707" t="s">
        <v>469</v>
      </c>
      <c r="D16" s="707"/>
      <c r="E16" s="707"/>
      <c r="F16" s="707"/>
      <c r="G16" s="707"/>
      <c r="H16" s="707"/>
      <c r="I16" s="707"/>
      <c r="J16" s="707"/>
      <c r="K16" s="708"/>
      <c r="L16" s="478"/>
      <c r="M16" s="479"/>
      <c r="O16" s="303">
        <v>1</v>
      </c>
      <c r="P16" s="707" t="s">
        <v>476</v>
      </c>
      <c r="Q16" s="707"/>
      <c r="R16" s="707"/>
      <c r="S16" s="707"/>
      <c r="T16" s="707"/>
      <c r="U16" s="707"/>
      <c r="V16" s="707"/>
      <c r="W16" s="707"/>
      <c r="X16" s="708"/>
      <c r="Y16" s="478"/>
      <c r="Z16" s="479"/>
    </row>
    <row r="17" spans="2:26" s="31" customFormat="1" ht="27" customHeight="1">
      <c r="B17" s="301">
        <v>2</v>
      </c>
      <c r="C17" s="691" t="s">
        <v>470</v>
      </c>
      <c r="D17" s="691"/>
      <c r="E17" s="691"/>
      <c r="F17" s="691"/>
      <c r="G17" s="691"/>
      <c r="H17" s="691"/>
      <c r="I17" s="691"/>
      <c r="J17" s="691"/>
      <c r="K17" s="692"/>
      <c r="L17" s="478"/>
      <c r="M17" s="479"/>
      <c r="O17" s="301">
        <v>2</v>
      </c>
      <c r="P17" s="691" t="s">
        <v>477</v>
      </c>
      <c r="Q17" s="691"/>
      <c r="R17" s="691"/>
      <c r="S17" s="691"/>
      <c r="T17" s="691"/>
      <c r="U17" s="691"/>
      <c r="V17" s="691"/>
      <c r="W17" s="691"/>
      <c r="X17" s="692"/>
      <c r="Y17" s="478"/>
      <c r="Z17" s="479"/>
    </row>
    <row r="18" spans="2:26" s="31" customFormat="1" ht="27" customHeight="1">
      <c r="B18" s="301">
        <v>3</v>
      </c>
      <c r="C18" s="691" t="s">
        <v>471</v>
      </c>
      <c r="D18" s="691"/>
      <c r="E18" s="691"/>
      <c r="F18" s="691"/>
      <c r="G18" s="691"/>
      <c r="H18" s="691"/>
      <c r="I18" s="691"/>
      <c r="J18" s="691"/>
      <c r="K18" s="692"/>
      <c r="L18" s="478"/>
      <c r="M18" s="479"/>
      <c r="O18" s="301">
        <v>3</v>
      </c>
      <c r="P18" s="691" t="s">
        <v>478</v>
      </c>
      <c r="Q18" s="691"/>
      <c r="R18" s="691"/>
      <c r="S18" s="691"/>
      <c r="T18" s="691"/>
      <c r="U18" s="691"/>
      <c r="V18" s="691"/>
      <c r="W18" s="691"/>
      <c r="X18" s="692"/>
      <c r="Y18" s="478"/>
      <c r="Z18" s="479"/>
    </row>
    <row r="19" spans="2:26" s="31" customFormat="1" ht="27" customHeight="1">
      <c r="B19" s="301">
        <v>4</v>
      </c>
      <c r="C19" s="691" t="s">
        <v>472</v>
      </c>
      <c r="D19" s="691"/>
      <c r="E19" s="691"/>
      <c r="F19" s="691"/>
      <c r="G19" s="691"/>
      <c r="H19" s="691"/>
      <c r="I19" s="691"/>
      <c r="J19" s="691"/>
      <c r="K19" s="692"/>
      <c r="L19" s="478"/>
      <c r="M19" s="479"/>
      <c r="O19" s="301">
        <v>4</v>
      </c>
      <c r="P19" s="691" t="s">
        <v>479</v>
      </c>
      <c r="Q19" s="691"/>
      <c r="R19" s="691"/>
      <c r="S19" s="691"/>
      <c r="T19" s="691"/>
      <c r="U19" s="691"/>
      <c r="V19" s="691"/>
      <c r="W19" s="691"/>
      <c r="X19" s="692"/>
      <c r="Y19" s="478"/>
      <c r="Z19" s="479"/>
    </row>
    <row r="20" spans="2:26" s="31" customFormat="1" ht="39.6" customHeight="1">
      <c r="B20" s="301">
        <v>5</v>
      </c>
      <c r="C20" s="691" t="s">
        <v>473</v>
      </c>
      <c r="D20" s="691"/>
      <c r="E20" s="691"/>
      <c r="F20" s="691"/>
      <c r="G20" s="691"/>
      <c r="H20" s="691"/>
      <c r="I20" s="691"/>
      <c r="J20" s="691"/>
      <c r="K20" s="692"/>
      <c r="L20" s="478"/>
      <c r="M20" s="479"/>
      <c r="O20" s="301">
        <v>5</v>
      </c>
      <c r="P20" s="691" t="s">
        <v>480</v>
      </c>
      <c r="Q20" s="691"/>
      <c r="R20" s="691"/>
      <c r="S20" s="691"/>
      <c r="T20" s="691"/>
      <c r="U20" s="691"/>
      <c r="V20" s="691"/>
      <c r="W20" s="691"/>
      <c r="X20" s="692"/>
      <c r="Y20" s="478"/>
      <c r="Z20" s="479"/>
    </row>
    <row r="21" spans="2:26" s="31" customFormat="1" ht="27" customHeight="1">
      <c r="B21" s="301">
        <v>6</v>
      </c>
      <c r="C21" s="691" t="s">
        <v>474</v>
      </c>
      <c r="D21" s="691"/>
      <c r="E21" s="691"/>
      <c r="F21" s="691"/>
      <c r="G21" s="691"/>
      <c r="H21" s="691"/>
      <c r="I21" s="691"/>
      <c r="J21" s="691"/>
      <c r="K21" s="692"/>
      <c r="L21" s="478"/>
      <c r="M21" s="479"/>
      <c r="O21" s="301">
        <v>6</v>
      </c>
      <c r="P21" s="691" t="s">
        <v>481</v>
      </c>
      <c r="Q21" s="691"/>
      <c r="R21" s="691"/>
      <c r="S21" s="691"/>
      <c r="T21" s="691"/>
      <c r="U21" s="691"/>
      <c r="V21" s="691"/>
      <c r="W21" s="691"/>
      <c r="X21" s="692"/>
      <c r="Y21" s="478"/>
      <c r="Z21" s="479"/>
    </row>
    <row r="22" spans="2:26" s="31" customFormat="1" ht="27" customHeight="1">
      <c r="B22" s="301">
        <v>7</v>
      </c>
      <c r="C22" s="691" t="s">
        <v>475</v>
      </c>
      <c r="D22" s="691"/>
      <c r="E22" s="691"/>
      <c r="F22" s="691"/>
      <c r="G22" s="691"/>
      <c r="H22" s="691"/>
      <c r="I22" s="691"/>
      <c r="J22" s="691"/>
      <c r="K22" s="692"/>
      <c r="L22" s="478"/>
      <c r="M22" s="479"/>
      <c r="O22" s="301">
        <v>7</v>
      </c>
      <c r="P22" s="726" t="s">
        <v>482</v>
      </c>
      <c r="Q22" s="726"/>
      <c r="R22" s="726"/>
      <c r="S22" s="726"/>
      <c r="T22" s="726"/>
      <c r="U22" s="726"/>
      <c r="V22" s="726"/>
      <c r="W22" s="726"/>
      <c r="X22" s="727"/>
      <c r="Y22" s="478"/>
      <c r="Z22" s="479"/>
    </row>
    <row r="23" spans="2:26" s="31" customFormat="1" ht="27" customHeight="1">
      <c r="B23" s="301"/>
      <c r="C23" s="478"/>
      <c r="D23" s="478"/>
      <c r="E23" s="478"/>
      <c r="F23" s="478"/>
      <c r="G23" s="478"/>
      <c r="H23" s="478"/>
      <c r="I23" s="478"/>
      <c r="J23" s="478"/>
      <c r="K23" s="479"/>
      <c r="L23" s="478"/>
      <c r="M23" s="479"/>
      <c r="O23" s="301">
        <v>8</v>
      </c>
      <c r="P23" s="726" t="s">
        <v>483</v>
      </c>
      <c r="Q23" s="726"/>
      <c r="R23" s="726"/>
      <c r="S23" s="726"/>
      <c r="T23" s="726"/>
      <c r="U23" s="726"/>
      <c r="V23" s="726"/>
      <c r="W23" s="726"/>
      <c r="X23" s="727"/>
      <c r="Y23" s="478"/>
      <c r="Z23" s="479"/>
    </row>
    <row r="24" spans="2:26" s="31" customFormat="1" ht="27" customHeight="1">
      <c r="B24" s="301"/>
      <c r="C24" s="478"/>
      <c r="D24" s="478"/>
      <c r="E24" s="478"/>
      <c r="F24" s="478"/>
      <c r="G24" s="478"/>
      <c r="H24" s="478"/>
      <c r="I24" s="478"/>
      <c r="J24" s="478"/>
      <c r="K24" s="479"/>
      <c r="L24" s="478"/>
      <c r="M24" s="479"/>
      <c r="O24" s="301">
        <v>9</v>
      </c>
      <c r="P24" s="726" t="s">
        <v>484</v>
      </c>
      <c r="Q24" s="726"/>
      <c r="R24" s="726"/>
      <c r="S24" s="726"/>
      <c r="T24" s="726"/>
      <c r="U24" s="726"/>
      <c r="V24" s="726"/>
      <c r="W24" s="726"/>
      <c r="X24" s="727"/>
      <c r="Y24" s="478"/>
      <c r="Z24" s="479"/>
    </row>
    <row r="25" spans="2:26" s="31" customFormat="1" ht="27" customHeight="1">
      <c r="B25" s="301"/>
      <c r="C25" s="478"/>
      <c r="D25" s="478"/>
      <c r="E25" s="478"/>
      <c r="F25" s="478"/>
      <c r="G25" s="478"/>
      <c r="H25" s="478"/>
      <c r="I25" s="478"/>
      <c r="J25" s="478"/>
      <c r="K25" s="479"/>
      <c r="L25" s="478"/>
      <c r="M25" s="479"/>
      <c r="O25" s="301">
        <v>10</v>
      </c>
      <c r="P25" s="726" t="s">
        <v>485</v>
      </c>
      <c r="Q25" s="740"/>
      <c r="R25" s="740"/>
      <c r="S25" s="740"/>
      <c r="T25" s="740"/>
      <c r="U25" s="740"/>
      <c r="V25" s="740"/>
      <c r="W25" s="740"/>
      <c r="X25" s="741"/>
      <c r="Y25" s="478"/>
      <c r="Z25" s="479"/>
    </row>
    <row r="26" spans="2:26" s="31" customFormat="1" ht="36" customHeight="1">
      <c r="B26" s="301"/>
      <c r="C26" s="478"/>
      <c r="D26" s="478"/>
      <c r="E26" s="478"/>
      <c r="F26" s="478"/>
      <c r="G26" s="478"/>
      <c r="H26" s="478"/>
      <c r="I26" s="478"/>
      <c r="J26" s="478"/>
      <c r="K26" s="479"/>
      <c r="L26" s="478"/>
      <c r="M26" s="479"/>
      <c r="O26" s="301">
        <v>11</v>
      </c>
      <c r="P26" s="726" t="s">
        <v>486</v>
      </c>
      <c r="Q26" s="726"/>
      <c r="R26" s="726"/>
      <c r="S26" s="726"/>
      <c r="T26" s="726"/>
      <c r="U26" s="726"/>
      <c r="V26" s="726"/>
      <c r="W26" s="726"/>
      <c r="X26" s="727"/>
      <c r="Y26" s="478"/>
      <c r="Z26" s="479"/>
    </row>
    <row r="27" spans="2:26" s="31" customFormat="1" ht="33" customHeight="1">
      <c r="B27" s="301"/>
      <c r="C27" s="718"/>
      <c r="D27" s="718"/>
      <c r="E27" s="718"/>
      <c r="F27" s="718"/>
      <c r="G27" s="718"/>
      <c r="H27" s="718"/>
      <c r="I27" s="718"/>
      <c r="J27" s="718"/>
      <c r="K27" s="719"/>
      <c r="L27" s="478"/>
      <c r="M27" s="479"/>
      <c r="O27" s="572">
        <v>12</v>
      </c>
      <c r="P27" s="718" t="s">
        <v>487</v>
      </c>
      <c r="Q27" s="718"/>
      <c r="R27" s="718"/>
      <c r="S27" s="718"/>
      <c r="T27" s="718"/>
      <c r="U27" s="718"/>
      <c r="V27" s="718"/>
      <c r="W27" s="718"/>
      <c r="X27" s="719"/>
      <c r="Y27" s="478"/>
      <c r="Z27" s="479"/>
    </row>
    <row r="28" spans="2:26" s="71" customFormat="1">
      <c r="B28" s="720" t="s">
        <v>109</v>
      </c>
      <c r="C28" s="720"/>
      <c r="D28" s="720"/>
      <c r="E28" s="720"/>
      <c r="F28" s="720"/>
      <c r="G28" s="720"/>
      <c r="H28" s="720"/>
      <c r="I28" s="720"/>
      <c r="J28" s="720"/>
      <c r="K28" s="720"/>
      <c r="L28" s="688" t="s">
        <v>318</v>
      </c>
      <c r="M28" s="689"/>
      <c r="O28" s="721" t="s">
        <v>109</v>
      </c>
      <c r="P28" s="721"/>
      <c r="Q28" s="721"/>
      <c r="R28" s="721"/>
      <c r="S28" s="721"/>
      <c r="T28" s="721"/>
      <c r="U28" s="721"/>
      <c r="V28" s="721"/>
      <c r="W28" s="721"/>
      <c r="X28" s="721"/>
      <c r="Y28" s="688" t="s">
        <v>318</v>
      </c>
      <c r="Z28" s="689"/>
    </row>
    <row r="29" spans="2:26" s="71" customFormat="1" ht="32.4" customHeight="1">
      <c r="B29" s="243">
        <v>1</v>
      </c>
      <c r="C29" s="691" t="s">
        <v>488</v>
      </c>
      <c r="D29" s="691"/>
      <c r="E29" s="691"/>
      <c r="F29" s="691"/>
      <c r="G29" s="691"/>
      <c r="H29" s="691"/>
      <c r="I29" s="691"/>
      <c r="J29" s="691"/>
      <c r="K29" s="692"/>
      <c r="L29" s="478"/>
      <c r="M29" s="479"/>
      <c r="O29" s="243">
        <v>1</v>
      </c>
      <c r="P29" s="691" t="s">
        <v>493</v>
      </c>
      <c r="Q29" s="691"/>
      <c r="R29" s="691"/>
      <c r="S29" s="691"/>
      <c r="T29" s="691"/>
      <c r="U29" s="691"/>
      <c r="V29" s="691"/>
      <c r="W29" s="691"/>
      <c r="X29" s="692"/>
      <c r="Y29" s="478"/>
      <c r="Z29" s="479"/>
    </row>
    <row r="30" spans="2:26" s="71" customFormat="1" ht="27" customHeight="1">
      <c r="B30" s="243">
        <v>2</v>
      </c>
      <c r="C30" s="691" t="s">
        <v>489</v>
      </c>
      <c r="D30" s="691"/>
      <c r="E30" s="691"/>
      <c r="F30" s="691"/>
      <c r="G30" s="691"/>
      <c r="H30" s="691"/>
      <c r="I30" s="691"/>
      <c r="J30" s="691"/>
      <c r="K30" s="692"/>
      <c r="L30" s="478"/>
      <c r="M30" s="479"/>
      <c r="O30" s="243">
        <v>2</v>
      </c>
      <c r="P30" s="691" t="s">
        <v>494</v>
      </c>
      <c r="Q30" s="691"/>
      <c r="R30" s="691"/>
      <c r="S30" s="691"/>
      <c r="T30" s="691"/>
      <c r="U30" s="691"/>
      <c r="V30" s="691"/>
      <c r="W30" s="691"/>
      <c r="X30" s="692"/>
      <c r="Y30" s="478"/>
      <c r="Z30" s="479"/>
    </row>
    <row r="31" spans="2:26" s="71" customFormat="1">
      <c r="B31" s="243">
        <v>3</v>
      </c>
      <c r="C31" s="726" t="s">
        <v>490</v>
      </c>
      <c r="D31" s="726"/>
      <c r="E31" s="726"/>
      <c r="F31" s="726"/>
      <c r="G31" s="726"/>
      <c r="H31" s="726"/>
      <c r="I31" s="726"/>
      <c r="J31" s="726"/>
      <c r="K31" s="727"/>
      <c r="L31" s="484"/>
      <c r="M31" s="482"/>
      <c r="O31" s="243">
        <v>3</v>
      </c>
      <c r="P31" s="726" t="s">
        <v>495</v>
      </c>
      <c r="Q31" s="726"/>
      <c r="R31" s="726"/>
      <c r="S31" s="726"/>
      <c r="T31" s="726"/>
      <c r="U31" s="726"/>
      <c r="V31" s="726"/>
      <c r="W31" s="726"/>
      <c r="X31" s="727"/>
      <c r="Y31" s="484"/>
      <c r="Z31" s="482"/>
    </row>
    <row r="32" spans="2:26" s="71" customFormat="1" ht="26.4" customHeight="1">
      <c r="B32" s="243">
        <v>4</v>
      </c>
      <c r="C32" s="726" t="s">
        <v>491</v>
      </c>
      <c r="D32" s="726"/>
      <c r="E32" s="726"/>
      <c r="F32" s="726"/>
      <c r="G32" s="726"/>
      <c r="H32" s="726"/>
      <c r="I32" s="726"/>
      <c r="J32" s="726"/>
      <c r="K32" s="727"/>
      <c r="L32" s="484"/>
      <c r="M32" s="482"/>
      <c r="O32" s="243">
        <v>4</v>
      </c>
      <c r="P32" s="71" t="s">
        <v>496</v>
      </c>
      <c r="X32" s="577"/>
      <c r="Y32" s="484"/>
      <c r="Z32" s="482"/>
    </row>
    <row r="33" spans="2:26" s="71" customFormat="1" ht="43.8" customHeight="1">
      <c r="B33" s="243">
        <v>5</v>
      </c>
      <c r="C33" s="718" t="s">
        <v>492</v>
      </c>
      <c r="D33" s="718"/>
      <c r="E33" s="718"/>
      <c r="F33" s="718"/>
      <c r="G33" s="718"/>
      <c r="H33" s="718"/>
      <c r="I33" s="718"/>
      <c r="J33" s="718"/>
      <c r="K33" s="719"/>
      <c r="L33" s="484"/>
      <c r="M33" s="482"/>
      <c r="O33" s="243">
        <v>5</v>
      </c>
      <c r="P33" s="718" t="s">
        <v>492</v>
      </c>
      <c r="Q33" s="718"/>
      <c r="R33" s="718"/>
      <c r="S33" s="718"/>
      <c r="T33" s="718"/>
      <c r="U33" s="718"/>
      <c r="V33" s="718"/>
      <c r="W33" s="718"/>
      <c r="X33" s="719"/>
      <c r="Y33" s="484"/>
      <c r="Z33" s="482"/>
    </row>
    <row r="34" spans="2:26" s="71" customFormat="1">
      <c r="B34" s="720" t="s">
        <v>110</v>
      </c>
      <c r="C34" s="720"/>
      <c r="D34" s="720"/>
      <c r="E34" s="720"/>
      <c r="F34" s="720"/>
      <c r="G34" s="720"/>
      <c r="H34" s="720"/>
      <c r="I34" s="720"/>
      <c r="J34" s="720"/>
      <c r="K34" s="720"/>
      <c r="L34" s="688" t="s">
        <v>318</v>
      </c>
      <c r="M34" s="689"/>
      <c r="O34" s="720" t="s">
        <v>110</v>
      </c>
      <c r="P34" s="720"/>
      <c r="Q34" s="720"/>
      <c r="R34" s="720"/>
      <c r="S34" s="720"/>
      <c r="T34" s="720"/>
      <c r="U34" s="720"/>
      <c r="V34" s="720"/>
      <c r="W34" s="720"/>
      <c r="X34" s="720"/>
      <c r="Y34" s="688" t="s">
        <v>318</v>
      </c>
      <c r="Z34" s="689"/>
    </row>
    <row r="35" spans="2:26" s="71" customFormat="1" ht="23.4" customHeight="1">
      <c r="B35" s="246">
        <v>1</v>
      </c>
      <c r="C35" s="682" t="s">
        <v>497</v>
      </c>
      <c r="D35" s="682"/>
      <c r="E35" s="682"/>
      <c r="F35" s="682"/>
      <c r="G35" s="682"/>
      <c r="H35" s="682"/>
      <c r="I35" s="682"/>
      <c r="J35" s="682"/>
      <c r="K35" s="683"/>
      <c r="L35" s="485"/>
      <c r="M35" s="481"/>
      <c r="O35" s="246">
        <v>1</v>
      </c>
      <c r="P35" s="682" t="s">
        <v>500</v>
      </c>
      <c r="Q35" s="682"/>
      <c r="R35" s="682"/>
      <c r="S35" s="682"/>
      <c r="T35" s="682"/>
      <c r="U35" s="682"/>
      <c r="V35" s="682"/>
      <c r="W35" s="682"/>
      <c r="X35" s="683"/>
      <c r="Y35" s="485"/>
      <c r="Z35" s="481"/>
    </row>
    <row r="36" spans="2:26" s="71" customFormat="1" ht="23.4" customHeight="1">
      <c r="B36" s="246">
        <v>2</v>
      </c>
      <c r="C36" s="682" t="s">
        <v>498</v>
      </c>
      <c r="D36" s="682"/>
      <c r="E36" s="682"/>
      <c r="F36" s="682"/>
      <c r="G36" s="682"/>
      <c r="H36" s="682"/>
      <c r="I36" s="682"/>
      <c r="J36" s="682"/>
      <c r="K36" s="683"/>
      <c r="L36" s="485"/>
      <c r="M36" s="481"/>
      <c r="O36" s="246">
        <v>2</v>
      </c>
      <c r="P36" s="682" t="s">
        <v>501</v>
      </c>
      <c r="Q36" s="682"/>
      <c r="R36" s="682"/>
      <c r="S36" s="682"/>
      <c r="T36" s="682"/>
      <c r="U36" s="682"/>
      <c r="V36" s="682"/>
      <c r="W36" s="682"/>
      <c r="X36" s="683"/>
      <c r="Y36" s="485"/>
      <c r="Z36" s="481"/>
    </row>
    <row r="37" spans="2:26" s="71" customFormat="1" ht="56.4" customHeight="1">
      <c r="B37" s="246">
        <v>3</v>
      </c>
      <c r="C37" s="682" t="s">
        <v>499</v>
      </c>
      <c r="D37" s="682"/>
      <c r="E37" s="682"/>
      <c r="F37" s="682"/>
      <c r="G37" s="682"/>
      <c r="H37" s="682"/>
      <c r="I37" s="682"/>
      <c r="J37" s="682"/>
      <c r="K37" s="683"/>
      <c r="L37" s="485"/>
      <c r="M37" s="481"/>
      <c r="O37" s="246">
        <v>2</v>
      </c>
      <c r="P37" s="682" t="s">
        <v>502</v>
      </c>
      <c r="Q37" s="682"/>
      <c r="R37" s="682"/>
      <c r="S37" s="682"/>
      <c r="T37" s="682"/>
      <c r="U37" s="682"/>
      <c r="V37" s="682"/>
      <c r="W37" s="682"/>
      <c r="X37" s="683"/>
      <c r="Y37" s="485"/>
      <c r="Z37" s="481"/>
    </row>
    <row r="38" spans="2:26" s="71" customFormat="1">
      <c r="B38" s="684" t="s">
        <v>503</v>
      </c>
      <c r="C38" s="685"/>
      <c r="D38" s="685"/>
      <c r="E38" s="685"/>
      <c r="F38" s="685"/>
      <c r="G38" s="685"/>
      <c r="H38" s="685"/>
      <c r="I38" s="685"/>
      <c r="J38" s="685"/>
      <c r="K38" s="685"/>
      <c r="L38" s="685"/>
      <c r="M38" s="686"/>
      <c r="O38" s="684" t="s">
        <v>503</v>
      </c>
      <c r="P38" s="685"/>
      <c r="Q38" s="685"/>
      <c r="R38" s="685"/>
      <c r="S38" s="685"/>
      <c r="T38" s="685"/>
      <c r="U38" s="685"/>
      <c r="V38" s="685"/>
      <c r="W38" s="685"/>
      <c r="X38" s="685"/>
      <c r="Y38" s="685"/>
      <c r="Z38" s="686"/>
    </row>
    <row r="39" spans="2:26" s="71" customFormat="1">
      <c r="B39" s="687" t="s">
        <v>105</v>
      </c>
      <c r="C39" s="687"/>
      <c r="D39" s="687"/>
      <c r="E39" s="687"/>
      <c r="F39" s="687"/>
      <c r="G39" s="687"/>
      <c r="H39" s="687"/>
      <c r="I39" s="687"/>
      <c r="J39" s="687"/>
      <c r="K39" s="687"/>
      <c r="L39" s="688" t="s">
        <v>318</v>
      </c>
      <c r="M39" s="689"/>
      <c r="O39" s="687" t="s">
        <v>106</v>
      </c>
      <c r="P39" s="687"/>
      <c r="Q39" s="687"/>
      <c r="R39" s="687"/>
      <c r="S39" s="687"/>
      <c r="T39" s="687"/>
      <c r="U39" s="687"/>
      <c r="V39" s="687"/>
      <c r="W39" s="687"/>
      <c r="X39" s="687"/>
      <c r="Y39" s="688" t="s">
        <v>318</v>
      </c>
      <c r="Z39" s="689"/>
    </row>
    <row r="40" spans="2:26" s="71" customFormat="1">
      <c r="B40" s="243">
        <v>1</v>
      </c>
      <c r="C40" s="707" t="s">
        <v>504</v>
      </c>
      <c r="D40" s="707"/>
      <c r="E40" s="707"/>
      <c r="F40" s="707"/>
      <c r="G40" s="707"/>
      <c r="H40" s="707"/>
      <c r="I40" s="707"/>
      <c r="J40" s="707"/>
      <c r="K40" s="708"/>
      <c r="L40" s="478"/>
      <c r="M40" s="479"/>
      <c r="O40" s="243">
        <v>1</v>
      </c>
      <c r="P40" s="707" t="s">
        <v>510</v>
      </c>
      <c r="Q40" s="707"/>
      <c r="R40" s="707"/>
      <c r="S40" s="707"/>
      <c r="T40" s="707"/>
      <c r="U40" s="707"/>
      <c r="V40" s="707"/>
      <c r="W40" s="707"/>
      <c r="X40" s="708"/>
      <c r="Y40" s="478"/>
      <c r="Z40" s="479"/>
    </row>
    <row r="41" spans="2:26" s="71" customFormat="1" ht="29.4" customHeight="1">
      <c r="B41" s="244">
        <v>2</v>
      </c>
      <c r="C41" s="697" t="s">
        <v>505</v>
      </c>
      <c r="D41" s="697"/>
      <c r="E41" s="697"/>
      <c r="F41" s="697"/>
      <c r="G41" s="697"/>
      <c r="H41" s="697"/>
      <c r="I41" s="697"/>
      <c r="J41" s="697"/>
      <c r="K41" s="698"/>
      <c r="L41" s="478"/>
      <c r="M41" s="479"/>
      <c r="O41" s="244">
        <v>2</v>
      </c>
      <c r="P41" s="699" t="s">
        <v>511</v>
      </c>
      <c r="Q41" s="699"/>
      <c r="R41" s="699"/>
      <c r="S41" s="699"/>
      <c r="T41" s="699"/>
      <c r="U41" s="699"/>
      <c r="V41" s="699"/>
      <c r="W41" s="699"/>
      <c r="X41" s="700"/>
      <c r="Y41" s="478"/>
      <c r="Z41" s="479"/>
    </row>
    <row r="42" spans="2:26" s="71" customFormat="1" ht="47.4" customHeight="1">
      <c r="B42" s="244">
        <v>3</v>
      </c>
      <c r="C42" s="697" t="s">
        <v>506</v>
      </c>
      <c r="D42" s="697"/>
      <c r="E42" s="697"/>
      <c r="F42" s="697"/>
      <c r="G42" s="697"/>
      <c r="H42" s="697"/>
      <c r="I42" s="697"/>
      <c r="J42" s="697"/>
      <c r="K42" s="698"/>
      <c r="L42" s="478"/>
      <c r="M42" s="479"/>
      <c r="O42" s="244">
        <v>3</v>
      </c>
      <c r="P42" s="697" t="s">
        <v>512</v>
      </c>
      <c r="Q42" s="697"/>
      <c r="R42" s="697"/>
      <c r="S42" s="697"/>
      <c r="T42" s="697"/>
      <c r="U42" s="697"/>
      <c r="V42" s="697"/>
      <c r="W42" s="697"/>
      <c r="X42" s="698"/>
      <c r="Y42" s="478"/>
      <c r="Z42" s="479"/>
    </row>
    <row r="43" spans="2:26" s="71" customFormat="1" ht="41.4" customHeight="1">
      <c r="B43" s="244">
        <v>4</v>
      </c>
      <c r="C43" s="713" t="s">
        <v>507</v>
      </c>
      <c r="D43" s="713"/>
      <c r="E43" s="713"/>
      <c r="F43" s="713"/>
      <c r="G43" s="713"/>
      <c r="H43" s="713"/>
      <c r="I43" s="713"/>
      <c r="J43" s="713"/>
      <c r="K43" s="714"/>
      <c r="L43" s="478"/>
      <c r="M43" s="479"/>
      <c r="O43" s="244">
        <v>4</v>
      </c>
      <c r="P43" s="713" t="s">
        <v>509</v>
      </c>
      <c r="Q43" s="713"/>
      <c r="R43" s="713"/>
      <c r="S43" s="713"/>
      <c r="T43" s="713"/>
      <c r="U43" s="713"/>
      <c r="V43" s="713"/>
      <c r="W43" s="713"/>
      <c r="X43" s="714"/>
      <c r="Y43" s="478"/>
      <c r="Z43" s="479"/>
    </row>
    <row r="44" spans="2:26" s="71" customFormat="1" ht="43.2" customHeight="1">
      <c r="B44" s="244">
        <v>5</v>
      </c>
      <c r="C44" s="697" t="s">
        <v>508</v>
      </c>
      <c r="D44" s="697"/>
      <c r="E44" s="697"/>
      <c r="F44" s="697"/>
      <c r="G44" s="697"/>
      <c r="H44" s="697"/>
      <c r="I44" s="697"/>
      <c r="J44" s="697"/>
      <c r="K44" s="698"/>
      <c r="L44" s="478"/>
      <c r="M44" s="479"/>
      <c r="O44" s="244"/>
      <c r="P44" s="697"/>
      <c r="Q44" s="697"/>
      <c r="R44" s="697"/>
      <c r="S44" s="697"/>
      <c r="T44" s="697"/>
      <c r="U44" s="697"/>
      <c r="V44" s="697"/>
      <c r="W44" s="697"/>
      <c r="X44" s="698"/>
      <c r="Y44" s="478"/>
      <c r="Z44" s="479"/>
    </row>
    <row r="45" spans="2:26" s="71" customFormat="1">
      <c r="B45" s="244">
        <v>6</v>
      </c>
      <c r="C45" s="713" t="s">
        <v>509</v>
      </c>
      <c r="D45" s="713"/>
      <c r="E45" s="713"/>
      <c r="F45" s="713"/>
      <c r="G45" s="713"/>
      <c r="H45" s="713"/>
      <c r="I45" s="713"/>
      <c r="J45" s="713"/>
      <c r="K45" s="714"/>
      <c r="L45" s="416"/>
      <c r="M45" s="415"/>
      <c r="O45" s="244"/>
      <c r="P45" s="573"/>
      <c r="Q45" s="573"/>
      <c r="R45" s="573"/>
      <c r="S45" s="573"/>
      <c r="T45" s="573"/>
      <c r="U45" s="573"/>
      <c r="V45" s="573"/>
      <c r="W45" s="573"/>
      <c r="X45" s="574"/>
      <c r="Y45" s="416"/>
      <c r="Z45" s="415"/>
    </row>
    <row r="46" spans="2:26" s="71" customFormat="1" ht="20.7" customHeight="1">
      <c r="B46" s="722" t="s">
        <v>339</v>
      </c>
      <c r="C46" s="723"/>
      <c r="D46" s="723"/>
      <c r="E46" s="723"/>
      <c r="F46" s="723"/>
      <c r="G46" s="723"/>
      <c r="H46" s="723"/>
      <c r="I46" s="723"/>
      <c r="J46" s="723"/>
      <c r="K46" s="724"/>
      <c r="L46" s="486"/>
      <c r="M46" s="483"/>
      <c r="O46" s="722" t="s">
        <v>339</v>
      </c>
      <c r="P46" s="723"/>
      <c r="Q46" s="723"/>
      <c r="R46" s="723"/>
      <c r="S46" s="723"/>
      <c r="T46" s="723"/>
      <c r="U46" s="723"/>
      <c r="V46" s="723"/>
      <c r="W46" s="723"/>
      <c r="X46" s="724"/>
      <c r="Y46" s="486"/>
      <c r="Z46" s="483"/>
    </row>
    <row r="47" spans="2:26" s="71" customFormat="1">
      <c r="B47" s="688" t="s">
        <v>105</v>
      </c>
      <c r="C47" s="725"/>
      <c r="D47" s="725"/>
      <c r="E47" s="725"/>
      <c r="F47" s="725"/>
      <c r="G47" s="725"/>
      <c r="H47" s="725"/>
      <c r="I47" s="725"/>
      <c r="J47" s="728" t="s">
        <v>322</v>
      </c>
      <c r="K47" s="729"/>
      <c r="L47" s="688" t="s">
        <v>318</v>
      </c>
      <c r="M47" s="689"/>
      <c r="O47" s="688" t="s">
        <v>106</v>
      </c>
      <c r="P47" s="725"/>
      <c r="Q47" s="725"/>
      <c r="R47" s="725"/>
      <c r="S47" s="725"/>
      <c r="T47" s="725"/>
      <c r="U47" s="725"/>
      <c r="V47" s="725"/>
      <c r="W47" s="688" t="s">
        <v>322</v>
      </c>
      <c r="X47" s="689"/>
      <c r="Y47" s="688" t="s">
        <v>318</v>
      </c>
      <c r="Z47" s="689"/>
    </row>
    <row r="48" spans="2:26" s="71" customFormat="1" ht="73.5" customHeight="1">
      <c r="B48" s="245">
        <v>1</v>
      </c>
      <c r="C48" s="710" t="s">
        <v>352</v>
      </c>
      <c r="D48" s="707"/>
      <c r="E48" s="707"/>
      <c r="F48" s="707"/>
      <c r="G48" s="707"/>
      <c r="H48" s="707"/>
      <c r="I48" s="708"/>
      <c r="J48" s="738">
        <f>(1/9)</f>
        <v>0.1111111111111111</v>
      </c>
      <c r="K48" s="739"/>
      <c r="L48" s="711"/>
      <c r="M48" s="712"/>
      <c r="O48" s="245">
        <v>1</v>
      </c>
      <c r="P48" s="710" t="s">
        <v>353</v>
      </c>
      <c r="Q48" s="707"/>
      <c r="R48" s="707"/>
      <c r="S48" s="707"/>
      <c r="T48" s="707"/>
      <c r="U48" s="707"/>
      <c r="V48" s="708"/>
      <c r="W48" s="738">
        <f>2/6</f>
        <v>0.33333333333333331</v>
      </c>
      <c r="X48" s="739"/>
      <c r="Y48" s="711"/>
      <c r="Z48" s="712"/>
    </row>
    <row r="49" spans="2:26" s="71" customFormat="1" ht="47.1" customHeight="1">
      <c r="B49" s="243">
        <v>2</v>
      </c>
      <c r="C49" s="690" t="s">
        <v>354</v>
      </c>
      <c r="D49" s="691"/>
      <c r="E49" s="691"/>
      <c r="F49" s="691"/>
      <c r="G49" s="691"/>
      <c r="H49" s="691"/>
      <c r="I49" s="692"/>
      <c r="J49" s="736">
        <f>(1+(1*10%))/6</f>
        <v>0.18333333333333335</v>
      </c>
      <c r="K49" s="737"/>
      <c r="L49" s="693"/>
      <c r="M49" s="694"/>
      <c r="O49" s="243">
        <v>2</v>
      </c>
      <c r="P49" s="690" t="s">
        <v>355</v>
      </c>
      <c r="Q49" s="691"/>
      <c r="R49" s="691"/>
      <c r="S49" s="691"/>
      <c r="T49" s="691"/>
      <c r="U49" s="691"/>
      <c r="V49" s="692"/>
      <c r="W49" s="695">
        <f>4/13</f>
        <v>0.30769230769230771</v>
      </c>
      <c r="X49" s="696"/>
      <c r="Y49" s="693"/>
      <c r="Z49" s="694"/>
    </row>
    <row r="50" spans="2:26" s="71" customFormat="1" ht="40.950000000000003" customHeight="1">
      <c r="B50" s="243">
        <v>3</v>
      </c>
      <c r="C50" s="690" t="s">
        <v>356</v>
      </c>
      <c r="D50" s="691"/>
      <c r="E50" s="691"/>
      <c r="F50" s="691"/>
      <c r="G50" s="691"/>
      <c r="H50" s="691"/>
      <c r="I50" s="692"/>
      <c r="J50" s="695">
        <f>3/14</f>
        <v>0.21428571428571427</v>
      </c>
      <c r="K50" s="696"/>
      <c r="L50" s="693"/>
      <c r="M50" s="694"/>
      <c r="O50" s="243">
        <v>3</v>
      </c>
      <c r="P50" s="690" t="s">
        <v>357</v>
      </c>
      <c r="Q50" s="691"/>
      <c r="R50" s="691"/>
      <c r="S50" s="691"/>
      <c r="T50" s="691"/>
      <c r="U50" s="691"/>
      <c r="V50" s="692"/>
      <c r="W50" s="695">
        <f>1/3</f>
        <v>0.33333333333333331</v>
      </c>
      <c r="X50" s="696"/>
      <c r="Y50" s="416" t="s">
        <v>516</v>
      </c>
      <c r="Z50" s="415"/>
    </row>
    <row r="51" spans="2:26" ht="57" customHeight="1">
      <c r="B51" s="243">
        <v>4</v>
      </c>
      <c r="C51" s="735" t="s">
        <v>358</v>
      </c>
      <c r="D51" s="726"/>
      <c r="E51" s="726"/>
      <c r="F51" s="726"/>
      <c r="G51" s="726"/>
      <c r="H51" s="726"/>
      <c r="I51" s="727"/>
      <c r="J51" s="695">
        <f>1/6</f>
        <v>0.16666666666666666</v>
      </c>
      <c r="K51" s="696"/>
      <c r="L51" s="693" t="s">
        <v>513</v>
      </c>
      <c r="M51" s="694"/>
      <c r="O51" s="243">
        <v>4</v>
      </c>
      <c r="P51" s="735" t="s">
        <v>351</v>
      </c>
      <c r="Q51" s="726"/>
      <c r="R51" s="726"/>
      <c r="S51" s="726"/>
      <c r="T51" s="726"/>
      <c r="U51" s="726"/>
      <c r="V51" s="727"/>
      <c r="W51" s="695">
        <v>0</v>
      </c>
      <c r="X51" s="696"/>
      <c r="Y51" s="693" t="s">
        <v>517</v>
      </c>
      <c r="Z51" s="694"/>
    </row>
    <row r="52" spans="2:26" ht="57" customHeight="1">
      <c r="B52" s="243">
        <v>5</v>
      </c>
      <c r="C52" s="690" t="s">
        <v>230</v>
      </c>
      <c r="D52" s="691"/>
      <c r="E52" s="691"/>
      <c r="F52" s="691"/>
      <c r="G52" s="691"/>
      <c r="H52" s="691"/>
      <c r="I52" s="692"/>
      <c r="J52" s="695">
        <v>0.5</v>
      </c>
      <c r="K52" s="696"/>
      <c r="L52" s="575"/>
      <c r="M52" s="576"/>
      <c r="O52" s="243">
        <v>5</v>
      </c>
      <c r="P52" s="690" t="s">
        <v>324</v>
      </c>
      <c r="Q52" s="691"/>
      <c r="R52" s="691"/>
      <c r="S52" s="691"/>
      <c r="T52" s="691"/>
      <c r="U52" s="691"/>
      <c r="V52" s="692"/>
      <c r="W52" s="742">
        <v>0.25</v>
      </c>
      <c r="X52" s="743"/>
      <c r="Y52" s="693" t="s">
        <v>518</v>
      </c>
      <c r="Z52" s="694"/>
    </row>
    <row r="53" spans="2:26" ht="57" customHeight="1">
      <c r="B53" s="243">
        <v>6</v>
      </c>
      <c r="C53" s="690" t="s">
        <v>359</v>
      </c>
      <c r="D53" s="691"/>
      <c r="E53" s="691"/>
      <c r="F53" s="691"/>
      <c r="G53" s="691"/>
      <c r="H53" s="691"/>
      <c r="I53" s="692"/>
      <c r="J53" s="695">
        <v>0.15</v>
      </c>
      <c r="K53" s="696"/>
      <c r="L53" s="575"/>
      <c r="M53" s="576"/>
      <c r="O53" s="243">
        <v>6</v>
      </c>
      <c r="P53" s="690" t="s">
        <v>359</v>
      </c>
      <c r="Q53" s="691"/>
      <c r="R53" s="691"/>
      <c r="S53" s="691"/>
      <c r="T53" s="691"/>
      <c r="U53" s="691"/>
      <c r="V53" s="692"/>
      <c r="W53" s="695">
        <v>0.15</v>
      </c>
      <c r="X53" s="696"/>
      <c r="Y53" s="575"/>
      <c r="Z53" s="576"/>
    </row>
    <row r="54" spans="2:26" ht="57" customHeight="1">
      <c r="B54" s="243">
        <v>7</v>
      </c>
      <c r="C54" s="690" t="s">
        <v>360</v>
      </c>
      <c r="D54" s="691"/>
      <c r="E54" s="691"/>
      <c r="F54" s="691"/>
      <c r="G54" s="691"/>
      <c r="H54" s="691"/>
      <c r="I54" s="692"/>
      <c r="J54" s="695">
        <v>0.2</v>
      </c>
      <c r="K54" s="696"/>
      <c r="L54" s="693" t="s">
        <v>514</v>
      </c>
      <c r="M54" s="694"/>
      <c r="O54" s="243">
        <v>7</v>
      </c>
      <c r="P54" s="690" t="s">
        <v>360</v>
      </c>
      <c r="Q54" s="691"/>
      <c r="R54" s="691"/>
      <c r="S54" s="691"/>
      <c r="T54" s="691"/>
      <c r="U54" s="691"/>
      <c r="V54" s="692"/>
      <c r="W54" s="695">
        <v>1</v>
      </c>
      <c r="X54" s="696"/>
      <c r="Y54" s="693" t="s">
        <v>519</v>
      </c>
      <c r="Z54" s="694"/>
    </row>
    <row r="55" spans="2:26" ht="81.45" customHeight="1">
      <c r="B55" s="244">
        <v>8</v>
      </c>
      <c r="C55" s="730" t="s">
        <v>231</v>
      </c>
      <c r="D55" s="697"/>
      <c r="E55" s="697"/>
      <c r="F55" s="697"/>
      <c r="G55" s="697"/>
      <c r="H55" s="697"/>
      <c r="I55" s="698"/>
      <c r="J55" s="731">
        <v>0.3</v>
      </c>
      <c r="K55" s="732"/>
      <c r="L55" s="733" t="s">
        <v>515</v>
      </c>
      <c r="M55" s="734"/>
      <c r="O55" s="244">
        <v>8</v>
      </c>
      <c r="P55" s="730" t="s">
        <v>361</v>
      </c>
      <c r="Q55" s="697"/>
      <c r="R55" s="697"/>
      <c r="S55" s="697"/>
      <c r="T55" s="697"/>
      <c r="U55" s="697"/>
      <c r="V55" s="698"/>
      <c r="W55" s="731">
        <v>0.1</v>
      </c>
      <c r="X55" s="732"/>
      <c r="Y55" s="733" t="s">
        <v>520</v>
      </c>
      <c r="Z55" s="734"/>
    </row>
  </sheetData>
  <mergeCells count="139">
    <mergeCell ref="Y52:Z52"/>
    <mergeCell ref="Y54:Z54"/>
    <mergeCell ref="P43:X43"/>
    <mergeCell ref="P44:X44"/>
    <mergeCell ref="J52:K52"/>
    <mergeCell ref="J53:K53"/>
    <mergeCell ref="J54:K54"/>
    <mergeCell ref="L54:M54"/>
    <mergeCell ref="W52:X52"/>
    <mergeCell ref="W53:X53"/>
    <mergeCell ref="W54:X54"/>
    <mergeCell ref="W51:X51"/>
    <mergeCell ref="J48:K48"/>
    <mergeCell ref="C12:K12"/>
    <mergeCell ref="C13:K13"/>
    <mergeCell ref="C11:K11"/>
    <mergeCell ref="C14:K14"/>
    <mergeCell ref="P11:X11"/>
    <mergeCell ref="P12:X12"/>
    <mergeCell ref="P14:X14"/>
    <mergeCell ref="L10:M10"/>
    <mergeCell ref="C20:K20"/>
    <mergeCell ref="P20:X20"/>
    <mergeCell ref="C18:K18"/>
    <mergeCell ref="P10:X10"/>
    <mergeCell ref="P13:X13"/>
    <mergeCell ref="C33:K33"/>
    <mergeCell ref="B34:K34"/>
    <mergeCell ref="O34:X34"/>
    <mergeCell ref="P31:X31"/>
    <mergeCell ref="C30:K30"/>
    <mergeCell ref="C40:K40"/>
    <mergeCell ref="W47:X47"/>
    <mergeCell ref="W48:X48"/>
    <mergeCell ref="C21:K21"/>
    <mergeCell ref="C22:K22"/>
    <mergeCell ref="P21:X21"/>
    <mergeCell ref="P22:X22"/>
    <mergeCell ref="P23:X23"/>
    <mergeCell ref="P24:X24"/>
    <mergeCell ref="P25:X25"/>
    <mergeCell ref="P26:X26"/>
    <mergeCell ref="C32:K32"/>
    <mergeCell ref="P33:X33"/>
    <mergeCell ref="C36:K36"/>
    <mergeCell ref="P36:X36"/>
    <mergeCell ref="C41:K41"/>
    <mergeCell ref="C42:K42"/>
    <mergeCell ref="C43:K43"/>
    <mergeCell ref="P29:X29"/>
    <mergeCell ref="C52:I52"/>
    <mergeCell ref="C53:I53"/>
    <mergeCell ref="C55:I55"/>
    <mergeCell ref="C54:I54"/>
    <mergeCell ref="P52:V52"/>
    <mergeCell ref="P53:V53"/>
    <mergeCell ref="P54:V54"/>
    <mergeCell ref="O47:V47"/>
    <mergeCell ref="Y49:Z49"/>
    <mergeCell ref="J55:K55"/>
    <mergeCell ref="L55:M55"/>
    <mergeCell ref="P55:V55"/>
    <mergeCell ref="W55:X55"/>
    <mergeCell ref="Y55:Z55"/>
    <mergeCell ref="C51:I51"/>
    <mergeCell ref="P51:V51"/>
    <mergeCell ref="L49:M49"/>
    <mergeCell ref="J49:K49"/>
    <mergeCell ref="Y48:Z48"/>
    <mergeCell ref="Y47:Z47"/>
    <mergeCell ref="J51:K51"/>
    <mergeCell ref="C48:I48"/>
    <mergeCell ref="J50:K50"/>
    <mergeCell ref="P49:V49"/>
    <mergeCell ref="P30:X30"/>
    <mergeCell ref="Y39:Z39"/>
    <mergeCell ref="P48:V48"/>
    <mergeCell ref="L48:M48"/>
    <mergeCell ref="L47:M47"/>
    <mergeCell ref="C45:K45"/>
    <mergeCell ref="B15:K15"/>
    <mergeCell ref="L15:M15"/>
    <mergeCell ref="O15:X15"/>
    <mergeCell ref="Y15:Z15"/>
    <mergeCell ref="C27:K27"/>
    <mergeCell ref="P27:X27"/>
    <mergeCell ref="B28:K28"/>
    <mergeCell ref="L28:M28"/>
    <mergeCell ref="O28:X28"/>
    <mergeCell ref="Y28:Z28"/>
    <mergeCell ref="C17:K17"/>
    <mergeCell ref="C19:K19"/>
    <mergeCell ref="P19:X19"/>
    <mergeCell ref="O46:X46"/>
    <mergeCell ref="B47:I47"/>
    <mergeCell ref="B46:K46"/>
    <mergeCell ref="C31:K31"/>
    <mergeCell ref="J47:K47"/>
    <mergeCell ref="B5:M5"/>
    <mergeCell ref="L7:M7"/>
    <mergeCell ref="B6:M6"/>
    <mergeCell ref="C10:K10"/>
    <mergeCell ref="L34:M34"/>
    <mergeCell ref="L51:M51"/>
    <mergeCell ref="P40:X40"/>
    <mergeCell ref="P17:X17"/>
    <mergeCell ref="P18:X18"/>
    <mergeCell ref="C16:K16"/>
    <mergeCell ref="P16:X16"/>
    <mergeCell ref="O5:Z5"/>
    <mergeCell ref="B7:K7"/>
    <mergeCell ref="C8:K8"/>
    <mergeCell ref="C9:K9"/>
    <mergeCell ref="O6:Z6"/>
    <mergeCell ref="O7:X7"/>
    <mergeCell ref="Y7:Z7"/>
    <mergeCell ref="P8:X8"/>
    <mergeCell ref="P9:X9"/>
    <mergeCell ref="C29:K29"/>
    <mergeCell ref="Y51:Z51"/>
    <mergeCell ref="C35:K35"/>
    <mergeCell ref="P35:X35"/>
    <mergeCell ref="P37:X37"/>
    <mergeCell ref="B38:M38"/>
    <mergeCell ref="O38:Z38"/>
    <mergeCell ref="B39:K39"/>
    <mergeCell ref="L39:M39"/>
    <mergeCell ref="O39:X39"/>
    <mergeCell ref="Y34:Z34"/>
    <mergeCell ref="C37:K37"/>
    <mergeCell ref="P50:V50"/>
    <mergeCell ref="L50:M50"/>
    <mergeCell ref="C49:I49"/>
    <mergeCell ref="C50:I50"/>
    <mergeCell ref="W49:X49"/>
    <mergeCell ref="W50:X50"/>
    <mergeCell ref="C44:K44"/>
    <mergeCell ref="P41:X41"/>
    <mergeCell ref="P42:X42"/>
  </mergeCells>
  <conditionalFormatting sqref="J48:K51 J55:K55 J52:J54">
    <cfRule type="dataBar" priority="2">
      <dataBar>
        <cfvo type="min"/>
        <cfvo type="max"/>
        <color rgb="FF638EC6"/>
      </dataBar>
      <extLst>
        <ext xmlns:x14="http://schemas.microsoft.com/office/spreadsheetml/2009/9/main" uri="{B025F937-C7B1-47D3-B67F-A62EFF666E3E}">
          <x14:id>{2247912D-F30A-4ABB-BBC5-B95BEAF23C26}</x14:id>
        </ext>
      </extLst>
    </cfRule>
  </conditionalFormatting>
  <conditionalFormatting sqref="W48:X51 W55:X55 W52:W54">
    <cfRule type="dataBar" priority="1">
      <dataBar>
        <cfvo type="min"/>
        <cfvo type="max"/>
        <color rgb="FF638EC6"/>
      </dataBar>
      <extLst>
        <ext xmlns:x14="http://schemas.microsoft.com/office/spreadsheetml/2009/9/main" uri="{B025F937-C7B1-47D3-B67F-A62EFF666E3E}">
          <x14:id>{821DB072-67AB-4649-B20E-D5F13F40B12A}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96" r:id="rId3" name="Button 20">
              <controlPr defaultSize="0" print="0" autoFill="0" autoPict="0" macro="[0]!Macro5_InfoPUTvolver">
                <anchor moveWithCells="1" sizeWithCells="1">
                  <from>
                    <xdr:col>1</xdr:col>
                    <xdr:colOff>22860</xdr:colOff>
                    <xdr:row>1</xdr:row>
                    <xdr:rowOff>60960</xdr:rowOff>
                  </from>
                  <to>
                    <xdr:col>3</xdr:col>
                    <xdr:colOff>342900</xdr:colOff>
                    <xdr:row>3</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247912D-F30A-4ABB-BBC5-B95BEAF23C26}">
            <x14:dataBar minLength="0" maxLength="100" gradient="0">
              <x14:cfvo type="autoMin"/>
              <x14:cfvo type="autoMax"/>
              <x14:negativeFillColor rgb="FFFF0000"/>
              <x14:axisColor rgb="FF000000"/>
            </x14:dataBar>
          </x14:cfRule>
          <xm:sqref>J48:K51 J55:K55 J52:J54</xm:sqref>
        </x14:conditionalFormatting>
        <x14:conditionalFormatting xmlns:xm="http://schemas.microsoft.com/office/excel/2006/main">
          <x14:cfRule type="dataBar" id="{821DB072-67AB-4649-B20E-D5F13F40B12A}">
            <x14:dataBar minLength="0" maxLength="100" gradient="0">
              <x14:cfvo type="autoMin"/>
              <x14:cfvo type="autoMax"/>
              <x14:negativeFillColor rgb="FFFF0000"/>
              <x14:axisColor rgb="FF000000"/>
            </x14:dataBar>
          </x14:cfRule>
          <xm:sqref>W48:X51 W55:X55 W52:W54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8"/>
  </sheetPr>
  <dimension ref="B5:Z36"/>
  <sheetViews>
    <sheetView showGridLines="0" zoomScale="85" zoomScaleNormal="85" workbookViewId="0">
      <selection activeCell="P27" sqref="P27:X27"/>
    </sheetView>
  </sheetViews>
  <sheetFormatPr defaultRowHeight="14.4"/>
  <cols>
    <col min="1" max="1" width="5" customWidth="1"/>
    <col min="2" max="2" width="4" customWidth="1"/>
    <col min="3" max="9" width="11.44140625" customWidth="1"/>
    <col min="10" max="11" width="6.6640625" customWidth="1"/>
    <col min="14" max="14" width="5.6640625" customWidth="1"/>
    <col min="15" max="15" width="4" customWidth="1"/>
    <col min="16" max="22" width="11.6640625" customWidth="1"/>
    <col min="23" max="24" width="8.44140625" customWidth="1"/>
    <col min="25" max="26" width="13" customWidth="1"/>
    <col min="27" max="46" width="5.6640625" customWidth="1"/>
  </cols>
  <sheetData>
    <row r="5" spans="2:26">
      <c r="B5" s="701" t="s">
        <v>370</v>
      </c>
      <c r="C5" s="702"/>
      <c r="D5" s="702"/>
      <c r="E5" s="702"/>
      <c r="F5" s="702"/>
      <c r="G5" s="702"/>
      <c r="H5" s="702"/>
      <c r="I5" s="702"/>
      <c r="J5" s="702"/>
      <c r="K5" s="702"/>
      <c r="L5" s="702"/>
      <c r="M5" s="703"/>
      <c r="O5" s="701" t="s">
        <v>370</v>
      </c>
      <c r="P5" s="702"/>
      <c r="Q5" s="702"/>
      <c r="R5" s="702"/>
      <c r="S5" s="702"/>
      <c r="T5" s="702"/>
      <c r="U5" s="702"/>
      <c r="V5" s="702"/>
      <c r="W5" s="702"/>
      <c r="X5" s="702"/>
      <c r="Y5" s="702"/>
      <c r="Z5" s="703"/>
    </row>
    <row r="6" spans="2:26">
      <c r="B6" s="704" t="s">
        <v>376</v>
      </c>
      <c r="C6" s="705"/>
      <c r="D6" s="705"/>
      <c r="E6" s="705"/>
      <c r="F6" s="705"/>
      <c r="G6" s="705"/>
      <c r="H6" s="705"/>
      <c r="I6" s="705"/>
      <c r="J6" s="705"/>
      <c r="K6" s="705"/>
      <c r="L6" s="705"/>
      <c r="M6" s="706"/>
      <c r="O6" s="704" t="s">
        <v>378</v>
      </c>
      <c r="P6" s="705"/>
      <c r="Q6" s="705"/>
      <c r="R6" s="705"/>
      <c r="S6" s="705"/>
      <c r="T6" s="705"/>
      <c r="U6" s="705"/>
      <c r="V6" s="705"/>
      <c r="W6" s="705"/>
      <c r="X6" s="705"/>
      <c r="Y6" s="705"/>
      <c r="Z6" s="706"/>
    </row>
    <row r="7" spans="2:26" s="71" customFormat="1">
      <c r="B7" s="709" t="s">
        <v>107</v>
      </c>
      <c r="C7" s="709"/>
      <c r="D7" s="709"/>
      <c r="E7" s="709"/>
      <c r="F7" s="709"/>
      <c r="G7" s="709"/>
      <c r="H7" s="709"/>
      <c r="I7" s="709"/>
      <c r="J7" s="709"/>
      <c r="K7" s="709"/>
      <c r="L7" s="688" t="s">
        <v>318</v>
      </c>
      <c r="M7" s="689"/>
      <c r="O7" s="709" t="s">
        <v>107</v>
      </c>
      <c r="P7" s="709"/>
      <c r="Q7" s="709"/>
      <c r="R7" s="709"/>
      <c r="S7" s="709"/>
      <c r="T7" s="709"/>
      <c r="U7" s="709"/>
      <c r="V7" s="709"/>
      <c r="W7" s="709"/>
      <c r="X7" s="709"/>
      <c r="Y7" s="688" t="s">
        <v>318</v>
      </c>
      <c r="Z7" s="689"/>
    </row>
    <row r="8" spans="2:26" s="31" customFormat="1" ht="48.75" customHeight="1">
      <c r="B8" s="303">
        <v>1</v>
      </c>
      <c r="C8" s="744" t="s">
        <v>415</v>
      </c>
      <c r="D8" s="744"/>
      <c r="E8" s="744"/>
      <c r="F8" s="744"/>
      <c r="G8" s="744"/>
      <c r="H8" s="744"/>
      <c r="I8" s="744"/>
      <c r="J8" s="744"/>
      <c r="K8" s="745"/>
      <c r="L8" s="478"/>
      <c r="M8" s="479"/>
      <c r="O8" s="303">
        <v>1</v>
      </c>
      <c r="P8" s="744" t="s">
        <v>424</v>
      </c>
      <c r="Q8" s="744"/>
      <c r="R8" s="744"/>
      <c r="S8" s="744"/>
      <c r="T8" s="744"/>
      <c r="U8" s="744"/>
      <c r="V8" s="744"/>
      <c r="W8" s="744"/>
      <c r="X8" s="745"/>
      <c r="Y8" s="711"/>
      <c r="Z8" s="712"/>
    </row>
    <row r="9" spans="2:26" s="31" customFormat="1" ht="30" customHeight="1">
      <c r="B9" s="301">
        <v>2</v>
      </c>
      <c r="C9" s="726" t="s">
        <v>416</v>
      </c>
      <c r="D9" s="726"/>
      <c r="E9" s="726"/>
      <c r="F9" s="726"/>
      <c r="G9" s="726"/>
      <c r="H9" s="726"/>
      <c r="I9" s="726"/>
      <c r="J9" s="726"/>
      <c r="K9" s="727"/>
      <c r="L9" s="478"/>
      <c r="M9" s="479"/>
      <c r="O9" s="301">
        <v>2</v>
      </c>
      <c r="P9" s="718" t="s">
        <v>425</v>
      </c>
      <c r="Q9" s="718"/>
      <c r="R9" s="718"/>
      <c r="S9" s="718"/>
      <c r="T9" s="718"/>
      <c r="U9" s="718"/>
      <c r="V9" s="718"/>
      <c r="W9" s="718"/>
      <c r="X9" s="719"/>
      <c r="Y9" s="478"/>
      <c r="Z9" s="479"/>
    </row>
    <row r="10" spans="2:26" s="71" customFormat="1">
      <c r="B10" s="720" t="s">
        <v>108</v>
      </c>
      <c r="C10" s="720"/>
      <c r="D10" s="720"/>
      <c r="E10" s="720"/>
      <c r="F10" s="720"/>
      <c r="G10" s="720"/>
      <c r="H10" s="720"/>
      <c r="I10" s="720"/>
      <c r="J10" s="720"/>
      <c r="K10" s="720"/>
      <c r="L10" s="688" t="s">
        <v>318</v>
      </c>
      <c r="M10" s="689"/>
      <c r="O10" s="720" t="s">
        <v>108</v>
      </c>
      <c r="P10" s="720"/>
      <c r="Q10" s="720"/>
      <c r="R10" s="720"/>
      <c r="S10" s="720"/>
      <c r="T10" s="720"/>
      <c r="U10" s="720"/>
      <c r="V10" s="720"/>
      <c r="W10" s="720"/>
      <c r="X10" s="720"/>
      <c r="Y10" s="688" t="s">
        <v>318</v>
      </c>
      <c r="Z10" s="689"/>
    </row>
    <row r="11" spans="2:26" s="31" customFormat="1" ht="46.2" customHeight="1">
      <c r="B11" s="301">
        <v>1</v>
      </c>
      <c r="C11" s="726" t="s">
        <v>412</v>
      </c>
      <c r="D11" s="726"/>
      <c r="E11" s="726"/>
      <c r="F11" s="726"/>
      <c r="G11" s="726"/>
      <c r="H11" s="726"/>
      <c r="I11" s="726"/>
      <c r="J11" s="726"/>
      <c r="K11" s="727"/>
      <c r="L11" s="711"/>
      <c r="M11" s="712"/>
      <c r="N11" s="71"/>
      <c r="O11" s="243">
        <v>1</v>
      </c>
      <c r="P11" s="691" t="s">
        <v>426</v>
      </c>
      <c r="Q11" s="691"/>
      <c r="R11" s="691"/>
      <c r="S11" s="691"/>
      <c r="T11" s="691"/>
      <c r="U11" s="691"/>
      <c r="V11" s="691"/>
      <c r="W11" s="691"/>
      <c r="X11" s="692"/>
      <c r="Y11" s="478"/>
      <c r="Z11" s="479"/>
    </row>
    <row r="12" spans="2:26" s="31" customFormat="1" ht="46.5" customHeight="1">
      <c r="B12" s="301">
        <v>2</v>
      </c>
      <c r="C12" s="726" t="s">
        <v>414</v>
      </c>
      <c r="D12" s="726"/>
      <c r="E12" s="726"/>
      <c r="F12" s="726"/>
      <c r="G12" s="726"/>
      <c r="H12" s="726"/>
      <c r="I12" s="726"/>
      <c r="J12" s="726"/>
      <c r="K12" s="727"/>
      <c r="L12" s="693"/>
      <c r="M12" s="694"/>
      <c r="N12" s="71"/>
      <c r="O12" s="243">
        <v>2</v>
      </c>
      <c r="P12" s="691" t="s">
        <v>433</v>
      </c>
      <c r="Q12" s="691"/>
      <c r="R12" s="691"/>
      <c r="S12" s="691"/>
      <c r="T12" s="691"/>
      <c r="U12" s="691"/>
      <c r="V12" s="691"/>
      <c r="W12" s="691"/>
      <c r="X12" s="692"/>
      <c r="Y12" s="478"/>
      <c r="Z12" s="479"/>
    </row>
    <row r="13" spans="2:26" s="31" customFormat="1" ht="38.1" customHeight="1">
      <c r="B13" s="301">
        <v>3</v>
      </c>
      <c r="C13" s="691" t="s">
        <v>413</v>
      </c>
      <c r="D13" s="691"/>
      <c r="E13" s="691"/>
      <c r="F13" s="691"/>
      <c r="G13" s="691"/>
      <c r="H13" s="691"/>
      <c r="I13" s="691"/>
      <c r="J13" s="691"/>
      <c r="K13" s="692"/>
      <c r="L13" s="478"/>
      <c r="M13" s="479"/>
      <c r="O13" s="301">
        <v>3</v>
      </c>
      <c r="P13" s="691" t="s">
        <v>434</v>
      </c>
      <c r="Q13" s="691"/>
      <c r="R13" s="691"/>
      <c r="S13" s="691"/>
      <c r="T13" s="691"/>
      <c r="U13" s="691"/>
      <c r="V13" s="691"/>
      <c r="W13" s="691"/>
      <c r="X13" s="692"/>
      <c r="Y13" s="478"/>
      <c r="Z13" s="479"/>
    </row>
    <row r="14" spans="2:26" s="71" customFormat="1">
      <c r="B14" s="720" t="s">
        <v>109</v>
      </c>
      <c r="C14" s="720"/>
      <c r="D14" s="720"/>
      <c r="E14" s="720"/>
      <c r="F14" s="720"/>
      <c r="G14" s="720"/>
      <c r="H14" s="720"/>
      <c r="I14" s="720"/>
      <c r="J14" s="720"/>
      <c r="K14" s="720"/>
      <c r="L14" s="688" t="s">
        <v>318</v>
      </c>
      <c r="M14" s="689"/>
      <c r="O14" s="720" t="s">
        <v>109</v>
      </c>
      <c r="P14" s="720"/>
      <c r="Q14" s="720"/>
      <c r="R14" s="720"/>
      <c r="S14" s="720"/>
      <c r="T14" s="720"/>
      <c r="U14" s="720"/>
      <c r="V14" s="720"/>
      <c r="W14" s="720"/>
      <c r="X14" s="720"/>
      <c r="Y14" s="688" t="s">
        <v>318</v>
      </c>
      <c r="Z14" s="689"/>
    </row>
    <row r="15" spans="2:26" s="71" customFormat="1" ht="54.6" customHeight="1">
      <c r="B15" s="243">
        <v>1</v>
      </c>
      <c r="C15" s="726" t="s">
        <v>438</v>
      </c>
      <c r="D15" s="726"/>
      <c r="E15" s="726"/>
      <c r="F15" s="726"/>
      <c r="G15" s="726"/>
      <c r="H15" s="726"/>
      <c r="I15" s="726"/>
      <c r="J15" s="726"/>
      <c r="K15" s="727"/>
      <c r="L15" s="478"/>
      <c r="M15" s="479"/>
      <c r="O15" s="243">
        <v>1</v>
      </c>
      <c r="P15" s="726" t="s">
        <v>451</v>
      </c>
      <c r="Q15" s="726"/>
      <c r="R15" s="726"/>
      <c r="S15" s="726"/>
      <c r="T15" s="726"/>
      <c r="U15" s="726"/>
      <c r="V15" s="726"/>
      <c r="W15" s="726"/>
      <c r="X15" s="727"/>
      <c r="Y15" s="478"/>
      <c r="Z15" s="479"/>
    </row>
    <row r="16" spans="2:26" s="71" customFormat="1">
      <c r="B16" s="243">
        <v>2</v>
      </c>
      <c r="C16" s="726" t="s">
        <v>448</v>
      </c>
      <c r="D16" s="726"/>
      <c r="E16" s="726"/>
      <c r="F16" s="726"/>
      <c r="G16" s="726"/>
      <c r="H16" s="726"/>
      <c r="I16" s="726"/>
      <c r="J16" s="726"/>
      <c r="K16" s="727"/>
      <c r="L16" s="478"/>
      <c r="M16" s="479"/>
      <c r="O16" s="243">
        <v>2</v>
      </c>
      <c r="P16" s="726" t="s">
        <v>452</v>
      </c>
      <c r="Q16" s="726"/>
      <c r="R16" s="726"/>
      <c r="S16" s="726"/>
      <c r="T16" s="726"/>
      <c r="U16" s="726"/>
      <c r="V16" s="726"/>
      <c r="W16" s="726"/>
      <c r="X16" s="727"/>
      <c r="Y16" s="478"/>
      <c r="Z16" s="479"/>
    </row>
    <row r="17" spans="2:26" s="71" customFormat="1">
      <c r="B17" s="243">
        <v>3</v>
      </c>
      <c r="C17" s="726" t="s">
        <v>449</v>
      </c>
      <c r="D17" s="726"/>
      <c r="E17" s="726"/>
      <c r="F17" s="726"/>
      <c r="G17" s="726"/>
      <c r="H17" s="726"/>
      <c r="I17" s="726"/>
      <c r="J17" s="726"/>
      <c r="K17" s="727"/>
      <c r="L17" s="484"/>
      <c r="M17" s="482"/>
      <c r="O17" s="243">
        <v>3</v>
      </c>
      <c r="P17" s="726" t="s">
        <v>453</v>
      </c>
      <c r="Q17" s="726"/>
      <c r="R17" s="726"/>
      <c r="S17" s="726"/>
      <c r="T17" s="726"/>
      <c r="U17" s="726"/>
      <c r="V17" s="726"/>
      <c r="W17" s="726"/>
      <c r="X17" s="727"/>
      <c r="Y17" s="484"/>
      <c r="Z17" s="482"/>
    </row>
    <row r="18" spans="2:26" s="71" customFormat="1" ht="42" customHeight="1">
      <c r="B18" s="243">
        <v>4</v>
      </c>
      <c r="C18" s="726" t="s">
        <v>450</v>
      </c>
      <c r="D18" s="726"/>
      <c r="E18" s="726"/>
      <c r="F18" s="726"/>
      <c r="G18" s="726"/>
      <c r="H18" s="726"/>
      <c r="I18" s="726"/>
      <c r="J18" s="726"/>
      <c r="K18" s="727"/>
      <c r="L18" s="484"/>
      <c r="M18" s="482"/>
      <c r="O18" s="243">
        <v>4</v>
      </c>
      <c r="P18" s="726" t="s">
        <v>454</v>
      </c>
      <c r="Q18" s="726"/>
      <c r="R18" s="726"/>
      <c r="S18" s="726"/>
      <c r="T18" s="726"/>
      <c r="U18" s="726"/>
      <c r="V18" s="726"/>
      <c r="W18" s="726"/>
      <c r="X18" s="727"/>
      <c r="Y18" s="484"/>
      <c r="Z18" s="482"/>
    </row>
    <row r="19" spans="2:26" s="71" customFormat="1">
      <c r="B19" s="720" t="s">
        <v>110</v>
      </c>
      <c r="C19" s="720"/>
      <c r="D19" s="720"/>
      <c r="E19" s="720"/>
      <c r="F19" s="720"/>
      <c r="G19" s="720"/>
      <c r="H19" s="720"/>
      <c r="I19" s="720"/>
      <c r="J19" s="720"/>
      <c r="K19" s="720"/>
      <c r="L19" s="688" t="s">
        <v>318</v>
      </c>
      <c r="M19" s="689"/>
      <c r="O19" s="720" t="s">
        <v>110</v>
      </c>
      <c r="P19" s="720"/>
      <c r="Q19" s="720"/>
      <c r="R19" s="720"/>
      <c r="S19" s="720"/>
      <c r="T19" s="720"/>
      <c r="U19" s="720"/>
      <c r="V19" s="720"/>
      <c r="W19" s="720"/>
      <c r="X19" s="720"/>
      <c r="Y19" s="688" t="s">
        <v>318</v>
      </c>
      <c r="Z19" s="689"/>
    </row>
    <row r="20" spans="2:26" s="71" customFormat="1">
      <c r="B20" s="246">
        <v>1</v>
      </c>
      <c r="C20" s="746" t="s">
        <v>417</v>
      </c>
      <c r="D20" s="746"/>
      <c r="E20" s="746"/>
      <c r="F20" s="746"/>
      <c r="G20" s="746"/>
      <c r="H20" s="746"/>
      <c r="I20" s="746"/>
      <c r="J20" s="746"/>
      <c r="K20" s="747"/>
      <c r="L20" s="485"/>
      <c r="M20" s="481"/>
      <c r="O20" s="246">
        <v>1</v>
      </c>
      <c r="P20" s="746"/>
      <c r="Q20" s="746"/>
      <c r="R20" s="746"/>
      <c r="S20" s="746"/>
      <c r="T20" s="746"/>
      <c r="U20" s="746"/>
      <c r="V20" s="746"/>
      <c r="W20" s="746"/>
      <c r="X20" s="747"/>
      <c r="Y20" s="485"/>
      <c r="Z20" s="481"/>
    </row>
    <row r="21" spans="2:26" s="71" customFormat="1">
      <c r="B21" s="246">
        <v>2</v>
      </c>
      <c r="C21" s="746"/>
      <c r="D21" s="746"/>
      <c r="E21" s="746"/>
      <c r="F21" s="746"/>
      <c r="G21" s="746"/>
      <c r="H21" s="746"/>
      <c r="I21" s="746"/>
      <c r="J21" s="746"/>
      <c r="K21" s="747"/>
      <c r="L21" s="485"/>
      <c r="M21" s="481"/>
      <c r="O21" s="246">
        <v>2</v>
      </c>
      <c r="P21" s="746"/>
      <c r="Q21" s="746"/>
      <c r="R21" s="746"/>
      <c r="S21" s="746"/>
      <c r="T21" s="746"/>
      <c r="U21" s="746"/>
      <c r="V21" s="746"/>
      <c r="W21" s="746"/>
      <c r="X21" s="747"/>
      <c r="Y21" s="485"/>
      <c r="Z21" s="481"/>
    </row>
    <row r="22" spans="2:26" s="71" customFormat="1">
      <c r="B22" s="684" t="s">
        <v>418</v>
      </c>
      <c r="C22" s="685"/>
      <c r="D22" s="685"/>
      <c r="E22" s="685"/>
      <c r="F22" s="685"/>
      <c r="G22" s="685"/>
      <c r="H22" s="685"/>
      <c r="I22" s="685"/>
      <c r="J22" s="685"/>
      <c r="K22" s="685"/>
      <c r="L22" s="685"/>
      <c r="M22" s="686"/>
      <c r="O22" s="684" t="s">
        <v>418</v>
      </c>
      <c r="P22" s="685"/>
      <c r="Q22" s="685"/>
      <c r="R22" s="685"/>
      <c r="S22" s="685"/>
      <c r="T22" s="685"/>
      <c r="U22" s="685"/>
      <c r="V22" s="685"/>
      <c r="W22" s="685"/>
      <c r="X22" s="685"/>
      <c r="Y22" s="685"/>
      <c r="Z22" s="686"/>
    </row>
    <row r="23" spans="2:26" s="71" customFormat="1">
      <c r="B23" s="687" t="s">
        <v>376</v>
      </c>
      <c r="C23" s="687"/>
      <c r="D23" s="687"/>
      <c r="E23" s="687"/>
      <c r="F23" s="687"/>
      <c r="G23" s="687"/>
      <c r="H23" s="687"/>
      <c r="I23" s="687"/>
      <c r="J23" s="687"/>
      <c r="K23" s="687"/>
      <c r="L23" s="688" t="s">
        <v>318</v>
      </c>
      <c r="M23" s="689"/>
      <c r="O23" s="687" t="s">
        <v>378</v>
      </c>
      <c r="P23" s="687"/>
      <c r="Q23" s="687"/>
      <c r="R23" s="687"/>
      <c r="S23" s="687"/>
      <c r="T23" s="687"/>
      <c r="U23" s="687"/>
      <c r="V23" s="687"/>
      <c r="W23" s="687"/>
      <c r="X23" s="687"/>
      <c r="Y23" s="688" t="s">
        <v>318</v>
      </c>
      <c r="Z23" s="689"/>
    </row>
    <row r="24" spans="2:26" s="71" customFormat="1">
      <c r="B24" s="245">
        <v>1</v>
      </c>
      <c r="C24" s="691" t="s">
        <v>341</v>
      </c>
      <c r="D24" s="691"/>
      <c r="E24" s="691"/>
      <c r="F24" s="691"/>
      <c r="G24" s="691"/>
      <c r="H24" s="691"/>
      <c r="I24" s="691"/>
      <c r="J24" s="691"/>
      <c r="K24" s="691"/>
      <c r="L24" s="303"/>
      <c r="M24" s="480"/>
      <c r="O24" s="245">
        <v>1</v>
      </c>
      <c r="P24" s="691" t="s">
        <v>427</v>
      </c>
      <c r="Q24" s="691"/>
      <c r="R24" s="691"/>
      <c r="S24" s="691"/>
      <c r="T24" s="691"/>
      <c r="U24" s="691"/>
      <c r="V24" s="691"/>
      <c r="W24" s="691"/>
      <c r="X24" s="691"/>
      <c r="Y24" s="303"/>
      <c r="Z24" s="479"/>
    </row>
    <row r="25" spans="2:26" s="71" customFormat="1" ht="30" customHeight="1">
      <c r="B25" s="243">
        <v>2</v>
      </c>
      <c r="C25" s="691" t="s">
        <v>437</v>
      </c>
      <c r="D25" s="691"/>
      <c r="E25" s="691"/>
      <c r="F25" s="691"/>
      <c r="G25" s="691"/>
      <c r="H25" s="691"/>
      <c r="I25" s="691"/>
      <c r="J25" s="691"/>
      <c r="K25" s="691"/>
      <c r="L25" s="243"/>
      <c r="M25" s="415"/>
      <c r="O25" s="243">
        <v>2</v>
      </c>
      <c r="P25" s="691" t="s">
        <v>435</v>
      </c>
      <c r="Q25" s="691"/>
      <c r="R25" s="691"/>
      <c r="S25" s="691"/>
      <c r="T25" s="691"/>
      <c r="U25" s="691"/>
      <c r="V25" s="691"/>
      <c r="W25" s="691"/>
      <c r="X25" s="691"/>
      <c r="Y25" s="243"/>
      <c r="Z25" s="415"/>
    </row>
    <row r="26" spans="2:26" s="71" customFormat="1" ht="33.9" customHeight="1">
      <c r="B26" s="243">
        <v>3</v>
      </c>
      <c r="C26" s="691" t="s">
        <v>419</v>
      </c>
      <c r="D26" s="691"/>
      <c r="E26" s="691"/>
      <c r="F26" s="691"/>
      <c r="G26" s="691"/>
      <c r="H26" s="691"/>
      <c r="I26" s="691"/>
      <c r="J26" s="691"/>
      <c r="K26" s="691"/>
      <c r="L26" s="301"/>
      <c r="M26" s="479"/>
      <c r="O26" s="243">
        <v>3</v>
      </c>
      <c r="P26" s="691" t="s">
        <v>428</v>
      </c>
      <c r="Q26" s="691"/>
      <c r="R26" s="691"/>
      <c r="S26" s="691"/>
      <c r="T26" s="691"/>
      <c r="U26" s="691"/>
      <c r="V26" s="691"/>
      <c r="W26" s="691"/>
      <c r="X26" s="691"/>
      <c r="Y26" s="301"/>
      <c r="Z26" s="479"/>
    </row>
    <row r="27" spans="2:26" s="71" customFormat="1" ht="36" customHeight="1">
      <c r="B27" s="244">
        <v>4</v>
      </c>
      <c r="C27" s="697" t="s">
        <v>422</v>
      </c>
      <c r="D27" s="697"/>
      <c r="E27" s="697"/>
      <c r="F27" s="697"/>
      <c r="G27" s="697"/>
      <c r="H27" s="697"/>
      <c r="I27" s="697"/>
      <c r="J27" s="697"/>
      <c r="K27" s="697"/>
      <c r="L27" s="243"/>
      <c r="M27" s="415"/>
      <c r="O27" s="244">
        <v>4</v>
      </c>
      <c r="P27" s="697" t="s">
        <v>436</v>
      </c>
      <c r="Q27" s="697"/>
      <c r="R27" s="697"/>
      <c r="S27" s="697"/>
      <c r="T27" s="697"/>
      <c r="U27" s="697"/>
      <c r="V27" s="697"/>
      <c r="W27" s="697"/>
      <c r="X27" s="697"/>
      <c r="Y27" s="243"/>
      <c r="Z27" s="415"/>
    </row>
    <row r="28" spans="2:26" s="71" customFormat="1" ht="20.7" customHeight="1">
      <c r="B28" s="722" t="s">
        <v>339</v>
      </c>
      <c r="C28" s="723"/>
      <c r="D28" s="723"/>
      <c r="E28" s="723"/>
      <c r="F28" s="723"/>
      <c r="G28" s="723"/>
      <c r="H28" s="723"/>
      <c r="I28" s="723"/>
      <c r="J28" s="723"/>
      <c r="K28" s="724"/>
      <c r="L28" s="486"/>
      <c r="M28" s="483"/>
      <c r="O28" s="722" t="s">
        <v>339</v>
      </c>
      <c r="P28" s="723"/>
      <c r="Q28" s="723"/>
      <c r="R28" s="723"/>
      <c r="S28" s="723"/>
      <c r="T28" s="723"/>
      <c r="U28" s="723"/>
      <c r="V28" s="723"/>
      <c r="W28" s="723"/>
      <c r="X28" s="724"/>
      <c r="Y28" s="486"/>
      <c r="Z28" s="483"/>
    </row>
    <row r="29" spans="2:26" s="71" customFormat="1">
      <c r="B29" s="688" t="s">
        <v>376</v>
      </c>
      <c r="C29" s="725"/>
      <c r="D29" s="725"/>
      <c r="E29" s="725"/>
      <c r="F29" s="725"/>
      <c r="G29" s="725"/>
      <c r="H29" s="725"/>
      <c r="I29" s="689"/>
      <c r="J29" s="728" t="s">
        <v>322</v>
      </c>
      <c r="K29" s="729"/>
      <c r="L29" s="688" t="s">
        <v>318</v>
      </c>
      <c r="M29" s="689"/>
      <c r="O29" s="728" t="s">
        <v>377</v>
      </c>
      <c r="P29" s="748"/>
      <c r="Q29" s="748"/>
      <c r="R29" s="748"/>
      <c r="S29" s="748"/>
      <c r="T29" s="748"/>
      <c r="U29" s="748"/>
      <c r="V29" s="748"/>
      <c r="W29" s="688" t="s">
        <v>322</v>
      </c>
      <c r="X29" s="689"/>
      <c r="Y29" s="688" t="s">
        <v>318</v>
      </c>
      <c r="Z29" s="689"/>
    </row>
    <row r="30" spans="2:26" s="71" customFormat="1" ht="21.6" customHeight="1">
      <c r="B30" s="243">
        <v>1</v>
      </c>
      <c r="C30" s="691" t="s">
        <v>420</v>
      </c>
      <c r="D30" s="691"/>
      <c r="E30" s="691"/>
      <c r="F30" s="691"/>
      <c r="G30" s="691"/>
      <c r="H30" s="691"/>
      <c r="I30" s="691"/>
      <c r="J30" s="738"/>
      <c r="K30" s="739"/>
      <c r="L30" s="478"/>
      <c r="M30" s="479"/>
      <c r="O30" s="245">
        <v>1</v>
      </c>
      <c r="P30" s="707" t="s">
        <v>340</v>
      </c>
      <c r="Q30" s="707"/>
      <c r="R30" s="707"/>
      <c r="S30" s="707"/>
      <c r="T30" s="707"/>
      <c r="U30" s="707"/>
      <c r="V30" s="708"/>
      <c r="W30" s="750"/>
      <c r="X30" s="739"/>
      <c r="Y30" s="478"/>
      <c r="Z30" s="479"/>
    </row>
    <row r="31" spans="2:26" s="71" customFormat="1" ht="36" customHeight="1">
      <c r="B31" s="243">
        <v>2</v>
      </c>
      <c r="C31" s="691" t="s">
        <v>421</v>
      </c>
      <c r="D31" s="691"/>
      <c r="E31" s="691"/>
      <c r="F31" s="691"/>
      <c r="G31" s="691"/>
      <c r="H31" s="691"/>
      <c r="I31" s="691"/>
      <c r="J31" s="695"/>
      <c r="K31" s="696"/>
      <c r="L31" s="478"/>
      <c r="M31" s="479"/>
      <c r="O31" s="243">
        <v>2</v>
      </c>
      <c r="P31" s="691" t="s">
        <v>439</v>
      </c>
      <c r="Q31" s="691"/>
      <c r="R31" s="691"/>
      <c r="S31" s="691"/>
      <c r="T31" s="691"/>
      <c r="U31" s="691"/>
      <c r="V31" s="692"/>
      <c r="W31" s="751"/>
      <c r="X31" s="696"/>
      <c r="Y31" s="478"/>
      <c r="Z31" s="479"/>
    </row>
    <row r="32" spans="2:26" s="71" customFormat="1" ht="38.1" customHeight="1">
      <c r="B32" s="243">
        <v>3</v>
      </c>
      <c r="C32" s="691" t="s">
        <v>423</v>
      </c>
      <c r="D32" s="691"/>
      <c r="E32" s="691"/>
      <c r="F32" s="691"/>
      <c r="G32" s="691"/>
      <c r="H32" s="691"/>
      <c r="I32" s="691"/>
      <c r="J32" s="695"/>
      <c r="K32" s="696"/>
      <c r="L32" s="416"/>
      <c r="M32" s="415"/>
      <c r="O32" s="243">
        <v>3</v>
      </c>
      <c r="P32" s="691" t="s">
        <v>440</v>
      </c>
      <c r="Q32" s="691"/>
      <c r="R32" s="691"/>
      <c r="S32" s="691"/>
      <c r="T32" s="691"/>
      <c r="U32" s="691"/>
      <c r="V32" s="692"/>
      <c r="W32" s="751"/>
      <c r="X32" s="696"/>
      <c r="Y32" s="416"/>
      <c r="Z32" s="415"/>
    </row>
    <row r="33" spans="2:26" ht="28.5" customHeight="1">
      <c r="B33" s="243">
        <v>4</v>
      </c>
      <c r="C33" s="726" t="s">
        <v>341</v>
      </c>
      <c r="D33" s="726"/>
      <c r="E33" s="726"/>
      <c r="F33" s="726"/>
      <c r="G33" s="726"/>
      <c r="H33" s="726"/>
      <c r="I33" s="727"/>
      <c r="J33" s="695"/>
      <c r="K33" s="696"/>
      <c r="L33" s="478"/>
      <c r="M33" s="479"/>
      <c r="O33" s="243">
        <v>4</v>
      </c>
      <c r="P33" s="691" t="s">
        <v>441</v>
      </c>
      <c r="Q33" s="691"/>
      <c r="R33" s="691"/>
      <c r="S33" s="691"/>
      <c r="T33" s="691"/>
      <c r="U33" s="691"/>
      <c r="V33" s="692"/>
      <c r="W33" s="751"/>
      <c r="X33" s="696"/>
      <c r="Y33" s="478"/>
      <c r="Z33" s="479"/>
    </row>
    <row r="34" spans="2:26" ht="29.4" customHeight="1">
      <c r="B34" s="244">
        <v>5</v>
      </c>
      <c r="C34" s="697" t="s">
        <v>442</v>
      </c>
      <c r="D34" s="697"/>
      <c r="E34" s="697"/>
      <c r="F34" s="697"/>
      <c r="G34" s="697"/>
      <c r="H34" s="697"/>
      <c r="I34" s="697"/>
      <c r="J34" s="731"/>
      <c r="K34" s="732"/>
      <c r="L34" s="363"/>
      <c r="M34" s="364"/>
      <c r="O34" s="244">
        <v>5</v>
      </c>
      <c r="P34" s="697" t="s">
        <v>429</v>
      </c>
      <c r="Q34" s="697"/>
      <c r="R34" s="697"/>
      <c r="S34" s="697"/>
      <c r="T34" s="697"/>
      <c r="U34" s="697"/>
      <c r="V34" s="698"/>
      <c r="W34" s="752"/>
      <c r="X34" s="732"/>
      <c r="Y34" s="363"/>
      <c r="Z34" s="364"/>
    </row>
    <row r="35" spans="2:26" ht="3" customHeight="1">
      <c r="J35" s="749">
        <v>1</v>
      </c>
      <c r="K35" s="749"/>
      <c r="W35" s="749">
        <v>1</v>
      </c>
      <c r="X35" s="749"/>
    </row>
    <row r="36" spans="2:26" ht="29.4" customHeight="1"/>
  </sheetData>
  <mergeCells count="89">
    <mergeCell ref="P33:V33"/>
    <mergeCell ref="W33:X33"/>
    <mergeCell ref="C34:I34"/>
    <mergeCell ref="J34:K34"/>
    <mergeCell ref="P34:V34"/>
    <mergeCell ref="W34:X34"/>
    <mergeCell ref="J35:K35"/>
    <mergeCell ref="W35:X35"/>
    <mergeCell ref="C30:I30"/>
    <mergeCell ref="J30:K30"/>
    <mergeCell ref="P30:V30"/>
    <mergeCell ref="W30:X30"/>
    <mergeCell ref="C31:I31"/>
    <mergeCell ref="J31:K31"/>
    <mergeCell ref="P31:V31"/>
    <mergeCell ref="W31:X31"/>
    <mergeCell ref="C32:I32"/>
    <mergeCell ref="J32:K32"/>
    <mergeCell ref="P32:V32"/>
    <mergeCell ref="W32:X32"/>
    <mergeCell ref="C33:I33"/>
    <mergeCell ref="J33:K33"/>
    <mergeCell ref="B22:M22"/>
    <mergeCell ref="O22:Z22"/>
    <mergeCell ref="B23:K23"/>
    <mergeCell ref="L23:M23"/>
    <mergeCell ref="O23:X23"/>
    <mergeCell ref="Y23:Z23"/>
    <mergeCell ref="Y29:Z29"/>
    <mergeCell ref="C24:K24"/>
    <mergeCell ref="P24:X24"/>
    <mergeCell ref="C25:K25"/>
    <mergeCell ref="P25:X25"/>
    <mergeCell ref="B28:K28"/>
    <mergeCell ref="O28:X28"/>
    <mergeCell ref="B29:I29"/>
    <mergeCell ref="J29:K29"/>
    <mergeCell ref="L29:M29"/>
    <mergeCell ref="O29:V29"/>
    <mergeCell ref="W29:X29"/>
    <mergeCell ref="C26:K26"/>
    <mergeCell ref="P26:X26"/>
    <mergeCell ref="C27:K27"/>
    <mergeCell ref="P27:X27"/>
    <mergeCell ref="C18:K18"/>
    <mergeCell ref="P18:X18"/>
    <mergeCell ref="B19:K19"/>
    <mergeCell ref="L19:M19"/>
    <mergeCell ref="O19:X19"/>
    <mergeCell ref="Y19:Z19"/>
    <mergeCell ref="C20:K20"/>
    <mergeCell ref="P20:X20"/>
    <mergeCell ref="C21:K21"/>
    <mergeCell ref="P21:X21"/>
    <mergeCell ref="Y14:Z14"/>
    <mergeCell ref="C13:K13"/>
    <mergeCell ref="P13:X13"/>
    <mergeCell ref="C15:K15"/>
    <mergeCell ref="P15:X15"/>
    <mergeCell ref="O10:X10"/>
    <mergeCell ref="C16:K16"/>
    <mergeCell ref="P16:X16"/>
    <mergeCell ref="C17:K17"/>
    <mergeCell ref="P17:X17"/>
    <mergeCell ref="C11:K11"/>
    <mergeCell ref="P11:X11"/>
    <mergeCell ref="C12:K12"/>
    <mergeCell ref="P12:X12"/>
    <mergeCell ref="L11:M11"/>
    <mergeCell ref="L12:M12"/>
    <mergeCell ref="B14:K14"/>
    <mergeCell ref="L14:M14"/>
    <mergeCell ref="O14:X14"/>
    <mergeCell ref="Y10:Z10"/>
    <mergeCell ref="Y8:Z8"/>
    <mergeCell ref="B5:M5"/>
    <mergeCell ref="O5:Z5"/>
    <mergeCell ref="B6:M6"/>
    <mergeCell ref="O6:Z6"/>
    <mergeCell ref="B7:K7"/>
    <mergeCell ref="L7:M7"/>
    <mergeCell ref="O7:X7"/>
    <mergeCell ref="Y7:Z7"/>
    <mergeCell ref="C8:K8"/>
    <mergeCell ref="P8:X8"/>
    <mergeCell ref="C9:K9"/>
    <mergeCell ref="P9:X9"/>
    <mergeCell ref="B10:K10"/>
    <mergeCell ref="L10:M10"/>
  </mergeCells>
  <conditionalFormatting sqref="J35:K35">
    <cfRule type="dataBar" priority="7">
      <dataBar>
        <cfvo type="min"/>
        <cfvo type="max"/>
        <color rgb="FF638EC6"/>
      </dataBar>
      <extLst>
        <ext xmlns:x14="http://schemas.microsoft.com/office/spreadsheetml/2009/9/main" uri="{B025F937-C7B1-47D3-B67F-A62EFF666E3E}">
          <x14:id>{56892CA4-8649-4F6E-8213-F53B8BED1B85}</x14:id>
        </ext>
      </extLst>
    </cfRule>
  </conditionalFormatting>
  <conditionalFormatting sqref="W35:X35">
    <cfRule type="dataBar" priority="6">
      <dataBar>
        <cfvo type="min"/>
        <cfvo type="max"/>
        <color rgb="FF638EC6"/>
      </dataBar>
      <extLst>
        <ext xmlns:x14="http://schemas.microsoft.com/office/spreadsheetml/2009/9/main" uri="{B025F937-C7B1-47D3-B67F-A62EFF666E3E}">
          <x14:id>{AF0B9536-AF80-4B45-8094-96FC2F9E222C}</x14:id>
        </ext>
      </extLst>
    </cfRule>
  </conditionalFormatting>
  <conditionalFormatting sqref="J30:K34">
    <cfRule type="dataBar" priority="5">
      <dataBar>
        <cfvo type="min"/>
        <cfvo type="max"/>
        <color rgb="FF638EC6"/>
      </dataBar>
      <extLst>
        <ext xmlns:x14="http://schemas.microsoft.com/office/spreadsheetml/2009/9/main" uri="{B025F937-C7B1-47D3-B67F-A62EFF666E3E}">
          <x14:id>{13146653-2604-40D4-AD4D-127961F06EB9}</x14:id>
        </ext>
      </extLst>
    </cfRule>
  </conditionalFormatting>
  <conditionalFormatting sqref="W30:X34">
    <cfRule type="dataBar" priority="4">
      <dataBar>
        <cfvo type="min"/>
        <cfvo type="max"/>
        <color rgb="FF638EC6"/>
      </dataBar>
      <extLst>
        <ext xmlns:x14="http://schemas.microsoft.com/office/spreadsheetml/2009/9/main" uri="{B025F937-C7B1-47D3-B67F-A62EFF666E3E}">
          <x14:id>{793CFF79-59E8-449D-A922-2C9CEEB0DFE7}</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4" r:id="rId3" name="Button 2">
              <controlPr defaultSize="0" print="0" autoFill="0" autoPict="0" macro="[0]!Macro6_InfoVMMvolver">
                <anchor moveWithCells="1" sizeWithCells="1">
                  <from>
                    <xdr:col>1</xdr:col>
                    <xdr:colOff>0</xdr:colOff>
                    <xdr:row>1</xdr:row>
                    <xdr:rowOff>99060</xdr:rowOff>
                  </from>
                  <to>
                    <xdr:col>3</xdr:col>
                    <xdr:colOff>403860</xdr:colOff>
                    <xdr:row>3</xdr:row>
                    <xdr:rowOff>99060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6892CA4-8649-4F6E-8213-F53B8BED1B85}">
            <x14:dataBar minLength="0" maxLength="100" gradient="0">
              <x14:cfvo type="autoMin"/>
              <x14:cfvo type="autoMax"/>
              <x14:negativeFillColor rgb="FFFF0000"/>
              <x14:axisColor rgb="FF000000"/>
            </x14:dataBar>
          </x14:cfRule>
          <xm:sqref>J35:K35</xm:sqref>
        </x14:conditionalFormatting>
        <x14:conditionalFormatting xmlns:xm="http://schemas.microsoft.com/office/excel/2006/main">
          <x14:cfRule type="dataBar" id="{AF0B9536-AF80-4B45-8094-96FC2F9E222C}">
            <x14:dataBar minLength="0" maxLength="100" gradient="0">
              <x14:cfvo type="autoMin"/>
              <x14:cfvo type="autoMax"/>
              <x14:negativeFillColor rgb="FFFF0000"/>
              <x14:axisColor rgb="FF000000"/>
            </x14:dataBar>
          </x14:cfRule>
          <xm:sqref>W35:X35</xm:sqref>
        </x14:conditionalFormatting>
        <x14:conditionalFormatting xmlns:xm="http://schemas.microsoft.com/office/excel/2006/main">
          <x14:cfRule type="dataBar" id="{13146653-2604-40D4-AD4D-127961F06EB9}">
            <x14:dataBar minLength="0" maxLength="100" gradient="0">
              <x14:cfvo type="autoMin"/>
              <x14:cfvo type="autoMax"/>
              <x14:negativeFillColor rgb="FFFF0000"/>
              <x14:axisColor rgb="FF000000"/>
            </x14:dataBar>
          </x14:cfRule>
          <xm:sqref>J30:K34</xm:sqref>
        </x14:conditionalFormatting>
        <x14:conditionalFormatting xmlns:xm="http://schemas.microsoft.com/office/excel/2006/main">
          <x14:cfRule type="dataBar" id="{793CFF79-59E8-449D-A922-2C9CEEB0DFE7}">
            <x14:dataBar minLength="0" maxLength="100" gradient="0">
              <x14:cfvo type="autoMin"/>
              <x14:cfvo type="autoMax"/>
              <x14:negativeFillColor rgb="FFFF0000"/>
              <x14:axisColor rgb="FF000000"/>
            </x14:dataBar>
          </x14:cfRule>
          <xm:sqref>W30:X34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sheetPr>
  <dimension ref="A2:M113"/>
  <sheetViews>
    <sheetView showGridLines="0" topLeftCell="A5" zoomScale="90" zoomScaleNormal="90" workbookViewId="0">
      <selection activeCell="C24" sqref="C24"/>
    </sheetView>
  </sheetViews>
  <sheetFormatPr defaultRowHeight="14.4"/>
  <cols>
    <col min="1" max="1" width="3.33203125" customWidth="1"/>
    <col min="2" max="2" width="24.6640625" bestFit="1" customWidth="1"/>
    <col min="3" max="3" width="14.6640625" customWidth="1"/>
    <col min="4" max="4" width="14.33203125" customWidth="1"/>
    <col min="5" max="5" width="12.6640625" customWidth="1"/>
    <col min="6" max="6" width="12.44140625" customWidth="1"/>
    <col min="7" max="7" width="12.5546875" customWidth="1"/>
    <col min="8" max="8" width="13" customWidth="1"/>
    <col min="9" max="9" width="13.5546875" customWidth="1"/>
    <col min="10" max="10" width="13.33203125" customWidth="1"/>
    <col min="11" max="11" width="16.33203125" customWidth="1"/>
    <col min="12" max="12" width="15.33203125" customWidth="1"/>
  </cols>
  <sheetData>
    <row r="2" spans="1:13">
      <c r="B2" s="651"/>
      <c r="C2" s="651"/>
      <c r="D2" s="652" t="s">
        <v>321</v>
      </c>
      <c r="E2" s="652"/>
      <c r="F2" s="652"/>
      <c r="G2" s="652"/>
      <c r="H2" s="652"/>
      <c r="I2" s="652"/>
      <c r="J2" s="652"/>
      <c r="K2" s="652"/>
      <c r="L2" s="653" t="s">
        <v>155</v>
      </c>
      <c r="M2" s="653"/>
    </row>
    <row r="3" spans="1:13">
      <c r="B3" s="651"/>
      <c r="C3" s="651"/>
      <c r="D3" s="652"/>
      <c r="E3" s="652"/>
      <c r="F3" s="652"/>
      <c r="G3" s="652"/>
      <c r="H3" s="652"/>
      <c r="I3" s="652"/>
      <c r="J3" s="652"/>
      <c r="K3" s="652"/>
      <c r="L3" s="653"/>
      <c r="M3" s="653"/>
    </row>
    <row r="4" spans="1:13">
      <c r="B4" s="651"/>
      <c r="C4" s="651"/>
      <c r="D4" s="652" t="s">
        <v>156</v>
      </c>
      <c r="E4" s="652"/>
      <c r="F4" s="652"/>
      <c r="G4" s="652"/>
      <c r="H4" s="652"/>
      <c r="I4" s="652"/>
      <c r="J4" s="652"/>
      <c r="K4" s="652"/>
      <c r="L4" s="653"/>
      <c r="M4" s="653"/>
    </row>
    <row r="5" spans="1:13">
      <c r="B5" s="651"/>
      <c r="C5" s="651"/>
      <c r="D5" s="652"/>
      <c r="E5" s="652"/>
      <c r="F5" s="652"/>
      <c r="G5" s="652"/>
      <c r="H5" s="652"/>
      <c r="I5" s="652"/>
      <c r="J5" s="652"/>
      <c r="K5" s="652"/>
      <c r="L5" s="653"/>
      <c r="M5" s="653"/>
    </row>
    <row r="6" spans="1:13" ht="15" thickBot="1"/>
    <row r="7" spans="1:13" ht="33.75" customHeight="1">
      <c r="B7" s="776" t="s">
        <v>20</v>
      </c>
      <c r="C7" s="777"/>
      <c r="D7" s="777"/>
      <c r="E7" s="777"/>
      <c r="F7" s="777"/>
      <c r="G7" s="777"/>
      <c r="H7" s="777"/>
      <c r="I7" s="777"/>
      <c r="J7" s="777"/>
      <c r="K7" s="777"/>
      <c r="L7" s="777"/>
      <c r="M7" s="778"/>
    </row>
    <row r="8" spans="1:13" ht="33.75" customHeight="1">
      <c r="B8" s="779"/>
      <c r="C8" s="691"/>
      <c r="D8" s="691"/>
      <c r="E8" s="691"/>
      <c r="F8" s="691"/>
      <c r="G8" s="691"/>
      <c r="H8" s="691"/>
      <c r="I8" s="691"/>
      <c r="J8" s="691"/>
      <c r="K8" s="691"/>
      <c r="L8" s="691"/>
      <c r="M8" s="780"/>
    </row>
    <row r="9" spans="1:13" ht="33.75" customHeight="1">
      <c r="B9" s="779"/>
      <c r="C9" s="691"/>
      <c r="D9" s="691"/>
      <c r="E9" s="691"/>
      <c r="F9" s="691"/>
      <c r="G9" s="691"/>
      <c r="H9" s="691"/>
      <c r="I9" s="691"/>
      <c r="J9" s="691"/>
      <c r="K9" s="691"/>
      <c r="L9" s="691"/>
      <c r="M9" s="780"/>
    </row>
    <row r="10" spans="1:13" ht="33.75" customHeight="1">
      <c r="B10" s="779"/>
      <c r="C10" s="691"/>
      <c r="D10" s="691"/>
      <c r="E10" s="691"/>
      <c r="F10" s="691"/>
      <c r="G10" s="691"/>
      <c r="H10" s="691"/>
      <c r="I10" s="691"/>
      <c r="J10" s="691"/>
      <c r="K10" s="691"/>
      <c r="L10" s="691"/>
      <c r="M10" s="780"/>
    </row>
    <row r="11" spans="1:13" ht="33.75" customHeight="1" thickBot="1">
      <c r="B11" s="781"/>
      <c r="C11" s="782"/>
      <c r="D11" s="782"/>
      <c r="E11" s="782"/>
      <c r="F11" s="782"/>
      <c r="G11" s="782"/>
      <c r="H11" s="782"/>
      <c r="I11" s="782"/>
      <c r="J11" s="782"/>
      <c r="K11" s="782"/>
      <c r="L11" s="782"/>
      <c r="M11" s="783"/>
    </row>
    <row r="12" spans="1:13" ht="15" thickBot="1"/>
    <row r="13" spans="1:13" ht="15" thickBot="1">
      <c r="A13" s="207"/>
      <c r="B13" s="208"/>
      <c r="C13" s="208"/>
      <c r="D13" s="208"/>
      <c r="E13" s="208"/>
      <c r="F13" s="208"/>
      <c r="G13" s="208"/>
      <c r="H13" s="208"/>
      <c r="I13" s="208"/>
      <c r="J13" s="208"/>
      <c r="K13" s="208"/>
      <c r="L13" s="208"/>
      <c r="M13" s="209"/>
    </row>
    <row r="14" spans="1:13">
      <c r="A14" s="210"/>
      <c r="B14" s="756" t="s">
        <v>383</v>
      </c>
      <c r="C14" s="757"/>
      <c r="D14" s="757"/>
      <c r="E14" s="757"/>
      <c r="F14" s="757"/>
      <c r="G14" s="757"/>
      <c r="H14" s="757"/>
      <c r="I14" s="757"/>
      <c r="J14" s="757"/>
      <c r="K14" s="757"/>
      <c r="L14" s="758"/>
      <c r="M14" s="211"/>
    </row>
    <row r="15" spans="1:13" ht="15" customHeight="1">
      <c r="A15" s="210"/>
      <c r="B15" s="759" t="s">
        <v>0</v>
      </c>
      <c r="C15" s="760" t="s">
        <v>1</v>
      </c>
      <c r="D15" s="760"/>
      <c r="E15" s="760" t="s">
        <v>2</v>
      </c>
      <c r="F15" s="760"/>
      <c r="G15" s="760" t="s">
        <v>3</v>
      </c>
      <c r="H15" s="760"/>
      <c r="I15" s="760" t="s">
        <v>4</v>
      </c>
      <c r="J15" s="760"/>
      <c r="K15" s="761" t="s">
        <v>5</v>
      </c>
      <c r="L15" s="753" t="s">
        <v>6</v>
      </c>
      <c r="M15" s="211"/>
    </row>
    <row r="16" spans="1:13">
      <c r="A16" s="210"/>
      <c r="B16" s="759"/>
      <c r="C16" s="284" t="s">
        <v>7</v>
      </c>
      <c r="D16" s="284" t="s">
        <v>8</v>
      </c>
      <c r="E16" s="284" t="s">
        <v>7</v>
      </c>
      <c r="F16" s="284" t="s">
        <v>8</v>
      </c>
      <c r="G16" s="284" t="s">
        <v>7</v>
      </c>
      <c r="H16" s="284" t="s">
        <v>8</v>
      </c>
      <c r="I16" s="284" t="s">
        <v>7</v>
      </c>
      <c r="J16" s="284" t="s">
        <v>8</v>
      </c>
      <c r="K16" s="762"/>
      <c r="L16" s="754"/>
      <c r="M16" s="211"/>
    </row>
    <row r="17" spans="1:13">
      <c r="A17" s="210"/>
      <c r="B17" s="1" t="s">
        <v>9</v>
      </c>
      <c r="C17" s="433">
        <f>+C34+C67+C84+C101</f>
        <v>0</v>
      </c>
      <c r="D17" s="436">
        <f t="shared" ref="C17:J20" si="0">+D34+D67+D84+D101</f>
        <v>0</v>
      </c>
      <c r="E17" s="436">
        <f t="shared" si="0"/>
        <v>0</v>
      </c>
      <c r="F17" s="436">
        <f t="shared" si="0"/>
        <v>0</v>
      </c>
      <c r="G17" s="436">
        <f t="shared" si="0"/>
        <v>0</v>
      </c>
      <c r="H17" s="436">
        <f t="shared" si="0"/>
        <v>0</v>
      </c>
      <c r="I17" s="436">
        <f t="shared" si="0"/>
        <v>0</v>
      </c>
      <c r="J17" s="436">
        <f t="shared" si="0"/>
        <v>0</v>
      </c>
      <c r="K17" s="434">
        <f>SUM(C17+E17+G17+I17)</f>
        <v>0</v>
      </c>
      <c r="L17" s="435">
        <f>SUM(D17+F17+H17+J17)</f>
        <v>0</v>
      </c>
      <c r="M17" s="211"/>
    </row>
    <row r="18" spans="1:13">
      <c r="A18" s="210"/>
      <c r="B18" s="1" t="s">
        <v>10</v>
      </c>
      <c r="C18" s="436">
        <f t="shared" si="0"/>
        <v>1</v>
      </c>
      <c r="D18" s="606">
        <f>+D35+D68+D85+D102</f>
        <v>0.28499999999999998</v>
      </c>
      <c r="E18" s="436">
        <f t="shared" si="0"/>
        <v>0</v>
      </c>
      <c r="F18" s="436">
        <f t="shared" si="0"/>
        <v>0</v>
      </c>
      <c r="G18" s="436">
        <f t="shared" si="0"/>
        <v>0</v>
      </c>
      <c r="H18" s="436">
        <f t="shared" si="0"/>
        <v>0</v>
      </c>
      <c r="I18" s="436">
        <f t="shared" si="0"/>
        <v>0</v>
      </c>
      <c r="J18" s="436">
        <f t="shared" si="0"/>
        <v>0</v>
      </c>
      <c r="K18" s="434">
        <f t="shared" ref="K18:L20" si="1">SUM(C18+E18+G18+I18)</f>
        <v>1</v>
      </c>
      <c r="L18" s="435">
        <f t="shared" si="1"/>
        <v>0.28499999999999998</v>
      </c>
      <c r="M18" s="211"/>
    </row>
    <row r="19" spans="1:13">
      <c r="A19" s="210"/>
      <c r="B19" s="6" t="s">
        <v>11</v>
      </c>
      <c r="C19" s="436">
        <f t="shared" si="0"/>
        <v>0</v>
      </c>
      <c r="D19" s="436">
        <f t="shared" si="0"/>
        <v>0</v>
      </c>
      <c r="E19" s="436">
        <f t="shared" si="0"/>
        <v>0</v>
      </c>
      <c r="F19" s="436">
        <f t="shared" si="0"/>
        <v>0</v>
      </c>
      <c r="G19" s="436">
        <f t="shared" si="0"/>
        <v>0</v>
      </c>
      <c r="H19" s="436">
        <f t="shared" si="0"/>
        <v>0</v>
      </c>
      <c r="I19" s="436">
        <f t="shared" si="0"/>
        <v>0</v>
      </c>
      <c r="J19" s="436">
        <f t="shared" si="0"/>
        <v>0</v>
      </c>
      <c r="K19" s="434">
        <f t="shared" si="1"/>
        <v>0</v>
      </c>
      <c r="L19" s="435">
        <f t="shared" si="1"/>
        <v>0</v>
      </c>
      <c r="M19" s="211"/>
    </row>
    <row r="20" spans="1:13">
      <c r="A20" s="210"/>
      <c r="B20" s="1" t="s">
        <v>12</v>
      </c>
      <c r="C20" s="433">
        <f>+C37+C70+C87+C104</f>
        <v>6</v>
      </c>
      <c r="D20" s="436">
        <f t="shared" si="0"/>
        <v>0.91500000000000004</v>
      </c>
      <c r="E20" s="436">
        <f t="shared" si="0"/>
        <v>0</v>
      </c>
      <c r="F20" s="437">
        <f>+F37+F70+F87+F104</f>
        <v>0</v>
      </c>
      <c r="G20" s="436">
        <f t="shared" si="0"/>
        <v>0</v>
      </c>
      <c r="H20" s="436">
        <f t="shared" si="0"/>
        <v>0</v>
      </c>
      <c r="I20" s="436">
        <f t="shared" si="0"/>
        <v>0</v>
      </c>
      <c r="J20" s="436">
        <f t="shared" si="0"/>
        <v>0</v>
      </c>
      <c r="K20" s="434">
        <f t="shared" si="1"/>
        <v>6</v>
      </c>
      <c r="L20" s="435">
        <f>SUM(D20+F20+H20+J20)</f>
        <v>0.91500000000000004</v>
      </c>
      <c r="M20" s="211"/>
    </row>
    <row r="21" spans="1:13">
      <c r="A21" s="210"/>
      <c r="B21" s="7" t="s">
        <v>13</v>
      </c>
      <c r="C21" s="318">
        <f>SUM(C17:C20)</f>
        <v>7</v>
      </c>
      <c r="D21" s="8">
        <f t="shared" ref="D21:J21" si="2">SUM(D17:D20)</f>
        <v>1.2</v>
      </c>
      <c r="E21" s="8">
        <f t="shared" si="2"/>
        <v>0</v>
      </c>
      <c r="F21" s="8">
        <f t="shared" si="2"/>
        <v>0</v>
      </c>
      <c r="G21" s="8">
        <f t="shared" si="2"/>
        <v>0</v>
      </c>
      <c r="H21" s="8">
        <f t="shared" si="2"/>
        <v>0</v>
      </c>
      <c r="I21" s="8">
        <f t="shared" si="2"/>
        <v>0</v>
      </c>
      <c r="J21" s="8">
        <f t="shared" si="2"/>
        <v>0</v>
      </c>
      <c r="K21" s="550"/>
      <c r="L21" s="551"/>
      <c r="M21" s="211"/>
    </row>
    <row r="22" spans="1:13" ht="15" thickBot="1">
      <c r="A22" s="210"/>
      <c r="L22" s="216"/>
      <c r="M22" s="217"/>
    </row>
    <row r="23" spans="1:13" ht="57.6">
      <c r="A23" s="210"/>
      <c r="B23" s="10" t="s">
        <v>94</v>
      </c>
      <c r="C23" s="11" t="s">
        <v>14</v>
      </c>
      <c r="D23" s="11" t="s">
        <v>9</v>
      </c>
      <c r="E23" s="11" t="s">
        <v>15</v>
      </c>
      <c r="F23" s="11" t="s">
        <v>16</v>
      </c>
      <c r="G23" s="11" t="s">
        <v>17</v>
      </c>
      <c r="H23" s="11" t="s">
        <v>16</v>
      </c>
      <c r="M23" s="211"/>
    </row>
    <row r="24" spans="1:13">
      <c r="A24" s="210"/>
      <c r="B24" s="12" t="s">
        <v>1</v>
      </c>
      <c r="C24" s="13">
        <f>+C41+C74+C91+C108</f>
        <v>1289394.2485714285</v>
      </c>
      <c r="D24" s="14">
        <f>+D17</f>
        <v>0</v>
      </c>
      <c r="E24" s="14">
        <f>+(1000000*D24)/C24</f>
        <v>0</v>
      </c>
      <c r="F24" s="755">
        <v>1</v>
      </c>
      <c r="G24" s="14">
        <f>+(C17/(C24/1000000))</f>
        <v>0</v>
      </c>
      <c r="H24" s="755">
        <v>0.13</v>
      </c>
      <c r="M24" s="211"/>
    </row>
    <row r="25" spans="1:13">
      <c r="A25" s="210"/>
      <c r="B25" s="12" t="s">
        <v>2</v>
      </c>
      <c r="C25" s="13">
        <f>+C42+C75+C92+C109</f>
        <v>1289394.2485714285</v>
      </c>
      <c r="D25" s="14">
        <f>+F17+D24</f>
        <v>0</v>
      </c>
      <c r="E25" s="14">
        <f>+(1000000*D25)/C25</f>
        <v>0</v>
      </c>
      <c r="F25" s="755"/>
      <c r="G25" s="14">
        <f>+(C17+E17)/(C25/1000000)</f>
        <v>0</v>
      </c>
      <c r="H25" s="755"/>
      <c r="M25" s="211"/>
    </row>
    <row r="26" spans="1:13">
      <c r="A26" s="210"/>
      <c r="B26" s="12" t="s">
        <v>3</v>
      </c>
      <c r="C26" s="13">
        <f>+C43+C76+C93+C110</f>
        <v>1289394.2485714285</v>
      </c>
      <c r="D26" s="14">
        <f>+H17+D25</f>
        <v>0</v>
      </c>
      <c r="E26" s="14">
        <f>+(1000000*D26)/C26</f>
        <v>0</v>
      </c>
      <c r="F26" s="755"/>
      <c r="G26" s="14">
        <f>+(C17+E17+G17)/(C26/1000000)</f>
        <v>0</v>
      </c>
      <c r="H26" s="755"/>
      <c r="M26" s="211"/>
    </row>
    <row r="27" spans="1:13" ht="15" thickBot="1">
      <c r="A27" s="210"/>
      <c r="B27" s="12" t="s">
        <v>4</v>
      </c>
      <c r="C27" s="13">
        <f>+C44+C77+C94+C111</f>
        <v>1289394.2485714285</v>
      </c>
      <c r="D27" s="14">
        <f>+J17+D26</f>
        <v>0</v>
      </c>
      <c r="E27" s="14">
        <f>+(1000000*D27)/C27</f>
        <v>0</v>
      </c>
      <c r="F27" s="755"/>
      <c r="G27" s="212">
        <f>+(C17+E17+G17+J17)/(C27/1000000)</f>
        <v>0</v>
      </c>
      <c r="H27" s="755"/>
      <c r="M27" s="211"/>
    </row>
    <row r="28" spans="1:13" ht="15" thickBot="1">
      <c r="A28" s="210"/>
      <c r="B28" s="15" t="s">
        <v>18</v>
      </c>
      <c r="C28" s="16">
        <f>+C27</f>
        <v>1289394.2485714285</v>
      </c>
      <c r="D28" s="17">
        <f>+D27</f>
        <v>0</v>
      </c>
      <c r="E28" s="17">
        <f>(1000000*D28)/C28</f>
        <v>0</v>
      </c>
      <c r="F28" s="18">
        <v>1</v>
      </c>
      <c r="G28" s="19">
        <f>+(K17)/(C28/1000000)</f>
        <v>0</v>
      </c>
      <c r="H28" s="18">
        <v>0.13</v>
      </c>
      <c r="M28" s="211"/>
    </row>
    <row r="29" spans="1:13" ht="15" thickBot="1">
      <c r="A29" s="213"/>
      <c r="B29" s="214"/>
      <c r="C29" s="214"/>
      <c r="D29" s="214"/>
      <c r="E29" s="214"/>
      <c r="F29" s="214"/>
      <c r="G29" s="214"/>
      <c r="H29" s="214"/>
      <c r="I29" s="214"/>
      <c r="J29" s="214"/>
      <c r="K29" s="214"/>
      <c r="L29" s="214"/>
      <c r="M29" s="215"/>
    </row>
    <row r="30" spans="1:13" ht="15" thickBot="1">
      <c r="A30" s="207"/>
      <c r="B30" s="208"/>
      <c r="C30" s="208"/>
      <c r="D30" s="208"/>
      <c r="E30" s="208"/>
      <c r="F30" s="208"/>
      <c r="G30" s="208"/>
      <c r="H30" s="208"/>
      <c r="I30" s="208"/>
      <c r="J30" s="208"/>
      <c r="K30" s="208"/>
      <c r="L30" s="208"/>
      <c r="M30" s="209"/>
    </row>
    <row r="31" spans="1:13">
      <c r="A31" s="210"/>
      <c r="B31" s="756" t="s">
        <v>384</v>
      </c>
      <c r="C31" s="757"/>
      <c r="D31" s="757"/>
      <c r="E31" s="757"/>
      <c r="F31" s="757"/>
      <c r="G31" s="757"/>
      <c r="H31" s="757"/>
      <c r="I31" s="757"/>
      <c r="J31" s="757"/>
      <c r="K31" s="757"/>
      <c r="L31" s="758"/>
      <c r="M31" s="211"/>
    </row>
    <row r="32" spans="1:13">
      <c r="A32" s="210"/>
      <c r="B32" s="759" t="s">
        <v>0</v>
      </c>
      <c r="C32" s="760" t="s">
        <v>1</v>
      </c>
      <c r="D32" s="760"/>
      <c r="E32" s="760" t="s">
        <v>2</v>
      </c>
      <c r="F32" s="760"/>
      <c r="G32" s="760" t="s">
        <v>3</v>
      </c>
      <c r="H32" s="760"/>
      <c r="I32" s="760" t="s">
        <v>4</v>
      </c>
      <c r="J32" s="760"/>
      <c r="K32" s="761" t="s">
        <v>5</v>
      </c>
      <c r="L32" s="753" t="s">
        <v>6</v>
      </c>
      <c r="M32" s="211"/>
    </row>
    <row r="33" spans="1:13">
      <c r="A33" s="210"/>
      <c r="B33" s="759"/>
      <c r="C33" s="284" t="s">
        <v>7</v>
      </c>
      <c r="D33" s="284" t="s">
        <v>8</v>
      </c>
      <c r="E33" s="284" t="s">
        <v>7</v>
      </c>
      <c r="F33" s="284" t="s">
        <v>8</v>
      </c>
      <c r="G33" s="284" t="s">
        <v>7</v>
      </c>
      <c r="H33" s="284" t="s">
        <v>8</v>
      </c>
      <c r="I33" s="284" t="s">
        <v>7</v>
      </c>
      <c r="J33" s="284" t="s">
        <v>8</v>
      </c>
      <c r="K33" s="762"/>
      <c r="L33" s="754"/>
      <c r="M33" s="211"/>
    </row>
    <row r="34" spans="1:13">
      <c r="A34" s="210"/>
      <c r="B34" s="1" t="s">
        <v>9</v>
      </c>
      <c r="C34" s="420">
        <v>0</v>
      </c>
      <c r="D34" s="421">
        <v>0</v>
      </c>
      <c r="E34" s="2"/>
      <c r="F34" s="14"/>
      <c r="G34" s="2"/>
      <c r="H34" s="2"/>
      <c r="I34" s="2"/>
      <c r="J34" s="2"/>
      <c r="K34" s="3">
        <f t="shared" ref="K34:L37" si="3">SUM(C34+E34+G34+I34)</f>
        <v>0</v>
      </c>
      <c r="L34" s="4">
        <f t="shared" si="3"/>
        <v>0</v>
      </c>
      <c r="M34" s="211"/>
    </row>
    <row r="35" spans="1:13">
      <c r="A35" s="210"/>
      <c r="B35" s="1" t="s">
        <v>10</v>
      </c>
      <c r="C35" s="422">
        <v>1</v>
      </c>
      <c r="D35" s="421">
        <v>0.28499999999999998</v>
      </c>
      <c r="E35" s="2"/>
      <c r="F35" s="14"/>
      <c r="G35" s="2"/>
      <c r="H35" s="2"/>
      <c r="I35" s="2"/>
      <c r="J35" s="5"/>
      <c r="K35" s="3">
        <f t="shared" si="3"/>
        <v>1</v>
      </c>
      <c r="L35" s="4">
        <f t="shared" si="3"/>
        <v>0.28499999999999998</v>
      </c>
      <c r="M35" s="211"/>
    </row>
    <row r="36" spans="1:13">
      <c r="A36" s="210"/>
      <c r="B36" s="6" t="s">
        <v>11</v>
      </c>
      <c r="C36" s="420">
        <v>0</v>
      </c>
      <c r="D36" s="420">
        <v>0</v>
      </c>
      <c r="E36" s="2"/>
      <c r="F36" s="14"/>
      <c r="G36" s="2"/>
      <c r="H36" s="2"/>
      <c r="I36" s="2"/>
      <c r="J36" s="2"/>
      <c r="K36" s="3">
        <f t="shared" si="3"/>
        <v>0</v>
      </c>
      <c r="L36" s="4">
        <f t="shared" si="3"/>
        <v>0</v>
      </c>
      <c r="M36" s="211"/>
    </row>
    <row r="37" spans="1:13">
      <c r="A37" s="210"/>
      <c r="B37" s="1" t="s">
        <v>12</v>
      </c>
      <c r="C37" s="420">
        <v>4</v>
      </c>
      <c r="D37" s="420">
        <v>0.19500000000000001</v>
      </c>
      <c r="E37" s="2"/>
      <c r="F37" s="14"/>
      <c r="G37" s="2"/>
      <c r="H37" s="2"/>
      <c r="I37" s="2"/>
      <c r="J37" s="2"/>
      <c r="K37" s="3">
        <f t="shared" si="3"/>
        <v>4</v>
      </c>
      <c r="L37" s="4">
        <f t="shared" si="3"/>
        <v>0.19500000000000001</v>
      </c>
      <c r="M37" s="211"/>
    </row>
    <row r="38" spans="1:13">
      <c r="A38" s="210"/>
      <c r="B38" s="7" t="s">
        <v>13</v>
      </c>
      <c r="C38" s="317">
        <f>+SUM(C34:C37)</f>
        <v>5</v>
      </c>
      <c r="D38" s="317">
        <f t="shared" ref="D38:J38" si="4">+SUM(D34:D37)</f>
        <v>0.48</v>
      </c>
      <c r="E38" s="8">
        <f t="shared" si="4"/>
        <v>0</v>
      </c>
      <c r="F38" s="8">
        <f t="shared" si="4"/>
        <v>0</v>
      </c>
      <c r="G38" s="8">
        <f t="shared" si="4"/>
        <v>0</v>
      </c>
      <c r="H38" s="8">
        <f t="shared" si="4"/>
        <v>0</v>
      </c>
      <c r="I38" s="8">
        <f t="shared" si="4"/>
        <v>0</v>
      </c>
      <c r="J38" s="8">
        <f t="shared" si="4"/>
        <v>0</v>
      </c>
      <c r="K38" s="548"/>
      <c r="L38" s="549"/>
      <c r="M38" s="211"/>
    </row>
    <row r="39" spans="1:13" ht="15" thickBot="1">
      <c r="A39" s="210"/>
      <c r="M39" s="211"/>
    </row>
    <row r="40" spans="1:13" ht="57.6">
      <c r="A40" s="210"/>
      <c r="B40" s="10" t="s">
        <v>95</v>
      </c>
      <c r="C40" s="11" t="s">
        <v>14</v>
      </c>
      <c r="D40" s="11" t="s">
        <v>9</v>
      </c>
      <c r="E40" s="11" t="s">
        <v>15</v>
      </c>
      <c r="F40" s="11" t="s">
        <v>16</v>
      </c>
      <c r="G40" s="11" t="s">
        <v>17</v>
      </c>
      <c r="H40" s="11" t="s">
        <v>16</v>
      </c>
      <c r="J40" s="763" t="s">
        <v>410</v>
      </c>
      <c r="K40" s="764"/>
      <c r="L40" s="765"/>
      <c r="M40" s="211"/>
    </row>
    <row r="41" spans="1:13">
      <c r="A41" s="210"/>
      <c r="B41" s="12" t="s">
        <v>1</v>
      </c>
      <c r="C41" s="13">
        <f>SUM(BBL!AK6:AK8)</f>
        <v>1155026.4914285713</v>
      </c>
      <c r="D41" s="14">
        <f>+D35</f>
        <v>0.28499999999999998</v>
      </c>
      <c r="E41" s="14">
        <f>+(1000000*D41)/C41</f>
        <v>0.2467475872761182</v>
      </c>
      <c r="F41" s="755">
        <v>1</v>
      </c>
      <c r="G41" s="14">
        <f>+(C35/(C41/1000000))</f>
        <v>0.86578100798637969</v>
      </c>
      <c r="H41" s="755">
        <v>0.13</v>
      </c>
      <c r="J41" s="766"/>
      <c r="K41" s="767"/>
      <c r="L41" s="768"/>
      <c r="M41" s="211"/>
    </row>
    <row r="42" spans="1:13">
      <c r="A42" s="210"/>
      <c r="B42" s="12" t="s">
        <v>2</v>
      </c>
      <c r="C42" s="13">
        <f>+SUM(BBL!AK6:AK11)</f>
        <v>1155026.4914285713</v>
      </c>
      <c r="D42" s="14">
        <f>+F35+D41</f>
        <v>0.28499999999999998</v>
      </c>
      <c r="E42" s="14">
        <f>+(1000000*D42)/C42</f>
        <v>0.2467475872761182</v>
      </c>
      <c r="F42" s="755"/>
      <c r="G42" s="14">
        <f>+(C35+E35)/(C42/1000000)</f>
        <v>0.86578100798637969</v>
      </c>
      <c r="H42" s="755"/>
      <c r="J42" s="766"/>
      <c r="K42" s="767"/>
      <c r="L42" s="768"/>
      <c r="M42" s="211"/>
    </row>
    <row r="43" spans="1:13">
      <c r="A43" s="210"/>
      <c r="B43" s="12" t="s">
        <v>3</v>
      </c>
      <c r="C43" s="13">
        <f>+SUM(BBL!AK6:AK14)</f>
        <v>1155026.4914285713</v>
      </c>
      <c r="D43" s="14">
        <f>+H35+D42</f>
        <v>0.28499999999999998</v>
      </c>
      <c r="E43" s="14">
        <f>+(1000000*D43)/C43</f>
        <v>0.2467475872761182</v>
      </c>
      <c r="F43" s="755"/>
      <c r="G43" s="14">
        <f>+(C35+E35+G35)/(C43/1000000)</f>
        <v>0.86578100798637969</v>
      </c>
      <c r="H43" s="755"/>
      <c r="J43" s="766"/>
      <c r="K43" s="767"/>
      <c r="L43" s="768"/>
      <c r="M43" s="211"/>
    </row>
    <row r="44" spans="1:13" ht="15" thickBot="1">
      <c r="A44" s="210"/>
      <c r="B44" s="12" t="s">
        <v>4</v>
      </c>
      <c r="C44" s="13">
        <f>+SUM(BBL!AK6:AK17)</f>
        <v>1155026.4914285713</v>
      </c>
      <c r="D44" s="14">
        <f>+J35+D43</f>
        <v>0.28499999999999998</v>
      </c>
      <c r="E44" s="14">
        <f>+(1000000*D44)/C44</f>
        <v>0.2467475872761182</v>
      </c>
      <c r="F44" s="755"/>
      <c r="G44" s="212">
        <f>+(C35+E35+G35+J35)/(C44/1000000)</f>
        <v>0.86578100798637969</v>
      </c>
      <c r="H44" s="755"/>
      <c r="J44" s="766"/>
      <c r="K44" s="767"/>
      <c r="L44" s="768"/>
      <c r="M44" s="211"/>
    </row>
    <row r="45" spans="1:13" ht="36" customHeight="1" thickBot="1">
      <c r="A45" s="210"/>
      <c r="B45" s="15" t="s">
        <v>18</v>
      </c>
      <c r="C45" s="16">
        <f>+C44</f>
        <v>1155026.4914285713</v>
      </c>
      <c r="D45" s="17">
        <f>+D44</f>
        <v>0.28499999999999998</v>
      </c>
      <c r="E45" s="17">
        <f>(1000000*D45)/C45</f>
        <v>0.2467475872761182</v>
      </c>
      <c r="F45" s="18">
        <v>1</v>
      </c>
      <c r="G45" s="19">
        <f>+(K35)/(C45/1000000)</f>
        <v>0.86578100798637969</v>
      </c>
      <c r="H45" s="18">
        <v>0.13</v>
      </c>
      <c r="J45" s="769"/>
      <c r="K45" s="770"/>
      <c r="L45" s="771"/>
      <c r="M45" s="211"/>
    </row>
    <row r="46" spans="1:13" ht="15" thickBot="1">
      <c r="A46" s="213"/>
      <c r="B46" s="214"/>
      <c r="C46" s="214"/>
      <c r="D46" s="214"/>
      <c r="E46" s="214"/>
      <c r="F46" s="214"/>
      <c r="G46" s="214"/>
      <c r="H46" s="214"/>
      <c r="I46" s="214"/>
      <c r="J46" s="214"/>
      <c r="K46" s="214"/>
      <c r="L46" s="214"/>
      <c r="M46" s="215"/>
    </row>
    <row r="47" spans="1:13">
      <c r="A47" s="210"/>
      <c r="M47" s="211"/>
    </row>
    <row r="48" spans="1:13">
      <c r="A48" s="210"/>
      <c r="B48" s="773" t="s">
        <v>385</v>
      </c>
      <c r="C48" s="774"/>
      <c r="D48" s="774"/>
      <c r="E48" s="774"/>
      <c r="F48" s="774"/>
      <c r="G48" s="774"/>
      <c r="H48" s="774"/>
      <c r="I48" s="774"/>
      <c r="J48" s="774"/>
      <c r="K48" s="774"/>
      <c r="L48" s="775"/>
      <c r="M48" s="211"/>
    </row>
    <row r="49" spans="1:13">
      <c r="A49" s="210"/>
      <c r="B49" s="759" t="s">
        <v>0</v>
      </c>
      <c r="C49" s="760" t="s">
        <v>1</v>
      </c>
      <c r="D49" s="760"/>
      <c r="E49" s="760" t="s">
        <v>2</v>
      </c>
      <c r="F49" s="760"/>
      <c r="G49" s="760" t="s">
        <v>3</v>
      </c>
      <c r="H49" s="760"/>
      <c r="I49" s="760" t="s">
        <v>4</v>
      </c>
      <c r="J49" s="760"/>
      <c r="K49" s="761" t="s">
        <v>5</v>
      </c>
      <c r="L49" s="753" t="s">
        <v>6</v>
      </c>
      <c r="M49" s="211"/>
    </row>
    <row r="50" spans="1:13">
      <c r="A50" s="210"/>
      <c r="B50" s="759"/>
      <c r="C50" s="284" t="s">
        <v>7</v>
      </c>
      <c r="D50" s="284" t="s">
        <v>8</v>
      </c>
      <c r="E50" s="284" t="s">
        <v>7</v>
      </c>
      <c r="F50" s="284" t="s">
        <v>8</v>
      </c>
      <c r="G50" s="284" t="s">
        <v>7</v>
      </c>
      <c r="H50" s="284" t="s">
        <v>8</v>
      </c>
      <c r="I50" s="284" t="s">
        <v>7</v>
      </c>
      <c r="J50" s="284" t="s">
        <v>8</v>
      </c>
      <c r="K50" s="762"/>
      <c r="L50" s="754"/>
      <c r="M50" s="211"/>
    </row>
    <row r="51" spans="1:13">
      <c r="A51" s="210"/>
      <c r="B51" s="1" t="s">
        <v>9</v>
      </c>
      <c r="C51" s="433">
        <f>+C67+C84+C101</f>
        <v>0</v>
      </c>
      <c r="D51" s="433">
        <f t="shared" ref="D51:J51" si="5">+D67+D84+D101</f>
        <v>0</v>
      </c>
      <c r="E51" s="433">
        <f t="shared" si="5"/>
        <v>0</v>
      </c>
      <c r="F51" s="433">
        <f t="shared" si="5"/>
        <v>0</v>
      </c>
      <c r="G51" s="433">
        <f t="shared" si="5"/>
        <v>0</v>
      </c>
      <c r="H51" s="433">
        <f t="shared" si="5"/>
        <v>0</v>
      </c>
      <c r="I51" s="433">
        <f t="shared" si="5"/>
        <v>0</v>
      </c>
      <c r="J51" s="433">
        <f t="shared" si="5"/>
        <v>0</v>
      </c>
      <c r="K51" s="434">
        <f t="shared" ref="K51:L54" si="6">SUM(C51+E51+G51+I51)</f>
        <v>0</v>
      </c>
      <c r="L51" s="435">
        <f t="shared" si="6"/>
        <v>0</v>
      </c>
      <c r="M51" s="211"/>
    </row>
    <row r="52" spans="1:13">
      <c r="A52" s="210"/>
      <c r="B52" s="1" t="s">
        <v>10</v>
      </c>
      <c r="C52" s="433">
        <f>+C68+C85+C102</f>
        <v>0</v>
      </c>
      <c r="D52" s="433">
        <f t="shared" ref="C52:J54" si="7">+D68+D85+D102</f>
        <v>0</v>
      </c>
      <c r="E52" s="433">
        <f t="shared" si="7"/>
        <v>0</v>
      </c>
      <c r="F52" s="433">
        <f t="shared" si="7"/>
        <v>0</v>
      </c>
      <c r="G52" s="433">
        <f t="shared" si="7"/>
        <v>0</v>
      </c>
      <c r="H52" s="433">
        <f t="shared" si="7"/>
        <v>0</v>
      </c>
      <c r="I52" s="433">
        <f t="shared" si="7"/>
        <v>0</v>
      </c>
      <c r="J52" s="433">
        <f t="shared" si="7"/>
        <v>0</v>
      </c>
      <c r="K52" s="434">
        <f t="shared" si="6"/>
        <v>0</v>
      </c>
      <c r="L52" s="435">
        <f t="shared" si="6"/>
        <v>0</v>
      </c>
      <c r="M52" s="211"/>
    </row>
    <row r="53" spans="1:13">
      <c r="A53" s="210"/>
      <c r="B53" s="6" t="s">
        <v>11</v>
      </c>
      <c r="C53" s="433">
        <f t="shared" si="7"/>
        <v>0</v>
      </c>
      <c r="D53" s="433">
        <f t="shared" si="7"/>
        <v>0</v>
      </c>
      <c r="E53" s="433">
        <f t="shared" si="7"/>
        <v>0</v>
      </c>
      <c r="F53" s="433">
        <f t="shared" si="7"/>
        <v>0</v>
      </c>
      <c r="G53" s="433">
        <f t="shared" si="7"/>
        <v>0</v>
      </c>
      <c r="H53" s="433">
        <f t="shared" si="7"/>
        <v>0</v>
      </c>
      <c r="I53" s="433">
        <f t="shared" si="7"/>
        <v>0</v>
      </c>
      <c r="J53" s="433">
        <f t="shared" si="7"/>
        <v>0</v>
      </c>
      <c r="K53" s="434">
        <f t="shared" si="6"/>
        <v>0</v>
      </c>
      <c r="L53" s="435">
        <f t="shared" si="6"/>
        <v>0</v>
      </c>
      <c r="M53" s="211"/>
    </row>
    <row r="54" spans="1:13">
      <c r="A54" s="210"/>
      <c r="B54" s="1" t="s">
        <v>12</v>
      </c>
      <c r="C54" s="433">
        <f t="shared" si="7"/>
        <v>2</v>
      </c>
      <c r="D54" s="433">
        <v>0.192</v>
      </c>
      <c r="E54" s="433">
        <f t="shared" si="7"/>
        <v>0</v>
      </c>
      <c r="F54" s="433">
        <f t="shared" si="7"/>
        <v>0</v>
      </c>
      <c r="G54" s="433">
        <f t="shared" si="7"/>
        <v>0</v>
      </c>
      <c r="H54" s="433">
        <f t="shared" si="7"/>
        <v>0</v>
      </c>
      <c r="I54" s="433">
        <f t="shared" si="7"/>
        <v>0</v>
      </c>
      <c r="J54" s="433">
        <f t="shared" si="7"/>
        <v>0</v>
      </c>
      <c r="K54" s="434">
        <f t="shared" si="6"/>
        <v>2</v>
      </c>
      <c r="L54" s="435">
        <f t="shared" si="6"/>
        <v>0.192</v>
      </c>
      <c r="M54" s="211"/>
    </row>
    <row r="55" spans="1:13">
      <c r="A55" s="210"/>
      <c r="B55" s="7" t="s">
        <v>13</v>
      </c>
      <c r="C55" s="318">
        <f>+SUM(C51:C54)</f>
        <v>2</v>
      </c>
      <c r="D55" s="318">
        <f t="shared" ref="D55:J55" si="8">+SUM(D51:D54)</f>
        <v>0.192</v>
      </c>
      <c r="E55" s="8">
        <f t="shared" si="8"/>
        <v>0</v>
      </c>
      <c r="F55" s="8">
        <f t="shared" si="8"/>
        <v>0</v>
      </c>
      <c r="G55" s="8">
        <f t="shared" si="8"/>
        <v>0</v>
      </c>
      <c r="H55" s="8">
        <f t="shared" si="8"/>
        <v>0</v>
      </c>
      <c r="I55" s="8">
        <f t="shared" si="8"/>
        <v>0</v>
      </c>
      <c r="J55" s="8">
        <f t="shared" si="8"/>
        <v>0</v>
      </c>
      <c r="K55" s="548"/>
      <c r="L55" s="549"/>
      <c r="M55" s="211"/>
    </row>
    <row r="56" spans="1:13" ht="15" thickBot="1">
      <c r="A56" s="210"/>
      <c r="M56" s="211"/>
    </row>
    <row r="57" spans="1:13" ht="57.6">
      <c r="A57" s="210"/>
      <c r="B57" s="10" t="s">
        <v>379</v>
      </c>
      <c r="C57" s="11" t="s">
        <v>14</v>
      </c>
      <c r="D57" s="11" t="s">
        <v>9</v>
      </c>
      <c r="E57" s="11" t="s">
        <v>15</v>
      </c>
      <c r="F57" s="11" t="s">
        <v>16</v>
      </c>
      <c r="G57" s="11" t="s">
        <v>17</v>
      </c>
      <c r="H57" s="11" t="s">
        <v>16</v>
      </c>
      <c r="J57" s="438"/>
      <c r="K57" s="438"/>
      <c r="L57" s="438"/>
      <c r="M57" s="211"/>
    </row>
    <row r="58" spans="1:13">
      <c r="A58" s="210"/>
      <c r="B58" s="12" t="s">
        <v>1</v>
      </c>
      <c r="C58" s="13">
        <f>+C74+C91+C108</f>
        <v>134367.75714285712</v>
      </c>
      <c r="D58" s="14">
        <f>+D52</f>
        <v>0</v>
      </c>
      <c r="E58" s="14">
        <f>+(1000000*D58)/C58</f>
        <v>0</v>
      </c>
      <c r="F58" s="755">
        <v>1</v>
      </c>
      <c r="G58" s="14">
        <f>+(C52/(C58/1000000))</f>
        <v>0</v>
      </c>
      <c r="H58" s="755">
        <v>0.13</v>
      </c>
      <c r="J58" s="438"/>
      <c r="K58" s="438"/>
      <c r="L58" s="438"/>
      <c r="M58" s="211"/>
    </row>
    <row r="59" spans="1:13">
      <c r="A59" s="210"/>
      <c r="B59" s="12" t="s">
        <v>2</v>
      </c>
      <c r="C59" s="13">
        <f>+C75+C92+C109</f>
        <v>134367.75714285712</v>
      </c>
      <c r="D59" s="14">
        <f>+F52+D58</f>
        <v>0</v>
      </c>
      <c r="E59" s="14">
        <f>+(1000000*D59)/C59</f>
        <v>0</v>
      </c>
      <c r="F59" s="755"/>
      <c r="G59" s="14">
        <f>+(C52+E52)/(C59/1000000)</f>
        <v>0</v>
      </c>
      <c r="H59" s="755"/>
      <c r="J59" s="438"/>
      <c r="K59" s="438"/>
      <c r="L59" s="438"/>
      <c r="M59" s="211"/>
    </row>
    <row r="60" spans="1:13">
      <c r="A60" s="210"/>
      <c r="B60" s="12" t="s">
        <v>3</v>
      </c>
      <c r="C60" s="13">
        <f t="shared" ref="C60:C61" si="9">+C76+C93+C110</f>
        <v>134367.75714285712</v>
      </c>
      <c r="D60" s="14">
        <f>+H52+D59</f>
        <v>0</v>
      </c>
      <c r="E60" s="14">
        <f>+(1000000*D60)/C60</f>
        <v>0</v>
      </c>
      <c r="F60" s="755"/>
      <c r="G60" s="14">
        <f>+(C52+E52+G52)/(C60/1000000)</f>
        <v>0</v>
      </c>
      <c r="H60" s="755"/>
      <c r="J60" s="438"/>
      <c r="K60" s="438"/>
      <c r="L60" s="438"/>
      <c r="M60" s="211"/>
    </row>
    <row r="61" spans="1:13" ht="15" thickBot="1">
      <c r="A61" s="210"/>
      <c r="B61" s="12" t="s">
        <v>4</v>
      </c>
      <c r="C61" s="13">
        <f t="shared" si="9"/>
        <v>134367.75714285712</v>
      </c>
      <c r="D61" s="14">
        <f>+J52+D60</f>
        <v>0</v>
      </c>
      <c r="E61" s="14">
        <f>+(1000000*D61)/C61</f>
        <v>0</v>
      </c>
      <c r="F61" s="755"/>
      <c r="G61" s="212">
        <f>+(C52+E52+G52+J52)/(C61/1000000)</f>
        <v>0</v>
      </c>
      <c r="H61" s="755"/>
      <c r="J61" s="438"/>
      <c r="K61" s="438"/>
      <c r="L61" s="438"/>
      <c r="M61" s="211"/>
    </row>
    <row r="62" spans="1:13" ht="15" thickBot="1">
      <c r="A62" s="210"/>
      <c r="B62" s="15" t="s">
        <v>18</v>
      </c>
      <c r="C62" s="16">
        <f>+C61</f>
        <v>134367.75714285712</v>
      </c>
      <c r="D62" s="17">
        <f>+D61</f>
        <v>0</v>
      </c>
      <c r="E62" s="17">
        <f>(1000000*D62)/C62</f>
        <v>0</v>
      </c>
      <c r="F62" s="18">
        <v>1</v>
      </c>
      <c r="G62" s="19">
        <f>+(K52)/(C62/1000000)</f>
        <v>0</v>
      </c>
      <c r="H62" s="18">
        <v>0.13</v>
      </c>
      <c r="J62" s="438"/>
      <c r="K62" s="438"/>
      <c r="L62" s="438"/>
      <c r="M62" s="211"/>
    </row>
    <row r="63" spans="1:13">
      <c r="A63" s="210"/>
      <c r="M63" s="211"/>
    </row>
    <row r="64" spans="1:13">
      <c r="A64" s="210"/>
      <c r="B64" s="773" t="s">
        <v>550</v>
      </c>
      <c r="C64" s="774"/>
      <c r="D64" s="774"/>
      <c r="E64" s="774"/>
      <c r="F64" s="774"/>
      <c r="G64" s="774"/>
      <c r="H64" s="774"/>
      <c r="I64" s="774"/>
      <c r="J64" s="774"/>
      <c r="K64" s="774"/>
      <c r="L64" s="775"/>
      <c r="M64" s="211"/>
    </row>
    <row r="65" spans="1:13" ht="15" customHeight="1">
      <c r="A65" s="210"/>
      <c r="B65" s="759" t="s">
        <v>0</v>
      </c>
      <c r="C65" s="760" t="s">
        <v>1</v>
      </c>
      <c r="D65" s="760"/>
      <c r="E65" s="760" t="s">
        <v>2</v>
      </c>
      <c r="F65" s="760"/>
      <c r="G65" s="760" t="s">
        <v>3</v>
      </c>
      <c r="H65" s="760"/>
      <c r="I65" s="760" t="s">
        <v>4</v>
      </c>
      <c r="J65" s="760"/>
      <c r="K65" s="761" t="s">
        <v>5</v>
      </c>
      <c r="L65" s="753" t="s">
        <v>6</v>
      </c>
      <c r="M65" s="211"/>
    </row>
    <row r="66" spans="1:13">
      <c r="A66" s="210"/>
      <c r="B66" s="759"/>
      <c r="C66" s="284" t="s">
        <v>7</v>
      </c>
      <c r="D66" s="284" t="s">
        <v>8</v>
      </c>
      <c r="E66" s="284" t="s">
        <v>7</v>
      </c>
      <c r="F66" s="284" t="s">
        <v>8</v>
      </c>
      <c r="G66" s="284" t="s">
        <v>7</v>
      </c>
      <c r="H66" s="284" t="s">
        <v>8</v>
      </c>
      <c r="I66" s="284" t="s">
        <v>7</v>
      </c>
      <c r="J66" s="284" t="s">
        <v>8</v>
      </c>
      <c r="K66" s="762"/>
      <c r="L66" s="754"/>
      <c r="M66" s="211"/>
    </row>
    <row r="67" spans="1:13">
      <c r="A67" s="210"/>
      <c r="B67" s="1" t="s">
        <v>9</v>
      </c>
      <c r="C67" s="233">
        <v>0</v>
      </c>
      <c r="D67" s="319">
        <v>0</v>
      </c>
      <c r="E67" s="2"/>
      <c r="F67" s="14"/>
      <c r="G67" s="2"/>
      <c r="H67" s="2"/>
      <c r="I67" s="2"/>
      <c r="J67" s="2"/>
      <c r="K67" s="3">
        <f t="shared" ref="K67:L70" si="10">SUM(C67+E67+G67+I67)</f>
        <v>0</v>
      </c>
      <c r="L67" s="4">
        <f t="shared" si="10"/>
        <v>0</v>
      </c>
      <c r="M67" s="211"/>
    </row>
    <row r="68" spans="1:13">
      <c r="A68" s="210"/>
      <c r="B68" s="1" t="s">
        <v>10</v>
      </c>
      <c r="C68" s="423">
        <v>0</v>
      </c>
      <c r="D68" s="319">
        <v>0</v>
      </c>
      <c r="E68" s="2"/>
      <c r="F68" s="14"/>
      <c r="G68" s="2"/>
      <c r="H68" s="2"/>
      <c r="I68" s="2"/>
      <c r="J68" s="5"/>
      <c r="K68" s="3">
        <f t="shared" si="10"/>
        <v>0</v>
      </c>
      <c r="L68" s="4">
        <f t="shared" si="10"/>
        <v>0</v>
      </c>
      <c r="M68" s="211"/>
    </row>
    <row r="69" spans="1:13">
      <c r="A69" s="210"/>
      <c r="B69" s="6" t="s">
        <v>11</v>
      </c>
      <c r="C69" s="233">
        <v>0</v>
      </c>
      <c r="D69" s="233">
        <v>0</v>
      </c>
      <c r="E69" s="2"/>
      <c r="F69" s="14"/>
      <c r="G69" s="2"/>
      <c r="H69" s="2"/>
      <c r="I69" s="2"/>
      <c r="J69" s="2"/>
      <c r="K69" s="3">
        <f t="shared" si="10"/>
        <v>0</v>
      </c>
      <c r="L69" s="4">
        <f t="shared" si="10"/>
        <v>0</v>
      </c>
      <c r="M69" s="211"/>
    </row>
    <row r="70" spans="1:13">
      <c r="A70" s="210"/>
      <c r="B70" s="1" t="s">
        <v>12</v>
      </c>
      <c r="C70" s="233">
        <v>2</v>
      </c>
      <c r="D70" s="233">
        <v>0.72</v>
      </c>
      <c r="E70" s="2"/>
      <c r="F70" s="14"/>
      <c r="G70" s="2"/>
      <c r="H70" s="2"/>
      <c r="I70" s="2"/>
      <c r="J70" s="2"/>
      <c r="K70" s="3">
        <f t="shared" si="10"/>
        <v>2</v>
      </c>
      <c r="L70" s="4">
        <f t="shared" si="10"/>
        <v>0.72</v>
      </c>
      <c r="M70" s="211"/>
    </row>
    <row r="71" spans="1:13">
      <c r="A71" s="210"/>
      <c r="B71" s="7" t="s">
        <v>13</v>
      </c>
      <c r="C71" s="318">
        <f>+SUM(C67:C70)</f>
        <v>2</v>
      </c>
      <c r="D71" s="318">
        <f t="shared" ref="D71:J71" si="11">+SUM(D67:D70)</f>
        <v>0.72</v>
      </c>
      <c r="E71" s="8">
        <f t="shared" si="11"/>
        <v>0</v>
      </c>
      <c r="F71" s="8">
        <f t="shared" si="11"/>
        <v>0</v>
      </c>
      <c r="G71" s="8">
        <f t="shared" si="11"/>
        <v>0</v>
      </c>
      <c r="H71" s="8">
        <f t="shared" si="11"/>
        <v>0</v>
      </c>
      <c r="I71" s="8">
        <f t="shared" si="11"/>
        <v>0</v>
      </c>
      <c r="J71" s="8">
        <f t="shared" si="11"/>
        <v>0</v>
      </c>
      <c r="K71" s="548"/>
      <c r="L71" s="549"/>
      <c r="M71" s="211"/>
    </row>
    <row r="72" spans="1:13" ht="15" thickBot="1">
      <c r="A72" s="210"/>
      <c r="M72" s="211"/>
    </row>
    <row r="73" spans="1:13" ht="57.6">
      <c r="A73" s="210"/>
      <c r="B73" s="10" t="s">
        <v>379</v>
      </c>
      <c r="C73" s="11" t="s">
        <v>14</v>
      </c>
      <c r="D73" s="11" t="s">
        <v>9</v>
      </c>
      <c r="E73" s="11" t="s">
        <v>15</v>
      </c>
      <c r="F73" s="11" t="s">
        <v>16</v>
      </c>
      <c r="G73" s="11" t="s">
        <v>17</v>
      </c>
      <c r="H73" s="11" t="s">
        <v>16</v>
      </c>
      <c r="J73" s="763" t="s">
        <v>411</v>
      </c>
      <c r="K73" s="764"/>
      <c r="L73" s="765"/>
      <c r="M73" s="211"/>
    </row>
    <row r="74" spans="1:13">
      <c r="A74" s="210"/>
      <c r="B74" s="12" t="s">
        <v>1</v>
      </c>
      <c r="C74" s="13">
        <f>+SUM(BBL!AL6:AL8)</f>
        <v>15919.689999999999</v>
      </c>
      <c r="D74" s="14">
        <f>+D68</f>
        <v>0</v>
      </c>
      <c r="E74" s="14">
        <f>+(1000000*D74)/C74</f>
        <v>0</v>
      </c>
      <c r="F74" s="755">
        <v>1</v>
      </c>
      <c r="G74" s="14">
        <f>+(C68/(C74/1000000))</f>
        <v>0</v>
      </c>
      <c r="H74" s="755">
        <v>0.13</v>
      </c>
      <c r="J74" s="766"/>
      <c r="K74" s="767"/>
      <c r="L74" s="768"/>
      <c r="M74" s="211"/>
    </row>
    <row r="75" spans="1:13">
      <c r="A75" s="210"/>
      <c r="B75" s="12" t="s">
        <v>2</v>
      </c>
      <c r="C75" s="13">
        <f>+SUM(BBL!AL6:AL11)</f>
        <v>15919.689999999999</v>
      </c>
      <c r="D75" s="14">
        <f>+F68+D74</f>
        <v>0</v>
      </c>
      <c r="E75" s="14">
        <f>+(1000000*D75)/C75</f>
        <v>0</v>
      </c>
      <c r="F75" s="755"/>
      <c r="G75" s="14">
        <f>+(C68+E68)/(C75/1000000)</f>
        <v>0</v>
      </c>
      <c r="H75" s="755"/>
      <c r="J75" s="766"/>
      <c r="K75" s="767"/>
      <c r="L75" s="768"/>
      <c r="M75" s="211"/>
    </row>
    <row r="76" spans="1:13">
      <c r="A76" s="210"/>
      <c r="B76" s="12" t="s">
        <v>3</v>
      </c>
      <c r="C76" s="13">
        <f>+SUM(BBL!AL6:AL14)</f>
        <v>15919.689999999999</v>
      </c>
      <c r="D76" s="14">
        <f>+H68+D75</f>
        <v>0</v>
      </c>
      <c r="E76" s="14">
        <f>+(1000000*D76)/C76</f>
        <v>0</v>
      </c>
      <c r="F76" s="755"/>
      <c r="G76" s="14">
        <f>+(C68+E68+G68)/(C76/1000000)</f>
        <v>0</v>
      </c>
      <c r="H76" s="755"/>
      <c r="J76" s="766"/>
      <c r="K76" s="767"/>
      <c r="L76" s="768"/>
      <c r="M76" s="211"/>
    </row>
    <row r="77" spans="1:13" ht="15" thickBot="1">
      <c r="A77" s="210"/>
      <c r="B77" s="12" t="s">
        <v>4</v>
      </c>
      <c r="C77" s="13">
        <f>+SUM(BBL!AL6:AL17)</f>
        <v>15919.689999999999</v>
      </c>
      <c r="D77" s="14">
        <f>+J68+D76</f>
        <v>0</v>
      </c>
      <c r="E77" s="14">
        <f>+(1000000*D77)/C77</f>
        <v>0</v>
      </c>
      <c r="F77" s="755"/>
      <c r="G77" s="212">
        <f>+(C68+E68+G68+J68)/(C77/1000000)</f>
        <v>0</v>
      </c>
      <c r="H77" s="755"/>
      <c r="J77" s="766"/>
      <c r="K77" s="767"/>
      <c r="L77" s="768"/>
      <c r="M77" s="211"/>
    </row>
    <row r="78" spans="1:13" ht="15" thickBot="1">
      <c r="A78" s="210"/>
      <c r="B78" s="15" t="s">
        <v>18</v>
      </c>
      <c r="C78" s="16">
        <f>+C77</f>
        <v>15919.689999999999</v>
      </c>
      <c r="D78" s="17">
        <f>+D77</f>
        <v>0</v>
      </c>
      <c r="E78" s="17">
        <f>(1000000*D78)/C78</f>
        <v>0</v>
      </c>
      <c r="F78" s="18">
        <v>1</v>
      </c>
      <c r="G78" s="19">
        <f>+(K68)/(C78/1000000)</f>
        <v>0</v>
      </c>
      <c r="H78" s="18">
        <v>0.13</v>
      </c>
      <c r="J78" s="769"/>
      <c r="K78" s="770"/>
      <c r="L78" s="771"/>
      <c r="M78" s="211"/>
    </row>
    <row r="79" spans="1:13" ht="15" thickBot="1">
      <c r="A79" s="213"/>
      <c r="B79" s="214"/>
      <c r="C79" s="214"/>
      <c r="D79" s="214"/>
      <c r="E79" s="214"/>
      <c r="F79" s="214"/>
      <c r="G79" s="214"/>
      <c r="H79" s="214"/>
      <c r="I79" s="214"/>
      <c r="J79" s="214"/>
      <c r="K79" s="214"/>
      <c r="L79" s="214"/>
      <c r="M79" s="215"/>
    </row>
    <row r="80" spans="1:13" ht="15" thickBot="1">
      <c r="A80" s="207"/>
      <c r="B80" s="208"/>
      <c r="C80" s="208"/>
      <c r="D80" s="208"/>
      <c r="E80" s="208"/>
      <c r="F80" s="208"/>
      <c r="G80" s="208"/>
      <c r="H80" s="208"/>
      <c r="I80" s="208"/>
      <c r="J80" s="208"/>
      <c r="K80" s="208"/>
      <c r="L80" s="208"/>
      <c r="M80" s="209"/>
    </row>
    <row r="81" spans="1:13">
      <c r="A81" s="210"/>
      <c r="B81" s="756" t="s">
        <v>549</v>
      </c>
      <c r="C81" s="757"/>
      <c r="D81" s="757"/>
      <c r="E81" s="757"/>
      <c r="F81" s="757"/>
      <c r="G81" s="757"/>
      <c r="H81" s="757"/>
      <c r="I81" s="757"/>
      <c r="J81" s="757"/>
      <c r="K81" s="757"/>
      <c r="L81" s="758"/>
      <c r="M81" s="211"/>
    </row>
    <row r="82" spans="1:13">
      <c r="A82" s="210"/>
      <c r="B82" s="759" t="s">
        <v>0</v>
      </c>
      <c r="C82" s="760" t="s">
        <v>1</v>
      </c>
      <c r="D82" s="760"/>
      <c r="E82" s="760" t="s">
        <v>2</v>
      </c>
      <c r="F82" s="760"/>
      <c r="G82" s="760" t="s">
        <v>3</v>
      </c>
      <c r="H82" s="760"/>
      <c r="I82" s="760" t="s">
        <v>4</v>
      </c>
      <c r="J82" s="760"/>
      <c r="K82" s="761" t="s">
        <v>5</v>
      </c>
      <c r="L82" s="753" t="s">
        <v>6</v>
      </c>
      <c r="M82" s="211"/>
    </row>
    <row r="83" spans="1:13">
      <c r="A83" s="210"/>
      <c r="B83" s="759"/>
      <c r="C83" s="284" t="s">
        <v>7</v>
      </c>
      <c r="D83" s="284" t="s">
        <v>8</v>
      </c>
      <c r="E83" s="284" t="s">
        <v>7</v>
      </c>
      <c r="F83" s="284" t="s">
        <v>8</v>
      </c>
      <c r="G83" s="284" t="s">
        <v>7</v>
      </c>
      <c r="H83" s="284" t="s">
        <v>8</v>
      </c>
      <c r="I83" s="284" t="s">
        <v>7</v>
      </c>
      <c r="J83" s="284" t="s">
        <v>8</v>
      </c>
      <c r="K83" s="762"/>
      <c r="L83" s="754"/>
      <c r="M83" s="211"/>
    </row>
    <row r="84" spans="1:13">
      <c r="A84" s="210"/>
      <c r="B84" s="1" t="s">
        <v>9</v>
      </c>
      <c r="C84" s="2"/>
      <c r="D84" s="319"/>
      <c r="E84" s="2"/>
      <c r="F84" s="14"/>
      <c r="G84" s="2"/>
      <c r="H84" s="2"/>
      <c r="I84" s="2"/>
      <c r="J84" s="2"/>
      <c r="K84" s="3">
        <f t="shared" ref="K84:L87" si="12">SUM(C84+E84+G84+I84)</f>
        <v>0</v>
      </c>
      <c r="L84" s="4">
        <f t="shared" si="12"/>
        <v>0</v>
      </c>
      <c r="M84" s="211"/>
    </row>
    <row r="85" spans="1:13">
      <c r="A85" s="210"/>
      <c r="B85" s="1" t="s">
        <v>10</v>
      </c>
      <c r="C85" s="5"/>
      <c r="D85" s="3"/>
      <c r="E85" s="2"/>
      <c r="F85" s="14"/>
      <c r="G85" s="2"/>
      <c r="H85" s="2"/>
      <c r="I85" s="2"/>
      <c r="J85" s="5"/>
      <c r="K85" s="3">
        <f t="shared" si="12"/>
        <v>0</v>
      </c>
      <c r="L85" s="4">
        <f t="shared" si="12"/>
        <v>0</v>
      </c>
      <c r="M85" s="211"/>
    </row>
    <row r="86" spans="1:13">
      <c r="A86" s="210"/>
      <c r="B86" s="6" t="s">
        <v>11</v>
      </c>
      <c r="C86" s="2"/>
      <c r="D86" s="2"/>
      <c r="E86" s="2"/>
      <c r="F86" s="14"/>
      <c r="G86" s="2"/>
      <c r="H86" s="2"/>
      <c r="I86" s="2"/>
      <c r="J86" s="2"/>
      <c r="K86" s="3">
        <f t="shared" si="12"/>
        <v>0</v>
      </c>
      <c r="L86" s="4">
        <f t="shared" si="12"/>
        <v>0</v>
      </c>
      <c r="M86" s="211"/>
    </row>
    <row r="87" spans="1:13">
      <c r="A87" s="210"/>
      <c r="B87" s="1" t="s">
        <v>12</v>
      </c>
      <c r="C87" s="2"/>
      <c r="D87" s="2"/>
      <c r="E87" s="2"/>
      <c r="F87" s="14"/>
      <c r="G87" s="2"/>
      <c r="H87" s="2"/>
      <c r="I87" s="2"/>
      <c r="J87" s="2"/>
      <c r="K87" s="3">
        <f t="shared" si="12"/>
        <v>0</v>
      </c>
      <c r="L87" s="4">
        <f t="shared" si="12"/>
        <v>0</v>
      </c>
      <c r="M87" s="211"/>
    </row>
    <row r="88" spans="1:13">
      <c r="A88" s="210"/>
      <c r="B88" s="7" t="s">
        <v>13</v>
      </c>
      <c r="C88" s="8">
        <f>+SUM(C84:C87)</f>
        <v>0</v>
      </c>
      <c r="D88" s="8">
        <f t="shared" ref="D88:J88" si="13">+SUM(D84:D87)</f>
        <v>0</v>
      </c>
      <c r="E88" s="8">
        <f t="shared" si="13"/>
        <v>0</v>
      </c>
      <c r="F88" s="8">
        <f t="shared" si="13"/>
        <v>0</v>
      </c>
      <c r="G88" s="8">
        <f t="shared" si="13"/>
        <v>0</v>
      </c>
      <c r="H88" s="8">
        <f t="shared" si="13"/>
        <v>0</v>
      </c>
      <c r="I88" s="8">
        <f t="shared" si="13"/>
        <v>0</v>
      </c>
      <c r="J88" s="8">
        <f t="shared" si="13"/>
        <v>0</v>
      </c>
      <c r="K88" s="8">
        <f>SUM(K84:K87)</f>
        <v>0</v>
      </c>
      <c r="L88" s="9">
        <f>SUM(L84:L87)</f>
        <v>0</v>
      </c>
      <c r="M88" s="211"/>
    </row>
    <row r="89" spans="1:13" ht="15" thickBot="1">
      <c r="A89" s="210"/>
      <c r="M89" s="211"/>
    </row>
    <row r="90" spans="1:13" ht="57.6">
      <c r="A90" s="210"/>
      <c r="B90" s="10" t="s">
        <v>97</v>
      </c>
      <c r="C90" s="11" t="s">
        <v>14</v>
      </c>
      <c r="D90" s="11" t="s">
        <v>9</v>
      </c>
      <c r="E90" s="11" t="s">
        <v>15</v>
      </c>
      <c r="F90" s="11" t="s">
        <v>16</v>
      </c>
      <c r="G90" s="11" t="s">
        <v>17</v>
      </c>
      <c r="H90" s="11" t="s">
        <v>16</v>
      </c>
      <c r="J90" s="772" t="s">
        <v>338</v>
      </c>
      <c r="K90" s="764"/>
      <c r="L90" s="765"/>
      <c r="M90" s="211"/>
    </row>
    <row r="91" spans="1:13">
      <c r="A91" s="210"/>
      <c r="B91" s="12" t="s">
        <v>1</v>
      </c>
      <c r="C91" s="13">
        <f>+SUM(BBL!AM6:AM8)</f>
        <v>27661.154285714285</v>
      </c>
      <c r="D91" s="14">
        <f>+D85</f>
        <v>0</v>
      </c>
      <c r="E91" s="14">
        <f>+(1000000*D91)/C91</f>
        <v>0</v>
      </c>
      <c r="F91" s="755">
        <v>1</v>
      </c>
      <c r="G91" s="14">
        <f>+(C85/(C91/1000000))</f>
        <v>0</v>
      </c>
      <c r="H91" s="755">
        <v>0.13</v>
      </c>
      <c r="J91" s="766"/>
      <c r="K91" s="767"/>
      <c r="L91" s="768"/>
      <c r="M91" s="211"/>
    </row>
    <row r="92" spans="1:13">
      <c r="A92" s="210"/>
      <c r="B92" s="12" t="s">
        <v>2</v>
      </c>
      <c r="C92" s="13">
        <f>+SUM(BBL!AM6:AM11)</f>
        <v>27661.154285714285</v>
      </c>
      <c r="D92" s="14">
        <f>+F85+D91</f>
        <v>0</v>
      </c>
      <c r="E92" s="14">
        <f>+(1000000*D92)/C92</f>
        <v>0</v>
      </c>
      <c r="F92" s="755"/>
      <c r="G92" s="14">
        <f>+(C85+E85)/(C92/1000000)</f>
        <v>0</v>
      </c>
      <c r="H92" s="755"/>
      <c r="J92" s="766"/>
      <c r="K92" s="767"/>
      <c r="L92" s="768"/>
      <c r="M92" s="211"/>
    </row>
    <row r="93" spans="1:13">
      <c r="A93" s="210"/>
      <c r="B93" s="12" t="s">
        <v>3</v>
      </c>
      <c r="C93" s="13">
        <f>+SUM(BBL!AM6:AM14)</f>
        <v>27661.154285714285</v>
      </c>
      <c r="D93" s="14">
        <f>+H85+D92</f>
        <v>0</v>
      </c>
      <c r="E93" s="14">
        <f>+(1000000*D93)/C93</f>
        <v>0</v>
      </c>
      <c r="F93" s="755"/>
      <c r="G93" s="14">
        <f>+(C85+E85+G85)/(C93/1000000)</f>
        <v>0</v>
      </c>
      <c r="H93" s="755"/>
      <c r="J93" s="766"/>
      <c r="K93" s="767"/>
      <c r="L93" s="768"/>
      <c r="M93" s="211"/>
    </row>
    <row r="94" spans="1:13" ht="15" thickBot="1">
      <c r="A94" s="210"/>
      <c r="B94" s="12" t="s">
        <v>4</v>
      </c>
      <c r="C94" s="13">
        <f>+SUM(BBL!AM6:AM17)</f>
        <v>27661.154285714285</v>
      </c>
      <c r="D94" s="14">
        <f>+J85+D93</f>
        <v>0</v>
      </c>
      <c r="E94" s="14">
        <f>+(1000000*D94)/C94</f>
        <v>0</v>
      </c>
      <c r="F94" s="755"/>
      <c r="G94" s="212">
        <f>+(C85+E85+G85+J85)/(C94/1000000)</f>
        <v>0</v>
      </c>
      <c r="H94" s="755"/>
      <c r="J94" s="766"/>
      <c r="K94" s="767"/>
      <c r="L94" s="768"/>
      <c r="M94" s="211"/>
    </row>
    <row r="95" spans="1:13" ht="15" thickBot="1">
      <c r="A95" s="210"/>
      <c r="B95" s="15" t="s">
        <v>18</v>
      </c>
      <c r="C95" s="16">
        <f>+C94</f>
        <v>27661.154285714285</v>
      </c>
      <c r="D95" s="17">
        <f>+D94</f>
        <v>0</v>
      </c>
      <c r="E95" s="17">
        <f>(1000000*D95)/C95</f>
        <v>0</v>
      </c>
      <c r="F95" s="18">
        <v>1</v>
      </c>
      <c r="G95" s="19">
        <f>+(K85)/(C95/1000000)</f>
        <v>0</v>
      </c>
      <c r="H95" s="18">
        <v>0.13</v>
      </c>
      <c r="J95" s="769"/>
      <c r="K95" s="770"/>
      <c r="L95" s="771"/>
      <c r="M95" s="211"/>
    </row>
    <row r="96" spans="1:13" ht="15" thickBot="1">
      <c r="A96" s="213"/>
      <c r="B96" s="214"/>
      <c r="C96" s="214"/>
      <c r="D96" s="214"/>
      <c r="E96" s="214"/>
      <c r="F96" s="214"/>
      <c r="G96" s="214"/>
      <c r="H96" s="214"/>
      <c r="I96" s="214"/>
      <c r="J96" s="214"/>
      <c r="K96" s="214"/>
      <c r="L96" s="214"/>
      <c r="M96" s="215"/>
    </row>
    <row r="97" spans="1:13" ht="19.2" hidden="1" customHeight="1" thickBot="1">
      <c r="A97" s="207"/>
      <c r="B97" s="208"/>
      <c r="C97" s="208"/>
      <c r="D97" s="208"/>
      <c r="E97" s="208"/>
      <c r="F97" s="208"/>
      <c r="G97" s="208"/>
      <c r="H97" s="208"/>
      <c r="I97" s="208"/>
      <c r="J97" s="208"/>
      <c r="K97" s="208"/>
      <c r="L97" s="208"/>
      <c r="M97" s="209"/>
    </row>
    <row r="98" spans="1:13" hidden="1">
      <c r="A98" s="210"/>
      <c r="B98" s="756" t="s">
        <v>271</v>
      </c>
      <c r="C98" s="757"/>
      <c r="D98" s="757"/>
      <c r="E98" s="757"/>
      <c r="F98" s="757"/>
      <c r="G98" s="757"/>
      <c r="H98" s="757"/>
      <c r="I98" s="757"/>
      <c r="J98" s="757"/>
      <c r="K98" s="757"/>
      <c r="L98" s="758"/>
      <c r="M98" s="211"/>
    </row>
    <row r="99" spans="1:13" hidden="1">
      <c r="A99" s="210"/>
      <c r="B99" s="759" t="s">
        <v>0</v>
      </c>
      <c r="C99" s="760" t="s">
        <v>1</v>
      </c>
      <c r="D99" s="760"/>
      <c r="E99" s="760" t="s">
        <v>2</v>
      </c>
      <c r="F99" s="760"/>
      <c r="G99" s="760" t="s">
        <v>3</v>
      </c>
      <c r="H99" s="760"/>
      <c r="I99" s="760" t="s">
        <v>4</v>
      </c>
      <c r="J99" s="760"/>
      <c r="K99" s="761" t="s">
        <v>5</v>
      </c>
      <c r="L99" s="753" t="s">
        <v>6</v>
      </c>
      <c r="M99" s="211"/>
    </row>
    <row r="100" spans="1:13" hidden="1">
      <c r="A100" s="210"/>
      <c r="B100" s="759"/>
      <c r="C100" s="284" t="s">
        <v>7</v>
      </c>
      <c r="D100" s="284" t="s">
        <v>8</v>
      </c>
      <c r="E100" s="284" t="s">
        <v>7</v>
      </c>
      <c r="F100" s="284" t="s">
        <v>8</v>
      </c>
      <c r="G100" s="284" t="s">
        <v>7</v>
      </c>
      <c r="H100" s="284" t="s">
        <v>8</v>
      </c>
      <c r="I100" s="284" t="s">
        <v>7</v>
      </c>
      <c r="J100" s="284" t="s">
        <v>8</v>
      </c>
      <c r="K100" s="762"/>
      <c r="L100" s="754"/>
      <c r="M100" s="211"/>
    </row>
    <row r="101" spans="1:13" hidden="1">
      <c r="A101" s="210"/>
      <c r="B101" s="1" t="s">
        <v>9</v>
      </c>
      <c r="C101" s="233"/>
      <c r="D101" s="319"/>
      <c r="E101" s="2"/>
      <c r="F101" s="14"/>
      <c r="G101" s="2"/>
      <c r="H101" s="2"/>
      <c r="I101" s="2"/>
      <c r="J101" s="2"/>
      <c r="K101" s="3">
        <f t="shared" ref="K101:L104" si="14">SUM(C101+E101+G101+I101)</f>
        <v>0</v>
      </c>
      <c r="L101" s="4">
        <f t="shared" si="14"/>
        <v>0</v>
      </c>
      <c r="M101" s="211"/>
    </row>
    <row r="102" spans="1:13" hidden="1">
      <c r="A102" s="210"/>
      <c r="B102" s="1" t="s">
        <v>10</v>
      </c>
      <c r="C102" s="423"/>
      <c r="D102" s="319"/>
      <c r="E102" s="2"/>
      <c r="F102" s="14"/>
      <c r="G102" s="2"/>
      <c r="H102" s="2"/>
      <c r="I102" s="2"/>
      <c r="J102" s="5"/>
      <c r="K102" s="3">
        <f t="shared" si="14"/>
        <v>0</v>
      </c>
      <c r="L102" s="4">
        <f t="shared" si="14"/>
        <v>0</v>
      </c>
      <c r="M102" s="211"/>
    </row>
    <row r="103" spans="1:13" hidden="1">
      <c r="A103" s="210"/>
      <c r="B103" s="6" t="s">
        <v>11</v>
      </c>
      <c r="C103" s="233"/>
      <c r="D103" s="233"/>
      <c r="E103" s="2"/>
      <c r="F103" s="14"/>
      <c r="G103" s="2"/>
      <c r="H103" s="2"/>
      <c r="I103" s="2"/>
      <c r="J103" s="2"/>
      <c r="K103" s="3">
        <f t="shared" si="14"/>
        <v>0</v>
      </c>
      <c r="L103" s="4">
        <f t="shared" si="14"/>
        <v>0</v>
      </c>
      <c r="M103" s="211"/>
    </row>
    <row r="104" spans="1:13" hidden="1">
      <c r="A104" s="210"/>
      <c r="B104" s="1" t="s">
        <v>12</v>
      </c>
      <c r="C104" s="233"/>
      <c r="D104" s="233"/>
      <c r="E104" s="2"/>
      <c r="F104" s="14"/>
      <c r="G104" s="2"/>
      <c r="H104" s="472"/>
      <c r="I104" s="2"/>
      <c r="J104" s="2"/>
      <c r="K104" s="3">
        <f t="shared" si="14"/>
        <v>0</v>
      </c>
      <c r="L104" s="4">
        <f t="shared" si="14"/>
        <v>0</v>
      </c>
      <c r="M104" s="211"/>
    </row>
    <row r="105" spans="1:13" hidden="1">
      <c r="A105" s="210"/>
      <c r="B105" s="7" t="s">
        <v>13</v>
      </c>
      <c r="C105" s="318">
        <f>+SUM(C101:C104)</f>
        <v>0</v>
      </c>
      <c r="D105" s="318">
        <f t="shared" ref="D105:J105" si="15">+SUM(D101:D104)</f>
        <v>0</v>
      </c>
      <c r="E105" s="8">
        <f t="shared" si="15"/>
        <v>0</v>
      </c>
      <c r="F105" s="8">
        <f t="shared" si="15"/>
        <v>0</v>
      </c>
      <c r="G105" s="8">
        <f t="shared" si="15"/>
        <v>0</v>
      </c>
      <c r="H105" s="8">
        <f t="shared" si="15"/>
        <v>0</v>
      </c>
      <c r="I105" s="8">
        <f t="shared" si="15"/>
        <v>0</v>
      </c>
      <c r="J105" s="8">
        <f t="shared" si="15"/>
        <v>0</v>
      </c>
      <c r="K105" s="8">
        <f>SUM(K101:K104)</f>
        <v>0</v>
      </c>
      <c r="L105" s="9">
        <f>SUM(L101:L104)</f>
        <v>0</v>
      </c>
      <c r="M105" s="211"/>
    </row>
    <row r="106" spans="1:13" ht="15" hidden="1" thickBot="1">
      <c r="A106" s="210"/>
      <c r="M106" s="211"/>
    </row>
    <row r="107" spans="1:13" ht="57.6" hidden="1">
      <c r="A107" s="210"/>
      <c r="B107" s="10" t="s">
        <v>104</v>
      </c>
      <c r="C107" s="11" t="s">
        <v>14</v>
      </c>
      <c r="D107" s="11" t="s">
        <v>9</v>
      </c>
      <c r="E107" s="11" t="s">
        <v>15</v>
      </c>
      <c r="F107" s="11" t="s">
        <v>16</v>
      </c>
      <c r="G107" s="11" t="s">
        <v>17</v>
      </c>
      <c r="H107" s="11" t="s">
        <v>16</v>
      </c>
      <c r="J107" s="763" t="s">
        <v>342</v>
      </c>
      <c r="K107" s="764"/>
      <c r="L107" s="765"/>
      <c r="M107" s="211"/>
    </row>
    <row r="108" spans="1:13" ht="24" customHeight="1">
      <c r="A108" s="210"/>
      <c r="B108" s="12" t="s">
        <v>1</v>
      </c>
      <c r="C108" s="13">
        <f>+SUM(BBL!AN6:AN8)</f>
        <v>90786.912857142859</v>
      </c>
      <c r="D108" s="14">
        <f>+D102</f>
        <v>0</v>
      </c>
      <c r="E108" s="14">
        <f>+(1000000*D108)/C108</f>
        <v>0</v>
      </c>
      <c r="F108" s="755">
        <v>1</v>
      </c>
      <c r="G108" s="14">
        <f>+(C102/(C108/1000000))</f>
        <v>0</v>
      </c>
      <c r="H108" s="755">
        <v>0.13</v>
      </c>
      <c r="J108" s="766"/>
      <c r="K108" s="767"/>
      <c r="L108" s="768"/>
      <c r="M108" s="211"/>
    </row>
    <row r="109" spans="1:13" ht="19.2" customHeight="1">
      <c r="A109" s="210"/>
      <c r="B109" s="12" t="s">
        <v>2</v>
      </c>
      <c r="C109" s="13">
        <f>+SUM(BBL!AN6:AN11)</f>
        <v>90786.912857142859</v>
      </c>
      <c r="D109" s="14">
        <f>+F102+D108</f>
        <v>0</v>
      </c>
      <c r="E109" s="14">
        <f>+(1000000*D109)/C109</f>
        <v>0</v>
      </c>
      <c r="F109" s="755"/>
      <c r="G109" s="14">
        <f>+(C102+E102)/(C109/1000000)</f>
        <v>0</v>
      </c>
      <c r="H109" s="755"/>
      <c r="J109" s="766"/>
      <c r="K109" s="767"/>
      <c r="L109" s="768"/>
      <c r="M109" s="211"/>
    </row>
    <row r="110" spans="1:13" ht="42" customHeight="1">
      <c r="A110" s="210"/>
      <c r="B110" s="12" t="s">
        <v>3</v>
      </c>
      <c r="C110" s="13">
        <f>+SUM(BBL!AN6:AN14)</f>
        <v>90786.912857142859</v>
      </c>
      <c r="D110" s="14">
        <f>+H102+D109</f>
        <v>0</v>
      </c>
      <c r="E110" s="14">
        <f>+(1000000*D110)/C110</f>
        <v>0</v>
      </c>
      <c r="F110" s="755"/>
      <c r="G110" s="14">
        <f>+(C102+E102+G102)/(C110/1000000)</f>
        <v>0</v>
      </c>
      <c r="H110" s="755"/>
      <c r="J110" s="766"/>
      <c r="K110" s="767"/>
      <c r="L110" s="768"/>
      <c r="M110" s="211"/>
    </row>
    <row r="111" spans="1:13" ht="19.2" customHeight="1" thickBot="1">
      <c r="A111" s="210"/>
      <c r="B111" s="12" t="s">
        <v>4</v>
      </c>
      <c r="C111" s="13">
        <f>+SUM(BBL!AN6:AN17)</f>
        <v>90786.912857142859</v>
      </c>
      <c r="D111" s="14">
        <f>+J102+D110</f>
        <v>0</v>
      </c>
      <c r="E111" s="14">
        <f>+(1000000*D111)/C111</f>
        <v>0</v>
      </c>
      <c r="F111" s="755"/>
      <c r="G111" s="212">
        <f>+(C102+E102+G102+J102)/(C111/1000000)</f>
        <v>0</v>
      </c>
      <c r="H111" s="755"/>
      <c r="J111" s="766"/>
      <c r="K111" s="767"/>
      <c r="L111" s="768"/>
      <c r="M111" s="211"/>
    </row>
    <row r="112" spans="1:13" ht="37.200000000000003" customHeight="1" thickBot="1">
      <c r="A112" s="210"/>
      <c r="B112" s="15" t="s">
        <v>18</v>
      </c>
      <c r="C112" s="16">
        <f>+C111</f>
        <v>90786.912857142859</v>
      </c>
      <c r="D112" s="17">
        <f>+D111</f>
        <v>0</v>
      </c>
      <c r="E112" s="17">
        <f>(1000000*D112)/C112</f>
        <v>0</v>
      </c>
      <c r="F112" s="18">
        <v>1</v>
      </c>
      <c r="G112" s="19">
        <f>+(K102)/(C112/1000000)</f>
        <v>0</v>
      </c>
      <c r="H112" s="18">
        <v>0.13</v>
      </c>
      <c r="J112" s="769"/>
      <c r="K112" s="770"/>
      <c r="L112" s="771"/>
      <c r="M112" s="211"/>
    </row>
    <row r="113" spans="1:13" ht="67.2" customHeight="1" thickBot="1">
      <c r="A113" s="213"/>
      <c r="B113" s="214"/>
      <c r="C113" s="214"/>
      <c r="D113" s="214"/>
      <c r="E113" s="214"/>
      <c r="F113" s="214"/>
      <c r="G113" s="214"/>
      <c r="H113" s="214"/>
      <c r="I113" s="214"/>
      <c r="J113" s="432"/>
      <c r="K113" s="214"/>
      <c r="L113" s="214"/>
      <c r="M113" s="215"/>
    </row>
  </sheetData>
  <mergeCells count="69">
    <mergeCell ref="B2:C5"/>
    <mergeCell ref="D2:K3"/>
    <mergeCell ref="L2:M5"/>
    <mergeCell ref="D4:K5"/>
    <mergeCell ref="F58:F61"/>
    <mergeCell ref="H58:H61"/>
    <mergeCell ref="B48:L48"/>
    <mergeCell ref="B49:B50"/>
    <mergeCell ref="C49:D49"/>
    <mergeCell ref="E49:F49"/>
    <mergeCell ref="G49:H49"/>
    <mergeCell ref="I49:J49"/>
    <mergeCell ref="K49:K50"/>
    <mergeCell ref="L49:L50"/>
    <mergeCell ref="B7:M11"/>
    <mergeCell ref="B31:L31"/>
    <mergeCell ref="B32:B33"/>
    <mergeCell ref="C32:D32"/>
    <mergeCell ref="E32:F32"/>
    <mergeCell ref="G32:H32"/>
    <mergeCell ref="I32:J32"/>
    <mergeCell ref="B14:L14"/>
    <mergeCell ref="B15:B16"/>
    <mergeCell ref="C15:D15"/>
    <mergeCell ref="E15:F15"/>
    <mergeCell ref="G15:H15"/>
    <mergeCell ref="I15:J15"/>
    <mergeCell ref="K15:K16"/>
    <mergeCell ref="L15:L16"/>
    <mergeCell ref="K32:K33"/>
    <mergeCell ref="L32:L33"/>
    <mergeCell ref="F41:F44"/>
    <mergeCell ref="H41:H44"/>
    <mergeCell ref="F24:F27"/>
    <mergeCell ref="H24:H27"/>
    <mergeCell ref="J40:L45"/>
    <mergeCell ref="B64:L64"/>
    <mergeCell ref="B65:B66"/>
    <mergeCell ref="C65:D65"/>
    <mergeCell ref="E65:F65"/>
    <mergeCell ref="G65:H65"/>
    <mergeCell ref="I65:J65"/>
    <mergeCell ref="L65:L66"/>
    <mergeCell ref="K65:K66"/>
    <mergeCell ref="F74:F77"/>
    <mergeCell ref="H74:H77"/>
    <mergeCell ref="B81:L81"/>
    <mergeCell ref="B82:B83"/>
    <mergeCell ref="C82:D82"/>
    <mergeCell ref="E82:F82"/>
    <mergeCell ref="G82:H82"/>
    <mergeCell ref="I82:J82"/>
    <mergeCell ref="K82:K83"/>
    <mergeCell ref="J73:L78"/>
    <mergeCell ref="L99:L100"/>
    <mergeCell ref="F108:F111"/>
    <mergeCell ref="H108:H111"/>
    <mergeCell ref="L82:L83"/>
    <mergeCell ref="F91:F94"/>
    <mergeCell ref="H91:H94"/>
    <mergeCell ref="B98:L98"/>
    <mergeCell ref="B99:B100"/>
    <mergeCell ref="C99:D99"/>
    <mergeCell ref="E99:F99"/>
    <mergeCell ref="G99:H99"/>
    <mergeCell ref="I99:J99"/>
    <mergeCell ref="K99:K100"/>
    <mergeCell ref="J107:L112"/>
    <mergeCell ref="J90:L95"/>
  </mergeCells>
  <dataValidations disablePrompts="1" count="3">
    <dataValidation allowBlank="1" showInputMessage="1" showErrorMessage="1" prompt="Incidente en el que el producto (hidrocarburos, químicos, agua de producción, agua residual, lodos, etc.) se ha derramado o liberado, pero permanece dentro de la contención adecuada sin afectación al medio ambiente." sqref="B20 B37 B70 B87 B104 B54" xr:uid="{00000000-0002-0000-0800-000000000000}"/>
    <dataValidation allowBlank="1" showInputMessage="1" showErrorMessage="1" prompt="Incidente en el que el hidrocarburo/química supera los controles de contención y da como resultado un derrame o liberación al medio ambiente circundante de menos de 1 bbl afectando el suelo o el agua." sqref="B18 B35 B68 B85 B102 B52" xr:uid="{00000000-0002-0000-0800-000001000000}"/>
    <dataValidation allowBlank="1" showInputMessage="1" showErrorMessage="1" prompt="Incidente en el que el hidrocarburo/química supera los controles de contención y da como resultado un derrame o liberación al medio ambiente circundante de más de 1 bbl afectando el suelo o el agua." sqref="B17 B34 B67 B84 B101 B51" xr:uid="{00000000-0002-0000-0800-000002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61" r:id="rId3" name="Button 37">
              <controlPr defaultSize="0" print="0" autoFill="0" autoPict="0" macro="[0]!Macro7_IncidentesVMMvolver">
                <anchor moveWithCells="1" sizeWithCells="1">
                  <from>
                    <xdr:col>3</xdr:col>
                    <xdr:colOff>175260</xdr:colOff>
                    <xdr:row>3</xdr:row>
                    <xdr:rowOff>60960</xdr:rowOff>
                  </from>
                  <to>
                    <xdr:col>3</xdr:col>
                    <xdr:colOff>899160</xdr:colOff>
                    <xdr:row>4</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7" id="{5A56B89A-AE21-4DAE-990A-EDA78D25126A}">
            <x14:iconSet custom="1">
              <x14:cfvo type="percent">
                <xm:f>0</xm:f>
              </x14:cfvo>
              <x14:cfvo type="num">
                <xm:f>0</xm:f>
              </x14:cfvo>
              <x14:cfvo type="num">
                <xm:f>2</xm:f>
              </x14:cfvo>
              <x14:cfIcon iconSet="3TrafficLights1" iconId="2"/>
              <x14:cfIcon iconSet="3TrafficLights1" iconId="2"/>
              <x14:cfIcon iconSet="3TrafficLights1" iconId="0"/>
            </x14:iconSet>
          </x14:cfRule>
          <xm:sqref>E24:E27</xm:sqref>
        </x14:conditionalFormatting>
        <x14:conditionalFormatting xmlns:xm="http://schemas.microsoft.com/office/excel/2006/main">
          <x14:cfRule type="iconSet" priority="18" id="{282EEC08-5C6B-43C0-8F4F-558089958505}">
            <x14:iconSet custom="1">
              <x14:cfvo type="percent">
                <xm:f>0</xm:f>
              </x14:cfvo>
              <x14:cfvo type="num">
                <xm:f>0</xm:f>
              </x14:cfvo>
              <x14:cfvo type="num">
                <xm:f>0.22</xm:f>
              </x14:cfvo>
              <x14:cfIcon iconSet="3TrafficLights1" iconId="2"/>
              <x14:cfIcon iconSet="3TrafficLights1" iconId="2"/>
              <x14:cfIcon iconSet="3TrafficLights1" iconId="0"/>
            </x14:iconSet>
          </x14:cfRule>
          <xm:sqref>G24:G28</xm:sqref>
        </x14:conditionalFormatting>
        <x14:conditionalFormatting xmlns:xm="http://schemas.microsoft.com/office/excel/2006/main">
          <x14:cfRule type="iconSet" priority="16" id="{78B40DE3-B933-4F62-BD27-834B60E06DF3}">
            <x14:iconSet custom="1">
              <x14:cfvo type="percent">
                <xm:f>0</xm:f>
              </x14:cfvo>
              <x14:cfvo type="num">
                <xm:f>0</xm:f>
              </x14:cfvo>
              <x14:cfvo type="num">
                <xm:f>2</xm:f>
              </x14:cfvo>
              <x14:cfIcon iconSet="3TrafficLights1" iconId="2"/>
              <x14:cfIcon iconSet="3TrafficLights1" iconId="2"/>
              <x14:cfIcon iconSet="3TrafficLights1" iconId="0"/>
            </x14:iconSet>
          </x14:cfRule>
          <xm:sqref>E28</xm:sqref>
        </x14:conditionalFormatting>
        <x14:conditionalFormatting xmlns:xm="http://schemas.microsoft.com/office/excel/2006/main">
          <x14:cfRule type="iconSet" priority="14" id="{67FFD838-98F4-4B9E-B103-76C2BE932227}">
            <x14:iconSet custom="1">
              <x14:cfvo type="percent">
                <xm:f>0</xm:f>
              </x14:cfvo>
              <x14:cfvo type="num">
                <xm:f>0</xm:f>
              </x14:cfvo>
              <x14:cfvo type="num">
                <xm:f>2</xm:f>
              </x14:cfvo>
              <x14:cfIcon iconSet="3TrafficLights1" iconId="2"/>
              <x14:cfIcon iconSet="3TrafficLights1" iconId="2"/>
              <x14:cfIcon iconSet="3TrafficLights1" iconId="0"/>
            </x14:iconSet>
          </x14:cfRule>
          <xm:sqref>E41:E44</xm:sqref>
        </x14:conditionalFormatting>
        <x14:conditionalFormatting xmlns:xm="http://schemas.microsoft.com/office/excel/2006/main">
          <x14:cfRule type="iconSet" priority="15" id="{23FF53DB-C3D4-44A2-856D-EF469A083FAE}">
            <x14:iconSet custom="1">
              <x14:cfvo type="percent">
                <xm:f>0</xm:f>
              </x14:cfvo>
              <x14:cfvo type="num">
                <xm:f>0</xm:f>
              </x14:cfvo>
              <x14:cfvo type="num">
                <xm:f>0.22</xm:f>
              </x14:cfvo>
              <x14:cfIcon iconSet="3TrafficLights1" iconId="2"/>
              <x14:cfIcon iconSet="3TrafficLights1" iconId="2"/>
              <x14:cfIcon iconSet="3TrafficLights1" iconId="0"/>
            </x14:iconSet>
          </x14:cfRule>
          <xm:sqref>G41:G45</xm:sqref>
        </x14:conditionalFormatting>
        <x14:conditionalFormatting xmlns:xm="http://schemas.microsoft.com/office/excel/2006/main">
          <x14:cfRule type="iconSet" priority="13" id="{DC0EBFD6-4024-4E21-93BB-64022A02FE58}">
            <x14:iconSet custom="1">
              <x14:cfvo type="percent">
                <xm:f>0</xm:f>
              </x14:cfvo>
              <x14:cfvo type="num">
                <xm:f>0</xm:f>
              </x14:cfvo>
              <x14:cfvo type="num">
                <xm:f>2</xm:f>
              </x14:cfvo>
              <x14:cfIcon iconSet="3TrafficLights1" iconId="2"/>
              <x14:cfIcon iconSet="3TrafficLights1" iconId="2"/>
              <x14:cfIcon iconSet="3TrafficLights1" iconId="0"/>
            </x14:iconSet>
          </x14:cfRule>
          <xm:sqref>E45</xm:sqref>
        </x14:conditionalFormatting>
        <x14:conditionalFormatting xmlns:xm="http://schemas.microsoft.com/office/excel/2006/main">
          <x14:cfRule type="iconSet" priority="11" id="{B875918C-BFFC-481F-8098-C86682603B0B}">
            <x14:iconSet custom="1">
              <x14:cfvo type="percent">
                <xm:f>0</xm:f>
              </x14:cfvo>
              <x14:cfvo type="num">
                <xm:f>0</xm:f>
              </x14:cfvo>
              <x14:cfvo type="num">
                <xm:f>2</xm:f>
              </x14:cfvo>
              <x14:cfIcon iconSet="3TrafficLights1" iconId="2"/>
              <x14:cfIcon iconSet="3TrafficLights1" iconId="2"/>
              <x14:cfIcon iconSet="3TrafficLights1" iconId="0"/>
            </x14:iconSet>
          </x14:cfRule>
          <xm:sqref>E74:E77</xm:sqref>
        </x14:conditionalFormatting>
        <x14:conditionalFormatting xmlns:xm="http://schemas.microsoft.com/office/excel/2006/main">
          <x14:cfRule type="iconSet" priority="12" id="{461F981F-201F-49AB-9DB8-2F318630DB75}">
            <x14:iconSet custom="1">
              <x14:cfvo type="percent">
                <xm:f>0</xm:f>
              </x14:cfvo>
              <x14:cfvo type="num">
                <xm:f>0</xm:f>
              </x14:cfvo>
              <x14:cfvo type="num">
                <xm:f>0.22</xm:f>
              </x14:cfvo>
              <x14:cfIcon iconSet="3TrafficLights1" iconId="2"/>
              <x14:cfIcon iconSet="3TrafficLights1" iconId="2"/>
              <x14:cfIcon iconSet="3TrafficLights1" iconId="0"/>
            </x14:iconSet>
          </x14:cfRule>
          <xm:sqref>G74:G78</xm:sqref>
        </x14:conditionalFormatting>
        <x14:conditionalFormatting xmlns:xm="http://schemas.microsoft.com/office/excel/2006/main">
          <x14:cfRule type="iconSet" priority="10" id="{F5CD5D63-9B9A-45A2-BD6B-1B280049F124}">
            <x14:iconSet custom="1">
              <x14:cfvo type="percent">
                <xm:f>0</xm:f>
              </x14:cfvo>
              <x14:cfvo type="num">
                <xm:f>0</xm:f>
              </x14:cfvo>
              <x14:cfvo type="num">
                <xm:f>2</xm:f>
              </x14:cfvo>
              <x14:cfIcon iconSet="3TrafficLights1" iconId="2"/>
              <x14:cfIcon iconSet="3TrafficLights1" iconId="2"/>
              <x14:cfIcon iconSet="3TrafficLights1" iconId="0"/>
            </x14:iconSet>
          </x14:cfRule>
          <xm:sqref>E78</xm:sqref>
        </x14:conditionalFormatting>
        <x14:conditionalFormatting xmlns:xm="http://schemas.microsoft.com/office/excel/2006/main">
          <x14:cfRule type="iconSet" priority="8" id="{C343F7C4-34BD-472A-BB0D-6EDC0E0B0F22}">
            <x14:iconSet custom="1">
              <x14:cfvo type="percent">
                <xm:f>0</xm:f>
              </x14:cfvo>
              <x14:cfvo type="num">
                <xm:f>0</xm:f>
              </x14:cfvo>
              <x14:cfvo type="num">
                <xm:f>2</xm:f>
              </x14:cfvo>
              <x14:cfIcon iconSet="3TrafficLights1" iconId="2"/>
              <x14:cfIcon iconSet="3TrafficLights1" iconId="2"/>
              <x14:cfIcon iconSet="3TrafficLights1" iconId="0"/>
            </x14:iconSet>
          </x14:cfRule>
          <xm:sqref>E91:E94</xm:sqref>
        </x14:conditionalFormatting>
        <x14:conditionalFormatting xmlns:xm="http://schemas.microsoft.com/office/excel/2006/main">
          <x14:cfRule type="iconSet" priority="9" id="{520BDABB-8D97-44B8-8F99-EF16F4140DA3}">
            <x14:iconSet custom="1">
              <x14:cfvo type="percent">
                <xm:f>0</xm:f>
              </x14:cfvo>
              <x14:cfvo type="num">
                <xm:f>0</xm:f>
              </x14:cfvo>
              <x14:cfvo type="num">
                <xm:f>0.22</xm:f>
              </x14:cfvo>
              <x14:cfIcon iconSet="3TrafficLights1" iconId="2"/>
              <x14:cfIcon iconSet="3TrafficLights1" iconId="2"/>
              <x14:cfIcon iconSet="3TrafficLights1" iconId="0"/>
            </x14:iconSet>
          </x14:cfRule>
          <xm:sqref>G91:G95</xm:sqref>
        </x14:conditionalFormatting>
        <x14:conditionalFormatting xmlns:xm="http://schemas.microsoft.com/office/excel/2006/main">
          <x14:cfRule type="iconSet" priority="7" id="{651BE022-DAA3-4BB1-B7F4-5EAC4668700B}">
            <x14:iconSet custom="1">
              <x14:cfvo type="percent">
                <xm:f>0</xm:f>
              </x14:cfvo>
              <x14:cfvo type="num">
                <xm:f>0</xm:f>
              </x14:cfvo>
              <x14:cfvo type="num">
                <xm:f>2</xm:f>
              </x14:cfvo>
              <x14:cfIcon iconSet="3TrafficLights1" iconId="2"/>
              <x14:cfIcon iconSet="3TrafficLights1" iconId="2"/>
              <x14:cfIcon iconSet="3TrafficLights1" iconId="0"/>
            </x14:iconSet>
          </x14:cfRule>
          <xm:sqref>E95</xm:sqref>
        </x14:conditionalFormatting>
        <x14:conditionalFormatting xmlns:xm="http://schemas.microsoft.com/office/excel/2006/main">
          <x14:cfRule type="iconSet" priority="5" id="{018C5B0F-682C-44B8-8CAD-D4A101647F94}">
            <x14:iconSet custom="1">
              <x14:cfvo type="percent">
                <xm:f>0</xm:f>
              </x14:cfvo>
              <x14:cfvo type="num">
                <xm:f>0</xm:f>
              </x14:cfvo>
              <x14:cfvo type="num">
                <xm:f>2</xm:f>
              </x14:cfvo>
              <x14:cfIcon iconSet="3TrafficLights1" iconId="2"/>
              <x14:cfIcon iconSet="3TrafficLights1" iconId="2"/>
              <x14:cfIcon iconSet="3TrafficLights1" iconId="0"/>
            </x14:iconSet>
          </x14:cfRule>
          <xm:sqref>E108:E111</xm:sqref>
        </x14:conditionalFormatting>
        <x14:conditionalFormatting xmlns:xm="http://schemas.microsoft.com/office/excel/2006/main">
          <x14:cfRule type="iconSet" priority="6" id="{A3E4558B-0463-458F-8CDA-78E51B876A34}">
            <x14:iconSet custom="1">
              <x14:cfvo type="percent">
                <xm:f>0</xm:f>
              </x14:cfvo>
              <x14:cfvo type="num">
                <xm:f>0</xm:f>
              </x14:cfvo>
              <x14:cfvo type="num">
                <xm:f>0.22</xm:f>
              </x14:cfvo>
              <x14:cfIcon iconSet="3TrafficLights1" iconId="2"/>
              <x14:cfIcon iconSet="3TrafficLights1" iconId="2"/>
              <x14:cfIcon iconSet="3TrafficLights1" iconId="0"/>
            </x14:iconSet>
          </x14:cfRule>
          <xm:sqref>G108:G112</xm:sqref>
        </x14:conditionalFormatting>
        <x14:conditionalFormatting xmlns:xm="http://schemas.microsoft.com/office/excel/2006/main">
          <x14:cfRule type="iconSet" priority="4" id="{296BF04D-014F-439A-A19C-B7CA62E50DA1}">
            <x14:iconSet custom="1">
              <x14:cfvo type="percent">
                <xm:f>0</xm:f>
              </x14:cfvo>
              <x14:cfvo type="num">
                <xm:f>0</xm:f>
              </x14:cfvo>
              <x14:cfvo type="num">
                <xm:f>2</xm:f>
              </x14:cfvo>
              <x14:cfIcon iconSet="3TrafficLights1" iconId="2"/>
              <x14:cfIcon iconSet="3TrafficLights1" iconId="2"/>
              <x14:cfIcon iconSet="3TrafficLights1" iconId="0"/>
            </x14:iconSet>
          </x14:cfRule>
          <xm:sqref>E112</xm:sqref>
        </x14:conditionalFormatting>
        <x14:conditionalFormatting xmlns:xm="http://schemas.microsoft.com/office/excel/2006/main">
          <x14:cfRule type="iconSet" priority="2" id="{43E6F95C-4B46-4D4F-A9F3-A06D44B3923F}">
            <x14:iconSet custom="1">
              <x14:cfvo type="percent">
                <xm:f>0</xm:f>
              </x14:cfvo>
              <x14:cfvo type="num">
                <xm:f>0</xm:f>
              </x14:cfvo>
              <x14:cfvo type="num">
                <xm:f>2</xm:f>
              </x14:cfvo>
              <x14:cfIcon iconSet="3TrafficLights1" iconId="2"/>
              <x14:cfIcon iconSet="3TrafficLights1" iconId="2"/>
              <x14:cfIcon iconSet="3TrafficLights1" iconId="0"/>
            </x14:iconSet>
          </x14:cfRule>
          <xm:sqref>E58:E61</xm:sqref>
        </x14:conditionalFormatting>
        <x14:conditionalFormatting xmlns:xm="http://schemas.microsoft.com/office/excel/2006/main">
          <x14:cfRule type="iconSet" priority="3" id="{DB4B3C4E-653B-42E3-8A18-5B890A94A032}">
            <x14:iconSet custom="1">
              <x14:cfvo type="percent">
                <xm:f>0</xm:f>
              </x14:cfvo>
              <x14:cfvo type="num">
                <xm:f>0</xm:f>
              </x14:cfvo>
              <x14:cfvo type="num">
                <xm:f>0.22</xm:f>
              </x14:cfvo>
              <x14:cfIcon iconSet="3TrafficLights1" iconId="2"/>
              <x14:cfIcon iconSet="3TrafficLights1" iconId="2"/>
              <x14:cfIcon iconSet="3TrafficLights1" iconId="0"/>
            </x14:iconSet>
          </x14:cfRule>
          <xm:sqref>G58:G62</xm:sqref>
        </x14:conditionalFormatting>
        <x14:conditionalFormatting xmlns:xm="http://schemas.microsoft.com/office/excel/2006/main">
          <x14:cfRule type="iconSet" priority="1" id="{00000725-F87E-4401-9CEC-4B2BE43B5D09}">
            <x14:iconSet custom="1">
              <x14:cfvo type="percent">
                <xm:f>0</xm:f>
              </x14:cfvo>
              <x14:cfvo type="num">
                <xm:f>0</xm:f>
              </x14:cfvo>
              <x14:cfvo type="num">
                <xm:f>2</xm:f>
              </x14:cfvo>
              <x14:cfIcon iconSet="3TrafficLights1" iconId="2"/>
              <x14:cfIcon iconSet="3TrafficLights1" iconId="2"/>
              <x14:cfIcon iconSet="3TrafficLights1" iconId="0"/>
            </x14:iconSet>
          </x14:cfRule>
          <xm:sqref>E62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8"/>
  </sheetPr>
  <dimension ref="B1:BL206"/>
  <sheetViews>
    <sheetView showGridLines="0" showWhiteSpace="0" view="pageBreakPreview" zoomScale="80" zoomScaleNormal="100" zoomScaleSheetLayoutView="80" zoomScalePageLayoutView="85" workbookViewId="0"/>
  </sheetViews>
  <sheetFormatPr defaultColWidth="9.33203125" defaultRowHeight="13.8"/>
  <cols>
    <col min="1" max="1" width="2.6640625" style="20" customWidth="1"/>
    <col min="2" max="2" width="15.33203125" style="20" customWidth="1"/>
    <col min="3" max="3" width="22" style="20" customWidth="1"/>
    <col min="4" max="4" width="17.5546875" style="34" customWidth="1"/>
    <col min="5" max="5" width="15.33203125" style="34" customWidth="1"/>
    <col min="6" max="6" width="14.33203125" style="34" customWidth="1"/>
    <col min="7" max="7" width="16.6640625" style="34" customWidth="1"/>
    <col min="8" max="9" width="12.44140625" style="34" customWidth="1"/>
    <col min="10" max="13" width="16.33203125" style="34" customWidth="1"/>
    <col min="14" max="15" width="14.109375" style="34" customWidth="1"/>
    <col min="16" max="16" width="14.109375" style="96" customWidth="1"/>
    <col min="17" max="17" width="14.109375" style="34" customWidth="1"/>
    <col min="18" max="22" width="12.5546875" style="34" customWidth="1"/>
    <col min="23" max="25" width="10.33203125" style="34" customWidth="1"/>
    <col min="26" max="26" width="11.33203125" style="34" customWidth="1"/>
    <col min="27" max="27" width="10.33203125" style="34" customWidth="1"/>
    <col min="28" max="28" width="12.33203125" style="34" customWidth="1"/>
    <col min="29" max="32" width="15.5546875" style="34" customWidth="1"/>
    <col min="33" max="33" width="14.6640625" style="34" customWidth="1"/>
    <col min="34" max="34" width="17.33203125" style="34" customWidth="1"/>
    <col min="35" max="35" width="15.6640625" style="34" bestFit="1" customWidth="1"/>
    <col min="36" max="36" width="20.44140625" style="34" customWidth="1"/>
    <col min="37" max="37" width="27" style="34" customWidth="1"/>
    <col min="38" max="109" width="9.33203125" style="20"/>
    <col min="110" max="110" width="6.33203125" style="20" customWidth="1"/>
    <col min="111" max="16384" width="9.33203125" style="20"/>
  </cols>
  <sheetData>
    <row r="1" spans="2:64" ht="9.75" customHeight="1"/>
    <row r="2" spans="2:64" ht="11.25" customHeight="1">
      <c r="B2" s="786"/>
      <c r="C2" s="787"/>
      <c r="D2" s="788"/>
      <c r="E2" s="652" t="s">
        <v>309</v>
      </c>
      <c r="F2" s="652"/>
      <c r="G2" s="652"/>
      <c r="H2" s="652"/>
      <c r="I2" s="652"/>
      <c r="J2" s="652"/>
      <c r="K2" s="652"/>
      <c r="L2" s="652"/>
      <c r="M2" s="652"/>
      <c r="N2" s="652"/>
      <c r="O2" s="652"/>
      <c r="P2" s="652"/>
      <c r="Q2" s="652"/>
      <c r="R2" s="652"/>
      <c r="S2" s="652"/>
      <c r="T2" s="652"/>
      <c r="U2" s="652"/>
      <c r="V2" s="652"/>
      <c r="W2" s="652"/>
      <c r="X2" s="652"/>
      <c r="Y2" s="652"/>
      <c r="Z2" s="652"/>
      <c r="AA2" s="652"/>
      <c r="AB2" s="652"/>
      <c r="AC2" s="652"/>
      <c r="AD2" s="652"/>
      <c r="AE2" s="652"/>
      <c r="AF2" s="652"/>
      <c r="AG2" s="643" t="s">
        <v>155</v>
      </c>
      <c r="AH2" s="274"/>
      <c r="AI2" s="274"/>
      <c r="AJ2" s="274"/>
    </row>
    <row r="3" spans="2:64" ht="11.25" customHeight="1">
      <c r="B3" s="789"/>
      <c r="C3" s="790"/>
      <c r="D3" s="791"/>
      <c r="E3" s="652"/>
      <c r="F3" s="652"/>
      <c r="G3" s="652"/>
      <c r="H3" s="652"/>
      <c r="I3" s="652"/>
      <c r="J3" s="652"/>
      <c r="K3" s="652"/>
      <c r="L3" s="652"/>
      <c r="M3" s="652"/>
      <c r="N3" s="652"/>
      <c r="O3" s="652"/>
      <c r="P3" s="652"/>
      <c r="Q3" s="652"/>
      <c r="R3" s="652"/>
      <c r="S3" s="652"/>
      <c r="T3" s="652"/>
      <c r="U3" s="652"/>
      <c r="V3" s="652"/>
      <c r="W3" s="652"/>
      <c r="X3" s="652"/>
      <c r="Y3" s="652"/>
      <c r="Z3" s="652"/>
      <c r="AA3" s="652"/>
      <c r="AB3" s="652"/>
      <c r="AC3" s="652"/>
      <c r="AD3" s="652"/>
      <c r="AE3" s="652"/>
      <c r="AF3" s="652"/>
      <c r="AG3" s="643"/>
      <c r="AH3" s="274"/>
      <c r="AI3" s="274"/>
      <c r="AJ3" s="274"/>
    </row>
    <row r="4" spans="2:64" ht="11.25" customHeight="1">
      <c r="B4" s="789"/>
      <c r="C4" s="790"/>
      <c r="D4" s="791"/>
      <c r="E4" s="652" t="s">
        <v>156</v>
      </c>
      <c r="F4" s="652"/>
      <c r="G4" s="652"/>
      <c r="H4" s="652"/>
      <c r="I4" s="652"/>
      <c r="J4" s="652"/>
      <c r="K4" s="652"/>
      <c r="L4" s="652"/>
      <c r="M4" s="652"/>
      <c r="N4" s="652"/>
      <c r="O4" s="652"/>
      <c r="P4" s="652"/>
      <c r="Q4" s="652"/>
      <c r="R4" s="652"/>
      <c r="S4" s="652"/>
      <c r="T4" s="652"/>
      <c r="U4" s="652"/>
      <c r="V4" s="652"/>
      <c r="W4" s="652"/>
      <c r="X4" s="652"/>
      <c r="Y4" s="652"/>
      <c r="Z4" s="652"/>
      <c r="AA4" s="652"/>
      <c r="AB4" s="652"/>
      <c r="AC4" s="652"/>
      <c r="AD4" s="652"/>
      <c r="AE4" s="652"/>
      <c r="AF4" s="652"/>
      <c r="AG4" s="643"/>
      <c r="AH4" s="274"/>
      <c r="AI4" s="274"/>
      <c r="AJ4" s="274"/>
    </row>
    <row r="5" spans="2:64" ht="11.25" customHeight="1">
      <c r="B5" s="792"/>
      <c r="C5" s="793"/>
      <c r="D5" s="794"/>
      <c r="E5" s="652"/>
      <c r="F5" s="652"/>
      <c r="G5" s="652"/>
      <c r="H5" s="652"/>
      <c r="I5" s="652"/>
      <c r="J5" s="652"/>
      <c r="K5" s="652"/>
      <c r="L5" s="652"/>
      <c r="M5" s="652"/>
      <c r="N5" s="652"/>
      <c r="O5" s="652"/>
      <c r="P5" s="652"/>
      <c r="Q5" s="652"/>
      <c r="R5" s="652"/>
      <c r="S5" s="652"/>
      <c r="T5" s="652"/>
      <c r="U5" s="652"/>
      <c r="V5" s="652"/>
      <c r="W5" s="652"/>
      <c r="X5" s="652"/>
      <c r="Y5" s="652"/>
      <c r="Z5" s="652"/>
      <c r="AA5" s="652"/>
      <c r="AB5" s="652"/>
      <c r="AC5" s="652"/>
      <c r="AD5" s="652"/>
      <c r="AE5" s="652"/>
      <c r="AF5" s="652"/>
      <c r="AG5" s="643"/>
      <c r="AH5" s="274"/>
      <c r="AI5" s="274"/>
      <c r="AJ5" s="274"/>
    </row>
    <row r="6" spans="2:64" ht="9.75" customHeight="1"/>
    <row r="7" spans="2:64" s="70" customFormat="1">
      <c r="B7" s="814" t="s">
        <v>139</v>
      </c>
      <c r="C7" s="814" t="s">
        <v>161</v>
      </c>
      <c r="D7" s="817" t="s">
        <v>158</v>
      </c>
      <c r="E7" s="818"/>
      <c r="F7" s="818"/>
      <c r="G7" s="818"/>
      <c r="H7" s="818"/>
      <c r="I7" s="818"/>
      <c r="J7" s="818"/>
      <c r="K7" s="818"/>
      <c r="L7" s="818"/>
      <c r="M7" s="818"/>
      <c r="N7" s="818"/>
      <c r="O7" s="818"/>
      <c r="P7" s="818"/>
      <c r="Q7" s="818"/>
      <c r="R7" s="818"/>
      <c r="S7" s="818"/>
      <c r="T7" s="818"/>
      <c r="U7" s="818"/>
      <c r="V7" s="818"/>
      <c r="W7" s="818"/>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row>
    <row r="8" spans="2:64" s="70" customFormat="1" ht="32.25" customHeight="1">
      <c r="B8" s="815"/>
      <c r="C8" s="815"/>
      <c r="D8" s="810" t="s">
        <v>159</v>
      </c>
      <c r="E8" s="811"/>
      <c r="F8" s="811"/>
      <c r="G8" s="811"/>
      <c r="H8" s="811"/>
      <c r="I8" s="811"/>
      <c r="J8" s="811"/>
      <c r="K8" s="811"/>
      <c r="L8" s="811"/>
      <c r="M8" s="811"/>
      <c r="N8" s="811"/>
      <c r="O8" s="811"/>
      <c r="P8" s="811"/>
      <c r="Q8" s="811"/>
      <c r="R8" s="811"/>
      <c r="S8" s="811"/>
      <c r="T8" s="811"/>
      <c r="U8" s="811"/>
      <c r="V8" s="811"/>
      <c r="W8" s="811"/>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row>
    <row r="9" spans="2:64" s="70" customFormat="1" ht="19.95" customHeight="1">
      <c r="B9" s="815"/>
      <c r="C9" s="815"/>
      <c r="D9" s="806" t="s">
        <v>304</v>
      </c>
      <c r="E9" s="807"/>
      <c r="F9" s="807"/>
      <c r="G9" s="807"/>
      <c r="H9" s="807"/>
      <c r="I9" s="807"/>
      <c r="J9" s="807"/>
      <c r="K9" s="807"/>
      <c r="L9" s="807"/>
      <c r="M9" s="808"/>
      <c r="N9" s="806" t="s">
        <v>305</v>
      </c>
      <c r="O9" s="807"/>
      <c r="P9" s="807"/>
      <c r="Q9" s="808"/>
      <c r="R9" s="812" t="s">
        <v>392</v>
      </c>
      <c r="S9" s="812" t="s">
        <v>393</v>
      </c>
      <c r="T9" s="812" t="s">
        <v>394</v>
      </c>
      <c r="U9" s="812" t="s">
        <v>395</v>
      </c>
      <c r="V9" s="812" t="s">
        <v>396</v>
      </c>
      <c r="W9" s="812" t="s">
        <v>306</v>
      </c>
      <c r="X9" s="20"/>
      <c r="Y9" s="20"/>
    </row>
    <row r="10" spans="2:64" ht="38.25" customHeight="1">
      <c r="B10" s="815"/>
      <c r="C10" s="815"/>
      <c r="D10" s="802" t="s">
        <v>386</v>
      </c>
      <c r="E10" s="802" t="s">
        <v>160</v>
      </c>
      <c r="F10" s="802" t="s">
        <v>398</v>
      </c>
      <c r="G10" s="802" t="s">
        <v>388</v>
      </c>
      <c r="H10" s="802" t="s">
        <v>399</v>
      </c>
      <c r="I10" s="802" t="s">
        <v>389</v>
      </c>
      <c r="J10" s="802" t="s">
        <v>401</v>
      </c>
      <c r="K10" s="802" t="s">
        <v>390</v>
      </c>
      <c r="L10" s="802" t="s">
        <v>400</v>
      </c>
      <c r="M10" s="802" t="s">
        <v>391</v>
      </c>
      <c r="N10" s="802" t="s">
        <v>402</v>
      </c>
      <c r="O10" s="802" t="s">
        <v>403</v>
      </c>
      <c r="P10" s="802" t="s">
        <v>405</v>
      </c>
      <c r="Q10" s="813" t="s">
        <v>406</v>
      </c>
      <c r="R10" s="796"/>
      <c r="S10" s="796"/>
      <c r="T10" s="796"/>
      <c r="U10" s="796"/>
      <c r="V10" s="796"/>
      <c r="W10" s="796"/>
      <c r="X10" s="579" t="s">
        <v>524</v>
      </c>
      <c r="Y10" s="579"/>
      <c r="Z10" s="20"/>
      <c r="AA10" s="20"/>
      <c r="AB10" s="20"/>
      <c r="AC10" s="20"/>
      <c r="AD10" s="20"/>
      <c r="AE10" s="20"/>
      <c r="AF10" s="20"/>
      <c r="AG10" s="20"/>
      <c r="AH10" s="20"/>
      <c r="AI10" s="20"/>
      <c r="AJ10" s="20"/>
      <c r="AK10" s="20"/>
    </row>
    <row r="11" spans="2:64" ht="30" customHeight="1">
      <c r="B11" s="816"/>
      <c r="C11" s="816"/>
      <c r="D11" s="803"/>
      <c r="E11" s="803"/>
      <c r="F11" s="803"/>
      <c r="G11" s="803"/>
      <c r="H11" s="803"/>
      <c r="I11" s="803"/>
      <c r="J11" s="803"/>
      <c r="K11" s="803"/>
      <c r="L11" s="803"/>
      <c r="M11" s="803"/>
      <c r="N11" s="803"/>
      <c r="O11" s="803"/>
      <c r="P11" s="803"/>
      <c r="Q11" s="797"/>
      <c r="R11" s="798"/>
      <c r="S11" s="798"/>
      <c r="T11" s="798"/>
      <c r="U11" s="798"/>
      <c r="V11" s="798"/>
      <c r="W11" s="547"/>
      <c r="X11" s="580" t="s">
        <v>525</v>
      </c>
      <c r="Y11" s="580" t="s">
        <v>526</v>
      </c>
      <c r="Z11" s="20"/>
      <c r="AA11" s="20"/>
      <c r="AB11" s="20"/>
      <c r="AC11" s="20"/>
      <c r="AD11" s="20"/>
      <c r="AE11" s="20"/>
      <c r="AF11" s="20"/>
      <c r="AG11" s="20"/>
      <c r="AH11" s="20"/>
      <c r="AI11" s="20"/>
      <c r="AJ11" s="20"/>
      <c r="AK11" s="20"/>
    </row>
    <row r="12" spans="2:64">
      <c r="B12" s="804" t="s">
        <v>116</v>
      </c>
      <c r="C12" s="286" t="s">
        <v>27</v>
      </c>
      <c r="D12" s="271">
        <v>19</v>
      </c>
      <c r="E12" s="271" t="s">
        <v>521</v>
      </c>
      <c r="F12" s="269">
        <v>19</v>
      </c>
      <c r="G12" s="557">
        <v>19</v>
      </c>
      <c r="H12" s="431"/>
      <c r="I12" s="558"/>
      <c r="J12" s="431"/>
      <c r="K12" s="558"/>
      <c r="L12" s="431"/>
      <c r="M12" s="558"/>
      <c r="N12" s="269"/>
      <c r="O12" s="269"/>
      <c r="P12" s="269"/>
      <c r="Q12" s="269"/>
      <c r="R12" s="429">
        <f>+G12+N12</f>
        <v>19</v>
      </c>
      <c r="S12" s="429">
        <f>+I12+O12</f>
        <v>0</v>
      </c>
      <c r="T12" s="428">
        <f>+K12+P12</f>
        <v>0</v>
      </c>
      <c r="U12" s="428">
        <f>+M12+Q12</f>
        <v>0</v>
      </c>
      <c r="V12" s="559">
        <f>R12+S12+T12+U12</f>
        <v>19</v>
      </c>
      <c r="W12" s="247"/>
      <c r="X12" s="20">
        <v>1</v>
      </c>
      <c r="Y12" s="20">
        <v>1</v>
      </c>
      <c r="Z12" s="20"/>
      <c r="AA12" s="20"/>
      <c r="AB12" s="20"/>
      <c r="AC12" s="20"/>
      <c r="AD12" s="20"/>
      <c r="AE12" s="20"/>
      <c r="AF12" s="20"/>
      <c r="AG12" s="20"/>
      <c r="AH12" s="20"/>
      <c r="AI12" s="20"/>
      <c r="AJ12" s="20"/>
      <c r="AK12" s="20"/>
    </row>
    <row r="13" spans="2:64">
      <c r="B13" s="805"/>
      <c r="C13" s="286" t="s">
        <v>27</v>
      </c>
      <c r="D13" s="271">
        <v>5</v>
      </c>
      <c r="E13" s="271" t="s">
        <v>522</v>
      </c>
      <c r="F13" s="269">
        <v>0</v>
      </c>
      <c r="G13" s="557">
        <v>0</v>
      </c>
      <c r="H13" s="431"/>
      <c r="I13" s="558"/>
      <c r="J13" s="431"/>
      <c r="K13" s="558"/>
      <c r="L13" s="431"/>
      <c r="M13" s="558"/>
      <c r="N13" s="269"/>
      <c r="O13" s="269"/>
      <c r="P13" s="269"/>
      <c r="Q13" s="269"/>
      <c r="R13" s="429"/>
      <c r="S13" s="429"/>
      <c r="T13" s="428"/>
      <c r="U13" s="428"/>
      <c r="V13" s="559"/>
      <c r="W13" s="247"/>
      <c r="X13" s="20">
        <v>0</v>
      </c>
      <c r="Y13" s="20">
        <v>0</v>
      </c>
      <c r="Z13" s="20"/>
      <c r="AA13" s="20"/>
      <c r="AB13" s="20"/>
      <c r="AC13" s="20"/>
      <c r="AD13" s="20"/>
      <c r="AE13" s="20"/>
      <c r="AF13" s="20"/>
      <c r="AG13" s="20"/>
      <c r="AH13" s="20"/>
      <c r="AI13" s="20"/>
      <c r="AJ13" s="20"/>
      <c r="AK13" s="20"/>
    </row>
    <row r="14" spans="2:64">
      <c r="B14" s="805"/>
      <c r="C14" s="287" t="s">
        <v>28</v>
      </c>
      <c r="D14" s="271">
        <v>8</v>
      </c>
      <c r="E14" s="271" t="s">
        <v>522</v>
      </c>
      <c r="F14" s="269">
        <v>0</v>
      </c>
      <c r="G14" s="557">
        <v>0</v>
      </c>
      <c r="H14" s="431"/>
      <c r="I14" s="558"/>
      <c r="J14" s="431"/>
      <c r="K14" s="558"/>
      <c r="L14" s="431"/>
      <c r="M14" s="558"/>
      <c r="N14" s="269"/>
      <c r="O14" s="269"/>
      <c r="P14" s="269"/>
      <c r="Q14" s="269"/>
      <c r="R14" s="429">
        <f t="shared" ref="R14:R33" si="0">+G14+N14</f>
        <v>0</v>
      </c>
      <c r="S14" s="429">
        <f t="shared" ref="S14:S33" si="1">+I14+O14</f>
        <v>0</v>
      </c>
      <c r="T14" s="428">
        <f t="shared" ref="T14:T33" si="2">+K14+P14</f>
        <v>0</v>
      </c>
      <c r="U14" s="428">
        <f t="shared" ref="U14:U33" si="3">+M14+Q14</f>
        <v>0</v>
      </c>
      <c r="V14" s="559">
        <f t="shared" ref="V14:V33" si="4">R14+S14+T14+U14</f>
        <v>0</v>
      </c>
      <c r="W14" s="270"/>
      <c r="X14" s="20">
        <v>0</v>
      </c>
      <c r="Y14" s="20">
        <v>0</v>
      </c>
      <c r="Z14" s="20"/>
      <c r="AA14" s="20"/>
      <c r="AB14" s="20"/>
      <c r="AC14" s="20"/>
      <c r="AD14" s="20"/>
      <c r="AE14" s="20"/>
      <c r="AF14" s="20"/>
      <c r="AG14" s="20"/>
      <c r="AH14" s="20"/>
      <c r="AI14" s="20"/>
      <c r="AJ14" s="20"/>
      <c r="AK14" s="20"/>
    </row>
    <row r="15" spans="2:64">
      <c r="B15" s="805"/>
      <c r="C15" s="287" t="s">
        <v>83</v>
      </c>
      <c r="D15" s="271">
        <v>8</v>
      </c>
      <c r="E15" s="271" t="s">
        <v>523</v>
      </c>
      <c r="F15" s="269">
        <v>0</v>
      </c>
      <c r="G15" s="557">
        <v>0</v>
      </c>
      <c r="H15" s="431"/>
      <c r="I15" s="558"/>
      <c r="J15" s="431"/>
      <c r="K15" s="558"/>
      <c r="L15" s="431"/>
      <c r="M15" s="558"/>
      <c r="N15" s="269"/>
      <c r="O15" s="269"/>
      <c r="P15" s="269"/>
      <c r="Q15" s="269"/>
      <c r="R15" s="429">
        <f t="shared" si="0"/>
        <v>0</v>
      </c>
      <c r="S15" s="429">
        <f t="shared" si="1"/>
        <v>0</v>
      </c>
      <c r="T15" s="428">
        <f t="shared" si="2"/>
        <v>0</v>
      </c>
      <c r="U15" s="428">
        <f t="shared" si="3"/>
        <v>0</v>
      </c>
      <c r="V15" s="559">
        <f t="shared" si="4"/>
        <v>0</v>
      </c>
      <c r="W15" s="247"/>
      <c r="X15" s="20">
        <v>0</v>
      </c>
      <c r="Y15" s="20">
        <v>0</v>
      </c>
      <c r="Z15" s="20"/>
      <c r="AA15" s="20"/>
      <c r="AB15" s="20"/>
      <c r="AC15" s="20"/>
      <c r="AD15" s="20"/>
      <c r="AE15" s="20"/>
      <c r="AF15" s="20"/>
      <c r="AG15" s="20"/>
      <c r="AH15" s="20"/>
      <c r="AI15" s="20"/>
      <c r="AJ15" s="20"/>
      <c r="AK15" s="20"/>
    </row>
    <row r="16" spans="2:64">
      <c r="B16" s="805"/>
      <c r="C16" s="287" t="s">
        <v>117</v>
      </c>
      <c r="D16" s="271">
        <v>13</v>
      </c>
      <c r="E16" s="271" t="s">
        <v>523</v>
      </c>
      <c r="F16" s="269">
        <v>0</v>
      </c>
      <c r="G16" s="557">
        <v>0</v>
      </c>
      <c r="H16" s="431"/>
      <c r="I16" s="558"/>
      <c r="J16" s="431"/>
      <c r="K16" s="558"/>
      <c r="L16" s="431"/>
      <c r="M16" s="558"/>
      <c r="N16" s="269"/>
      <c r="O16" s="269"/>
      <c r="P16" s="269"/>
      <c r="Q16" s="269"/>
      <c r="R16" s="429">
        <f t="shared" si="0"/>
        <v>0</v>
      </c>
      <c r="S16" s="429">
        <f t="shared" si="1"/>
        <v>0</v>
      </c>
      <c r="T16" s="428">
        <f t="shared" si="2"/>
        <v>0</v>
      </c>
      <c r="U16" s="428">
        <f t="shared" si="3"/>
        <v>0</v>
      </c>
      <c r="V16" s="559">
        <f t="shared" si="4"/>
        <v>0</v>
      </c>
      <c r="W16" s="247"/>
      <c r="X16" s="20">
        <v>0</v>
      </c>
      <c r="Y16" s="20">
        <v>0</v>
      </c>
      <c r="Z16" s="20"/>
      <c r="AA16" s="20"/>
      <c r="AB16" s="20"/>
      <c r="AC16" s="20"/>
      <c r="AD16" s="20"/>
      <c r="AE16" s="20"/>
      <c r="AF16" s="20"/>
      <c r="AG16" s="20"/>
      <c r="AH16" s="20"/>
      <c r="AI16" s="20"/>
      <c r="AJ16" s="20"/>
      <c r="AK16" s="20"/>
    </row>
    <row r="17" spans="2:37">
      <c r="B17" s="805"/>
      <c r="C17" s="287" t="s">
        <v>120</v>
      </c>
      <c r="D17" s="271">
        <v>0</v>
      </c>
      <c r="E17" s="271" t="s">
        <v>233</v>
      </c>
      <c r="F17" s="269">
        <v>0</v>
      </c>
      <c r="G17" s="557">
        <v>0</v>
      </c>
      <c r="H17" s="431"/>
      <c r="I17" s="558"/>
      <c r="J17" s="431"/>
      <c r="K17" s="558"/>
      <c r="L17" s="431"/>
      <c r="M17" s="558"/>
      <c r="N17" s="269"/>
      <c r="O17" s="269"/>
      <c r="P17" s="269"/>
      <c r="Q17" s="269"/>
      <c r="R17" s="429">
        <f t="shared" si="0"/>
        <v>0</v>
      </c>
      <c r="S17" s="429">
        <f t="shared" si="1"/>
        <v>0</v>
      </c>
      <c r="T17" s="428">
        <f t="shared" si="2"/>
        <v>0</v>
      </c>
      <c r="U17" s="428">
        <f t="shared" si="3"/>
        <v>0</v>
      </c>
      <c r="V17" s="559">
        <f t="shared" si="4"/>
        <v>0</v>
      </c>
      <c r="W17" s="247"/>
      <c r="X17" s="20">
        <v>0</v>
      </c>
      <c r="Y17" s="20">
        <v>0</v>
      </c>
      <c r="Z17" s="20"/>
      <c r="AA17" s="20"/>
      <c r="AB17" s="20"/>
      <c r="AC17" s="20"/>
      <c r="AD17" s="20"/>
      <c r="AE17" s="20"/>
      <c r="AF17" s="20"/>
      <c r="AG17" s="20"/>
      <c r="AH17" s="20"/>
      <c r="AI17" s="20"/>
      <c r="AJ17" s="20"/>
      <c r="AK17" s="20"/>
    </row>
    <row r="18" spans="2:37">
      <c r="B18" s="805"/>
      <c r="C18" s="287" t="s">
        <v>121</v>
      </c>
      <c r="D18" s="271">
        <v>8</v>
      </c>
      <c r="E18" s="271" t="s">
        <v>523</v>
      </c>
      <c r="F18" s="269">
        <v>8</v>
      </c>
      <c r="G18" s="557">
        <v>8</v>
      </c>
      <c r="H18" s="431"/>
      <c r="I18" s="558"/>
      <c r="J18" s="431"/>
      <c r="K18" s="558"/>
      <c r="L18" s="431"/>
      <c r="M18" s="558"/>
      <c r="N18" s="269"/>
      <c r="O18" s="269"/>
      <c r="P18" s="269"/>
      <c r="Q18" s="269"/>
      <c r="R18" s="429">
        <f t="shared" si="0"/>
        <v>8</v>
      </c>
      <c r="S18" s="429">
        <f t="shared" si="1"/>
        <v>0</v>
      </c>
      <c r="T18" s="428">
        <f t="shared" si="2"/>
        <v>0</v>
      </c>
      <c r="U18" s="428">
        <f t="shared" si="3"/>
        <v>0</v>
      </c>
      <c r="V18" s="559">
        <f t="shared" si="4"/>
        <v>8</v>
      </c>
      <c r="W18" s="247"/>
      <c r="X18" s="20">
        <v>1</v>
      </c>
      <c r="Y18" s="20">
        <v>1</v>
      </c>
      <c r="Z18" s="20"/>
      <c r="AA18" s="20"/>
      <c r="AB18" s="20"/>
      <c r="AC18" s="20"/>
      <c r="AD18" s="20"/>
      <c r="AE18" s="20"/>
      <c r="AF18" s="20"/>
      <c r="AG18" s="20"/>
      <c r="AH18" s="20"/>
      <c r="AI18" s="20"/>
      <c r="AJ18" s="20"/>
      <c r="AK18" s="20"/>
    </row>
    <row r="19" spans="2:37">
      <c r="B19" s="805"/>
      <c r="C19" s="287" t="s">
        <v>123</v>
      </c>
      <c r="D19" s="271">
        <f>9+5</f>
        <v>14</v>
      </c>
      <c r="E19" s="271" t="s">
        <v>522</v>
      </c>
      <c r="F19" s="269">
        <v>0</v>
      </c>
      <c r="G19" s="557">
        <v>0</v>
      </c>
      <c r="H19" s="431"/>
      <c r="I19" s="558"/>
      <c r="J19" s="431"/>
      <c r="K19" s="558"/>
      <c r="L19" s="431"/>
      <c r="M19" s="558"/>
      <c r="N19" s="269"/>
      <c r="O19" s="269"/>
      <c r="P19" s="269"/>
      <c r="Q19" s="269"/>
      <c r="R19" s="429">
        <f t="shared" si="0"/>
        <v>0</v>
      </c>
      <c r="S19" s="429">
        <f t="shared" si="1"/>
        <v>0</v>
      </c>
      <c r="T19" s="428">
        <f t="shared" si="2"/>
        <v>0</v>
      </c>
      <c r="U19" s="428">
        <f t="shared" si="3"/>
        <v>0</v>
      </c>
      <c r="V19" s="559">
        <f t="shared" si="4"/>
        <v>0</v>
      </c>
      <c r="W19" s="247"/>
      <c r="X19" s="20">
        <v>0</v>
      </c>
      <c r="Y19" s="20">
        <v>0</v>
      </c>
      <c r="Z19" s="20"/>
      <c r="AA19" s="20"/>
      <c r="AB19" s="20"/>
      <c r="AC19" s="20"/>
      <c r="AD19" s="20"/>
      <c r="AE19" s="20"/>
      <c r="AF19" s="20"/>
      <c r="AG19" s="20"/>
      <c r="AH19" s="20"/>
      <c r="AI19" s="20"/>
      <c r="AJ19" s="20"/>
      <c r="AK19" s="20"/>
    </row>
    <row r="20" spans="2:37">
      <c r="B20" s="805"/>
      <c r="C20" s="288" t="s">
        <v>88</v>
      </c>
      <c r="D20" s="271">
        <v>41</v>
      </c>
      <c r="E20" s="271" t="s">
        <v>522</v>
      </c>
      <c r="F20" s="546">
        <v>41</v>
      </c>
      <c r="G20" s="557">
        <v>39</v>
      </c>
      <c r="H20" s="431"/>
      <c r="I20" s="558"/>
      <c r="J20" s="431"/>
      <c r="K20" s="558"/>
      <c r="L20" s="431"/>
      <c r="M20" s="558"/>
      <c r="N20" s="269"/>
      <c r="O20" s="269"/>
      <c r="P20" s="269"/>
      <c r="Q20" s="269"/>
      <c r="R20" s="429">
        <f t="shared" si="0"/>
        <v>39</v>
      </c>
      <c r="S20" s="429">
        <f t="shared" si="1"/>
        <v>0</v>
      </c>
      <c r="T20" s="428">
        <f t="shared" si="2"/>
        <v>0</v>
      </c>
      <c r="U20" s="428">
        <f t="shared" si="3"/>
        <v>0</v>
      </c>
      <c r="V20" s="559">
        <f t="shared" si="4"/>
        <v>39</v>
      </c>
      <c r="W20" s="247"/>
      <c r="X20" s="20">
        <v>1</v>
      </c>
      <c r="Y20" s="20">
        <v>1</v>
      </c>
      <c r="Z20" s="20"/>
      <c r="AA20" s="20"/>
      <c r="AB20" s="20"/>
      <c r="AC20" s="20"/>
      <c r="AD20" s="20"/>
      <c r="AE20" s="20"/>
      <c r="AF20" s="20"/>
      <c r="AG20" s="20"/>
      <c r="AH20" s="20"/>
      <c r="AI20" s="20"/>
      <c r="AJ20" s="20"/>
      <c r="AK20" s="20"/>
    </row>
    <row r="21" spans="2:37">
      <c r="B21" s="805"/>
      <c r="C21" s="288" t="s">
        <v>88</v>
      </c>
      <c r="D21" s="271">
        <v>4</v>
      </c>
      <c r="E21" s="271" t="s">
        <v>521</v>
      </c>
      <c r="F21" s="269">
        <f>4*1</f>
        <v>4</v>
      </c>
      <c r="G21" s="557">
        <v>4</v>
      </c>
      <c r="H21" s="431"/>
      <c r="I21" s="558"/>
      <c r="J21" s="431"/>
      <c r="K21" s="558"/>
      <c r="L21" s="431"/>
      <c r="M21" s="558"/>
      <c r="N21" s="269"/>
      <c r="O21" s="269"/>
      <c r="P21" s="269"/>
      <c r="Q21" s="269"/>
      <c r="R21" s="429"/>
      <c r="S21" s="429"/>
      <c r="T21" s="428"/>
      <c r="U21" s="428"/>
      <c r="V21" s="559"/>
      <c r="W21" s="247"/>
      <c r="X21" s="20">
        <v>1</v>
      </c>
      <c r="Y21" s="20">
        <v>1</v>
      </c>
      <c r="Z21" s="20"/>
      <c r="AA21" s="20"/>
      <c r="AB21" s="20"/>
      <c r="AC21" s="20"/>
      <c r="AD21" s="20"/>
      <c r="AE21" s="20"/>
      <c r="AF21" s="20"/>
      <c r="AG21" s="20"/>
      <c r="AH21" s="20"/>
      <c r="AI21" s="20"/>
      <c r="AJ21" s="20"/>
      <c r="AK21" s="20"/>
    </row>
    <row r="22" spans="2:37">
      <c r="B22" s="805"/>
      <c r="C22" s="288" t="s">
        <v>88</v>
      </c>
      <c r="D22" s="271">
        <v>19</v>
      </c>
      <c r="E22" s="271" t="s">
        <v>522</v>
      </c>
      <c r="F22" s="269">
        <v>19</v>
      </c>
      <c r="G22" s="557">
        <v>18</v>
      </c>
      <c r="H22" s="431"/>
      <c r="I22" s="558"/>
      <c r="J22" s="431"/>
      <c r="K22" s="558"/>
      <c r="L22" s="431"/>
      <c r="M22" s="558"/>
      <c r="N22" s="269"/>
      <c r="O22" s="269"/>
      <c r="P22" s="269"/>
      <c r="Q22" s="269"/>
      <c r="R22" s="429"/>
      <c r="S22" s="429"/>
      <c r="T22" s="428"/>
      <c r="U22" s="428"/>
      <c r="V22" s="559"/>
      <c r="W22" s="247"/>
      <c r="X22" s="20">
        <v>1</v>
      </c>
      <c r="Y22" s="20">
        <v>1</v>
      </c>
      <c r="Z22" s="20"/>
      <c r="AA22" s="20"/>
      <c r="AB22" s="20"/>
      <c r="AC22" s="20"/>
      <c r="AD22" s="20"/>
      <c r="AE22" s="20"/>
      <c r="AF22" s="20"/>
      <c r="AG22" s="20"/>
      <c r="AH22" s="20"/>
      <c r="AI22" s="20"/>
      <c r="AJ22" s="20"/>
      <c r="AK22" s="20"/>
    </row>
    <row r="23" spans="2:37">
      <c r="B23" s="805"/>
      <c r="C23" s="248" t="s">
        <v>125</v>
      </c>
      <c r="D23" s="271">
        <v>0</v>
      </c>
      <c r="E23" s="271" t="s">
        <v>233</v>
      </c>
      <c r="F23" s="269">
        <v>0</v>
      </c>
      <c r="G23" s="557">
        <v>0</v>
      </c>
      <c r="H23" s="431"/>
      <c r="I23" s="558"/>
      <c r="J23" s="431"/>
      <c r="K23" s="558"/>
      <c r="L23" s="431"/>
      <c r="M23" s="558"/>
      <c r="N23" s="269"/>
      <c r="O23" s="269"/>
      <c r="P23" s="269"/>
      <c r="Q23" s="269"/>
      <c r="R23" s="429">
        <f t="shared" si="0"/>
        <v>0</v>
      </c>
      <c r="S23" s="429">
        <f t="shared" si="1"/>
        <v>0</v>
      </c>
      <c r="T23" s="428">
        <f t="shared" si="2"/>
        <v>0</v>
      </c>
      <c r="U23" s="428">
        <f t="shared" si="3"/>
        <v>0</v>
      </c>
      <c r="V23" s="559">
        <f t="shared" si="4"/>
        <v>0</v>
      </c>
      <c r="W23" s="247"/>
      <c r="X23" s="20">
        <v>0</v>
      </c>
      <c r="Y23" s="20">
        <v>0</v>
      </c>
      <c r="Z23" s="20"/>
      <c r="AA23" s="20"/>
      <c r="AB23" s="20"/>
      <c r="AC23" s="20"/>
      <c r="AD23" s="20"/>
      <c r="AE23" s="20"/>
      <c r="AF23" s="20"/>
      <c r="AG23" s="20"/>
      <c r="AH23" s="20"/>
      <c r="AI23" s="20"/>
      <c r="AJ23" s="20"/>
      <c r="AK23" s="20"/>
    </row>
    <row r="24" spans="2:37">
      <c r="B24" s="805"/>
      <c r="C24" s="566" t="s">
        <v>127</v>
      </c>
      <c r="D24" s="271"/>
      <c r="E24" s="271"/>
      <c r="F24" s="269"/>
      <c r="G24" s="557"/>
      <c r="H24" s="431"/>
      <c r="I24" s="558"/>
      <c r="J24" s="431"/>
      <c r="K24" s="558"/>
      <c r="L24" s="431"/>
      <c r="M24" s="558"/>
      <c r="N24" s="269"/>
      <c r="O24" s="269"/>
      <c r="P24" s="269"/>
      <c r="Q24" s="269"/>
      <c r="R24" s="429">
        <f t="shared" si="0"/>
        <v>0</v>
      </c>
      <c r="S24" s="429">
        <f t="shared" si="1"/>
        <v>0</v>
      </c>
      <c r="T24" s="428">
        <f t="shared" si="2"/>
        <v>0</v>
      </c>
      <c r="U24" s="428">
        <f t="shared" si="3"/>
        <v>0</v>
      </c>
      <c r="V24" s="559">
        <f t="shared" si="4"/>
        <v>0</v>
      </c>
      <c r="W24" s="247"/>
      <c r="X24" s="20">
        <v>0</v>
      </c>
      <c r="Y24" s="20">
        <v>0</v>
      </c>
      <c r="Z24" s="20"/>
      <c r="AA24" s="20"/>
      <c r="AB24" s="20"/>
      <c r="AC24" s="20"/>
      <c r="AD24" s="20"/>
      <c r="AE24" s="20"/>
      <c r="AF24" s="20"/>
      <c r="AG24" s="20"/>
      <c r="AH24" s="20"/>
      <c r="AI24" s="20"/>
      <c r="AJ24" s="20"/>
      <c r="AK24" s="20"/>
    </row>
    <row r="25" spans="2:37">
      <c r="B25" s="805"/>
      <c r="C25" s="566" t="s">
        <v>128</v>
      </c>
      <c r="D25" s="271"/>
      <c r="E25" s="271"/>
      <c r="F25" s="269"/>
      <c r="G25" s="557"/>
      <c r="H25" s="431"/>
      <c r="I25" s="558"/>
      <c r="J25" s="431"/>
      <c r="K25" s="558"/>
      <c r="L25" s="431"/>
      <c r="M25" s="558"/>
      <c r="N25" s="269"/>
      <c r="O25" s="269"/>
      <c r="P25" s="269"/>
      <c r="Q25" s="269"/>
      <c r="R25" s="429">
        <f t="shared" si="0"/>
        <v>0</v>
      </c>
      <c r="S25" s="429">
        <f t="shared" si="1"/>
        <v>0</v>
      </c>
      <c r="T25" s="428">
        <f t="shared" si="2"/>
        <v>0</v>
      </c>
      <c r="U25" s="428">
        <f t="shared" si="3"/>
        <v>0</v>
      </c>
      <c r="V25" s="559">
        <f t="shared" si="4"/>
        <v>0</v>
      </c>
      <c r="W25" s="247"/>
      <c r="X25" s="20">
        <v>0</v>
      </c>
      <c r="Y25" s="20">
        <v>0</v>
      </c>
      <c r="Z25" s="20"/>
      <c r="AA25" s="20"/>
      <c r="AB25" s="20"/>
      <c r="AC25" s="20"/>
      <c r="AD25" s="20"/>
      <c r="AE25" s="20"/>
      <c r="AF25" s="20"/>
      <c r="AG25" s="20"/>
      <c r="AH25" s="20"/>
      <c r="AI25" s="20"/>
      <c r="AJ25" s="20"/>
      <c r="AK25" s="20"/>
    </row>
    <row r="26" spans="2:37">
      <c r="B26" s="805"/>
      <c r="C26" s="578" t="s">
        <v>152</v>
      </c>
      <c r="D26" s="271"/>
      <c r="E26" s="271"/>
      <c r="F26" s="269"/>
      <c r="G26" s="557"/>
      <c r="H26" s="431"/>
      <c r="I26" s="558"/>
      <c r="J26" s="431"/>
      <c r="K26" s="558"/>
      <c r="L26" s="431"/>
      <c r="M26" s="558"/>
      <c r="N26" s="269"/>
      <c r="O26" s="269"/>
      <c r="P26" s="269"/>
      <c r="Q26" s="269"/>
      <c r="R26" s="429">
        <f t="shared" si="0"/>
        <v>0</v>
      </c>
      <c r="S26" s="429">
        <f t="shared" si="1"/>
        <v>0</v>
      </c>
      <c r="T26" s="428">
        <f t="shared" si="2"/>
        <v>0</v>
      </c>
      <c r="U26" s="428">
        <f t="shared" si="3"/>
        <v>0</v>
      </c>
      <c r="V26" s="559">
        <f t="shared" si="4"/>
        <v>0</v>
      </c>
      <c r="W26" s="247"/>
      <c r="X26" s="20">
        <v>0</v>
      </c>
      <c r="Y26" s="20">
        <v>0</v>
      </c>
      <c r="Z26" s="20"/>
      <c r="AA26" s="20"/>
      <c r="AB26" s="20"/>
      <c r="AC26" s="20"/>
      <c r="AD26" s="20"/>
      <c r="AE26" s="20"/>
      <c r="AF26" s="20"/>
      <c r="AG26" s="20"/>
      <c r="AH26" s="20"/>
      <c r="AI26" s="20"/>
      <c r="AJ26" s="20"/>
      <c r="AK26" s="20"/>
    </row>
    <row r="27" spans="2:37">
      <c r="B27" s="805"/>
      <c r="C27" s="250" t="s">
        <v>122</v>
      </c>
      <c r="D27" s="271">
        <v>0</v>
      </c>
      <c r="E27" s="271" t="s">
        <v>233</v>
      </c>
      <c r="F27" s="269">
        <v>0</v>
      </c>
      <c r="G27" s="557">
        <v>0</v>
      </c>
      <c r="H27" s="431"/>
      <c r="I27" s="558"/>
      <c r="J27" s="431"/>
      <c r="K27" s="558"/>
      <c r="L27" s="431"/>
      <c r="M27" s="558"/>
      <c r="N27" s="269"/>
      <c r="O27" s="269"/>
      <c r="P27" s="269"/>
      <c r="Q27" s="269"/>
      <c r="R27" s="429">
        <f t="shared" si="0"/>
        <v>0</v>
      </c>
      <c r="S27" s="429">
        <f t="shared" si="1"/>
        <v>0</v>
      </c>
      <c r="T27" s="428">
        <f t="shared" si="2"/>
        <v>0</v>
      </c>
      <c r="U27" s="428">
        <f t="shared" si="3"/>
        <v>0</v>
      </c>
      <c r="V27" s="559">
        <f t="shared" si="4"/>
        <v>0</v>
      </c>
      <c r="W27" s="247"/>
      <c r="X27" s="20">
        <v>0</v>
      </c>
      <c r="Y27" s="20">
        <v>0</v>
      </c>
      <c r="Z27" s="20"/>
      <c r="AA27" s="20"/>
      <c r="AB27" s="20"/>
      <c r="AC27" s="20"/>
      <c r="AD27" s="20"/>
      <c r="AE27" s="20"/>
      <c r="AF27" s="20"/>
      <c r="AG27" s="20"/>
      <c r="AH27" s="20"/>
      <c r="AI27" s="20"/>
      <c r="AJ27" s="20"/>
      <c r="AK27" s="20"/>
    </row>
    <row r="28" spans="2:37">
      <c r="B28" s="805"/>
      <c r="C28" s="250" t="s">
        <v>118</v>
      </c>
      <c r="D28" s="271">
        <v>0</v>
      </c>
      <c r="E28" s="271" t="s">
        <v>233</v>
      </c>
      <c r="F28" s="269">
        <v>0</v>
      </c>
      <c r="G28" s="557">
        <v>0</v>
      </c>
      <c r="H28" s="431"/>
      <c r="I28" s="558"/>
      <c r="J28" s="431"/>
      <c r="K28" s="558"/>
      <c r="L28" s="431"/>
      <c r="M28" s="558"/>
      <c r="N28" s="269"/>
      <c r="O28" s="269"/>
      <c r="P28" s="269"/>
      <c r="Q28" s="269"/>
      <c r="R28" s="429"/>
      <c r="S28" s="429"/>
      <c r="T28" s="428"/>
      <c r="U28" s="428"/>
      <c r="V28" s="559"/>
      <c r="W28" s="247"/>
      <c r="X28" s="20">
        <v>0</v>
      </c>
      <c r="Y28" s="20">
        <v>0</v>
      </c>
      <c r="Z28" s="20"/>
      <c r="AA28" s="20"/>
      <c r="AB28" s="20"/>
      <c r="AC28" s="20"/>
      <c r="AD28" s="20"/>
      <c r="AE28" s="20"/>
      <c r="AF28" s="20"/>
      <c r="AG28" s="20"/>
      <c r="AH28" s="20"/>
      <c r="AI28" s="20"/>
      <c r="AJ28" s="20"/>
      <c r="AK28" s="20"/>
    </row>
    <row r="29" spans="2:37">
      <c r="B29" s="805"/>
      <c r="C29" s="250" t="s">
        <v>153</v>
      </c>
      <c r="D29" s="271">
        <v>0</v>
      </c>
      <c r="E29" s="271" t="s">
        <v>233</v>
      </c>
      <c r="F29" s="269">
        <v>0</v>
      </c>
      <c r="G29" s="557">
        <v>0</v>
      </c>
      <c r="H29" s="431"/>
      <c r="I29" s="558"/>
      <c r="J29" s="431"/>
      <c r="K29" s="558"/>
      <c r="L29" s="431"/>
      <c r="M29" s="558"/>
      <c r="N29" s="269"/>
      <c r="O29" s="269"/>
      <c r="P29" s="269"/>
      <c r="Q29" s="269"/>
      <c r="R29" s="429"/>
      <c r="S29" s="429"/>
      <c r="T29" s="428"/>
      <c r="U29" s="428"/>
      <c r="V29" s="559"/>
      <c r="W29" s="247"/>
      <c r="X29" s="20">
        <v>0</v>
      </c>
      <c r="Y29" s="20">
        <v>0</v>
      </c>
      <c r="Z29" s="20"/>
      <c r="AA29" s="20"/>
      <c r="AB29" s="20"/>
      <c r="AC29" s="20"/>
      <c r="AD29" s="20"/>
      <c r="AE29" s="20"/>
      <c r="AF29" s="20"/>
      <c r="AG29" s="20"/>
      <c r="AH29" s="20"/>
      <c r="AI29" s="20"/>
      <c r="AJ29" s="20"/>
      <c r="AK29" s="20"/>
    </row>
    <row r="30" spans="2:37">
      <c r="B30" s="805"/>
      <c r="C30" s="250"/>
      <c r="D30" s="271"/>
      <c r="E30" s="271"/>
      <c r="F30" s="269"/>
      <c r="G30" s="557"/>
      <c r="H30" s="431"/>
      <c r="I30" s="558"/>
      <c r="J30" s="431"/>
      <c r="K30" s="558"/>
      <c r="L30" s="431"/>
      <c r="M30" s="558"/>
      <c r="N30" s="269"/>
      <c r="O30" s="269"/>
      <c r="P30" s="269"/>
      <c r="Q30" s="269"/>
      <c r="R30" s="429"/>
      <c r="S30" s="429"/>
      <c r="T30" s="428"/>
      <c r="U30" s="428"/>
      <c r="V30" s="559"/>
      <c r="W30" s="247"/>
      <c r="X30" s="20">
        <v>0</v>
      </c>
      <c r="Y30" s="20">
        <v>0</v>
      </c>
      <c r="Z30" s="20"/>
      <c r="AA30" s="20"/>
      <c r="AB30" s="20"/>
      <c r="AC30" s="20"/>
      <c r="AD30" s="20"/>
      <c r="AE30" s="20"/>
      <c r="AF30" s="20"/>
      <c r="AG30" s="20"/>
      <c r="AH30" s="20"/>
      <c r="AI30" s="20"/>
      <c r="AJ30" s="20"/>
      <c r="AK30" s="20"/>
    </row>
    <row r="31" spans="2:37">
      <c r="B31" s="805"/>
      <c r="C31" s="250"/>
      <c r="D31" s="271"/>
      <c r="E31" s="271"/>
      <c r="F31" s="269"/>
      <c r="G31" s="557"/>
      <c r="H31" s="431"/>
      <c r="I31" s="558"/>
      <c r="J31" s="431"/>
      <c r="K31" s="558"/>
      <c r="L31" s="431"/>
      <c r="M31" s="558"/>
      <c r="N31" s="269"/>
      <c r="O31" s="269"/>
      <c r="P31" s="269"/>
      <c r="Q31" s="269"/>
      <c r="R31" s="429">
        <f t="shared" si="0"/>
        <v>0</v>
      </c>
      <c r="S31" s="429">
        <f t="shared" si="1"/>
        <v>0</v>
      </c>
      <c r="T31" s="428">
        <f t="shared" si="2"/>
        <v>0</v>
      </c>
      <c r="U31" s="428">
        <f t="shared" si="3"/>
        <v>0</v>
      </c>
      <c r="V31" s="559">
        <f t="shared" si="4"/>
        <v>0</v>
      </c>
      <c r="W31" s="247"/>
      <c r="X31" s="20">
        <v>0</v>
      </c>
      <c r="Y31" s="20">
        <v>0</v>
      </c>
      <c r="Z31" s="20"/>
      <c r="AA31" s="20"/>
      <c r="AB31" s="20"/>
      <c r="AC31" s="20"/>
      <c r="AD31" s="20"/>
      <c r="AE31" s="20"/>
      <c r="AF31" s="20"/>
      <c r="AG31" s="20"/>
      <c r="AH31" s="20"/>
      <c r="AI31" s="20"/>
      <c r="AJ31" s="20"/>
      <c r="AK31" s="20"/>
    </row>
    <row r="32" spans="2:37">
      <c r="B32" s="805"/>
      <c r="C32" s="250"/>
      <c r="D32" s="271"/>
      <c r="E32" s="271"/>
      <c r="F32" s="269"/>
      <c r="G32" s="557"/>
      <c r="H32" s="431"/>
      <c r="I32" s="558"/>
      <c r="J32" s="431"/>
      <c r="K32" s="558"/>
      <c r="L32" s="431"/>
      <c r="M32" s="558"/>
      <c r="N32" s="269"/>
      <c r="O32" s="269"/>
      <c r="P32" s="269"/>
      <c r="Q32" s="269"/>
      <c r="R32" s="429">
        <f t="shared" si="0"/>
        <v>0</v>
      </c>
      <c r="S32" s="429">
        <f t="shared" si="1"/>
        <v>0</v>
      </c>
      <c r="T32" s="428">
        <f t="shared" si="2"/>
        <v>0</v>
      </c>
      <c r="U32" s="428">
        <f t="shared" si="3"/>
        <v>0</v>
      </c>
      <c r="V32" s="559">
        <f t="shared" si="4"/>
        <v>0</v>
      </c>
      <c r="W32" s="247"/>
      <c r="X32" s="20">
        <v>0</v>
      </c>
      <c r="Y32" s="20">
        <v>0</v>
      </c>
      <c r="Z32" s="20"/>
      <c r="AA32" s="20"/>
      <c r="AB32" s="20"/>
      <c r="AC32" s="20"/>
      <c r="AD32" s="20"/>
      <c r="AE32" s="20"/>
      <c r="AF32" s="20"/>
      <c r="AG32" s="20"/>
      <c r="AH32" s="20"/>
      <c r="AI32" s="20"/>
      <c r="AJ32" s="20"/>
      <c r="AK32" s="20"/>
    </row>
    <row r="33" spans="2:64">
      <c r="B33" s="805"/>
      <c r="C33" s="250"/>
      <c r="D33" s="271"/>
      <c r="E33" s="271"/>
      <c r="F33" s="269"/>
      <c r="G33" s="557"/>
      <c r="H33" s="431"/>
      <c r="I33" s="558"/>
      <c r="J33" s="431"/>
      <c r="K33" s="558"/>
      <c r="L33" s="431"/>
      <c r="M33" s="558"/>
      <c r="N33" s="269"/>
      <c r="O33" s="269"/>
      <c r="P33" s="269"/>
      <c r="Q33" s="269"/>
      <c r="R33" s="429">
        <f t="shared" si="0"/>
        <v>0</v>
      </c>
      <c r="S33" s="429">
        <f t="shared" si="1"/>
        <v>0</v>
      </c>
      <c r="T33" s="428">
        <f t="shared" si="2"/>
        <v>0</v>
      </c>
      <c r="U33" s="428">
        <f t="shared" si="3"/>
        <v>0</v>
      </c>
      <c r="V33" s="559">
        <f t="shared" si="4"/>
        <v>0</v>
      </c>
      <c r="W33" s="247"/>
      <c r="X33" s="20">
        <v>0</v>
      </c>
      <c r="Y33" s="20">
        <v>0</v>
      </c>
      <c r="Z33" s="20"/>
      <c r="AA33" s="20"/>
      <c r="AB33" s="20"/>
      <c r="AC33" s="20"/>
      <c r="AD33" s="20"/>
      <c r="AE33" s="20"/>
      <c r="AF33" s="20"/>
      <c r="AG33" s="20"/>
      <c r="AH33" s="20"/>
      <c r="AI33" s="20"/>
      <c r="AJ33" s="20"/>
      <c r="AK33" s="20"/>
    </row>
    <row r="34" spans="2:64">
      <c r="B34" s="799" t="s">
        <v>65</v>
      </c>
      <c r="C34" s="800"/>
      <c r="D34" s="251">
        <f>SUM(D12:D33)</f>
        <v>139</v>
      </c>
      <c r="E34" s="251" t="s">
        <v>233</v>
      </c>
      <c r="F34" s="251">
        <f>+SUM(F12:F33)</f>
        <v>91</v>
      </c>
      <c r="G34" s="251">
        <f>SUM(G12:G33)</f>
        <v>88</v>
      </c>
      <c r="H34" s="251">
        <f>+SUM(H12:H33)</f>
        <v>0</v>
      </c>
      <c r="I34" s="251">
        <f t="shared" ref="I34:P34" si="5">SUM(I12:I33)</f>
        <v>0</v>
      </c>
      <c r="J34" s="251">
        <f>+SUM(J12:J33)</f>
        <v>0</v>
      </c>
      <c r="K34" s="251">
        <f t="shared" si="5"/>
        <v>0</v>
      </c>
      <c r="L34" s="251">
        <f>+SUM(L12:L33)</f>
        <v>0</v>
      </c>
      <c r="M34" s="251">
        <f t="shared" si="5"/>
        <v>0</v>
      </c>
      <c r="N34" s="251">
        <f t="shared" si="5"/>
        <v>0</v>
      </c>
      <c r="O34" s="251">
        <f t="shared" si="5"/>
        <v>0</v>
      </c>
      <c r="P34" s="251">
        <f t="shared" si="5"/>
        <v>0</v>
      </c>
      <c r="Q34" s="251">
        <f>SUM(Q12:Q33)</f>
        <v>0</v>
      </c>
      <c r="R34" s="251">
        <f>SUM(R12:R33)</f>
        <v>66</v>
      </c>
      <c r="S34" s="251">
        <f t="shared" ref="S34:V34" si="6">SUM(S12:S33)</f>
        <v>0</v>
      </c>
      <c r="T34" s="251">
        <f t="shared" si="6"/>
        <v>0</v>
      </c>
      <c r="U34" s="251">
        <f t="shared" si="6"/>
        <v>0</v>
      </c>
      <c r="V34" s="251">
        <f t="shared" si="6"/>
        <v>66</v>
      </c>
      <c r="W34" s="251"/>
      <c r="X34" s="20"/>
      <c r="Y34" s="20"/>
      <c r="Z34" s="20"/>
      <c r="AA34" s="20"/>
      <c r="AB34" s="20"/>
      <c r="AC34" s="20"/>
      <c r="AD34" s="20"/>
      <c r="AE34" s="20"/>
      <c r="AF34" s="20"/>
      <c r="AG34" s="20"/>
      <c r="AH34" s="20"/>
      <c r="AI34" s="20"/>
      <c r="AJ34" s="20"/>
      <c r="AK34" s="20"/>
    </row>
    <row r="35" spans="2:64">
      <c r="AF35" s="70"/>
      <c r="AG35" s="70"/>
      <c r="AH35" s="70"/>
      <c r="AI35" s="70"/>
      <c r="AJ35" s="70"/>
      <c r="AK35" s="70"/>
    </row>
    <row r="36" spans="2:64" s="70" customFormat="1">
      <c r="B36" s="814" t="s">
        <v>139</v>
      </c>
      <c r="C36" s="814" t="s">
        <v>161</v>
      </c>
      <c r="D36" s="817" t="s">
        <v>158</v>
      </c>
      <c r="E36" s="818"/>
      <c r="F36" s="818"/>
      <c r="G36" s="818"/>
      <c r="H36" s="818"/>
      <c r="I36" s="818"/>
      <c r="J36" s="818"/>
      <c r="K36" s="818"/>
      <c r="L36" s="818"/>
      <c r="M36" s="818"/>
      <c r="N36" s="818"/>
      <c r="O36" s="818"/>
      <c r="P36" s="818"/>
      <c r="Q36" s="818"/>
      <c r="R36" s="818"/>
      <c r="S36" s="818"/>
      <c r="T36" s="818"/>
      <c r="U36" s="818"/>
      <c r="V36" s="818"/>
      <c r="W36" s="818"/>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row>
    <row r="37" spans="2:64" s="70" customFormat="1" ht="32.25" customHeight="1">
      <c r="B37" s="815"/>
      <c r="C37" s="815"/>
      <c r="D37" s="810" t="s">
        <v>163</v>
      </c>
      <c r="E37" s="811"/>
      <c r="F37" s="811"/>
      <c r="G37" s="811"/>
      <c r="H37" s="811"/>
      <c r="I37" s="811"/>
      <c r="J37" s="811"/>
      <c r="K37" s="811"/>
      <c r="L37" s="811"/>
      <c r="M37" s="811"/>
      <c r="N37" s="811"/>
      <c r="O37" s="811"/>
      <c r="P37" s="811"/>
      <c r="Q37" s="811"/>
      <c r="R37" s="811"/>
      <c r="S37" s="811"/>
      <c r="T37" s="811"/>
      <c r="U37" s="811"/>
      <c r="V37" s="811"/>
      <c r="W37" s="811"/>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row>
    <row r="38" spans="2:64" s="70" customFormat="1" ht="19.95" customHeight="1">
      <c r="B38" s="815"/>
      <c r="C38" s="815"/>
      <c r="D38" s="806" t="s">
        <v>304</v>
      </c>
      <c r="E38" s="807"/>
      <c r="F38" s="807"/>
      <c r="G38" s="807"/>
      <c r="H38" s="807"/>
      <c r="I38" s="807"/>
      <c r="J38" s="807"/>
      <c r="K38" s="807"/>
      <c r="L38" s="807"/>
      <c r="M38" s="808"/>
      <c r="N38" s="806" t="s">
        <v>305</v>
      </c>
      <c r="O38" s="807"/>
      <c r="P38" s="807"/>
      <c r="Q38" s="808"/>
      <c r="R38" s="812" t="s">
        <v>392</v>
      </c>
      <c r="S38" s="812" t="s">
        <v>393</v>
      </c>
      <c r="T38" s="812" t="s">
        <v>394</v>
      </c>
      <c r="U38" s="812" t="s">
        <v>395</v>
      </c>
      <c r="V38" s="812" t="s">
        <v>396</v>
      </c>
      <c r="W38" s="812" t="s">
        <v>306</v>
      </c>
      <c r="X38" s="20"/>
      <c r="Y38" s="20"/>
    </row>
    <row r="39" spans="2:64" ht="36.75" customHeight="1">
      <c r="B39" s="815"/>
      <c r="C39" s="815"/>
      <c r="D39" s="802" t="s">
        <v>386</v>
      </c>
      <c r="E39" s="802" t="s">
        <v>160</v>
      </c>
      <c r="F39" s="802" t="s">
        <v>398</v>
      </c>
      <c r="G39" s="802" t="s">
        <v>388</v>
      </c>
      <c r="H39" s="802" t="s">
        <v>399</v>
      </c>
      <c r="I39" s="802" t="s">
        <v>389</v>
      </c>
      <c r="J39" s="802" t="s">
        <v>401</v>
      </c>
      <c r="K39" s="802" t="s">
        <v>390</v>
      </c>
      <c r="L39" s="802" t="s">
        <v>400</v>
      </c>
      <c r="M39" s="802" t="s">
        <v>391</v>
      </c>
      <c r="N39" s="802" t="s">
        <v>402</v>
      </c>
      <c r="O39" s="802" t="s">
        <v>403</v>
      </c>
      <c r="P39" s="802" t="s">
        <v>405</v>
      </c>
      <c r="Q39" s="813" t="s">
        <v>406</v>
      </c>
      <c r="R39" s="796"/>
      <c r="S39" s="796"/>
      <c r="T39" s="796"/>
      <c r="U39" s="796"/>
      <c r="V39" s="796"/>
      <c r="W39" s="796"/>
      <c r="X39" s="582"/>
      <c r="Y39" s="582"/>
      <c r="Z39" s="20"/>
      <c r="AA39" s="20"/>
      <c r="AB39" s="20"/>
      <c r="AC39" s="20"/>
      <c r="AD39" s="20"/>
      <c r="AE39" s="20"/>
      <c r="AF39" s="20"/>
      <c r="AG39" s="20"/>
      <c r="AH39" s="20"/>
      <c r="AI39" s="20"/>
      <c r="AJ39" s="20"/>
      <c r="AK39" s="20"/>
    </row>
    <row r="40" spans="2:64" ht="27.75" customHeight="1">
      <c r="B40" s="816"/>
      <c r="C40" s="816"/>
      <c r="D40" s="803"/>
      <c r="E40" s="803"/>
      <c r="F40" s="803"/>
      <c r="G40" s="803"/>
      <c r="H40" s="803"/>
      <c r="I40" s="803"/>
      <c r="J40" s="803"/>
      <c r="K40" s="803"/>
      <c r="L40" s="803"/>
      <c r="M40" s="803"/>
      <c r="N40" s="803"/>
      <c r="O40" s="803"/>
      <c r="P40" s="803"/>
      <c r="Q40" s="797"/>
      <c r="R40" s="798"/>
      <c r="S40" s="798"/>
      <c r="T40" s="798"/>
      <c r="U40" s="798"/>
      <c r="V40" s="798"/>
      <c r="W40" s="547"/>
      <c r="X40" s="580" t="s">
        <v>525</v>
      </c>
      <c r="Y40" s="580" t="s">
        <v>526</v>
      </c>
      <c r="Z40" s="20"/>
      <c r="AA40" s="20"/>
      <c r="AB40" s="20"/>
      <c r="AC40" s="20"/>
      <c r="AD40" s="20"/>
      <c r="AE40" s="20"/>
      <c r="AF40" s="20"/>
      <c r="AG40" s="20"/>
      <c r="AH40" s="20"/>
      <c r="AI40" s="20"/>
      <c r="AJ40" s="20"/>
      <c r="AK40" s="20"/>
    </row>
    <row r="41" spans="2:64">
      <c r="B41" s="804" t="s">
        <v>116</v>
      </c>
      <c r="C41" s="286" t="s">
        <v>27</v>
      </c>
      <c r="D41" s="271">
        <v>8</v>
      </c>
      <c r="E41" s="271" t="s">
        <v>521</v>
      </c>
      <c r="F41" s="269">
        <v>8</v>
      </c>
      <c r="G41" s="557">
        <v>8</v>
      </c>
      <c r="H41" s="431"/>
      <c r="I41" s="558"/>
      <c r="J41" s="431"/>
      <c r="K41" s="558"/>
      <c r="L41" s="431"/>
      <c r="M41" s="558"/>
      <c r="N41" s="269"/>
      <c r="O41" s="269"/>
      <c r="P41" s="269"/>
      <c r="Q41" s="269"/>
      <c r="R41" s="429">
        <f>+G41+N41</f>
        <v>8</v>
      </c>
      <c r="S41" s="429">
        <f>+I41+O41</f>
        <v>0</v>
      </c>
      <c r="T41" s="428">
        <f>+K41+P41</f>
        <v>0</v>
      </c>
      <c r="U41" s="428">
        <f>+M41+Q41</f>
        <v>0</v>
      </c>
      <c r="V41" s="559">
        <f>R41+S41+T41+U41</f>
        <v>8</v>
      </c>
      <c r="W41" s="247"/>
      <c r="X41" s="20">
        <v>1</v>
      </c>
      <c r="Y41" s="20">
        <v>1</v>
      </c>
      <c r="Z41" s="20"/>
      <c r="AA41" s="20"/>
      <c r="AB41" s="20"/>
      <c r="AC41" s="20"/>
      <c r="AD41" s="20"/>
      <c r="AE41" s="20"/>
      <c r="AF41" s="20"/>
      <c r="AG41" s="20"/>
      <c r="AH41" s="20"/>
      <c r="AI41" s="20"/>
      <c r="AJ41" s="20"/>
      <c r="AK41" s="20"/>
    </row>
    <row r="42" spans="2:64">
      <c r="B42" s="805"/>
      <c r="C42" s="287" t="s">
        <v>28</v>
      </c>
      <c r="D42" s="271">
        <v>4</v>
      </c>
      <c r="E42" s="271" t="s">
        <v>521</v>
      </c>
      <c r="F42" s="269">
        <v>4</v>
      </c>
      <c r="G42" s="557">
        <v>4</v>
      </c>
      <c r="H42" s="431"/>
      <c r="I42" s="558"/>
      <c r="J42" s="431"/>
      <c r="K42" s="558"/>
      <c r="L42" s="431"/>
      <c r="M42" s="558"/>
      <c r="N42" s="269"/>
      <c r="O42" s="269"/>
      <c r="P42" s="269"/>
      <c r="Q42" s="269"/>
      <c r="R42" s="429">
        <f t="shared" ref="R42:R65" si="7">+G42+N42</f>
        <v>4</v>
      </c>
      <c r="S42" s="429">
        <f t="shared" ref="S42:S65" si="8">+I42+O42</f>
        <v>0</v>
      </c>
      <c r="T42" s="428">
        <f t="shared" ref="T42:T65" si="9">+K42+P42</f>
        <v>0</v>
      </c>
      <c r="U42" s="428">
        <f t="shared" ref="U42:U65" si="10">+M42+Q42</f>
        <v>0</v>
      </c>
      <c r="V42" s="559">
        <f t="shared" ref="V42:V65" si="11">R42+S42+T42+U42</f>
        <v>4</v>
      </c>
      <c r="W42" s="247"/>
      <c r="X42" s="20">
        <v>1</v>
      </c>
      <c r="Y42" s="20">
        <v>1</v>
      </c>
      <c r="Z42" s="20"/>
      <c r="AA42" s="20"/>
      <c r="AB42" s="20"/>
      <c r="AC42" s="20"/>
      <c r="AD42" s="20"/>
      <c r="AE42" s="20"/>
      <c r="AF42" s="20"/>
      <c r="AG42" s="20"/>
      <c r="AH42" s="20"/>
      <c r="AI42" s="20"/>
      <c r="AJ42" s="20"/>
      <c r="AK42" s="20"/>
    </row>
    <row r="43" spans="2:64">
      <c r="B43" s="805"/>
      <c r="C43" s="287" t="s">
        <v>28</v>
      </c>
      <c r="D43" s="271">
        <v>2</v>
      </c>
      <c r="E43" s="271" t="s">
        <v>522</v>
      </c>
      <c r="F43" s="269">
        <v>0</v>
      </c>
      <c r="G43" s="557">
        <v>0</v>
      </c>
      <c r="H43" s="431"/>
      <c r="I43" s="558"/>
      <c r="J43" s="431"/>
      <c r="K43" s="558"/>
      <c r="L43" s="431"/>
      <c r="M43" s="558"/>
      <c r="N43" s="269"/>
      <c r="O43" s="269"/>
      <c r="P43" s="269"/>
      <c r="Q43" s="269"/>
      <c r="R43" s="429"/>
      <c r="S43" s="429"/>
      <c r="T43" s="428"/>
      <c r="U43" s="428"/>
      <c r="V43" s="559"/>
      <c r="W43" s="270"/>
      <c r="X43" s="20">
        <v>0</v>
      </c>
      <c r="Y43" s="20">
        <v>0</v>
      </c>
      <c r="Z43" s="20"/>
      <c r="AA43" s="20"/>
      <c r="AB43" s="20"/>
      <c r="AC43" s="20"/>
      <c r="AD43" s="20"/>
      <c r="AE43" s="20"/>
      <c r="AF43" s="20"/>
      <c r="AG43" s="20"/>
      <c r="AH43" s="20"/>
      <c r="AI43" s="20"/>
      <c r="AJ43" s="20"/>
      <c r="AK43" s="20"/>
    </row>
    <row r="44" spans="2:64">
      <c r="B44" s="805"/>
      <c r="C44" s="287" t="s">
        <v>83</v>
      </c>
      <c r="D44" s="271">
        <v>2</v>
      </c>
      <c r="E44" s="271" t="s">
        <v>522</v>
      </c>
      <c r="F44" s="269">
        <v>0</v>
      </c>
      <c r="G44" s="557">
        <v>0</v>
      </c>
      <c r="H44" s="431"/>
      <c r="I44" s="558"/>
      <c r="J44" s="431"/>
      <c r="K44" s="558"/>
      <c r="L44" s="431"/>
      <c r="M44" s="558"/>
      <c r="N44" s="269"/>
      <c r="O44" s="269"/>
      <c r="P44" s="269"/>
      <c r="Q44" s="269"/>
      <c r="R44" s="429">
        <f t="shared" si="7"/>
        <v>0</v>
      </c>
      <c r="S44" s="429">
        <f t="shared" si="8"/>
        <v>0</v>
      </c>
      <c r="T44" s="428">
        <f t="shared" si="9"/>
        <v>0</v>
      </c>
      <c r="U44" s="428">
        <f t="shared" si="10"/>
        <v>0</v>
      </c>
      <c r="V44" s="559">
        <f t="shared" si="11"/>
        <v>0</v>
      </c>
      <c r="W44" s="247"/>
      <c r="X44" s="20">
        <v>0</v>
      </c>
      <c r="Y44" s="20">
        <v>0</v>
      </c>
      <c r="Z44" s="20"/>
      <c r="AA44" s="20"/>
      <c r="AB44" s="20"/>
      <c r="AC44" s="20"/>
      <c r="AD44" s="20"/>
      <c r="AE44" s="20"/>
      <c r="AF44" s="20"/>
      <c r="AG44" s="20"/>
      <c r="AH44" s="20"/>
      <c r="AI44" s="20"/>
      <c r="AJ44" s="20"/>
      <c r="AK44" s="20"/>
    </row>
    <row r="45" spans="2:64">
      <c r="B45" s="805"/>
      <c r="C45" s="287" t="s">
        <v>117</v>
      </c>
      <c r="D45" s="271">
        <v>2</v>
      </c>
      <c r="E45" s="271" t="s">
        <v>527</v>
      </c>
      <c r="F45" s="269">
        <f>2*3</f>
        <v>6</v>
      </c>
      <c r="G45" s="557">
        <v>6</v>
      </c>
      <c r="H45" s="431"/>
      <c r="I45" s="558"/>
      <c r="J45" s="431"/>
      <c r="K45" s="558"/>
      <c r="L45" s="431"/>
      <c r="M45" s="558"/>
      <c r="N45" s="269"/>
      <c r="O45" s="269"/>
      <c r="P45" s="269"/>
      <c r="Q45" s="269"/>
      <c r="R45" s="429">
        <f t="shared" si="7"/>
        <v>6</v>
      </c>
      <c r="S45" s="429">
        <f t="shared" si="8"/>
        <v>0</v>
      </c>
      <c r="T45" s="428">
        <f t="shared" si="9"/>
        <v>0</v>
      </c>
      <c r="U45" s="428">
        <f t="shared" si="10"/>
        <v>0</v>
      </c>
      <c r="V45" s="559">
        <f t="shared" si="11"/>
        <v>6</v>
      </c>
      <c r="W45" s="247"/>
      <c r="X45" s="20">
        <v>3</v>
      </c>
      <c r="Y45" s="20">
        <v>3</v>
      </c>
      <c r="Z45" s="20"/>
      <c r="AA45" s="20"/>
      <c r="AB45" s="20"/>
      <c r="AC45" s="20"/>
      <c r="AD45" s="20"/>
      <c r="AE45" s="20"/>
      <c r="AF45" s="20"/>
      <c r="AG45" s="20"/>
      <c r="AH45" s="20"/>
      <c r="AI45" s="20"/>
      <c r="AJ45" s="20"/>
      <c r="AK45" s="20"/>
    </row>
    <row r="46" spans="2:64">
      <c r="B46" s="805"/>
      <c r="C46" s="287" t="s">
        <v>117</v>
      </c>
      <c r="D46" s="271">
        <v>2</v>
      </c>
      <c r="E46" s="271" t="s">
        <v>522</v>
      </c>
      <c r="F46" s="269">
        <v>0</v>
      </c>
      <c r="G46" s="557">
        <v>0</v>
      </c>
      <c r="H46" s="431"/>
      <c r="I46" s="558"/>
      <c r="J46" s="431"/>
      <c r="K46" s="558"/>
      <c r="L46" s="431"/>
      <c r="M46" s="558"/>
      <c r="N46" s="269"/>
      <c r="O46" s="269"/>
      <c r="P46" s="269"/>
      <c r="Q46" s="269"/>
      <c r="R46" s="429">
        <f t="shared" si="7"/>
        <v>0</v>
      </c>
      <c r="S46" s="429"/>
      <c r="T46" s="428"/>
      <c r="U46" s="428"/>
      <c r="V46" s="559"/>
      <c r="W46" s="247"/>
      <c r="X46" s="20">
        <v>0</v>
      </c>
      <c r="Y46" s="20">
        <v>0</v>
      </c>
      <c r="Z46" s="20"/>
      <c r="AA46" s="20"/>
      <c r="AB46" s="20"/>
      <c r="AC46" s="20"/>
      <c r="AD46" s="20"/>
      <c r="AE46" s="20"/>
      <c r="AF46" s="20"/>
      <c r="AG46" s="20"/>
      <c r="AH46" s="20"/>
      <c r="AI46" s="20"/>
      <c r="AJ46" s="20"/>
      <c r="AK46" s="20"/>
    </row>
    <row r="47" spans="2:64">
      <c r="B47" s="805"/>
      <c r="C47" s="287" t="s">
        <v>117</v>
      </c>
      <c r="D47" s="271">
        <v>2</v>
      </c>
      <c r="E47" s="271" t="s">
        <v>523</v>
      </c>
      <c r="F47" s="269">
        <v>0</v>
      </c>
      <c r="G47" s="557">
        <v>0</v>
      </c>
      <c r="H47" s="431"/>
      <c r="I47" s="558"/>
      <c r="J47" s="431"/>
      <c r="K47" s="558"/>
      <c r="L47" s="431"/>
      <c r="M47" s="558"/>
      <c r="N47" s="269"/>
      <c r="O47" s="269"/>
      <c r="P47" s="269"/>
      <c r="Q47" s="269"/>
      <c r="R47" s="429">
        <f t="shared" si="7"/>
        <v>0</v>
      </c>
      <c r="S47" s="429"/>
      <c r="T47" s="428"/>
      <c r="U47" s="428"/>
      <c r="V47" s="559"/>
      <c r="W47" s="247"/>
      <c r="X47" s="20">
        <v>0</v>
      </c>
      <c r="Y47" s="20">
        <v>0</v>
      </c>
      <c r="Z47" s="20"/>
      <c r="AA47" s="20"/>
      <c r="AB47" s="20"/>
      <c r="AC47" s="20"/>
      <c r="AD47" s="20"/>
      <c r="AE47" s="20"/>
      <c r="AF47" s="20"/>
      <c r="AG47" s="20"/>
      <c r="AH47" s="20"/>
      <c r="AI47" s="20"/>
      <c r="AJ47" s="20"/>
      <c r="AK47" s="20"/>
    </row>
    <row r="48" spans="2:64">
      <c r="B48" s="805"/>
      <c r="C48" s="287" t="s">
        <v>120</v>
      </c>
      <c r="D48" s="271">
        <v>0</v>
      </c>
      <c r="E48" s="271" t="s">
        <v>233</v>
      </c>
      <c r="F48" s="269">
        <v>0</v>
      </c>
      <c r="G48" s="557">
        <v>0</v>
      </c>
      <c r="H48" s="431"/>
      <c r="I48" s="558"/>
      <c r="J48" s="431"/>
      <c r="K48" s="558"/>
      <c r="L48" s="431"/>
      <c r="M48" s="558"/>
      <c r="N48" s="269"/>
      <c r="O48" s="269"/>
      <c r="P48" s="269"/>
      <c r="Q48" s="269"/>
      <c r="R48" s="429">
        <f t="shared" si="7"/>
        <v>0</v>
      </c>
      <c r="S48" s="429">
        <f t="shared" si="8"/>
        <v>0</v>
      </c>
      <c r="T48" s="428">
        <f t="shared" si="9"/>
        <v>0</v>
      </c>
      <c r="U48" s="428">
        <f t="shared" si="10"/>
        <v>0</v>
      </c>
      <c r="V48" s="559">
        <f t="shared" si="11"/>
        <v>0</v>
      </c>
      <c r="W48" s="247"/>
      <c r="X48" s="20">
        <v>0</v>
      </c>
      <c r="Y48" s="20">
        <v>0</v>
      </c>
      <c r="Z48" s="20"/>
      <c r="AA48" s="20"/>
      <c r="AB48" s="20"/>
      <c r="AC48" s="20"/>
      <c r="AD48" s="20"/>
      <c r="AE48" s="20"/>
      <c r="AF48" s="20"/>
      <c r="AG48" s="20"/>
      <c r="AH48" s="20"/>
      <c r="AI48" s="20"/>
      <c r="AJ48" s="20"/>
      <c r="AK48" s="20"/>
    </row>
    <row r="49" spans="2:37">
      <c r="B49" s="805"/>
      <c r="C49" s="287" t="s">
        <v>121</v>
      </c>
      <c r="D49" s="581">
        <v>5</v>
      </c>
      <c r="E49" s="271" t="s">
        <v>523</v>
      </c>
      <c r="F49" s="431">
        <v>5</v>
      </c>
      <c r="G49" s="557">
        <v>5</v>
      </c>
      <c r="H49" s="431"/>
      <c r="I49" s="558"/>
      <c r="J49" s="431"/>
      <c r="K49" s="558"/>
      <c r="L49" s="431"/>
      <c r="M49" s="558"/>
      <c r="N49" s="269"/>
      <c r="O49" s="269"/>
      <c r="P49" s="269"/>
      <c r="Q49" s="269"/>
      <c r="R49" s="429">
        <f t="shared" si="7"/>
        <v>5</v>
      </c>
      <c r="S49" s="429">
        <f t="shared" si="8"/>
        <v>0</v>
      </c>
      <c r="T49" s="428">
        <f t="shared" si="9"/>
        <v>0</v>
      </c>
      <c r="U49" s="428">
        <f t="shared" si="10"/>
        <v>0</v>
      </c>
      <c r="V49" s="559">
        <f t="shared" si="11"/>
        <v>5</v>
      </c>
      <c r="W49" s="247"/>
      <c r="X49" s="20">
        <v>1</v>
      </c>
      <c r="Y49" s="20">
        <v>1</v>
      </c>
      <c r="Z49" s="20"/>
      <c r="AA49" s="20"/>
      <c r="AB49" s="20"/>
      <c r="AC49" s="20"/>
      <c r="AD49" s="20"/>
      <c r="AE49" s="20"/>
      <c r="AF49" s="20"/>
      <c r="AG49" s="20"/>
      <c r="AH49" s="20"/>
      <c r="AI49" s="20"/>
      <c r="AJ49" s="20"/>
      <c r="AK49" s="20"/>
    </row>
    <row r="50" spans="2:37">
      <c r="B50" s="805"/>
      <c r="C50" s="287" t="s">
        <v>123</v>
      </c>
      <c r="D50" s="271">
        <v>11</v>
      </c>
      <c r="E50" s="271" t="s">
        <v>522</v>
      </c>
      <c r="F50" s="269">
        <v>0</v>
      </c>
      <c r="G50" s="557">
        <v>0</v>
      </c>
      <c r="H50" s="431"/>
      <c r="I50" s="558"/>
      <c r="J50" s="431"/>
      <c r="K50" s="558"/>
      <c r="L50" s="431"/>
      <c r="M50" s="558"/>
      <c r="N50" s="269"/>
      <c r="O50" s="269"/>
      <c r="P50" s="269"/>
      <c r="Q50" s="269"/>
      <c r="R50" s="429">
        <f t="shared" si="7"/>
        <v>0</v>
      </c>
      <c r="S50" s="429">
        <f t="shared" si="8"/>
        <v>0</v>
      </c>
      <c r="T50" s="428">
        <f t="shared" si="9"/>
        <v>0</v>
      </c>
      <c r="U50" s="428">
        <f t="shared" si="10"/>
        <v>0</v>
      </c>
      <c r="V50" s="559">
        <f t="shared" si="11"/>
        <v>0</v>
      </c>
      <c r="W50" s="247"/>
      <c r="X50" s="20">
        <v>0</v>
      </c>
      <c r="Y50" s="20">
        <v>0</v>
      </c>
      <c r="Z50" s="20"/>
      <c r="AA50" s="20"/>
      <c r="AB50" s="20"/>
      <c r="AC50" s="20"/>
      <c r="AD50" s="20"/>
      <c r="AE50" s="20"/>
      <c r="AF50" s="20"/>
      <c r="AG50" s="20"/>
      <c r="AH50" s="20"/>
      <c r="AI50" s="20"/>
      <c r="AJ50" s="20"/>
      <c r="AK50" s="20"/>
    </row>
    <row r="51" spans="2:37">
      <c r="B51" s="805"/>
      <c r="C51" s="287" t="s">
        <v>123</v>
      </c>
      <c r="D51" s="271">
        <v>1</v>
      </c>
      <c r="E51" s="271" t="s">
        <v>521</v>
      </c>
      <c r="F51" s="269">
        <v>1</v>
      </c>
      <c r="G51" s="557">
        <v>1</v>
      </c>
      <c r="H51" s="431"/>
      <c r="I51" s="558"/>
      <c r="J51" s="431"/>
      <c r="K51" s="558"/>
      <c r="L51" s="431"/>
      <c r="M51" s="558"/>
      <c r="N51" s="269"/>
      <c r="O51" s="269"/>
      <c r="P51" s="269"/>
      <c r="Q51" s="269"/>
      <c r="R51" s="429"/>
      <c r="S51" s="429"/>
      <c r="T51" s="428"/>
      <c r="U51" s="428"/>
      <c r="V51" s="559"/>
      <c r="W51" s="247"/>
      <c r="X51" s="20">
        <v>1</v>
      </c>
      <c r="Y51" s="20">
        <v>1</v>
      </c>
      <c r="Z51" s="20"/>
      <c r="AA51" s="20"/>
      <c r="AB51" s="20"/>
      <c r="AC51" s="20"/>
      <c r="AD51" s="20"/>
      <c r="AE51" s="20"/>
      <c r="AF51" s="20"/>
      <c r="AG51" s="20"/>
      <c r="AH51" s="20"/>
      <c r="AI51" s="20"/>
      <c r="AJ51" s="20"/>
      <c r="AK51" s="20"/>
    </row>
    <row r="52" spans="2:37">
      <c r="B52" s="805"/>
      <c r="C52" s="288" t="s">
        <v>88</v>
      </c>
      <c r="D52" s="271">
        <v>9</v>
      </c>
      <c r="E52" s="271" t="s">
        <v>527</v>
      </c>
      <c r="F52" s="269">
        <f>9*3</f>
        <v>27</v>
      </c>
      <c r="G52" s="557">
        <f>9*3</f>
        <v>27</v>
      </c>
      <c r="H52" s="431"/>
      <c r="I52" s="558"/>
      <c r="J52" s="431"/>
      <c r="K52" s="558"/>
      <c r="L52" s="431"/>
      <c r="M52" s="558"/>
      <c r="N52" s="269"/>
      <c r="O52" s="269"/>
      <c r="P52" s="269"/>
      <c r="Q52" s="269"/>
      <c r="R52" s="429">
        <f t="shared" si="7"/>
        <v>27</v>
      </c>
      <c r="S52" s="429">
        <f t="shared" si="8"/>
        <v>0</v>
      </c>
      <c r="T52" s="428">
        <f t="shared" si="9"/>
        <v>0</v>
      </c>
      <c r="U52" s="428">
        <f t="shared" si="10"/>
        <v>0</v>
      </c>
      <c r="V52" s="559">
        <f t="shared" si="11"/>
        <v>27</v>
      </c>
      <c r="W52" s="247"/>
      <c r="X52" s="20">
        <v>3</v>
      </c>
      <c r="Y52" s="20">
        <v>3</v>
      </c>
      <c r="Z52" s="20"/>
      <c r="AA52" s="20"/>
      <c r="AB52" s="20"/>
      <c r="AC52" s="20"/>
      <c r="AD52" s="20"/>
      <c r="AE52" s="20"/>
      <c r="AF52" s="20"/>
      <c r="AG52" s="20"/>
      <c r="AH52" s="20"/>
      <c r="AI52" s="20"/>
      <c r="AJ52" s="20"/>
      <c r="AK52" s="20"/>
    </row>
    <row r="53" spans="2:37">
      <c r="B53" s="805"/>
      <c r="C53" s="288" t="s">
        <v>88</v>
      </c>
      <c r="D53" s="271">
        <v>9</v>
      </c>
      <c r="E53" s="271" t="s">
        <v>521</v>
      </c>
      <c r="F53" s="269">
        <f>9*1</f>
        <v>9</v>
      </c>
      <c r="G53" s="557">
        <f>9*1</f>
        <v>9</v>
      </c>
      <c r="H53" s="431"/>
      <c r="I53" s="558"/>
      <c r="J53" s="431"/>
      <c r="K53" s="558"/>
      <c r="L53" s="431"/>
      <c r="M53" s="558"/>
      <c r="N53" s="269"/>
      <c r="O53" s="269"/>
      <c r="P53" s="269"/>
      <c r="Q53" s="269"/>
      <c r="R53" s="429"/>
      <c r="S53" s="429"/>
      <c r="T53" s="428"/>
      <c r="U53" s="428"/>
      <c r="V53" s="559"/>
      <c r="W53" s="247"/>
      <c r="X53" s="20">
        <v>1</v>
      </c>
      <c r="Y53" s="20">
        <v>1</v>
      </c>
      <c r="Z53" s="20"/>
      <c r="AA53" s="20"/>
      <c r="AB53" s="20"/>
      <c r="AC53" s="20"/>
      <c r="AD53" s="20"/>
      <c r="AE53" s="20"/>
      <c r="AF53" s="20"/>
      <c r="AG53" s="20"/>
      <c r="AH53" s="20"/>
      <c r="AI53" s="20"/>
      <c r="AJ53" s="20"/>
      <c r="AK53" s="20"/>
    </row>
    <row r="54" spans="2:37">
      <c r="B54" s="805"/>
      <c r="C54" s="288" t="s">
        <v>88</v>
      </c>
      <c r="D54" s="271">
        <v>95</v>
      </c>
      <c r="E54" s="271" t="s">
        <v>522</v>
      </c>
      <c r="F54" s="269">
        <v>95</v>
      </c>
      <c r="G54" s="557">
        <v>95</v>
      </c>
      <c r="H54" s="431"/>
      <c r="I54" s="558"/>
      <c r="J54" s="431"/>
      <c r="K54" s="558"/>
      <c r="L54" s="431"/>
      <c r="M54" s="558"/>
      <c r="N54" s="269"/>
      <c r="O54" s="269"/>
      <c r="P54" s="269"/>
      <c r="Q54" s="269"/>
      <c r="R54" s="429"/>
      <c r="S54" s="429"/>
      <c r="T54" s="428"/>
      <c r="U54" s="428"/>
      <c r="V54" s="559"/>
      <c r="W54" s="247"/>
      <c r="X54" s="20">
        <v>1</v>
      </c>
      <c r="Y54" s="20">
        <v>1</v>
      </c>
      <c r="Z54" s="20"/>
      <c r="AA54" s="20"/>
      <c r="AB54" s="20"/>
      <c r="AC54" s="20"/>
      <c r="AD54" s="20"/>
      <c r="AE54" s="20"/>
      <c r="AF54" s="20"/>
      <c r="AG54" s="20"/>
      <c r="AH54" s="20"/>
      <c r="AI54" s="20"/>
      <c r="AJ54" s="20"/>
      <c r="AK54" s="20"/>
    </row>
    <row r="55" spans="2:37">
      <c r="B55" s="805"/>
      <c r="C55" s="248" t="s">
        <v>125</v>
      </c>
      <c r="D55" s="271">
        <v>0</v>
      </c>
      <c r="E55" s="271" t="s">
        <v>233</v>
      </c>
      <c r="F55" s="269">
        <v>0</v>
      </c>
      <c r="G55" s="557">
        <v>0</v>
      </c>
      <c r="H55" s="431"/>
      <c r="I55" s="558"/>
      <c r="J55" s="431"/>
      <c r="K55" s="558"/>
      <c r="L55" s="431"/>
      <c r="M55" s="558"/>
      <c r="N55" s="269"/>
      <c r="O55" s="269"/>
      <c r="P55" s="269"/>
      <c r="Q55" s="269"/>
      <c r="R55" s="429">
        <f t="shared" si="7"/>
        <v>0</v>
      </c>
      <c r="S55" s="429">
        <f t="shared" si="8"/>
        <v>0</v>
      </c>
      <c r="T55" s="428">
        <f t="shared" si="9"/>
        <v>0</v>
      </c>
      <c r="U55" s="428">
        <f t="shared" si="10"/>
        <v>0</v>
      </c>
      <c r="V55" s="559">
        <f t="shared" si="11"/>
        <v>0</v>
      </c>
      <c r="W55" s="247"/>
      <c r="X55" s="20">
        <v>0</v>
      </c>
      <c r="Y55" s="20">
        <v>0</v>
      </c>
      <c r="Z55" s="20"/>
      <c r="AA55" s="20"/>
      <c r="AB55" s="20"/>
      <c r="AC55" s="20"/>
      <c r="AD55" s="20"/>
      <c r="AE55" s="20"/>
      <c r="AF55" s="20"/>
      <c r="AG55" s="20"/>
      <c r="AH55" s="20"/>
      <c r="AI55" s="20"/>
      <c r="AJ55" s="20"/>
      <c r="AK55" s="20"/>
    </row>
    <row r="56" spans="2:37">
      <c r="B56" s="805"/>
      <c r="C56" s="566" t="s">
        <v>127</v>
      </c>
      <c r="D56" s="271"/>
      <c r="E56" s="271"/>
      <c r="F56" s="269"/>
      <c r="G56" s="557"/>
      <c r="H56" s="431"/>
      <c r="I56" s="558"/>
      <c r="J56" s="431"/>
      <c r="K56" s="558"/>
      <c r="L56" s="431"/>
      <c r="M56" s="558"/>
      <c r="N56" s="269"/>
      <c r="O56" s="269"/>
      <c r="P56" s="269"/>
      <c r="Q56" s="269"/>
      <c r="R56" s="429">
        <f t="shared" si="7"/>
        <v>0</v>
      </c>
      <c r="S56" s="429">
        <f t="shared" si="8"/>
        <v>0</v>
      </c>
      <c r="T56" s="428">
        <f t="shared" si="9"/>
        <v>0</v>
      </c>
      <c r="U56" s="428">
        <f t="shared" si="10"/>
        <v>0</v>
      </c>
      <c r="V56" s="559">
        <f t="shared" si="11"/>
        <v>0</v>
      </c>
      <c r="W56" s="247"/>
      <c r="X56" s="20"/>
      <c r="Y56" s="20"/>
      <c r="Z56" s="20"/>
      <c r="AA56" s="20"/>
      <c r="AB56" s="20"/>
      <c r="AC56" s="20"/>
      <c r="AD56" s="20"/>
      <c r="AE56" s="20"/>
      <c r="AF56" s="20"/>
      <c r="AG56" s="20"/>
      <c r="AH56" s="20"/>
      <c r="AI56" s="20"/>
      <c r="AJ56" s="20"/>
      <c r="AK56" s="20"/>
    </row>
    <row r="57" spans="2:37">
      <c r="B57" s="805"/>
      <c r="C57" s="566" t="s">
        <v>128</v>
      </c>
      <c r="D57" s="271"/>
      <c r="E57" s="271"/>
      <c r="F57" s="269"/>
      <c r="G57" s="557"/>
      <c r="H57" s="431"/>
      <c r="I57" s="558"/>
      <c r="J57" s="431"/>
      <c r="K57" s="558"/>
      <c r="L57" s="431"/>
      <c r="M57" s="558"/>
      <c r="N57" s="269"/>
      <c r="O57" s="269"/>
      <c r="P57" s="269"/>
      <c r="Q57" s="269"/>
      <c r="R57" s="429"/>
      <c r="S57" s="429"/>
      <c r="T57" s="428"/>
      <c r="U57" s="428"/>
      <c r="V57" s="559"/>
      <c r="W57" s="247"/>
      <c r="X57" s="20"/>
      <c r="Y57" s="20"/>
      <c r="Z57" s="20"/>
      <c r="AA57" s="20"/>
      <c r="AB57" s="20"/>
      <c r="AC57" s="20"/>
      <c r="AD57" s="20"/>
      <c r="AE57" s="20"/>
      <c r="AF57" s="20"/>
      <c r="AG57" s="20"/>
      <c r="AH57" s="20"/>
      <c r="AI57" s="20"/>
      <c r="AJ57" s="20"/>
      <c r="AK57" s="20"/>
    </row>
    <row r="58" spans="2:37">
      <c r="B58" s="805"/>
      <c r="C58" s="578" t="s">
        <v>152</v>
      </c>
      <c r="D58" s="271"/>
      <c r="E58" s="271"/>
      <c r="F58" s="269"/>
      <c r="G58" s="557"/>
      <c r="H58" s="431"/>
      <c r="I58" s="558"/>
      <c r="J58" s="431"/>
      <c r="K58" s="558"/>
      <c r="L58" s="431"/>
      <c r="M58" s="558"/>
      <c r="N58" s="269"/>
      <c r="O58" s="269"/>
      <c r="P58" s="269"/>
      <c r="Q58" s="269"/>
      <c r="R58" s="429"/>
      <c r="S58" s="429"/>
      <c r="T58" s="428"/>
      <c r="U58" s="428"/>
      <c r="V58" s="559"/>
      <c r="W58" s="247"/>
      <c r="X58" s="20"/>
      <c r="Y58" s="20"/>
      <c r="Z58" s="20"/>
      <c r="AA58" s="20"/>
      <c r="AB58" s="20"/>
      <c r="AC58" s="20"/>
      <c r="AD58" s="20"/>
      <c r="AE58" s="20"/>
      <c r="AF58" s="20"/>
      <c r="AG58" s="20"/>
      <c r="AH58" s="20"/>
      <c r="AI58" s="20"/>
      <c r="AJ58" s="20"/>
      <c r="AK58" s="20"/>
    </row>
    <row r="59" spans="2:37">
      <c r="B59" s="805"/>
      <c r="C59" s="250" t="s">
        <v>122</v>
      </c>
      <c r="D59" s="271">
        <v>0</v>
      </c>
      <c r="E59" s="271" t="s">
        <v>233</v>
      </c>
      <c r="F59" s="269">
        <v>0</v>
      </c>
      <c r="G59" s="557">
        <v>0</v>
      </c>
      <c r="H59" s="431"/>
      <c r="I59" s="558"/>
      <c r="J59" s="431"/>
      <c r="K59" s="558"/>
      <c r="L59" s="431"/>
      <c r="M59" s="558"/>
      <c r="N59" s="269"/>
      <c r="O59" s="269"/>
      <c r="P59" s="269"/>
      <c r="Q59" s="269"/>
      <c r="R59" s="429"/>
      <c r="S59" s="429"/>
      <c r="T59" s="428"/>
      <c r="U59" s="428"/>
      <c r="V59" s="559"/>
      <c r="W59" s="247"/>
      <c r="X59" s="269">
        <v>0</v>
      </c>
      <c r="Y59" s="269">
        <v>0</v>
      </c>
      <c r="Z59" s="20"/>
      <c r="AA59" s="20"/>
      <c r="AB59" s="20"/>
      <c r="AC59" s="20"/>
      <c r="AD59" s="20"/>
      <c r="AE59" s="20"/>
      <c r="AF59" s="20"/>
      <c r="AG59" s="20"/>
      <c r="AH59" s="20"/>
      <c r="AI59" s="20"/>
      <c r="AJ59" s="20"/>
      <c r="AK59" s="20"/>
    </row>
    <row r="60" spans="2:37">
      <c r="B60" s="805"/>
      <c r="C60" s="250" t="s">
        <v>118</v>
      </c>
      <c r="D60" s="271">
        <v>0</v>
      </c>
      <c r="E60" s="271" t="s">
        <v>233</v>
      </c>
      <c r="F60" s="269">
        <v>0</v>
      </c>
      <c r="G60" s="557">
        <v>0</v>
      </c>
      <c r="H60" s="431"/>
      <c r="I60" s="558"/>
      <c r="J60" s="431"/>
      <c r="K60" s="558"/>
      <c r="L60" s="431"/>
      <c r="M60" s="558"/>
      <c r="N60" s="269"/>
      <c r="O60" s="269"/>
      <c r="P60" s="269"/>
      <c r="Q60" s="269"/>
      <c r="R60" s="429"/>
      <c r="S60" s="429"/>
      <c r="T60" s="428"/>
      <c r="U60" s="428"/>
      <c r="V60" s="559"/>
      <c r="W60" s="247"/>
      <c r="X60" s="269">
        <v>0</v>
      </c>
      <c r="Y60" s="269">
        <v>0</v>
      </c>
      <c r="Z60" s="20"/>
      <c r="AA60" s="20"/>
      <c r="AB60" s="20"/>
      <c r="AC60" s="20"/>
      <c r="AD60" s="20"/>
      <c r="AE60" s="20"/>
      <c r="AF60" s="20"/>
      <c r="AG60" s="20"/>
      <c r="AH60" s="20"/>
      <c r="AI60" s="20"/>
      <c r="AJ60" s="20"/>
      <c r="AK60" s="20"/>
    </row>
    <row r="61" spans="2:37">
      <c r="B61" s="805"/>
      <c r="C61" s="250" t="s">
        <v>153</v>
      </c>
      <c r="D61" s="271">
        <v>0</v>
      </c>
      <c r="E61" s="271" t="s">
        <v>233</v>
      </c>
      <c r="F61" s="269">
        <v>0</v>
      </c>
      <c r="G61" s="557">
        <v>0</v>
      </c>
      <c r="H61" s="431"/>
      <c r="I61" s="558"/>
      <c r="J61" s="431"/>
      <c r="K61" s="558"/>
      <c r="L61" s="431"/>
      <c r="M61" s="558"/>
      <c r="N61" s="269"/>
      <c r="O61" s="269"/>
      <c r="P61" s="269"/>
      <c r="Q61" s="269"/>
      <c r="R61" s="429"/>
      <c r="S61" s="429"/>
      <c r="T61" s="428"/>
      <c r="U61" s="428"/>
      <c r="V61" s="559"/>
      <c r="W61" s="247"/>
      <c r="X61" s="269">
        <v>0</v>
      </c>
      <c r="Y61" s="269">
        <v>0</v>
      </c>
      <c r="Z61" s="20"/>
      <c r="AA61" s="20"/>
      <c r="AB61" s="20"/>
      <c r="AC61" s="20"/>
      <c r="AD61" s="20"/>
      <c r="AE61" s="20"/>
      <c r="AF61" s="20"/>
      <c r="AG61" s="20"/>
      <c r="AH61" s="20"/>
      <c r="AI61" s="20"/>
      <c r="AJ61" s="20"/>
      <c r="AK61" s="20"/>
    </row>
    <row r="62" spans="2:37">
      <c r="B62" s="805"/>
      <c r="C62" s="250"/>
      <c r="D62" s="271"/>
      <c r="E62" s="271"/>
      <c r="F62" s="269"/>
      <c r="G62" s="557"/>
      <c r="H62" s="431"/>
      <c r="I62" s="558"/>
      <c r="J62" s="431"/>
      <c r="K62" s="558"/>
      <c r="L62" s="431"/>
      <c r="M62" s="558"/>
      <c r="N62" s="269"/>
      <c r="O62" s="269"/>
      <c r="P62" s="269"/>
      <c r="Q62" s="269"/>
      <c r="R62" s="429"/>
      <c r="S62" s="429"/>
      <c r="T62" s="428"/>
      <c r="U62" s="428"/>
      <c r="V62" s="559"/>
      <c r="W62" s="247"/>
      <c r="X62" s="20"/>
      <c r="Y62" s="20"/>
      <c r="Z62" s="20"/>
      <c r="AA62" s="20"/>
      <c r="AB62" s="20"/>
      <c r="AC62" s="20"/>
      <c r="AD62" s="20"/>
      <c r="AE62" s="20"/>
      <c r="AF62" s="20"/>
      <c r="AG62" s="20"/>
      <c r="AH62" s="20"/>
      <c r="AI62" s="20"/>
      <c r="AJ62" s="20"/>
      <c r="AK62" s="20"/>
    </row>
    <row r="63" spans="2:37">
      <c r="B63" s="805"/>
      <c r="C63" s="250"/>
      <c r="D63" s="271"/>
      <c r="E63" s="271"/>
      <c r="F63" s="269"/>
      <c r="G63" s="557"/>
      <c r="H63" s="431"/>
      <c r="I63" s="558"/>
      <c r="J63" s="431"/>
      <c r="K63" s="558"/>
      <c r="L63" s="431"/>
      <c r="M63" s="558"/>
      <c r="N63" s="269"/>
      <c r="O63" s="269"/>
      <c r="P63" s="269"/>
      <c r="Q63" s="269"/>
      <c r="R63" s="429">
        <f t="shared" si="7"/>
        <v>0</v>
      </c>
      <c r="S63" s="429">
        <f t="shared" si="8"/>
        <v>0</v>
      </c>
      <c r="T63" s="428">
        <f t="shared" si="9"/>
        <v>0</v>
      </c>
      <c r="U63" s="428">
        <f t="shared" si="10"/>
        <v>0</v>
      </c>
      <c r="V63" s="559">
        <f t="shared" si="11"/>
        <v>0</v>
      </c>
      <c r="W63" s="247"/>
      <c r="X63" s="20"/>
      <c r="Y63" s="20"/>
      <c r="Z63" s="20"/>
      <c r="AA63" s="20"/>
      <c r="AB63" s="20"/>
      <c r="AC63" s="20"/>
      <c r="AD63" s="20"/>
      <c r="AE63" s="20"/>
      <c r="AF63" s="20"/>
      <c r="AG63" s="20"/>
      <c r="AH63" s="20"/>
      <c r="AI63" s="20"/>
      <c r="AJ63" s="20"/>
      <c r="AK63" s="20"/>
    </row>
    <row r="64" spans="2:37">
      <c r="B64" s="805"/>
      <c r="C64" s="250"/>
      <c r="D64" s="271"/>
      <c r="E64" s="271"/>
      <c r="F64" s="269"/>
      <c r="G64" s="557"/>
      <c r="H64" s="431"/>
      <c r="I64" s="558"/>
      <c r="J64" s="431"/>
      <c r="K64" s="558"/>
      <c r="L64" s="431"/>
      <c r="M64" s="558"/>
      <c r="N64" s="269"/>
      <c r="O64" s="269"/>
      <c r="P64" s="269"/>
      <c r="Q64" s="269"/>
      <c r="R64" s="429">
        <f t="shared" si="7"/>
        <v>0</v>
      </c>
      <c r="S64" s="429">
        <f t="shared" si="8"/>
        <v>0</v>
      </c>
      <c r="T64" s="428">
        <f t="shared" si="9"/>
        <v>0</v>
      </c>
      <c r="U64" s="428">
        <f t="shared" si="10"/>
        <v>0</v>
      </c>
      <c r="V64" s="559">
        <f t="shared" si="11"/>
        <v>0</v>
      </c>
      <c r="W64" s="247"/>
      <c r="X64" s="20"/>
      <c r="Y64" s="20"/>
      <c r="Z64" s="20"/>
      <c r="AA64" s="20"/>
      <c r="AB64" s="20"/>
      <c r="AC64" s="20"/>
      <c r="AD64" s="20"/>
      <c r="AE64" s="20"/>
      <c r="AF64" s="20"/>
      <c r="AG64" s="20"/>
      <c r="AH64" s="20"/>
      <c r="AI64" s="20"/>
      <c r="AJ64" s="20"/>
      <c r="AK64" s="20"/>
    </row>
    <row r="65" spans="2:37">
      <c r="B65" s="819"/>
      <c r="C65" s="250"/>
      <c r="D65" s="271"/>
      <c r="E65" s="271"/>
      <c r="F65" s="269"/>
      <c r="G65" s="557"/>
      <c r="H65" s="431"/>
      <c r="I65" s="558"/>
      <c r="J65" s="431"/>
      <c r="K65" s="558"/>
      <c r="L65" s="431"/>
      <c r="M65" s="558"/>
      <c r="N65" s="269"/>
      <c r="O65" s="269"/>
      <c r="P65" s="269"/>
      <c r="Q65" s="269"/>
      <c r="R65" s="429">
        <f t="shared" si="7"/>
        <v>0</v>
      </c>
      <c r="S65" s="429">
        <f t="shared" si="8"/>
        <v>0</v>
      </c>
      <c r="T65" s="428">
        <f t="shared" si="9"/>
        <v>0</v>
      </c>
      <c r="U65" s="428">
        <f t="shared" si="10"/>
        <v>0</v>
      </c>
      <c r="V65" s="559">
        <f t="shared" si="11"/>
        <v>0</v>
      </c>
      <c r="W65" s="247"/>
      <c r="X65" s="20"/>
      <c r="Y65" s="20"/>
      <c r="Z65" s="20"/>
      <c r="AA65" s="20"/>
      <c r="AB65" s="20"/>
      <c r="AC65" s="20"/>
      <c r="AD65" s="20"/>
      <c r="AE65" s="20"/>
      <c r="AF65" s="20"/>
      <c r="AG65" s="20"/>
      <c r="AH65" s="20"/>
      <c r="AI65" s="20"/>
      <c r="AJ65" s="20"/>
      <c r="AK65" s="20"/>
    </row>
    <row r="66" spans="2:37">
      <c r="B66" s="799" t="s">
        <v>65</v>
      </c>
      <c r="C66" s="800"/>
      <c r="D66" s="251">
        <f>SUM(D41:D65)</f>
        <v>152</v>
      </c>
      <c r="E66" s="251" t="s">
        <v>233</v>
      </c>
      <c r="F66" s="251">
        <f>+SUM(F41:F65)</f>
        <v>155</v>
      </c>
      <c r="G66" s="251">
        <f>SUM(G41:G65)</f>
        <v>155</v>
      </c>
      <c r="H66" s="251">
        <f>+SUM(H41:H65)</f>
        <v>0</v>
      </c>
      <c r="I66" s="251">
        <f t="shared" ref="I66" si="12">SUM(I41:I65)</f>
        <v>0</v>
      </c>
      <c r="J66" s="251">
        <f>+SUM(J41:J65)</f>
        <v>0</v>
      </c>
      <c r="K66" s="251">
        <f t="shared" ref="K66" si="13">SUM(K41:K65)</f>
        <v>0</v>
      </c>
      <c r="L66" s="251">
        <f>+SUM(L41:L65)</f>
        <v>0</v>
      </c>
      <c r="M66" s="251">
        <f t="shared" ref="M66:P66" si="14">SUM(M41:M65)</f>
        <v>0</v>
      </c>
      <c r="N66" s="251">
        <f t="shared" si="14"/>
        <v>0</v>
      </c>
      <c r="O66" s="251">
        <f t="shared" si="14"/>
        <v>0</v>
      </c>
      <c r="P66" s="251">
        <f t="shared" si="14"/>
        <v>0</v>
      </c>
      <c r="Q66" s="251">
        <f>SUM(Q41:Q65)</f>
        <v>0</v>
      </c>
      <c r="R66" s="251">
        <f>SUM(R41:R65)</f>
        <v>50</v>
      </c>
      <c r="S66" s="251">
        <f t="shared" ref="S66:V66" si="15">SUM(S41:S65)</f>
        <v>0</v>
      </c>
      <c r="T66" s="251">
        <f t="shared" si="15"/>
        <v>0</v>
      </c>
      <c r="U66" s="251">
        <f t="shared" si="15"/>
        <v>0</v>
      </c>
      <c r="V66" s="251">
        <f t="shared" si="15"/>
        <v>50</v>
      </c>
      <c r="W66" s="251"/>
      <c r="X66" s="20"/>
      <c r="Y66" s="20"/>
      <c r="Z66" s="20"/>
      <c r="AA66" s="20"/>
      <c r="AB66" s="20"/>
      <c r="AC66" s="20"/>
      <c r="AD66" s="20"/>
      <c r="AE66" s="20"/>
      <c r="AF66" s="20"/>
      <c r="AG66" s="20"/>
      <c r="AH66" s="20"/>
      <c r="AI66" s="20"/>
      <c r="AJ66" s="20"/>
      <c r="AK66" s="20"/>
    </row>
    <row r="67" spans="2:37">
      <c r="AF67" s="70"/>
      <c r="AG67" s="70"/>
      <c r="AH67" s="70"/>
      <c r="AI67" s="70"/>
      <c r="AJ67" s="70"/>
      <c r="AK67" s="70"/>
    </row>
    <row r="68" spans="2:37">
      <c r="B68" s="801" t="s">
        <v>111</v>
      </c>
      <c r="C68" s="801" t="s">
        <v>161</v>
      </c>
      <c r="D68" s="801" t="s">
        <v>333</v>
      </c>
      <c r="E68" s="801"/>
      <c r="F68" s="801"/>
      <c r="G68" s="801"/>
      <c r="H68" s="801"/>
      <c r="I68" s="801"/>
      <c r="J68" s="801"/>
      <c r="K68" s="801"/>
      <c r="L68" s="801"/>
      <c r="M68" s="801"/>
      <c r="N68" s="801"/>
      <c r="O68" s="801"/>
      <c r="P68" s="801"/>
      <c r="AC68" s="70"/>
      <c r="AD68" s="70"/>
      <c r="AE68" s="70"/>
      <c r="AF68" s="70"/>
      <c r="AG68" s="70"/>
      <c r="AH68" s="70"/>
      <c r="AI68" s="20"/>
      <c r="AJ68" s="20"/>
      <c r="AK68" s="20"/>
    </row>
    <row r="69" spans="2:37" ht="14.7" customHeight="1">
      <c r="B69" s="801"/>
      <c r="C69" s="801"/>
      <c r="D69" s="810" t="s">
        <v>164</v>
      </c>
      <c r="E69" s="811"/>
      <c r="F69" s="811"/>
      <c r="G69" s="811"/>
      <c r="H69" s="811"/>
      <c r="I69" s="811"/>
      <c r="J69" s="806" t="s">
        <v>165</v>
      </c>
      <c r="K69" s="807"/>
      <c r="L69" s="807"/>
      <c r="M69" s="807"/>
      <c r="N69" s="807"/>
      <c r="O69" s="808"/>
      <c r="P69" s="809" t="s">
        <v>404</v>
      </c>
      <c r="Q69" s="582"/>
      <c r="R69" s="582"/>
      <c r="AC69" s="70"/>
      <c r="AD69" s="70"/>
      <c r="AE69" s="70"/>
      <c r="AF69" s="70"/>
      <c r="AG69" s="70"/>
      <c r="AH69" s="70"/>
      <c r="AI69" s="20"/>
      <c r="AJ69" s="20"/>
      <c r="AK69" s="20"/>
    </row>
    <row r="70" spans="2:37" ht="49.5" customHeight="1">
      <c r="B70" s="801"/>
      <c r="C70" s="801"/>
      <c r="D70" s="476" t="s">
        <v>386</v>
      </c>
      <c r="E70" s="476" t="s">
        <v>160</v>
      </c>
      <c r="F70" s="476" t="s">
        <v>388</v>
      </c>
      <c r="G70" s="476" t="s">
        <v>389</v>
      </c>
      <c r="H70" s="476" t="s">
        <v>390</v>
      </c>
      <c r="I70" s="476" t="s">
        <v>391</v>
      </c>
      <c r="J70" s="476" t="s">
        <v>386</v>
      </c>
      <c r="K70" s="476" t="s">
        <v>160</v>
      </c>
      <c r="L70" s="476" t="s">
        <v>388</v>
      </c>
      <c r="M70" s="476" t="s">
        <v>389</v>
      </c>
      <c r="N70" s="476" t="s">
        <v>390</v>
      </c>
      <c r="O70" s="476" t="s">
        <v>391</v>
      </c>
      <c r="P70" s="809"/>
      <c r="Q70" s="580" t="s">
        <v>525</v>
      </c>
      <c r="R70" s="580" t="s">
        <v>526</v>
      </c>
      <c r="AC70" s="70"/>
      <c r="AD70" s="70"/>
      <c r="AE70" s="70"/>
      <c r="AF70" s="70"/>
      <c r="AG70" s="70"/>
      <c r="AH70" s="70"/>
      <c r="AI70" s="20"/>
      <c r="AJ70" s="20"/>
      <c r="AK70" s="20"/>
    </row>
    <row r="71" spans="2:37">
      <c r="B71" s="804" t="s">
        <v>116</v>
      </c>
      <c r="C71" s="286" t="s">
        <v>27</v>
      </c>
      <c r="D71" s="271">
        <v>0</v>
      </c>
      <c r="E71" s="269"/>
      <c r="F71" s="431">
        <v>0</v>
      </c>
      <c r="G71" s="269"/>
      <c r="H71" s="269"/>
      <c r="I71" s="269"/>
      <c r="J71" s="271">
        <v>2</v>
      </c>
      <c r="K71" s="269" t="s">
        <v>521</v>
      </c>
      <c r="L71" s="269">
        <v>2</v>
      </c>
      <c r="M71" s="269"/>
      <c r="N71" s="269"/>
      <c r="O71" s="269"/>
      <c r="P71" s="430">
        <f>+SUM(F71:I71,L71:O71)</f>
        <v>2</v>
      </c>
      <c r="Q71" s="34">
        <v>1</v>
      </c>
      <c r="R71" s="34">
        <v>1</v>
      </c>
      <c r="AC71" s="70"/>
      <c r="AD71" s="70"/>
      <c r="AE71" s="70"/>
      <c r="AF71" s="70"/>
      <c r="AG71" s="70"/>
      <c r="AH71" s="70"/>
      <c r="AI71" s="20"/>
      <c r="AJ71" s="20"/>
      <c r="AK71" s="20"/>
    </row>
    <row r="72" spans="2:37">
      <c r="B72" s="805"/>
      <c r="C72" s="287" t="s">
        <v>28</v>
      </c>
      <c r="D72" s="271">
        <v>0</v>
      </c>
      <c r="E72" s="269"/>
      <c r="F72" s="431"/>
      <c r="G72" s="269"/>
      <c r="H72" s="269"/>
      <c r="I72" s="269"/>
      <c r="J72" s="271">
        <v>1</v>
      </c>
      <c r="K72" s="269" t="s">
        <v>528</v>
      </c>
      <c r="L72" s="269">
        <f>1*3</f>
        <v>3</v>
      </c>
      <c r="M72" s="269"/>
      <c r="N72" s="269"/>
      <c r="O72" s="269"/>
      <c r="P72" s="430">
        <f>+SUM(F72:I72,L72:O72)</f>
        <v>3</v>
      </c>
      <c r="Q72" s="34">
        <v>3</v>
      </c>
      <c r="R72" s="34">
        <v>3</v>
      </c>
      <c r="AC72" s="70"/>
      <c r="AD72" s="70"/>
      <c r="AE72" s="70"/>
      <c r="AF72" s="70"/>
      <c r="AG72" s="70"/>
      <c r="AH72" s="70"/>
      <c r="AI72" s="20"/>
      <c r="AJ72" s="20"/>
      <c r="AK72" s="20"/>
    </row>
    <row r="73" spans="2:37">
      <c r="B73" s="805"/>
      <c r="C73" s="287" t="s">
        <v>83</v>
      </c>
      <c r="D73" s="271">
        <v>1</v>
      </c>
      <c r="E73" s="269" t="s">
        <v>522</v>
      </c>
      <c r="F73" s="431">
        <v>0</v>
      </c>
      <c r="G73" s="269"/>
      <c r="H73" s="269"/>
      <c r="I73" s="269"/>
      <c r="J73" s="271">
        <v>1</v>
      </c>
      <c r="K73" s="269" t="s">
        <v>522</v>
      </c>
      <c r="L73" s="269">
        <v>0</v>
      </c>
      <c r="M73" s="269"/>
      <c r="N73" s="269"/>
      <c r="O73" s="269"/>
      <c r="P73" s="430">
        <f t="shared" ref="P73:P89" si="16">+SUM(F73:I73,L73:O73)</f>
        <v>0</v>
      </c>
      <c r="Q73" s="34">
        <v>0</v>
      </c>
      <c r="R73" s="34">
        <v>0</v>
      </c>
      <c r="AC73" s="70"/>
      <c r="AD73" s="70"/>
      <c r="AE73" s="70"/>
      <c r="AF73" s="70"/>
      <c r="AG73" s="70"/>
      <c r="AH73" s="70"/>
      <c r="AI73" s="20"/>
      <c r="AJ73" s="20"/>
      <c r="AK73" s="20"/>
    </row>
    <row r="74" spans="2:37">
      <c r="B74" s="805"/>
      <c r="C74" s="287" t="s">
        <v>117</v>
      </c>
      <c r="D74" s="271">
        <v>1</v>
      </c>
      <c r="E74" s="269" t="s">
        <v>522</v>
      </c>
      <c r="F74" s="431">
        <v>0</v>
      </c>
      <c r="G74" s="269"/>
      <c r="H74" s="269"/>
      <c r="I74" s="269"/>
      <c r="J74" s="271">
        <v>1</v>
      </c>
      <c r="K74" s="269" t="s">
        <v>528</v>
      </c>
      <c r="L74" s="269">
        <f>1*3</f>
        <v>3</v>
      </c>
      <c r="M74" s="269"/>
      <c r="N74" s="269"/>
      <c r="O74" s="269"/>
      <c r="P74" s="430">
        <f t="shared" si="16"/>
        <v>3</v>
      </c>
      <c r="Q74" s="34">
        <v>3</v>
      </c>
      <c r="R74" s="34">
        <v>3</v>
      </c>
      <c r="AC74" s="70"/>
      <c r="AD74" s="70"/>
      <c r="AE74" s="70"/>
      <c r="AF74" s="70"/>
      <c r="AG74" s="70"/>
      <c r="AH74" s="70"/>
      <c r="AI74" s="20"/>
      <c r="AJ74" s="20"/>
      <c r="AK74" s="20"/>
    </row>
    <row r="75" spans="2:37">
      <c r="B75" s="805"/>
      <c r="C75" s="287" t="s">
        <v>120</v>
      </c>
      <c r="D75" s="271">
        <v>0</v>
      </c>
      <c r="E75" s="269" t="s">
        <v>233</v>
      </c>
      <c r="F75" s="431">
        <v>0</v>
      </c>
      <c r="G75" s="269"/>
      <c r="H75" s="269"/>
      <c r="I75" s="269"/>
      <c r="J75" s="271"/>
      <c r="K75" s="269"/>
      <c r="L75" s="269"/>
      <c r="M75" s="269"/>
      <c r="N75" s="269"/>
      <c r="O75" s="269"/>
      <c r="P75" s="430">
        <f t="shared" si="16"/>
        <v>0</v>
      </c>
      <c r="AC75" s="70"/>
      <c r="AD75" s="70"/>
      <c r="AE75" s="70"/>
      <c r="AF75" s="70"/>
      <c r="AG75" s="70"/>
      <c r="AH75" s="70"/>
      <c r="AI75" s="20"/>
      <c r="AJ75" s="20"/>
      <c r="AK75" s="20"/>
    </row>
    <row r="76" spans="2:37">
      <c r="B76" s="805"/>
      <c r="C76" s="287" t="s">
        <v>121</v>
      </c>
      <c r="D76" s="271">
        <v>0</v>
      </c>
      <c r="E76" s="269" t="s">
        <v>233</v>
      </c>
      <c r="F76" s="546">
        <v>0</v>
      </c>
      <c r="G76" s="269"/>
      <c r="H76" s="269"/>
      <c r="I76" s="269"/>
      <c r="J76" s="271"/>
      <c r="K76" s="269"/>
      <c r="L76" s="269"/>
      <c r="M76" s="269"/>
      <c r="N76" s="269"/>
      <c r="O76" s="269"/>
      <c r="P76" s="430">
        <f t="shared" si="16"/>
        <v>0</v>
      </c>
      <c r="AC76" s="70"/>
      <c r="AD76" s="70"/>
      <c r="AE76" s="70"/>
      <c r="AF76" s="70"/>
      <c r="AG76" s="70"/>
      <c r="AH76" s="70"/>
      <c r="AI76" s="20"/>
      <c r="AJ76" s="20"/>
      <c r="AK76" s="20"/>
    </row>
    <row r="77" spans="2:37">
      <c r="B77" s="805"/>
      <c r="C77" s="287" t="s">
        <v>123</v>
      </c>
      <c r="D77" s="271">
        <v>0</v>
      </c>
      <c r="E77" s="269">
        <v>0</v>
      </c>
      <c r="F77" s="431">
        <v>0</v>
      </c>
      <c r="G77" s="269"/>
      <c r="H77" s="269"/>
      <c r="I77" s="269"/>
      <c r="J77" s="271">
        <v>0</v>
      </c>
      <c r="K77" s="269">
        <v>0</v>
      </c>
      <c r="L77" s="269">
        <v>0</v>
      </c>
      <c r="M77" s="269"/>
      <c r="N77" s="269"/>
      <c r="O77" s="269"/>
      <c r="P77" s="430">
        <f t="shared" si="16"/>
        <v>0</v>
      </c>
      <c r="AC77" s="70"/>
      <c r="AD77" s="70"/>
      <c r="AE77" s="70"/>
      <c r="AF77" s="70"/>
      <c r="AG77" s="70"/>
      <c r="AH77" s="70"/>
      <c r="AI77" s="20"/>
      <c r="AJ77" s="20"/>
      <c r="AK77" s="20"/>
    </row>
    <row r="78" spans="2:37">
      <c r="B78" s="805"/>
      <c r="C78" s="288" t="s">
        <v>88</v>
      </c>
      <c r="D78" s="271">
        <v>0</v>
      </c>
      <c r="E78" s="269">
        <v>0</v>
      </c>
      <c r="F78" s="431">
        <v>0</v>
      </c>
      <c r="G78" s="269"/>
      <c r="H78" s="269"/>
      <c r="I78" s="269"/>
      <c r="J78" s="271">
        <v>4</v>
      </c>
      <c r="K78" s="269" t="s">
        <v>528</v>
      </c>
      <c r="L78" s="269">
        <f>2+4+4</f>
        <v>10</v>
      </c>
      <c r="M78" s="269"/>
      <c r="N78" s="269"/>
      <c r="O78" s="269"/>
      <c r="P78" s="430">
        <f t="shared" si="16"/>
        <v>10</v>
      </c>
      <c r="Q78" s="34">
        <v>3</v>
      </c>
      <c r="R78" s="34">
        <v>3</v>
      </c>
      <c r="AC78" s="70"/>
      <c r="AD78" s="70"/>
      <c r="AE78" s="70"/>
      <c r="AF78" s="70"/>
      <c r="AG78" s="70"/>
      <c r="AH78" s="70"/>
      <c r="AI78" s="20"/>
      <c r="AJ78" s="20"/>
      <c r="AK78" s="20"/>
    </row>
    <row r="79" spans="2:37">
      <c r="B79" s="805"/>
      <c r="C79" s="248" t="s">
        <v>125</v>
      </c>
      <c r="D79" s="271">
        <v>0</v>
      </c>
      <c r="E79" s="269" t="s">
        <v>233</v>
      </c>
      <c r="F79" s="431">
        <v>0</v>
      </c>
      <c r="G79" s="269"/>
      <c r="H79" s="269"/>
      <c r="I79" s="269"/>
      <c r="J79" s="271"/>
      <c r="K79" s="269"/>
      <c r="L79" s="269"/>
      <c r="M79" s="269"/>
      <c r="N79" s="269"/>
      <c r="O79" s="269"/>
      <c r="P79" s="430">
        <f t="shared" si="16"/>
        <v>0</v>
      </c>
      <c r="AC79" s="70"/>
      <c r="AD79" s="70"/>
      <c r="AE79" s="70"/>
      <c r="AF79" s="70"/>
      <c r="AG79" s="70"/>
      <c r="AH79" s="70"/>
      <c r="AI79" s="20"/>
      <c r="AJ79" s="20"/>
      <c r="AK79" s="20"/>
    </row>
    <row r="80" spans="2:37">
      <c r="B80" s="805"/>
      <c r="C80" s="566" t="s">
        <v>127</v>
      </c>
      <c r="D80" s="271"/>
      <c r="E80" s="269"/>
      <c r="F80" s="431"/>
      <c r="G80" s="269"/>
      <c r="H80" s="269"/>
      <c r="I80" s="269"/>
      <c r="J80" s="271"/>
      <c r="K80" s="269"/>
      <c r="L80" s="269"/>
      <c r="M80" s="269"/>
      <c r="N80" s="269"/>
      <c r="O80" s="269"/>
      <c r="P80" s="430">
        <f t="shared" si="16"/>
        <v>0</v>
      </c>
      <c r="AC80" s="70"/>
      <c r="AD80" s="70"/>
      <c r="AE80" s="70"/>
      <c r="AF80" s="70"/>
      <c r="AG80" s="70"/>
      <c r="AH80" s="70"/>
      <c r="AI80" s="20"/>
      <c r="AJ80" s="20"/>
      <c r="AK80" s="20"/>
    </row>
    <row r="81" spans="2:37">
      <c r="B81" s="805"/>
      <c r="C81" s="566" t="s">
        <v>128</v>
      </c>
      <c r="D81" s="271"/>
      <c r="E81" s="269"/>
      <c r="F81" s="431"/>
      <c r="G81" s="269"/>
      <c r="H81" s="269"/>
      <c r="I81" s="269"/>
      <c r="J81" s="271"/>
      <c r="K81" s="269"/>
      <c r="L81" s="269"/>
      <c r="M81" s="269"/>
      <c r="N81" s="269"/>
      <c r="O81" s="269"/>
      <c r="P81" s="430">
        <f t="shared" si="16"/>
        <v>0</v>
      </c>
      <c r="AC81" s="70"/>
      <c r="AD81" s="70"/>
      <c r="AE81" s="70"/>
      <c r="AF81" s="70"/>
      <c r="AG81" s="70"/>
      <c r="AH81" s="70"/>
      <c r="AI81" s="20"/>
      <c r="AJ81" s="20"/>
      <c r="AK81" s="20"/>
    </row>
    <row r="82" spans="2:37">
      <c r="B82" s="805"/>
      <c r="C82" s="578" t="s">
        <v>152</v>
      </c>
      <c r="D82" s="271"/>
      <c r="E82" s="269"/>
      <c r="F82" s="431"/>
      <c r="G82" s="269"/>
      <c r="H82" s="269"/>
      <c r="I82" s="269"/>
      <c r="J82" s="271"/>
      <c r="K82" s="269"/>
      <c r="L82" s="269"/>
      <c r="M82" s="269"/>
      <c r="N82" s="269"/>
      <c r="O82" s="269"/>
      <c r="P82" s="430">
        <f t="shared" si="16"/>
        <v>0</v>
      </c>
      <c r="AC82" s="70"/>
      <c r="AD82" s="70"/>
      <c r="AE82" s="70"/>
      <c r="AF82" s="70"/>
      <c r="AG82" s="70"/>
      <c r="AH82" s="70"/>
      <c r="AI82" s="20"/>
      <c r="AJ82" s="20"/>
      <c r="AK82" s="20"/>
    </row>
    <row r="83" spans="2:37">
      <c r="B83" s="805"/>
      <c r="C83" s="250" t="s">
        <v>122</v>
      </c>
      <c r="D83" s="271">
        <v>0</v>
      </c>
      <c r="E83" s="269" t="s">
        <v>233</v>
      </c>
      <c r="F83" s="431">
        <v>0</v>
      </c>
      <c r="G83" s="269"/>
      <c r="H83" s="269"/>
      <c r="I83" s="269"/>
      <c r="J83" s="271"/>
      <c r="K83" s="269"/>
      <c r="L83" s="269"/>
      <c r="M83" s="269"/>
      <c r="N83" s="269"/>
      <c r="O83" s="269"/>
      <c r="P83" s="430">
        <f t="shared" si="16"/>
        <v>0</v>
      </c>
      <c r="AC83" s="70"/>
      <c r="AD83" s="70"/>
      <c r="AE83" s="70"/>
      <c r="AF83" s="70"/>
      <c r="AG83" s="70"/>
      <c r="AH83" s="70"/>
      <c r="AI83" s="20"/>
      <c r="AJ83" s="20"/>
      <c r="AK83" s="20"/>
    </row>
    <row r="84" spans="2:37">
      <c r="B84" s="805"/>
      <c r="C84" s="250" t="s">
        <v>118</v>
      </c>
      <c r="D84" s="271">
        <v>0</v>
      </c>
      <c r="E84" s="269" t="s">
        <v>233</v>
      </c>
      <c r="F84" s="431">
        <v>0</v>
      </c>
      <c r="G84" s="269"/>
      <c r="H84" s="269"/>
      <c r="I84" s="269"/>
      <c r="J84" s="271"/>
      <c r="K84" s="269"/>
      <c r="L84" s="269"/>
      <c r="M84" s="269"/>
      <c r="N84" s="269"/>
      <c r="O84" s="269"/>
      <c r="P84" s="430">
        <f t="shared" si="16"/>
        <v>0</v>
      </c>
      <c r="AC84" s="70"/>
      <c r="AD84" s="70"/>
      <c r="AE84" s="70"/>
      <c r="AF84" s="70"/>
      <c r="AG84" s="70"/>
      <c r="AH84" s="70"/>
      <c r="AI84" s="20"/>
      <c r="AJ84" s="20"/>
      <c r="AK84" s="20"/>
    </row>
    <row r="85" spans="2:37">
      <c r="B85" s="805"/>
      <c r="C85" s="250" t="s">
        <v>153</v>
      </c>
      <c r="D85" s="271">
        <v>0</v>
      </c>
      <c r="E85" s="269" t="s">
        <v>233</v>
      </c>
      <c r="F85" s="431">
        <v>0</v>
      </c>
      <c r="G85" s="269"/>
      <c r="H85" s="269"/>
      <c r="I85" s="269"/>
      <c r="J85" s="271"/>
      <c r="K85" s="269"/>
      <c r="L85" s="269"/>
      <c r="M85" s="269"/>
      <c r="N85" s="269"/>
      <c r="O85" s="269"/>
      <c r="P85" s="430">
        <f t="shared" si="16"/>
        <v>0</v>
      </c>
      <c r="AC85" s="70"/>
      <c r="AD85" s="70"/>
      <c r="AE85" s="70"/>
      <c r="AF85" s="70"/>
      <c r="AG85" s="70"/>
      <c r="AH85" s="70"/>
      <c r="AI85" s="20"/>
      <c r="AJ85" s="20"/>
      <c r="AK85" s="20"/>
    </row>
    <row r="86" spans="2:37">
      <c r="B86" s="805"/>
      <c r="C86" s="250"/>
      <c r="D86" s="271"/>
      <c r="E86" s="269"/>
      <c r="F86" s="431"/>
      <c r="G86" s="269"/>
      <c r="H86" s="269"/>
      <c r="I86" s="269"/>
      <c r="J86" s="271"/>
      <c r="K86" s="269"/>
      <c r="L86" s="269"/>
      <c r="M86" s="269"/>
      <c r="N86" s="269"/>
      <c r="O86" s="269"/>
      <c r="P86" s="430">
        <f t="shared" si="16"/>
        <v>0</v>
      </c>
      <c r="AC86" s="70"/>
      <c r="AD86" s="70"/>
      <c r="AE86" s="70"/>
      <c r="AF86" s="70"/>
      <c r="AG86" s="70"/>
      <c r="AH86" s="70"/>
      <c r="AI86" s="20"/>
      <c r="AJ86" s="20"/>
      <c r="AK86" s="20"/>
    </row>
    <row r="87" spans="2:37">
      <c r="B87" s="805"/>
      <c r="C87" s="250"/>
      <c r="D87" s="271"/>
      <c r="E87" s="269"/>
      <c r="F87" s="431"/>
      <c r="G87" s="269"/>
      <c r="H87" s="269"/>
      <c r="I87" s="269"/>
      <c r="J87" s="271"/>
      <c r="K87" s="269"/>
      <c r="L87" s="269"/>
      <c r="M87" s="269"/>
      <c r="N87" s="269"/>
      <c r="O87" s="269"/>
      <c r="P87" s="430">
        <f t="shared" si="16"/>
        <v>0</v>
      </c>
      <c r="AC87" s="70"/>
      <c r="AD87" s="70"/>
      <c r="AE87" s="70"/>
      <c r="AF87" s="70"/>
      <c r="AG87" s="70"/>
      <c r="AH87" s="70"/>
      <c r="AI87" s="20"/>
      <c r="AJ87" s="20"/>
      <c r="AK87" s="20"/>
    </row>
    <row r="88" spans="2:37">
      <c r="B88" s="805"/>
      <c r="C88" s="250"/>
      <c r="D88" s="271"/>
      <c r="E88" s="269"/>
      <c r="F88" s="431"/>
      <c r="G88" s="269"/>
      <c r="H88" s="269"/>
      <c r="I88" s="269"/>
      <c r="J88" s="271"/>
      <c r="K88" s="269"/>
      <c r="L88" s="269"/>
      <c r="M88" s="269"/>
      <c r="N88" s="269"/>
      <c r="O88" s="269"/>
      <c r="P88" s="430">
        <f t="shared" si="16"/>
        <v>0</v>
      </c>
      <c r="AC88" s="70"/>
      <c r="AD88" s="70"/>
      <c r="AE88" s="70"/>
      <c r="AF88" s="70"/>
      <c r="AG88" s="70"/>
      <c r="AH88" s="70"/>
      <c r="AI88" s="20"/>
      <c r="AJ88" s="20"/>
      <c r="AK88" s="20"/>
    </row>
    <row r="89" spans="2:37">
      <c r="B89" s="805"/>
      <c r="C89" s="250"/>
      <c r="D89" s="271"/>
      <c r="E89" s="269"/>
      <c r="F89" s="431"/>
      <c r="G89" s="269"/>
      <c r="H89" s="269"/>
      <c r="I89" s="269"/>
      <c r="J89" s="271"/>
      <c r="K89" s="269"/>
      <c r="L89" s="269"/>
      <c r="M89" s="269"/>
      <c r="N89" s="269"/>
      <c r="O89" s="269"/>
      <c r="P89" s="430">
        <f t="shared" si="16"/>
        <v>0</v>
      </c>
      <c r="AC89" s="70"/>
      <c r="AD89" s="70"/>
      <c r="AE89" s="70"/>
      <c r="AF89" s="70"/>
      <c r="AG89" s="70"/>
      <c r="AH89" s="70"/>
      <c r="AI89" s="20"/>
      <c r="AJ89" s="20"/>
      <c r="AK89" s="20"/>
    </row>
    <row r="90" spans="2:37">
      <c r="B90" s="799" t="s">
        <v>65</v>
      </c>
      <c r="C90" s="800"/>
      <c r="D90" s="251">
        <f>SUM(D71:D89)</f>
        <v>2</v>
      </c>
      <c r="E90" s="251"/>
      <c r="F90" s="251">
        <f>SUM(F71:F89)</f>
        <v>0</v>
      </c>
      <c r="G90" s="251">
        <f>SUM(G71:G89)</f>
        <v>0</v>
      </c>
      <c r="H90" s="251">
        <f>SUM(H71:H89)</f>
        <v>0</v>
      </c>
      <c r="I90" s="251">
        <f>SUM(I71:I89)</f>
        <v>0</v>
      </c>
      <c r="J90" s="251">
        <f>SUM(J71:J89)</f>
        <v>9</v>
      </c>
      <c r="K90" s="251"/>
      <c r="L90" s="251">
        <f>SUM(L71:L89)</f>
        <v>18</v>
      </c>
      <c r="M90" s="251">
        <f>SUM(M71:M89)</f>
        <v>0</v>
      </c>
      <c r="N90" s="251">
        <f>SUM(N71:N89)</f>
        <v>0</v>
      </c>
      <c r="O90" s="251">
        <f>SUM(O71:O89)</f>
        <v>0</v>
      </c>
      <c r="P90" s="251">
        <f>SUM(P71:P89)</f>
        <v>18</v>
      </c>
      <c r="AC90" s="70"/>
      <c r="AD90" s="70"/>
      <c r="AE90" s="70"/>
      <c r="AF90" s="70"/>
      <c r="AG90" s="70"/>
      <c r="AH90" s="70"/>
      <c r="AI90" s="20"/>
      <c r="AJ90" s="20"/>
      <c r="AK90" s="20"/>
    </row>
    <row r="91" spans="2:37">
      <c r="AF91" s="70"/>
      <c r="AG91" s="70"/>
      <c r="AH91" s="70"/>
      <c r="AI91" s="70"/>
      <c r="AJ91" s="70"/>
      <c r="AK91" s="70"/>
    </row>
    <row r="92" spans="2:37">
      <c r="B92" s="272"/>
      <c r="C92" s="24"/>
      <c r="P92" s="34"/>
      <c r="AK92" s="273"/>
    </row>
    <row r="93" spans="2:37" ht="12.75" customHeight="1">
      <c r="B93" s="801" t="s">
        <v>111</v>
      </c>
      <c r="C93" s="801" t="s">
        <v>161</v>
      </c>
      <c r="D93" s="795" t="s">
        <v>311</v>
      </c>
      <c r="E93" s="796"/>
      <c r="F93" s="796"/>
      <c r="G93" s="796"/>
      <c r="H93" s="796"/>
      <c r="I93" s="796"/>
      <c r="J93" s="796"/>
      <c r="P93" s="34"/>
      <c r="AK93" s="273"/>
    </row>
    <row r="94" spans="2:37" ht="13.95" customHeight="1">
      <c r="B94" s="801"/>
      <c r="C94" s="801"/>
      <c r="D94" s="797"/>
      <c r="E94" s="798"/>
      <c r="F94" s="798"/>
      <c r="G94" s="798"/>
      <c r="H94" s="798"/>
      <c r="I94" s="798"/>
      <c r="J94" s="798"/>
      <c r="P94" s="34"/>
      <c r="AK94" s="273"/>
    </row>
    <row r="95" spans="2:37" ht="27.6">
      <c r="B95" s="801"/>
      <c r="C95" s="801"/>
      <c r="D95" s="476" t="s">
        <v>232</v>
      </c>
      <c r="E95" s="476" t="s">
        <v>160</v>
      </c>
      <c r="F95" s="476" t="s">
        <v>1</v>
      </c>
      <c r="G95" s="476" t="s">
        <v>2</v>
      </c>
      <c r="H95" s="476" t="s">
        <v>3</v>
      </c>
      <c r="I95" s="476" t="s">
        <v>4</v>
      </c>
      <c r="J95" s="476" t="s">
        <v>397</v>
      </c>
      <c r="P95" s="34"/>
      <c r="AK95" s="273"/>
    </row>
    <row r="96" spans="2:37">
      <c r="B96" s="804" t="s">
        <v>116</v>
      </c>
      <c r="C96" s="286" t="s">
        <v>27</v>
      </c>
      <c r="D96" s="271">
        <v>1</v>
      </c>
      <c r="E96" s="269" t="s">
        <v>521</v>
      </c>
      <c r="F96" s="269">
        <v>1</v>
      </c>
      <c r="G96" s="269"/>
      <c r="H96" s="269"/>
      <c r="I96" s="269"/>
      <c r="J96" s="251">
        <f>+SUM(F96:I96)</f>
        <v>1</v>
      </c>
      <c r="P96" s="34"/>
      <c r="AK96" s="273"/>
    </row>
    <row r="97" spans="2:37">
      <c r="B97" s="805"/>
      <c r="C97" s="287" t="s">
        <v>28</v>
      </c>
      <c r="D97" s="271">
        <v>1</v>
      </c>
      <c r="E97" s="368" t="s">
        <v>523</v>
      </c>
      <c r="F97" s="269">
        <v>0</v>
      </c>
      <c r="G97" s="269"/>
      <c r="H97" s="269"/>
      <c r="I97" s="269"/>
      <c r="J97" s="251">
        <f t="shared" ref="J97:J117" si="17">+SUM(F97:I97)</f>
        <v>0</v>
      </c>
      <c r="P97" s="34"/>
      <c r="AK97" s="273"/>
    </row>
    <row r="98" spans="2:37">
      <c r="B98" s="805"/>
      <c r="C98" s="287" t="s">
        <v>83</v>
      </c>
      <c r="D98" s="271">
        <v>1</v>
      </c>
      <c r="E98" s="269" t="s">
        <v>523</v>
      </c>
      <c r="F98" s="269">
        <v>0</v>
      </c>
      <c r="G98" s="269"/>
      <c r="H98" s="269"/>
      <c r="I98" s="269"/>
      <c r="J98" s="251">
        <f t="shared" si="17"/>
        <v>0</v>
      </c>
      <c r="P98" s="34"/>
      <c r="AK98" s="273"/>
    </row>
    <row r="99" spans="2:37">
      <c r="B99" s="805"/>
      <c r="C99" s="287" t="s">
        <v>117</v>
      </c>
      <c r="D99" s="271">
        <v>1</v>
      </c>
      <c r="E99" s="269" t="s">
        <v>523</v>
      </c>
      <c r="F99" s="269">
        <v>0</v>
      </c>
      <c r="G99" s="269"/>
      <c r="H99" s="269"/>
      <c r="I99" s="269"/>
      <c r="J99" s="251">
        <f t="shared" si="17"/>
        <v>0</v>
      </c>
      <c r="P99" s="34"/>
      <c r="AK99" s="273"/>
    </row>
    <row r="100" spans="2:37">
      <c r="B100" s="805"/>
      <c r="C100" s="287" t="s">
        <v>25</v>
      </c>
      <c r="D100" s="271">
        <v>1</v>
      </c>
      <c r="E100" s="269" t="s">
        <v>522</v>
      </c>
      <c r="F100" s="269">
        <v>0</v>
      </c>
      <c r="G100" s="269"/>
      <c r="H100" s="269"/>
      <c r="I100" s="269"/>
      <c r="J100" s="251">
        <f t="shared" si="17"/>
        <v>0</v>
      </c>
      <c r="P100" s="34"/>
      <c r="AK100" s="273"/>
    </row>
    <row r="101" spans="2:37">
      <c r="B101" s="805"/>
      <c r="C101" s="287" t="s">
        <v>529</v>
      </c>
      <c r="D101" s="271">
        <v>1</v>
      </c>
      <c r="E101" s="269" t="s">
        <v>523</v>
      </c>
      <c r="F101" s="269">
        <v>0</v>
      </c>
      <c r="G101" s="269"/>
      <c r="H101" s="269"/>
      <c r="I101" s="269"/>
      <c r="J101" s="251">
        <f t="shared" si="17"/>
        <v>0</v>
      </c>
      <c r="P101" s="34"/>
      <c r="AK101" s="273"/>
    </row>
    <row r="102" spans="2:37">
      <c r="B102" s="805"/>
      <c r="C102" s="287" t="s">
        <v>120</v>
      </c>
      <c r="D102" s="271">
        <v>0</v>
      </c>
      <c r="E102" s="269" t="s">
        <v>233</v>
      </c>
      <c r="F102" s="269">
        <v>0</v>
      </c>
      <c r="G102" s="269"/>
      <c r="H102" s="269"/>
      <c r="I102" s="269"/>
      <c r="J102" s="251">
        <f t="shared" si="17"/>
        <v>0</v>
      </c>
      <c r="P102" s="34"/>
      <c r="AK102" s="273"/>
    </row>
    <row r="103" spans="2:37">
      <c r="B103" s="805"/>
      <c r="C103" s="287" t="s">
        <v>121</v>
      </c>
      <c r="D103" s="271">
        <v>1</v>
      </c>
      <c r="E103" s="269" t="s">
        <v>523</v>
      </c>
      <c r="F103" s="269">
        <v>1</v>
      </c>
      <c r="G103" s="269"/>
      <c r="H103" s="269"/>
      <c r="I103" s="269"/>
      <c r="J103" s="251">
        <f t="shared" si="17"/>
        <v>1</v>
      </c>
      <c r="P103" s="34"/>
      <c r="AK103" s="273"/>
    </row>
    <row r="104" spans="2:37">
      <c r="B104" s="805"/>
      <c r="C104" s="287" t="s">
        <v>123</v>
      </c>
      <c r="D104" s="271">
        <v>1</v>
      </c>
      <c r="E104" s="269" t="s">
        <v>522</v>
      </c>
      <c r="F104" s="269">
        <v>0</v>
      </c>
      <c r="G104" s="269"/>
      <c r="H104" s="269"/>
      <c r="I104" s="269"/>
      <c r="J104" s="251">
        <f t="shared" si="17"/>
        <v>0</v>
      </c>
      <c r="P104" s="34"/>
      <c r="AK104" s="273"/>
    </row>
    <row r="105" spans="2:37">
      <c r="B105" s="805"/>
      <c r="C105" s="288" t="s">
        <v>88</v>
      </c>
      <c r="D105" s="271">
        <v>1</v>
      </c>
      <c r="E105" s="269" t="s">
        <v>523</v>
      </c>
      <c r="F105" s="269">
        <v>0</v>
      </c>
      <c r="G105" s="269"/>
      <c r="H105" s="269"/>
      <c r="I105" s="269"/>
      <c r="J105" s="251">
        <f t="shared" si="17"/>
        <v>0</v>
      </c>
      <c r="P105" s="34"/>
      <c r="AK105" s="273"/>
    </row>
    <row r="106" spans="2:37">
      <c r="B106" s="805"/>
      <c r="C106" s="288" t="s">
        <v>88</v>
      </c>
      <c r="D106" s="271">
        <v>1</v>
      </c>
      <c r="E106" s="269" t="s">
        <v>530</v>
      </c>
      <c r="F106" s="269">
        <v>1</v>
      </c>
      <c r="G106" s="269"/>
      <c r="H106" s="269"/>
      <c r="I106" s="269"/>
      <c r="J106" s="251"/>
      <c r="P106" s="34"/>
      <c r="AK106" s="273"/>
    </row>
    <row r="107" spans="2:37">
      <c r="B107" s="805"/>
      <c r="C107" s="248" t="s">
        <v>125</v>
      </c>
      <c r="D107" s="271">
        <v>0</v>
      </c>
      <c r="E107" s="269" t="s">
        <v>233</v>
      </c>
      <c r="F107" s="269">
        <v>0</v>
      </c>
      <c r="G107" s="269"/>
      <c r="H107" s="269"/>
      <c r="I107" s="269"/>
      <c r="J107" s="251">
        <f t="shared" si="17"/>
        <v>0</v>
      </c>
      <c r="P107" s="34"/>
      <c r="AK107" s="273"/>
    </row>
    <row r="108" spans="2:37">
      <c r="B108" s="805"/>
      <c r="C108" s="566" t="s">
        <v>127</v>
      </c>
      <c r="D108" s="271"/>
      <c r="E108" s="269"/>
      <c r="F108" s="269"/>
      <c r="G108" s="269"/>
      <c r="H108" s="269"/>
      <c r="I108" s="269"/>
      <c r="J108" s="251">
        <f t="shared" si="17"/>
        <v>0</v>
      </c>
      <c r="P108" s="34"/>
      <c r="AK108" s="273"/>
    </row>
    <row r="109" spans="2:37">
      <c r="B109" s="805"/>
      <c r="C109" s="566" t="s">
        <v>128</v>
      </c>
      <c r="D109" s="271"/>
      <c r="E109" s="269"/>
      <c r="F109" s="269"/>
      <c r="G109" s="269"/>
      <c r="H109" s="269"/>
      <c r="I109" s="269"/>
      <c r="J109" s="251">
        <f t="shared" si="17"/>
        <v>0</v>
      </c>
      <c r="P109" s="34"/>
      <c r="AK109" s="273"/>
    </row>
    <row r="110" spans="2:37">
      <c r="B110" s="805"/>
      <c r="C110" s="578" t="s">
        <v>152</v>
      </c>
      <c r="D110" s="271"/>
      <c r="E110" s="269"/>
      <c r="F110" s="269"/>
      <c r="G110" s="269"/>
      <c r="H110" s="269"/>
      <c r="I110" s="269"/>
      <c r="J110" s="251">
        <f t="shared" si="17"/>
        <v>0</v>
      </c>
      <c r="P110" s="34"/>
      <c r="AK110" s="273"/>
    </row>
    <row r="111" spans="2:37">
      <c r="B111" s="805"/>
      <c r="C111" s="250" t="s">
        <v>122</v>
      </c>
      <c r="D111" s="271">
        <v>0</v>
      </c>
      <c r="E111" s="269" t="s">
        <v>233</v>
      </c>
      <c r="F111" s="269">
        <v>0</v>
      </c>
      <c r="G111" s="269"/>
      <c r="H111" s="269"/>
      <c r="I111" s="269"/>
      <c r="J111" s="251">
        <f t="shared" si="17"/>
        <v>0</v>
      </c>
      <c r="P111" s="34"/>
      <c r="AK111" s="273"/>
    </row>
    <row r="112" spans="2:37">
      <c r="B112" s="805"/>
      <c r="C112" s="250" t="s">
        <v>118</v>
      </c>
      <c r="D112" s="271">
        <v>0</v>
      </c>
      <c r="E112" s="269" t="s">
        <v>233</v>
      </c>
      <c r="F112" s="269">
        <v>0</v>
      </c>
      <c r="G112" s="269"/>
      <c r="H112" s="269"/>
      <c r="I112" s="269"/>
      <c r="J112" s="251"/>
      <c r="P112" s="34"/>
      <c r="AK112" s="273"/>
    </row>
    <row r="113" spans="2:37">
      <c r="B113" s="805"/>
      <c r="C113" s="250" t="s">
        <v>153</v>
      </c>
      <c r="D113" s="271">
        <v>0</v>
      </c>
      <c r="E113" s="269" t="s">
        <v>233</v>
      </c>
      <c r="F113" s="269">
        <v>0</v>
      </c>
      <c r="G113" s="269"/>
      <c r="H113" s="269"/>
      <c r="I113" s="269"/>
      <c r="J113" s="251"/>
      <c r="P113" s="34"/>
      <c r="AK113" s="273"/>
    </row>
    <row r="114" spans="2:37">
      <c r="B114" s="805"/>
      <c r="C114" s="250"/>
      <c r="D114" s="271"/>
      <c r="E114" s="269"/>
      <c r="F114" s="269"/>
      <c r="G114" s="269"/>
      <c r="H114" s="269"/>
      <c r="I114" s="269"/>
      <c r="J114" s="251"/>
      <c r="P114" s="34"/>
      <c r="AK114" s="273"/>
    </row>
    <row r="115" spans="2:37">
      <c r="B115" s="805"/>
      <c r="C115" s="250"/>
      <c r="D115" s="271"/>
      <c r="E115" s="269"/>
      <c r="F115" s="269"/>
      <c r="G115" s="269"/>
      <c r="H115" s="269"/>
      <c r="I115" s="269"/>
      <c r="J115" s="251">
        <f t="shared" si="17"/>
        <v>0</v>
      </c>
      <c r="P115" s="34"/>
      <c r="AK115" s="273"/>
    </row>
    <row r="116" spans="2:37">
      <c r="B116" s="805"/>
      <c r="C116" s="250"/>
      <c r="D116" s="271"/>
      <c r="E116" s="269"/>
      <c r="F116" s="269"/>
      <c r="G116" s="269"/>
      <c r="H116" s="269"/>
      <c r="I116" s="269"/>
      <c r="J116" s="251">
        <f t="shared" si="17"/>
        <v>0</v>
      </c>
      <c r="P116" s="34"/>
      <c r="AK116" s="273"/>
    </row>
    <row r="117" spans="2:37">
      <c r="B117" s="805"/>
      <c r="C117" s="250"/>
      <c r="D117" s="271"/>
      <c r="E117" s="269"/>
      <c r="F117" s="269"/>
      <c r="G117" s="269"/>
      <c r="H117" s="269"/>
      <c r="I117" s="269"/>
      <c r="J117" s="251">
        <f t="shared" si="17"/>
        <v>0</v>
      </c>
      <c r="P117" s="34"/>
      <c r="AK117" s="273"/>
    </row>
    <row r="118" spans="2:37">
      <c r="B118" s="799" t="s">
        <v>65</v>
      </c>
      <c r="C118" s="800"/>
      <c r="D118" s="251">
        <f>+SUM(D96:D117)</f>
        <v>10</v>
      </c>
      <c r="E118" s="251"/>
      <c r="F118" s="251">
        <f>+SUM(F96:F117)</f>
        <v>3</v>
      </c>
      <c r="G118" s="251">
        <f t="shared" ref="G118:I118" si="18">+SUM(G96:G117)</f>
        <v>0</v>
      </c>
      <c r="H118" s="251">
        <f t="shared" si="18"/>
        <v>0</v>
      </c>
      <c r="I118" s="251">
        <f t="shared" si="18"/>
        <v>0</v>
      </c>
      <c r="J118" s="251">
        <f>+SUM(J96:J117)</f>
        <v>2</v>
      </c>
      <c r="P118" s="34"/>
      <c r="AK118" s="273"/>
    </row>
    <row r="119" spans="2:37">
      <c r="B119" s="272"/>
      <c r="C119" s="24"/>
      <c r="R119" s="96"/>
      <c r="S119" s="96"/>
      <c r="AK119" s="273"/>
    </row>
    <row r="120" spans="2:37" ht="13.95" customHeight="1">
      <c r="B120" s="801" t="s">
        <v>111</v>
      </c>
      <c r="C120" s="801" t="s">
        <v>161</v>
      </c>
      <c r="D120" s="795" t="s">
        <v>312</v>
      </c>
      <c r="E120" s="796"/>
      <c r="F120" s="796"/>
      <c r="G120" s="796"/>
      <c r="H120" s="796"/>
      <c r="I120" s="796"/>
      <c r="J120" s="796"/>
      <c r="R120" s="96"/>
      <c r="S120" s="96"/>
      <c r="AK120" s="273"/>
    </row>
    <row r="121" spans="2:37">
      <c r="B121" s="801"/>
      <c r="C121" s="801"/>
      <c r="D121" s="797"/>
      <c r="E121" s="798"/>
      <c r="F121" s="798"/>
      <c r="G121" s="798"/>
      <c r="H121" s="798"/>
      <c r="I121" s="798"/>
      <c r="J121" s="798"/>
      <c r="R121" s="96"/>
      <c r="S121" s="96"/>
      <c r="AK121" s="273"/>
    </row>
    <row r="122" spans="2:37" ht="27.6">
      <c r="B122" s="801"/>
      <c r="C122" s="801"/>
      <c r="D122" s="476" t="s">
        <v>232</v>
      </c>
      <c r="E122" s="476" t="s">
        <v>160</v>
      </c>
      <c r="F122" s="476" t="s">
        <v>1</v>
      </c>
      <c r="G122" s="476" t="s">
        <v>2</v>
      </c>
      <c r="H122" s="476" t="s">
        <v>3</v>
      </c>
      <c r="I122" s="476" t="s">
        <v>4</v>
      </c>
      <c r="J122" s="476" t="s">
        <v>397</v>
      </c>
      <c r="R122" s="96"/>
      <c r="S122" s="96"/>
      <c r="AK122" s="273"/>
    </row>
    <row r="123" spans="2:37">
      <c r="B123" s="804" t="s">
        <v>116</v>
      </c>
      <c r="C123" s="286" t="s">
        <v>27</v>
      </c>
      <c r="D123" s="271">
        <v>1</v>
      </c>
      <c r="E123" s="269" t="s">
        <v>521</v>
      </c>
      <c r="F123" s="269">
        <v>1</v>
      </c>
      <c r="G123" s="269"/>
      <c r="H123" s="269"/>
      <c r="I123" s="269"/>
      <c r="J123" s="251">
        <f>+SUM(F123:I123)</f>
        <v>1</v>
      </c>
      <c r="R123" s="96"/>
      <c r="S123" s="96"/>
      <c r="AK123" s="273"/>
    </row>
    <row r="124" spans="2:37">
      <c r="B124" s="805"/>
      <c r="C124" s="287" t="s">
        <v>28</v>
      </c>
      <c r="D124" s="271">
        <v>1</v>
      </c>
      <c r="E124" s="368" t="s">
        <v>523</v>
      </c>
      <c r="F124" s="269">
        <v>0</v>
      </c>
      <c r="G124" s="269"/>
      <c r="H124" s="269"/>
      <c r="I124" s="269"/>
      <c r="J124" s="251">
        <f t="shared" ref="J124:J143" si="19">+SUM(F124:I124)</f>
        <v>0</v>
      </c>
      <c r="R124" s="96"/>
      <c r="S124" s="96"/>
      <c r="AK124" s="273"/>
    </row>
    <row r="125" spans="2:37">
      <c r="B125" s="805"/>
      <c r="C125" s="287" t="s">
        <v>83</v>
      </c>
      <c r="D125" s="271">
        <v>1</v>
      </c>
      <c r="E125" s="269" t="s">
        <v>523</v>
      </c>
      <c r="F125" s="269">
        <v>0</v>
      </c>
      <c r="G125" s="269"/>
      <c r="H125" s="269"/>
      <c r="I125" s="269"/>
      <c r="J125" s="251">
        <f t="shared" si="19"/>
        <v>0</v>
      </c>
      <c r="R125" s="96"/>
      <c r="S125" s="96"/>
      <c r="AK125" s="273"/>
    </row>
    <row r="126" spans="2:37">
      <c r="B126" s="805"/>
      <c r="C126" s="287" t="s">
        <v>117</v>
      </c>
      <c r="D126" s="271">
        <v>1</v>
      </c>
      <c r="E126" s="269" t="s">
        <v>523</v>
      </c>
      <c r="F126" s="546">
        <v>0</v>
      </c>
      <c r="G126" s="269"/>
      <c r="H126" s="269"/>
      <c r="I126" s="269"/>
      <c r="J126" s="251">
        <f t="shared" si="19"/>
        <v>0</v>
      </c>
      <c r="R126" s="96"/>
      <c r="S126" s="96"/>
      <c r="AK126" s="273"/>
    </row>
    <row r="127" spans="2:37">
      <c r="B127" s="805"/>
      <c r="C127" s="287" t="s">
        <v>25</v>
      </c>
      <c r="D127" s="271">
        <v>1</v>
      </c>
      <c r="E127" s="269" t="s">
        <v>531</v>
      </c>
      <c r="F127" s="546">
        <v>0</v>
      </c>
      <c r="G127" s="269"/>
      <c r="H127" s="269"/>
      <c r="I127" s="269"/>
      <c r="J127" s="251">
        <f t="shared" si="19"/>
        <v>0</v>
      </c>
      <c r="R127" s="96"/>
      <c r="S127" s="96"/>
      <c r="AK127" s="273"/>
    </row>
    <row r="128" spans="2:37">
      <c r="B128" s="805"/>
      <c r="C128" s="287" t="s">
        <v>529</v>
      </c>
      <c r="D128" s="271">
        <v>1</v>
      </c>
      <c r="E128" s="269" t="s">
        <v>523</v>
      </c>
      <c r="F128" s="546">
        <v>0</v>
      </c>
      <c r="G128" s="269"/>
      <c r="H128" s="269"/>
      <c r="I128" s="269"/>
      <c r="J128" s="251">
        <f t="shared" si="19"/>
        <v>0</v>
      </c>
      <c r="R128" s="96"/>
      <c r="S128" s="96"/>
      <c r="AK128" s="273"/>
    </row>
    <row r="129" spans="2:37">
      <c r="B129" s="805"/>
      <c r="C129" s="287" t="s">
        <v>120</v>
      </c>
      <c r="D129" s="271">
        <v>0</v>
      </c>
      <c r="E129" s="269" t="s">
        <v>233</v>
      </c>
      <c r="F129" s="269">
        <v>0</v>
      </c>
      <c r="G129" s="269"/>
      <c r="H129" s="269"/>
      <c r="I129" s="269"/>
      <c r="J129" s="251">
        <f t="shared" si="19"/>
        <v>0</v>
      </c>
      <c r="R129" s="96"/>
      <c r="S129" s="96"/>
      <c r="AK129" s="273"/>
    </row>
    <row r="130" spans="2:37">
      <c r="B130" s="805"/>
      <c r="C130" s="287" t="s">
        <v>121</v>
      </c>
      <c r="D130" s="271">
        <v>1</v>
      </c>
      <c r="E130" s="269" t="s">
        <v>532</v>
      </c>
      <c r="F130" s="269">
        <v>1</v>
      </c>
      <c r="G130" s="269"/>
      <c r="H130" s="269"/>
      <c r="I130" s="269"/>
      <c r="J130" s="251">
        <f t="shared" si="19"/>
        <v>1</v>
      </c>
      <c r="R130" s="96"/>
      <c r="S130" s="96"/>
      <c r="AK130" s="273"/>
    </row>
    <row r="131" spans="2:37">
      <c r="B131" s="805"/>
      <c r="C131" s="287" t="s">
        <v>123</v>
      </c>
      <c r="D131" s="271">
        <v>1</v>
      </c>
      <c r="E131" s="269" t="s">
        <v>523</v>
      </c>
      <c r="F131" s="269">
        <v>0</v>
      </c>
      <c r="G131" s="269"/>
      <c r="H131" s="269"/>
      <c r="I131" s="269"/>
      <c r="J131" s="251">
        <f t="shared" si="19"/>
        <v>0</v>
      </c>
      <c r="R131" s="96"/>
      <c r="S131" s="96"/>
      <c r="AK131" s="273"/>
    </row>
    <row r="132" spans="2:37">
      <c r="B132" s="805"/>
      <c r="C132" s="288" t="s">
        <v>88</v>
      </c>
      <c r="D132" s="271">
        <v>1</v>
      </c>
      <c r="E132" s="269" t="s">
        <v>523</v>
      </c>
      <c r="F132" s="269">
        <v>1</v>
      </c>
      <c r="G132" s="269"/>
      <c r="H132" s="269"/>
      <c r="I132" s="269"/>
      <c r="J132" s="251">
        <f t="shared" si="19"/>
        <v>1</v>
      </c>
      <c r="R132" s="96"/>
      <c r="S132" s="96"/>
      <c r="AK132" s="273"/>
    </row>
    <row r="133" spans="2:37">
      <c r="B133" s="805"/>
      <c r="C133" s="248" t="s">
        <v>125</v>
      </c>
      <c r="D133" s="271">
        <v>0</v>
      </c>
      <c r="E133" s="269" t="s">
        <v>233</v>
      </c>
      <c r="F133" s="269">
        <v>0</v>
      </c>
      <c r="G133" s="269"/>
      <c r="H133" s="269"/>
      <c r="I133" s="269"/>
      <c r="J133" s="251">
        <f t="shared" si="19"/>
        <v>0</v>
      </c>
      <c r="R133" s="96"/>
      <c r="S133" s="96"/>
      <c r="AK133" s="273"/>
    </row>
    <row r="134" spans="2:37">
      <c r="B134" s="805"/>
      <c r="C134" s="566" t="s">
        <v>127</v>
      </c>
      <c r="D134" s="271"/>
      <c r="E134" s="269"/>
      <c r="F134" s="269"/>
      <c r="G134" s="269"/>
      <c r="H134" s="269"/>
      <c r="I134" s="269"/>
      <c r="J134" s="251">
        <f t="shared" si="19"/>
        <v>0</v>
      </c>
      <c r="R134" s="96"/>
      <c r="S134" s="96"/>
      <c r="AK134" s="273"/>
    </row>
    <row r="135" spans="2:37">
      <c r="B135" s="805"/>
      <c r="C135" s="566" t="s">
        <v>128</v>
      </c>
      <c r="D135" s="271"/>
      <c r="E135" s="269"/>
      <c r="F135" s="269"/>
      <c r="G135" s="269"/>
      <c r="H135" s="269"/>
      <c r="I135" s="269"/>
      <c r="J135" s="251">
        <f t="shared" si="19"/>
        <v>0</v>
      </c>
      <c r="R135" s="96"/>
      <c r="S135" s="96"/>
      <c r="AK135" s="273"/>
    </row>
    <row r="136" spans="2:37">
      <c r="B136" s="805"/>
      <c r="C136" s="578" t="s">
        <v>152</v>
      </c>
      <c r="D136" s="271"/>
      <c r="E136" s="269"/>
      <c r="F136" s="269"/>
      <c r="G136" s="269"/>
      <c r="H136" s="269"/>
      <c r="I136" s="269"/>
      <c r="J136" s="251">
        <f t="shared" si="19"/>
        <v>0</v>
      </c>
      <c r="R136" s="96"/>
      <c r="S136" s="96"/>
      <c r="AK136" s="273"/>
    </row>
    <row r="137" spans="2:37">
      <c r="B137" s="805"/>
      <c r="C137" s="250" t="s">
        <v>122</v>
      </c>
      <c r="D137" s="271">
        <v>0</v>
      </c>
      <c r="E137" s="269" t="s">
        <v>233</v>
      </c>
      <c r="F137" s="269">
        <v>0</v>
      </c>
      <c r="G137" s="269"/>
      <c r="H137" s="269"/>
      <c r="I137" s="269"/>
      <c r="J137" s="251">
        <f t="shared" si="19"/>
        <v>0</v>
      </c>
      <c r="R137" s="96"/>
      <c r="S137" s="96"/>
      <c r="AK137" s="273"/>
    </row>
    <row r="138" spans="2:37">
      <c r="B138" s="805"/>
      <c r="C138" s="250" t="s">
        <v>118</v>
      </c>
      <c r="D138" s="271">
        <v>0</v>
      </c>
      <c r="E138" s="269" t="s">
        <v>233</v>
      </c>
      <c r="F138" s="269">
        <v>0</v>
      </c>
      <c r="G138" s="269"/>
      <c r="H138" s="269"/>
      <c r="I138" s="269"/>
      <c r="J138" s="251"/>
      <c r="R138" s="96"/>
      <c r="S138" s="96"/>
      <c r="AK138" s="273"/>
    </row>
    <row r="139" spans="2:37">
      <c r="B139" s="805"/>
      <c r="C139" s="250" t="s">
        <v>153</v>
      </c>
      <c r="D139" s="271">
        <v>0</v>
      </c>
      <c r="E139" s="269" t="s">
        <v>233</v>
      </c>
      <c r="F139" s="269">
        <v>0</v>
      </c>
      <c r="G139" s="269"/>
      <c r="H139" s="269"/>
      <c r="I139" s="269"/>
      <c r="J139" s="251">
        <f t="shared" si="19"/>
        <v>0</v>
      </c>
      <c r="R139" s="96"/>
      <c r="S139" s="96"/>
      <c r="AK139" s="273"/>
    </row>
    <row r="140" spans="2:37">
      <c r="B140" s="805"/>
      <c r="C140" s="250"/>
      <c r="D140" s="271"/>
      <c r="E140" s="269"/>
      <c r="F140" s="269"/>
      <c r="G140" s="269"/>
      <c r="H140" s="269"/>
      <c r="I140" s="269"/>
      <c r="J140" s="251"/>
      <c r="R140" s="96"/>
      <c r="S140" s="96"/>
      <c r="AK140" s="273"/>
    </row>
    <row r="141" spans="2:37">
      <c r="B141" s="805"/>
      <c r="C141" s="250"/>
      <c r="D141" s="271"/>
      <c r="E141" s="269"/>
      <c r="F141" s="269"/>
      <c r="G141" s="269"/>
      <c r="H141" s="269"/>
      <c r="I141" s="269"/>
      <c r="J141" s="251">
        <f t="shared" si="19"/>
        <v>0</v>
      </c>
      <c r="R141" s="96"/>
      <c r="S141" s="96"/>
      <c r="AK141" s="273"/>
    </row>
    <row r="142" spans="2:37">
      <c r="B142" s="805"/>
      <c r="C142" s="250"/>
      <c r="D142" s="271"/>
      <c r="E142" s="269"/>
      <c r="F142" s="269"/>
      <c r="G142" s="269"/>
      <c r="H142" s="269"/>
      <c r="I142" s="269"/>
      <c r="J142" s="251">
        <f t="shared" si="19"/>
        <v>0</v>
      </c>
      <c r="R142" s="96"/>
      <c r="S142" s="96"/>
      <c r="AK142" s="273"/>
    </row>
    <row r="143" spans="2:37">
      <c r="B143" s="805"/>
      <c r="C143" s="250"/>
      <c r="D143" s="271"/>
      <c r="E143" s="269"/>
      <c r="F143" s="269"/>
      <c r="G143" s="269"/>
      <c r="H143" s="269"/>
      <c r="I143" s="269"/>
      <c r="J143" s="251">
        <f t="shared" si="19"/>
        <v>0</v>
      </c>
      <c r="R143" s="96"/>
      <c r="S143" s="96"/>
      <c r="AK143" s="273"/>
    </row>
    <row r="144" spans="2:37">
      <c r="B144" s="799" t="s">
        <v>65</v>
      </c>
      <c r="C144" s="800"/>
      <c r="D144" s="251">
        <f>+SUM(D123:D143)</f>
        <v>9</v>
      </c>
      <c r="E144" s="251"/>
      <c r="F144" s="251">
        <f>+SUM(F123:F143)</f>
        <v>3</v>
      </c>
      <c r="G144" s="251">
        <f t="shared" ref="G144:I144" si="20">+SUM(G123:G143)</f>
        <v>0</v>
      </c>
      <c r="H144" s="251">
        <f t="shared" si="20"/>
        <v>0</v>
      </c>
      <c r="I144" s="251">
        <f t="shared" si="20"/>
        <v>0</v>
      </c>
      <c r="J144" s="251">
        <f>+SUM(J123:J143)</f>
        <v>3</v>
      </c>
      <c r="R144" s="96"/>
      <c r="S144" s="96"/>
      <c r="AK144" s="273"/>
    </row>
    <row r="145" spans="2:37">
      <c r="B145" s="272"/>
      <c r="C145" s="24"/>
      <c r="R145" s="96"/>
      <c r="S145" s="96"/>
      <c r="AK145" s="273"/>
    </row>
    <row r="146" spans="2:37" ht="13.95" customHeight="1">
      <c r="B146" s="801" t="s">
        <v>111</v>
      </c>
      <c r="C146" s="801" t="s">
        <v>161</v>
      </c>
      <c r="D146" s="795" t="s">
        <v>313</v>
      </c>
      <c r="E146" s="796"/>
      <c r="F146" s="796"/>
      <c r="G146" s="796"/>
      <c r="H146" s="796"/>
      <c r="I146" s="796"/>
      <c r="J146" s="796"/>
      <c r="R146" s="96"/>
      <c r="S146" s="96"/>
      <c r="AK146" s="273"/>
    </row>
    <row r="147" spans="2:37">
      <c r="B147" s="801"/>
      <c r="C147" s="801"/>
      <c r="D147" s="797"/>
      <c r="E147" s="798"/>
      <c r="F147" s="798"/>
      <c r="G147" s="798"/>
      <c r="H147" s="798"/>
      <c r="I147" s="798"/>
      <c r="J147" s="798"/>
      <c r="R147" s="96"/>
      <c r="S147" s="96"/>
      <c r="AK147" s="273"/>
    </row>
    <row r="148" spans="2:37" ht="27.6">
      <c r="B148" s="801"/>
      <c r="C148" s="801"/>
      <c r="D148" s="476" t="s">
        <v>232</v>
      </c>
      <c r="E148" s="476" t="s">
        <v>160</v>
      </c>
      <c r="F148" s="476" t="s">
        <v>1</v>
      </c>
      <c r="G148" s="476" t="s">
        <v>2</v>
      </c>
      <c r="H148" s="476" t="s">
        <v>3</v>
      </c>
      <c r="I148" s="476" t="s">
        <v>4</v>
      </c>
      <c r="J148" s="476" t="s">
        <v>397</v>
      </c>
      <c r="R148" s="96"/>
      <c r="S148" s="96"/>
      <c r="AK148" s="273"/>
    </row>
    <row r="149" spans="2:37">
      <c r="B149" s="804" t="s">
        <v>116</v>
      </c>
      <c r="C149" s="286" t="s">
        <v>27</v>
      </c>
      <c r="D149" s="271"/>
      <c r="E149" s="269"/>
      <c r="F149" s="269"/>
      <c r="G149" s="369"/>
      <c r="H149" s="369"/>
      <c r="I149" s="369"/>
      <c r="J149" s="251">
        <f>+SUM(F149:I149)</f>
        <v>0</v>
      </c>
      <c r="R149" s="96"/>
      <c r="S149" s="96"/>
      <c r="AK149" s="273"/>
    </row>
    <row r="150" spans="2:37">
      <c r="B150" s="805"/>
      <c r="C150" s="287" t="s">
        <v>28</v>
      </c>
      <c r="D150" s="271"/>
      <c r="E150" s="368"/>
      <c r="F150" s="269"/>
      <c r="G150" s="369"/>
      <c r="H150" s="369"/>
      <c r="I150" s="369"/>
      <c r="J150" s="251">
        <f t="shared" ref="J150:J167" si="21">+SUM(F150:I150)</f>
        <v>0</v>
      </c>
      <c r="R150" s="96"/>
      <c r="S150" s="96"/>
      <c r="AK150" s="273"/>
    </row>
    <row r="151" spans="2:37">
      <c r="B151" s="805"/>
      <c r="C151" s="287" t="s">
        <v>83</v>
      </c>
      <c r="D151" s="271"/>
      <c r="E151" s="269"/>
      <c r="F151" s="269"/>
      <c r="G151" s="369"/>
      <c r="H151" s="369"/>
      <c r="I151" s="369"/>
      <c r="J151" s="251">
        <f t="shared" si="21"/>
        <v>0</v>
      </c>
      <c r="R151" s="96"/>
      <c r="S151" s="96"/>
      <c r="AK151" s="273"/>
    </row>
    <row r="152" spans="2:37">
      <c r="B152" s="805"/>
      <c r="C152" s="287" t="s">
        <v>117</v>
      </c>
      <c r="D152" s="271">
        <v>1</v>
      </c>
      <c r="E152" s="269" t="s">
        <v>522</v>
      </c>
      <c r="F152" s="269">
        <v>0</v>
      </c>
      <c r="G152" s="369"/>
      <c r="H152" s="369"/>
      <c r="I152" s="369"/>
      <c r="J152" s="251">
        <f t="shared" si="21"/>
        <v>0</v>
      </c>
      <c r="R152" s="96"/>
      <c r="S152" s="96"/>
      <c r="AK152" s="273"/>
    </row>
    <row r="153" spans="2:37">
      <c r="B153" s="805"/>
      <c r="C153" s="287" t="s">
        <v>120</v>
      </c>
      <c r="D153" s="271"/>
      <c r="E153" s="269"/>
      <c r="F153" s="269"/>
      <c r="G153" s="369"/>
      <c r="H153" s="369"/>
      <c r="I153" s="369"/>
      <c r="J153" s="251">
        <f t="shared" si="21"/>
        <v>0</v>
      </c>
      <c r="R153" s="96"/>
      <c r="S153" s="96"/>
      <c r="AK153" s="273"/>
    </row>
    <row r="154" spans="2:37">
      <c r="B154" s="805"/>
      <c r="C154" s="287" t="s">
        <v>121</v>
      </c>
      <c r="D154" s="271" t="s">
        <v>233</v>
      </c>
      <c r="E154" s="269" t="s">
        <v>233</v>
      </c>
      <c r="F154" s="269">
        <v>0</v>
      </c>
      <c r="G154" s="369"/>
      <c r="H154" s="369"/>
      <c r="I154" s="369"/>
      <c r="J154" s="251">
        <f t="shared" si="21"/>
        <v>0</v>
      </c>
      <c r="R154" s="96"/>
      <c r="S154" s="96"/>
      <c r="AK154" s="273"/>
    </row>
    <row r="155" spans="2:37">
      <c r="B155" s="805"/>
      <c r="C155" s="287" t="s">
        <v>123</v>
      </c>
      <c r="D155" s="271"/>
      <c r="E155" s="269"/>
      <c r="F155" s="269">
        <v>1</v>
      </c>
      <c r="G155" s="369"/>
      <c r="H155" s="369"/>
      <c r="I155" s="369"/>
      <c r="J155" s="251">
        <f t="shared" si="21"/>
        <v>1</v>
      </c>
      <c r="R155" s="96"/>
      <c r="S155" s="96"/>
      <c r="AK155" s="273"/>
    </row>
    <row r="156" spans="2:37">
      <c r="B156" s="805"/>
      <c r="C156" s="288" t="s">
        <v>88</v>
      </c>
      <c r="D156" s="271"/>
      <c r="E156" s="269"/>
      <c r="F156" s="269">
        <v>0</v>
      </c>
      <c r="G156" s="369"/>
      <c r="H156" s="369"/>
      <c r="I156" s="369"/>
      <c r="J156" s="251">
        <f t="shared" si="21"/>
        <v>0</v>
      </c>
      <c r="R156" s="96"/>
      <c r="S156" s="96"/>
      <c r="AK156" s="273"/>
    </row>
    <row r="157" spans="2:37">
      <c r="B157" s="805"/>
      <c r="C157" s="248" t="s">
        <v>125</v>
      </c>
      <c r="D157" s="271" t="s">
        <v>233</v>
      </c>
      <c r="E157" s="269" t="s">
        <v>233</v>
      </c>
      <c r="F157" s="269">
        <v>0</v>
      </c>
      <c r="G157" s="369"/>
      <c r="H157" s="369"/>
      <c r="I157" s="369"/>
      <c r="J157" s="251">
        <f t="shared" si="21"/>
        <v>0</v>
      </c>
      <c r="R157" s="96"/>
      <c r="S157" s="96"/>
      <c r="AK157" s="273"/>
    </row>
    <row r="158" spans="2:37">
      <c r="B158" s="805"/>
      <c r="C158" s="566" t="s">
        <v>127</v>
      </c>
      <c r="D158" s="271"/>
      <c r="E158" s="269"/>
      <c r="F158" s="269"/>
      <c r="G158" s="369"/>
      <c r="H158" s="369"/>
      <c r="I158" s="369"/>
      <c r="J158" s="251">
        <f t="shared" si="21"/>
        <v>0</v>
      </c>
      <c r="R158" s="96"/>
      <c r="S158" s="96"/>
      <c r="AK158" s="273"/>
    </row>
    <row r="159" spans="2:37">
      <c r="B159" s="805"/>
      <c r="C159" s="566" t="s">
        <v>128</v>
      </c>
      <c r="D159" s="271"/>
      <c r="E159" s="269"/>
      <c r="F159" s="269"/>
      <c r="G159" s="369"/>
      <c r="H159" s="369"/>
      <c r="I159" s="369"/>
      <c r="J159" s="251">
        <f t="shared" si="21"/>
        <v>0</v>
      </c>
      <c r="R159" s="96"/>
      <c r="S159" s="96"/>
      <c r="AK159" s="273"/>
    </row>
    <row r="160" spans="2:37">
      <c r="B160" s="805"/>
      <c r="C160" s="578" t="s">
        <v>152</v>
      </c>
      <c r="D160" s="271"/>
      <c r="E160" s="269"/>
      <c r="F160" s="269"/>
      <c r="G160" s="369"/>
      <c r="H160" s="369"/>
      <c r="I160" s="369"/>
      <c r="J160" s="251">
        <f t="shared" si="21"/>
        <v>0</v>
      </c>
      <c r="R160" s="96"/>
      <c r="S160" s="96"/>
      <c r="AK160" s="273"/>
    </row>
    <row r="161" spans="2:37">
      <c r="B161" s="805"/>
      <c r="C161" s="250" t="s">
        <v>122</v>
      </c>
      <c r="D161" s="271" t="s">
        <v>233</v>
      </c>
      <c r="E161" s="269" t="s">
        <v>233</v>
      </c>
      <c r="F161" s="269">
        <v>0</v>
      </c>
      <c r="G161" s="369"/>
      <c r="H161" s="369"/>
      <c r="I161" s="369"/>
      <c r="J161" s="251">
        <f t="shared" si="21"/>
        <v>0</v>
      </c>
      <c r="R161" s="96"/>
      <c r="S161" s="96"/>
      <c r="AK161" s="273"/>
    </row>
    <row r="162" spans="2:37">
      <c r="B162" s="805"/>
      <c r="C162" s="250" t="s">
        <v>118</v>
      </c>
      <c r="D162" s="271" t="s">
        <v>233</v>
      </c>
      <c r="E162" s="269" t="s">
        <v>233</v>
      </c>
      <c r="F162" s="269">
        <v>0</v>
      </c>
      <c r="G162" s="369"/>
      <c r="H162" s="369"/>
      <c r="I162" s="369"/>
      <c r="J162" s="251">
        <f t="shared" si="21"/>
        <v>0</v>
      </c>
      <c r="R162" s="96"/>
      <c r="S162" s="96"/>
      <c r="AK162" s="273"/>
    </row>
    <row r="163" spans="2:37">
      <c r="B163" s="805"/>
      <c r="C163" s="250" t="s">
        <v>153</v>
      </c>
      <c r="D163" s="271" t="s">
        <v>233</v>
      </c>
      <c r="E163" s="269" t="s">
        <v>233</v>
      </c>
      <c r="F163" s="269">
        <v>0</v>
      </c>
      <c r="G163" s="369"/>
      <c r="H163" s="369"/>
      <c r="I163" s="369"/>
      <c r="J163" s="251">
        <f t="shared" si="21"/>
        <v>0</v>
      </c>
      <c r="R163" s="96"/>
      <c r="S163" s="96"/>
      <c r="AK163" s="273"/>
    </row>
    <row r="164" spans="2:37">
      <c r="B164" s="805"/>
      <c r="C164" s="250"/>
      <c r="D164" s="271"/>
      <c r="E164" s="269"/>
      <c r="F164" s="269"/>
      <c r="G164" s="369"/>
      <c r="H164" s="369"/>
      <c r="I164" s="369"/>
      <c r="J164" s="251">
        <f t="shared" si="21"/>
        <v>0</v>
      </c>
      <c r="R164" s="96"/>
      <c r="S164" s="96"/>
      <c r="AK164" s="273"/>
    </row>
    <row r="165" spans="2:37">
      <c r="B165" s="805"/>
      <c r="C165" s="250"/>
      <c r="D165" s="271"/>
      <c r="E165" s="269"/>
      <c r="F165" s="269"/>
      <c r="G165" s="369"/>
      <c r="H165" s="369"/>
      <c r="I165" s="369"/>
      <c r="J165" s="251">
        <f t="shared" si="21"/>
        <v>0</v>
      </c>
      <c r="R165" s="96"/>
      <c r="S165" s="96"/>
      <c r="AK165" s="273"/>
    </row>
    <row r="166" spans="2:37">
      <c r="B166" s="805"/>
      <c r="C166" s="250"/>
      <c r="D166" s="271"/>
      <c r="E166" s="269"/>
      <c r="F166" s="269"/>
      <c r="G166" s="369"/>
      <c r="H166" s="369"/>
      <c r="I166" s="369"/>
      <c r="J166" s="251">
        <f t="shared" si="21"/>
        <v>0</v>
      </c>
      <c r="R166" s="96"/>
      <c r="S166" s="96"/>
      <c r="AK166" s="273"/>
    </row>
    <row r="167" spans="2:37">
      <c r="B167" s="805"/>
      <c r="C167" s="250"/>
      <c r="D167" s="271"/>
      <c r="E167" s="269"/>
      <c r="F167" s="269"/>
      <c r="G167" s="369"/>
      <c r="H167" s="369"/>
      <c r="I167" s="369"/>
      <c r="J167" s="251">
        <f t="shared" si="21"/>
        <v>0</v>
      </c>
      <c r="R167" s="96"/>
      <c r="S167" s="96"/>
      <c r="AK167" s="273"/>
    </row>
    <row r="168" spans="2:37">
      <c r="B168" s="799" t="s">
        <v>65</v>
      </c>
      <c r="C168" s="800"/>
      <c r="D168" s="251">
        <f>+SUM(D149:D167)</f>
        <v>1</v>
      </c>
      <c r="E168" s="251"/>
      <c r="F168" s="251">
        <f>+SUM(F149:F167)</f>
        <v>1</v>
      </c>
      <c r="G168" s="251">
        <f t="shared" ref="G168:I168" si="22">+SUM(G149:G167)</f>
        <v>0</v>
      </c>
      <c r="H168" s="251">
        <f t="shared" si="22"/>
        <v>0</v>
      </c>
      <c r="I168" s="251">
        <f t="shared" si="22"/>
        <v>0</v>
      </c>
      <c r="J168" s="251">
        <f>+SUM(J149:J167)</f>
        <v>1</v>
      </c>
      <c r="R168" s="96"/>
      <c r="S168" s="96"/>
      <c r="AK168" s="273"/>
    </row>
    <row r="169" spans="2:37" ht="13.2" customHeight="1">
      <c r="B169" s="272"/>
      <c r="C169" s="24"/>
      <c r="R169" s="96"/>
      <c r="S169" s="96"/>
      <c r="AK169" s="273"/>
    </row>
    <row r="170" spans="2:37" ht="13.2" customHeight="1">
      <c r="B170" s="801" t="s">
        <v>111</v>
      </c>
      <c r="C170" s="801" t="s">
        <v>161</v>
      </c>
      <c r="D170" s="795" t="s">
        <v>314</v>
      </c>
      <c r="E170" s="796"/>
      <c r="F170" s="796"/>
      <c r="G170" s="796"/>
      <c r="H170" s="796"/>
      <c r="I170" s="796"/>
      <c r="J170" s="796"/>
      <c r="R170" s="96"/>
      <c r="S170" s="96"/>
      <c r="AK170" s="273"/>
    </row>
    <row r="171" spans="2:37" ht="13.2" customHeight="1">
      <c r="B171" s="801"/>
      <c r="C171" s="801"/>
      <c r="D171" s="797"/>
      <c r="E171" s="798"/>
      <c r="F171" s="798"/>
      <c r="G171" s="798"/>
      <c r="H171" s="798"/>
      <c r="I171" s="798"/>
      <c r="J171" s="798"/>
      <c r="R171" s="96"/>
      <c r="S171" s="96"/>
      <c r="AK171" s="273"/>
    </row>
    <row r="172" spans="2:37" ht="30.6" customHeight="1">
      <c r="B172" s="801"/>
      <c r="C172" s="801"/>
      <c r="D172" s="476" t="s">
        <v>232</v>
      </c>
      <c r="E172" s="476" t="s">
        <v>160</v>
      </c>
      <c r="F172" s="476" t="s">
        <v>1</v>
      </c>
      <c r="G172" s="476" t="s">
        <v>2</v>
      </c>
      <c r="H172" s="476" t="s">
        <v>3</v>
      </c>
      <c r="I172" s="476" t="s">
        <v>4</v>
      </c>
      <c r="J172" s="476" t="s">
        <v>397</v>
      </c>
      <c r="R172" s="96"/>
      <c r="S172" s="96"/>
      <c r="AK172" s="273"/>
    </row>
    <row r="173" spans="2:37" ht="13.2" customHeight="1">
      <c r="B173" s="804" t="s">
        <v>116</v>
      </c>
      <c r="C173" s="286" t="s">
        <v>27</v>
      </c>
      <c r="D173" s="271">
        <v>0</v>
      </c>
      <c r="E173" s="269"/>
      <c r="F173" s="269"/>
      <c r="G173" s="369"/>
      <c r="H173" s="369"/>
      <c r="I173" s="269"/>
      <c r="J173" s="251">
        <f>+SUM(F173:I173)</f>
        <v>0</v>
      </c>
      <c r="R173" s="96"/>
      <c r="S173" s="96"/>
      <c r="AK173" s="273"/>
    </row>
    <row r="174" spans="2:37" ht="13.2" customHeight="1">
      <c r="B174" s="805"/>
      <c r="C174" s="287" t="s">
        <v>28</v>
      </c>
      <c r="D174" s="271">
        <v>0</v>
      </c>
      <c r="E174" s="368"/>
      <c r="F174" s="269"/>
      <c r="G174" s="369"/>
      <c r="H174" s="369"/>
      <c r="I174" s="269"/>
      <c r="J174" s="251">
        <f t="shared" ref="J174:J191" si="23">+SUM(F174:I174)</f>
        <v>0</v>
      </c>
      <c r="R174" s="96"/>
      <c r="S174" s="96"/>
      <c r="AK174" s="273"/>
    </row>
    <row r="175" spans="2:37" ht="13.2" customHeight="1">
      <c r="B175" s="805"/>
      <c r="C175" s="287" t="s">
        <v>83</v>
      </c>
      <c r="D175" s="271">
        <v>0</v>
      </c>
      <c r="E175" s="269"/>
      <c r="F175" s="269"/>
      <c r="G175" s="369"/>
      <c r="H175" s="369"/>
      <c r="I175" s="269"/>
      <c r="J175" s="251">
        <f t="shared" si="23"/>
        <v>0</v>
      </c>
      <c r="R175" s="96"/>
      <c r="S175" s="96"/>
      <c r="AK175" s="273"/>
    </row>
    <row r="176" spans="2:37" ht="13.2" customHeight="1">
      <c r="B176" s="805"/>
      <c r="C176" s="287" t="s">
        <v>117</v>
      </c>
      <c r="D176" s="271">
        <v>0</v>
      </c>
      <c r="E176" s="269"/>
      <c r="F176" s="269"/>
      <c r="G176" s="369"/>
      <c r="H176" s="369"/>
      <c r="I176" s="269"/>
      <c r="J176" s="251">
        <f t="shared" si="23"/>
        <v>0</v>
      </c>
      <c r="R176" s="96"/>
      <c r="S176" s="96"/>
      <c r="AK176" s="273"/>
    </row>
    <row r="177" spans="2:37" ht="13.2" customHeight="1">
      <c r="B177" s="805"/>
      <c r="C177" s="287" t="s">
        <v>120</v>
      </c>
      <c r="D177" s="271">
        <v>0</v>
      </c>
      <c r="E177" s="269"/>
      <c r="F177" s="269"/>
      <c r="G177" s="369"/>
      <c r="H177" s="369"/>
      <c r="I177" s="269"/>
      <c r="J177" s="251">
        <f t="shared" si="23"/>
        <v>0</v>
      </c>
      <c r="R177" s="96"/>
      <c r="S177" s="96"/>
      <c r="AK177" s="273"/>
    </row>
    <row r="178" spans="2:37" ht="13.2" customHeight="1">
      <c r="B178" s="805"/>
      <c r="C178" s="287" t="s">
        <v>121</v>
      </c>
      <c r="D178" s="271">
        <v>0</v>
      </c>
      <c r="E178" s="269"/>
      <c r="F178" s="269"/>
      <c r="G178" s="369"/>
      <c r="H178" s="369"/>
      <c r="I178" s="269"/>
      <c r="J178" s="251">
        <f t="shared" si="23"/>
        <v>0</v>
      </c>
      <c r="R178" s="96"/>
      <c r="S178" s="96"/>
      <c r="AK178" s="273"/>
    </row>
    <row r="179" spans="2:37" ht="13.2" customHeight="1">
      <c r="B179" s="805"/>
      <c r="C179" s="287" t="s">
        <v>123</v>
      </c>
      <c r="D179" s="271">
        <v>0</v>
      </c>
      <c r="E179" s="269"/>
      <c r="F179" s="269"/>
      <c r="G179" s="369"/>
      <c r="H179" s="369"/>
      <c r="I179" s="269"/>
      <c r="J179" s="251">
        <f t="shared" si="23"/>
        <v>0</v>
      </c>
      <c r="R179" s="96"/>
      <c r="S179" s="96"/>
      <c r="AK179" s="273"/>
    </row>
    <row r="180" spans="2:37" ht="13.2" customHeight="1">
      <c r="B180" s="805"/>
      <c r="C180" s="288" t="s">
        <v>88</v>
      </c>
      <c r="D180" s="271">
        <v>0</v>
      </c>
      <c r="E180" s="269"/>
      <c r="F180" s="269"/>
      <c r="G180" s="369"/>
      <c r="H180" s="369"/>
      <c r="I180" s="269"/>
      <c r="J180" s="251">
        <f t="shared" si="23"/>
        <v>0</v>
      </c>
      <c r="R180" s="96"/>
      <c r="S180" s="96"/>
      <c r="AK180" s="273"/>
    </row>
    <row r="181" spans="2:37" ht="13.2" customHeight="1">
      <c r="B181" s="805"/>
      <c r="C181" s="248" t="s">
        <v>125</v>
      </c>
      <c r="D181" s="271">
        <v>0</v>
      </c>
      <c r="E181" s="269"/>
      <c r="F181" s="269"/>
      <c r="G181" s="369"/>
      <c r="H181" s="369"/>
      <c r="I181" s="269"/>
      <c r="J181" s="251">
        <f t="shared" si="23"/>
        <v>0</v>
      </c>
      <c r="R181" s="96"/>
      <c r="S181" s="96"/>
      <c r="AK181" s="273"/>
    </row>
    <row r="182" spans="2:37" ht="13.2" customHeight="1">
      <c r="B182" s="805"/>
      <c r="C182" s="566" t="s">
        <v>127</v>
      </c>
      <c r="D182" s="271">
        <v>0</v>
      </c>
      <c r="E182" s="269"/>
      <c r="F182" s="269"/>
      <c r="G182" s="369"/>
      <c r="H182" s="369"/>
      <c r="I182" s="269"/>
      <c r="J182" s="251">
        <f t="shared" si="23"/>
        <v>0</v>
      </c>
      <c r="R182" s="96"/>
      <c r="S182" s="96"/>
      <c r="AK182" s="273"/>
    </row>
    <row r="183" spans="2:37" ht="13.2" customHeight="1">
      <c r="B183" s="805"/>
      <c r="C183" s="566" t="s">
        <v>128</v>
      </c>
      <c r="D183" s="271">
        <v>0</v>
      </c>
      <c r="E183" s="269"/>
      <c r="F183" s="269"/>
      <c r="G183" s="369"/>
      <c r="H183" s="369"/>
      <c r="I183" s="269"/>
      <c r="J183" s="251">
        <f t="shared" si="23"/>
        <v>0</v>
      </c>
      <c r="R183" s="96"/>
      <c r="S183" s="96"/>
      <c r="AK183" s="273"/>
    </row>
    <row r="184" spans="2:37" ht="13.2" customHeight="1">
      <c r="B184" s="805"/>
      <c r="C184" s="578" t="s">
        <v>152</v>
      </c>
      <c r="D184" s="271">
        <v>0</v>
      </c>
      <c r="E184" s="269"/>
      <c r="F184" s="269"/>
      <c r="G184" s="369"/>
      <c r="H184" s="369"/>
      <c r="I184" s="269"/>
      <c r="J184" s="251">
        <f t="shared" si="23"/>
        <v>0</v>
      </c>
      <c r="R184" s="96"/>
      <c r="S184" s="96"/>
      <c r="AK184" s="273"/>
    </row>
    <row r="185" spans="2:37" ht="13.2" customHeight="1">
      <c r="B185" s="805"/>
      <c r="C185" s="250" t="s">
        <v>122</v>
      </c>
      <c r="D185" s="271">
        <v>0</v>
      </c>
      <c r="E185" s="269"/>
      <c r="F185" s="269"/>
      <c r="G185" s="369"/>
      <c r="H185" s="369"/>
      <c r="I185" s="269"/>
      <c r="J185" s="251">
        <f t="shared" si="23"/>
        <v>0</v>
      </c>
      <c r="R185" s="96"/>
      <c r="S185" s="96"/>
      <c r="AK185" s="273"/>
    </row>
    <row r="186" spans="2:37" ht="13.2" customHeight="1">
      <c r="B186" s="805"/>
      <c r="C186" s="250" t="s">
        <v>118</v>
      </c>
      <c r="D186" s="271">
        <v>0</v>
      </c>
      <c r="E186" s="269"/>
      <c r="F186" s="269"/>
      <c r="G186" s="369"/>
      <c r="H186" s="369"/>
      <c r="I186" s="269"/>
      <c r="J186" s="251">
        <f t="shared" si="23"/>
        <v>0</v>
      </c>
      <c r="R186" s="96"/>
      <c r="S186" s="96"/>
      <c r="AK186" s="273"/>
    </row>
    <row r="187" spans="2:37" ht="13.2" customHeight="1">
      <c r="B187" s="805"/>
      <c r="C187" s="250" t="s">
        <v>153</v>
      </c>
      <c r="D187" s="271">
        <v>0</v>
      </c>
      <c r="E187" s="269"/>
      <c r="F187" s="269"/>
      <c r="G187" s="369"/>
      <c r="H187" s="369"/>
      <c r="I187" s="269"/>
      <c r="J187" s="251">
        <f t="shared" si="23"/>
        <v>0</v>
      </c>
      <c r="R187" s="96"/>
      <c r="S187" s="96"/>
      <c r="AK187" s="273"/>
    </row>
    <row r="188" spans="2:37" ht="13.2" customHeight="1">
      <c r="B188" s="805"/>
      <c r="C188" s="250"/>
      <c r="D188" s="271">
        <v>0</v>
      </c>
      <c r="E188" s="269"/>
      <c r="F188" s="269"/>
      <c r="G188" s="369"/>
      <c r="H188" s="369"/>
      <c r="I188" s="269"/>
      <c r="J188" s="251">
        <f t="shared" si="23"/>
        <v>0</v>
      </c>
      <c r="R188" s="96"/>
      <c r="S188" s="96"/>
      <c r="AK188" s="273"/>
    </row>
    <row r="189" spans="2:37" ht="13.2" customHeight="1">
      <c r="B189" s="805"/>
      <c r="C189" s="250"/>
      <c r="D189" s="271">
        <v>0</v>
      </c>
      <c r="E189" s="269"/>
      <c r="F189" s="269"/>
      <c r="G189" s="369"/>
      <c r="H189" s="369"/>
      <c r="I189" s="269"/>
      <c r="J189" s="251">
        <f t="shared" si="23"/>
        <v>0</v>
      </c>
      <c r="R189" s="96"/>
      <c r="S189" s="96"/>
      <c r="AK189" s="273"/>
    </row>
    <row r="190" spans="2:37">
      <c r="B190" s="805"/>
      <c r="C190" s="250"/>
      <c r="D190" s="271">
        <v>0</v>
      </c>
      <c r="E190" s="269"/>
      <c r="F190" s="269"/>
      <c r="G190" s="369"/>
      <c r="H190" s="369"/>
      <c r="I190" s="269"/>
      <c r="J190" s="251">
        <f t="shared" si="23"/>
        <v>0</v>
      </c>
      <c r="R190" s="96"/>
      <c r="S190" s="96"/>
      <c r="AK190" s="273"/>
    </row>
    <row r="191" spans="2:37">
      <c r="B191" s="805"/>
      <c r="C191" s="250"/>
      <c r="D191" s="271">
        <v>0</v>
      </c>
      <c r="E191" s="269"/>
      <c r="F191" s="269"/>
      <c r="G191" s="369"/>
      <c r="H191" s="369"/>
      <c r="I191" s="269"/>
      <c r="J191" s="251">
        <f t="shared" si="23"/>
        <v>0</v>
      </c>
      <c r="R191" s="96"/>
      <c r="S191" s="96"/>
      <c r="AK191" s="273"/>
    </row>
    <row r="192" spans="2:37">
      <c r="B192" s="799" t="s">
        <v>65</v>
      </c>
      <c r="C192" s="800"/>
      <c r="D192" s="251">
        <f>+SUM(D173:D191)</f>
        <v>0</v>
      </c>
      <c r="E192" s="251"/>
      <c r="F192" s="251">
        <f>+SUM(F173:F191)</f>
        <v>0</v>
      </c>
      <c r="G192" s="251">
        <f t="shared" ref="G192:I192" si="24">+SUM(G173:G191)</f>
        <v>0</v>
      </c>
      <c r="H192" s="251">
        <f t="shared" si="24"/>
        <v>0</v>
      </c>
      <c r="I192" s="251">
        <f t="shared" si="24"/>
        <v>0</v>
      </c>
      <c r="J192" s="251">
        <f>+SUM(J173:J191)</f>
        <v>0</v>
      </c>
      <c r="R192" s="96"/>
      <c r="S192" s="96"/>
      <c r="AK192" s="273"/>
    </row>
    <row r="193" spans="2:37" ht="14.4" thickBot="1">
      <c r="B193" s="272"/>
      <c r="C193" s="24"/>
      <c r="R193" s="96"/>
      <c r="S193" s="96"/>
      <c r="AK193" s="273"/>
    </row>
    <row r="194" spans="2:37" ht="14.4" thickBot="1">
      <c r="B194" s="252" t="s">
        <v>133</v>
      </c>
      <c r="C194" s="253" t="s">
        <v>559</v>
      </c>
      <c r="D194" s="254" t="s">
        <v>134</v>
      </c>
      <c r="F194" s="784" t="s">
        <v>558</v>
      </c>
      <c r="G194" s="785"/>
      <c r="J194" s="252" t="s">
        <v>561</v>
      </c>
      <c r="K194" s="253" t="s">
        <v>1</v>
      </c>
      <c r="L194" s="253" t="s">
        <v>2</v>
      </c>
      <c r="M194" s="253" t="s">
        <v>3</v>
      </c>
      <c r="N194" s="253" t="s">
        <v>4</v>
      </c>
      <c r="O194" s="254" t="s">
        <v>65</v>
      </c>
      <c r="P194" s="34"/>
      <c r="Q194" s="20"/>
      <c r="AI194" s="20"/>
      <c r="AJ194" s="20"/>
      <c r="AK194" s="20"/>
    </row>
    <row r="195" spans="2:37" ht="14.4" thickBot="1">
      <c r="B195" s="255" t="s">
        <v>563</v>
      </c>
      <c r="C195" s="256">
        <f>SUM(Y12:Y33)+SUM(Y41:Y65)+SUM(R71:R89)</f>
        <v>27</v>
      </c>
      <c r="D195" s="257">
        <f>+C195/$C$200</f>
        <v>0.81818181818181823</v>
      </c>
      <c r="F195" s="258" t="s">
        <v>136</v>
      </c>
      <c r="G195" s="259">
        <f>+V34</f>
        <v>66</v>
      </c>
      <c r="J195" s="255" t="s">
        <v>135</v>
      </c>
      <c r="K195" s="256">
        <f>+R34+R66</f>
        <v>116</v>
      </c>
      <c r="L195" s="256">
        <f t="shared" ref="L195:N195" si="25">+S34+S66</f>
        <v>0</v>
      </c>
      <c r="M195" s="256">
        <f t="shared" si="25"/>
        <v>0</v>
      </c>
      <c r="N195" s="256">
        <f t="shared" si="25"/>
        <v>0</v>
      </c>
      <c r="O195" s="469">
        <f>+SUM(K195:N195)</f>
        <v>116</v>
      </c>
      <c r="P195" s="34"/>
      <c r="Q195" s="20"/>
      <c r="AI195" s="20"/>
      <c r="AJ195" s="20"/>
      <c r="AK195" s="20"/>
    </row>
    <row r="196" spans="2:37" ht="14.4" thickBot="1">
      <c r="B196" s="255" t="s">
        <v>112</v>
      </c>
      <c r="C196" s="256">
        <f>+J118</f>
        <v>2</v>
      </c>
      <c r="D196" s="257">
        <f>+C196/$C$200</f>
        <v>6.0606060606060608E-2</v>
      </c>
      <c r="F196" s="260" t="s">
        <v>138</v>
      </c>
      <c r="G196" s="259">
        <f>+V66</f>
        <v>50</v>
      </c>
      <c r="J196" s="255" t="s">
        <v>137</v>
      </c>
      <c r="K196" s="256">
        <f>+F90+L90</f>
        <v>18</v>
      </c>
      <c r="L196" s="256">
        <f t="shared" ref="L196:N196" si="26">+G90+M90</f>
        <v>0</v>
      </c>
      <c r="M196" s="256">
        <f t="shared" si="26"/>
        <v>0</v>
      </c>
      <c r="N196" s="256">
        <f t="shared" si="26"/>
        <v>0</v>
      </c>
      <c r="O196" s="469">
        <f t="shared" ref="O196" si="27">+SUM(K196:N196)</f>
        <v>18</v>
      </c>
      <c r="P196" s="34"/>
      <c r="Q196" s="20"/>
      <c r="AI196" s="20"/>
      <c r="AJ196" s="20"/>
      <c r="AK196" s="20"/>
    </row>
    <row r="197" spans="2:37" ht="14.4" thickBot="1">
      <c r="B197" s="255" t="s">
        <v>113</v>
      </c>
      <c r="C197" s="256">
        <f>+J144</f>
        <v>3</v>
      </c>
      <c r="D197" s="257">
        <f>+C197/$C$200</f>
        <v>9.0909090909090912E-2</v>
      </c>
      <c r="F197" s="260" t="s">
        <v>557</v>
      </c>
      <c r="G197" s="34">
        <f>+P90</f>
        <v>18</v>
      </c>
      <c r="J197" s="279" t="s">
        <v>19</v>
      </c>
      <c r="K197" s="280">
        <f>+K195+K196</f>
        <v>134</v>
      </c>
      <c r="L197" s="280">
        <f ca="1">+SUM(L195:L200)</f>
        <v>0</v>
      </c>
      <c r="M197" s="280">
        <f ca="1">+SUM(M195:M200)</f>
        <v>0</v>
      </c>
      <c r="N197" s="280">
        <f ca="1">+SUM(N195:N200)</f>
        <v>0</v>
      </c>
      <c r="O197" s="470">
        <f>+O195+O196</f>
        <v>134</v>
      </c>
      <c r="P197" s="34"/>
      <c r="Q197" s="255" t="s">
        <v>112</v>
      </c>
      <c r="R197" s="256">
        <f>+F118</f>
        <v>3</v>
      </c>
      <c r="S197" s="256">
        <f>+G118</f>
        <v>0</v>
      </c>
      <c r="T197" s="256">
        <f>+H118</f>
        <v>0</v>
      </c>
      <c r="U197" s="256">
        <f>+I118</f>
        <v>0</v>
      </c>
      <c r="V197" s="469">
        <f>+SUM(R197:U197)</f>
        <v>3</v>
      </c>
      <c r="AI197" s="20"/>
      <c r="AJ197" s="20"/>
      <c r="AK197" s="20"/>
    </row>
    <row r="198" spans="2:37" ht="14.4" thickBot="1">
      <c r="B198" s="255" t="s">
        <v>114</v>
      </c>
      <c r="C198" s="256">
        <f>+J168</f>
        <v>1</v>
      </c>
      <c r="D198" s="257">
        <f>+C198/$C$200</f>
        <v>3.0303030303030304E-2</v>
      </c>
      <c r="F198" s="275" t="s">
        <v>19</v>
      </c>
      <c r="G198" s="276">
        <f>SUM(G195:G197)</f>
        <v>134</v>
      </c>
      <c r="P198" s="34"/>
      <c r="Q198" s="255" t="s">
        <v>113</v>
      </c>
      <c r="R198" s="256">
        <f>+F144</f>
        <v>3</v>
      </c>
      <c r="S198" s="256">
        <f>+G144</f>
        <v>0</v>
      </c>
      <c r="T198" s="256">
        <f>+H144</f>
        <v>0</v>
      </c>
      <c r="U198" s="256">
        <f>+I144</f>
        <v>0</v>
      </c>
      <c r="V198" s="469">
        <f>+SUM(R198:U198)</f>
        <v>3</v>
      </c>
      <c r="AI198" s="20"/>
      <c r="AJ198" s="20"/>
      <c r="AK198" s="20"/>
    </row>
    <row r="199" spans="2:37" ht="14.4" thickBot="1">
      <c r="B199" s="277" t="s">
        <v>115</v>
      </c>
      <c r="C199" s="278">
        <f>+J192</f>
        <v>0</v>
      </c>
      <c r="D199" s="257">
        <f>+C199/$C$200</f>
        <v>0</v>
      </c>
      <c r="P199" s="34"/>
      <c r="Q199" s="255" t="s">
        <v>114</v>
      </c>
      <c r="R199" s="256">
        <f>+F168</f>
        <v>1</v>
      </c>
      <c r="S199" s="256">
        <f>+G168</f>
        <v>0</v>
      </c>
      <c r="T199" s="256">
        <f>+H168</f>
        <v>0</v>
      </c>
      <c r="U199" s="256">
        <f>+I168</f>
        <v>0</v>
      </c>
      <c r="V199" s="469">
        <f>+SUM(R199:U199)</f>
        <v>1</v>
      </c>
      <c r="AI199" s="20"/>
      <c r="AJ199" s="20"/>
      <c r="AK199" s="20"/>
    </row>
    <row r="200" spans="2:37" ht="42" thickBot="1">
      <c r="B200" s="279" t="s">
        <v>19</v>
      </c>
      <c r="C200" s="280">
        <f>+SUM(C195:C199)</f>
        <v>33</v>
      </c>
      <c r="D200" s="281">
        <f>SUM(D195:D199)</f>
        <v>1.0000000000000002</v>
      </c>
      <c r="F200" s="591" t="s">
        <v>553</v>
      </c>
      <c r="G200" s="592">
        <f>+SUM(Y12:Y33)+SUM(Y41:Y65)+SUM(R71:R89)+J118+J144+J168+J192</f>
        <v>33</v>
      </c>
      <c r="P200" s="34"/>
      <c r="Q200" s="277" t="s">
        <v>115</v>
      </c>
      <c r="R200" s="278">
        <f>+F192</f>
        <v>0</v>
      </c>
      <c r="S200" s="278">
        <f>+G192</f>
        <v>0</v>
      </c>
      <c r="T200" s="278">
        <f>+H192</f>
        <v>0</v>
      </c>
      <c r="U200" s="278">
        <f>+I192</f>
        <v>0</v>
      </c>
      <c r="V200" s="469">
        <f>+SUM(R200:U200)</f>
        <v>0</v>
      </c>
      <c r="AI200" s="20"/>
      <c r="AJ200" s="20"/>
      <c r="AK200" s="20"/>
    </row>
    <row r="201" spans="2:37" ht="14.4" thickBot="1">
      <c r="P201" s="34"/>
      <c r="AI201" s="20"/>
      <c r="AJ201" s="20"/>
      <c r="AK201" s="20"/>
    </row>
    <row r="202" spans="2:37" ht="14.4" thickBot="1">
      <c r="F202" s="784" t="s">
        <v>560</v>
      </c>
      <c r="G202" s="785"/>
      <c r="I202" s="255"/>
      <c r="J202" s="256"/>
      <c r="K202" s="257"/>
      <c r="P202" s="34"/>
    </row>
    <row r="203" spans="2:37" ht="14.4" thickBot="1">
      <c r="F203" s="258" t="s">
        <v>136</v>
      </c>
      <c r="G203" s="259">
        <f>SUM(Y12:Y33)</f>
        <v>5</v>
      </c>
      <c r="I203" s="255"/>
      <c r="J203" s="256"/>
      <c r="K203" s="257"/>
      <c r="P203" s="34"/>
    </row>
    <row r="204" spans="2:37" ht="14.4" thickBot="1">
      <c r="F204" s="260" t="s">
        <v>138</v>
      </c>
      <c r="G204" s="259">
        <f>SUM(Y41:Y65)</f>
        <v>12</v>
      </c>
      <c r="I204" s="255"/>
      <c r="J204" s="256"/>
      <c r="K204" s="257"/>
    </row>
    <row r="205" spans="2:37" ht="14.4" thickBot="1">
      <c r="F205" s="260" t="s">
        <v>557</v>
      </c>
      <c r="G205" s="34">
        <f>+SUM(R71:R89)</f>
        <v>10</v>
      </c>
      <c r="I205" s="277"/>
      <c r="J205" s="278"/>
      <c r="K205" s="257"/>
    </row>
    <row r="206" spans="2:37" ht="14.4" thickBot="1">
      <c r="F206" s="275" t="s">
        <v>19</v>
      </c>
      <c r="G206" s="276">
        <f>SUM(G203:G205)</f>
        <v>27</v>
      </c>
    </row>
  </sheetData>
  <mergeCells count="90">
    <mergeCell ref="R38:R40"/>
    <mergeCell ref="N38:Q38"/>
    <mergeCell ref="D38:M38"/>
    <mergeCell ref="D37:W37"/>
    <mergeCell ref="D36:W36"/>
    <mergeCell ref="W38:W39"/>
    <mergeCell ref="V38:V40"/>
    <mergeCell ref="U38:U40"/>
    <mergeCell ref="T38:T40"/>
    <mergeCell ref="S38:S40"/>
    <mergeCell ref="Q39:Q40"/>
    <mergeCell ref="F39:F40"/>
    <mergeCell ref="G39:G40"/>
    <mergeCell ref="H39:H40"/>
    <mergeCell ref="I39:I40"/>
    <mergeCell ref="P39:P40"/>
    <mergeCell ref="B41:B65"/>
    <mergeCell ref="B66:C66"/>
    <mergeCell ref="E39:E40"/>
    <mergeCell ref="D39:D40"/>
    <mergeCell ref="C36:C40"/>
    <mergeCell ref="B36:B40"/>
    <mergeCell ref="B12:B33"/>
    <mergeCell ref="B34:C34"/>
    <mergeCell ref="M10:M11"/>
    <mergeCell ref="N10:N11"/>
    <mergeCell ref="O10:O11"/>
    <mergeCell ref="B7:B11"/>
    <mergeCell ref="C7:C11"/>
    <mergeCell ref="D7:W7"/>
    <mergeCell ref="D8:W8"/>
    <mergeCell ref="D9:M9"/>
    <mergeCell ref="N9:Q9"/>
    <mergeCell ref="R9:R11"/>
    <mergeCell ref="S9:S11"/>
    <mergeCell ref="T9:T11"/>
    <mergeCell ref="U9:U11"/>
    <mergeCell ref="V9:V11"/>
    <mergeCell ref="P69:P70"/>
    <mergeCell ref="F194:G194"/>
    <mergeCell ref="D69:I69"/>
    <mergeCell ref="D120:J121"/>
    <mergeCell ref="W9:W10"/>
    <mergeCell ref="D10:D11"/>
    <mergeCell ref="E10:E11"/>
    <mergeCell ref="F10:F11"/>
    <mergeCell ref="G10:G11"/>
    <mergeCell ref="P10:P11"/>
    <mergeCell ref="Q10:Q11"/>
    <mergeCell ref="H10:H11"/>
    <mergeCell ref="I10:I11"/>
    <mergeCell ref="J10:J11"/>
    <mergeCell ref="K10:K11"/>
    <mergeCell ref="L10:L11"/>
    <mergeCell ref="C68:C70"/>
    <mergeCell ref="B71:B89"/>
    <mergeCell ref="D146:J147"/>
    <mergeCell ref="D170:J171"/>
    <mergeCell ref="J69:O69"/>
    <mergeCell ref="B120:B122"/>
    <mergeCell ref="C120:C122"/>
    <mergeCell ref="B118:C118"/>
    <mergeCell ref="B96:B117"/>
    <mergeCell ref="B68:B70"/>
    <mergeCell ref="B173:B191"/>
    <mergeCell ref="B192:C192"/>
    <mergeCell ref="B123:B143"/>
    <mergeCell ref="B144:C144"/>
    <mergeCell ref="B146:B148"/>
    <mergeCell ref="C146:C148"/>
    <mergeCell ref="B149:B167"/>
    <mergeCell ref="B168:C168"/>
    <mergeCell ref="B170:B172"/>
    <mergeCell ref="C170:C172"/>
    <mergeCell ref="F202:G202"/>
    <mergeCell ref="E2:AF3"/>
    <mergeCell ref="E4:AF5"/>
    <mergeCell ref="AG2:AG5"/>
    <mergeCell ref="B2:D5"/>
    <mergeCell ref="D93:J94"/>
    <mergeCell ref="B90:C90"/>
    <mergeCell ref="C93:C95"/>
    <mergeCell ref="B93:B95"/>
    <mergeCell ref="D68:P68"/>
    <mergeCell ref="J39:J40"/>
    <mergeCell ref="K39:K40"/>
    <mergeCell ref="L39:L40"/>
    <mergeCell ref="M39:M40"/>
    <mergeCell ref="N39:N40"/>
    <mergeCell ref="O39:O40"/>
  </mergeCells>
  <phoneticPr fontId="96" type="noConversion"/>
  <pageMargins left="0.7" right="0.7" top="0.75" bottom="0.75" header="0.3" footer="0.3"/>
  <pageSetup scale="16" orientation="portrait" r:id="rId1"/>
  <colBreaks count="1" manualBreakCount="1">
    <brk id="34" max="139" man="1"/>
  </colBreaks>
  <drawing r:id="rId2"/>
  <legacyDrawing r:id="rId3"/>
  <mc:AlternateContent xmlns:mc="http://schemas.openxmlformats.org/markup-compatibility/2006">
    <mc:Choice Requires="x14">
      <controls>
        <mc:AlternateContent xmlns:mc="http://schemas.openxmlformats.org/markup-compatibility/2006">
          <mc:Choice Requires="x14">
            <control shapeId="13373" r:id="rId4" name="Button 61">
              <controlPr defaultSize="0" print="0" autoFill="0" autoPict="0" macro="[0]!Macro2_Monitoreosvolver">
                <anchor moveWithCells="1" sizeWithCells="1">
                  <from>
                    <xdr:col>4</xdr:col>
                    <xdr:colOff>137160</xdr:colOff>
                    <xdr:row>3</xdr:row>
                    <xdr:rowOff>99060</xdr:rowOff>
                  </from>
                  <to>
                    <xdr:col>5</xdr:col>
                    <xdr:colOff>403860</xdr:colOff>
                    <xdr:row>5</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C4:J8"/>
  <sheetViews>
    <sheetView showGridLines="0" workbookViewId="0"/>
  </sheetViews>
  <sheetFormatPr defaultRowHeight="14.4"/>
  <cols>
    <col min="4" max="4" width="15.6640625" customWidth="1"/>
    <col min="5" max="5" width="12" bestFit="1" customWidth="1"/>
    <col min="6" max="7" width="11.5546875" customWidth="1"/>
    <col min="8" max="8" width="11.33203125" customWidth="1"/>
    <col min="9" max="9" width="15.6640625" customWidth="1"/>
    <col min="10" max="10" width="51.109375" customWidth="1"/>
  </cols>
  <sheetData>
    <row r="4" spans="3:10" ht="15" thickBot="1"/>
    <row r="5" spans="3:10" ht="25.95" customHeight="1">
      <c r="C5" s="645" t="s">
        <v>64</v>
      </c>
      <c r="D5" s="649" t="s">
        <v>323</v>
      </c>
      <c r="E5" s="649" t="s">
        <v>316</v>
      </c>
      <c r="F5" s="649"/>
      <c r="G5" s="649"/>
      <c r="H5" s="649"/>
      <c r="I5" s="649" t="s">
        <v>319</v>
      </c>
      <c r="J5" s="647" t="s">
        <v>318</v>
      </c>
    </row>
    <row r="6" spans="3:10" ht="25.95" customHeight="1">
      <c r="C6" s="646"/>
      <c r="D6" s="650"/>
      <c r="E6" s="263" t="s">
        <v>1</v>
      </c>
      <c r="F6" s="263" t="s">
        <v>2</v>
      </c>
      <c r="G6" s="263" t="s">
        <v>3</v>
      </c>
      <c r="H6" s="263" t="s">
        <v>4</v>
      </c>
      <c r="I6" s="650"/>
      <c r="J6" s="648"/>
    </row>
    <row r="7" spans="3:10" ht="129.75" customHeight="1">
      <c r="C7" s="372" t="s">
        <v>315</v>
      </c>
      <c r="D7" s="370">
        <v>1737878</v>
      </c>
      <c r="E7" s="371">
        <v>130741</v>
      </c>
      <c r="F7" s="371"/>
      <c r="G7" s="371"/>
      <c r="H7" s="371"/>
      <c r="I7" s="370">
        <f>+D7-SUM(E7:H7)</f>
        <v>1607137</v>
      </c>
      <c r="J7" s="373"/>
    </row>
    <row r="8" spans="3:10" ht="27" customHeight="1" thickBot="1">
      <c r="C8" s="374" t="s">
        <v>317</v>
      </c>
      <c r="D8" s="375">
        <v>741746</v>
      </c>
      <c r="E8" s="571"/>
      <c r="F8" s="378"/>
      <c r="G8" s="378"/>
      <c r="H8" s="378"/>
      <c r="I8" s="375">
        <f>+D8-SUM(E8:H8)</f>
        <v>741746</v>
      </c>
      <c r="J8" s="376"/>
    </row>
  </sheetData>
  <mergeCells count="5">
    <mergeCell ref="C5:C6"/>
    <mergeCell ref="J5:J6"/>
    <mergeCell ref="D5:D6"/>
    <mergeCell ref="E5:H5"/>
    <mergeCell ref="I5:I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Macro8_PresupuestoVMMvolver">
                <anchor moveWithCells="1" sizeWithCells="1">
                  <from>
                    <xdr:col>1</xdr:col>
                    <xdr:colOff>594360</xdr:colOff>
                    <xdr:row>1</xdr:row>
                    <xdr:rowOff>114300</xdr:rowOff>
                  </from>
                  <to>
                    <xdr:col>3</xdr:col>
                    <xdr:colOff>746760</xdr:colOff>
                    <xdr:row>3</xdr:row>
                    <xdr:rowOff>99060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theme="8"/>
  </sheetPr>
  <dimension ref="B2:BL207"/>
  <sheetViews>
    <sheetView showGridLines="0" showWhiteSpace="0" view="pageBreakPreview" topLeftCell="A178" zoomScale="80" zoomScaleNormal="100" zoomScaleSheetLayoutView="80" zoomScalePageLayoutView="85" workbookViewId="0">
      <selection activeCell="G193" sqref="G193"/>
    </sheetView>
  </sheetViews>
  <sheetFormatPr defaultColWidth="9.33203125" defaultRowHeight="13.8"/>
  <cols>
    <col min="1" max="1" width="2.6640625" style="20" customWidth="1"/>
    <col min="2" max="2" width="15.33203125" style="20" customWidth="1"/>
    <col min="3" max="3" width="22" style="20" customWidth="1"/>
    <col min="4" max="4" width="15.6640625" style="34" customWidth="1"/>
    <col min="5" max="5" width="15.33203125" style="34" customWidth="1"/>
    <col min="6" max="6" width="20.33203125" style="34" customWidth="1"/>
    <col min="7" max="7" width="13" style="34" customWidth="1"/>
    <col min="8" max="8" width="13.6640625" style="34" customWidth="1"/>
    <col min="9" max="9" width="14" style="34" customWidth="1"/>
    <col min="10" max="10" width="17" style="34" customWidth="1"/>
    <col min="11" max="11" width="15.109375" style="34" customWidth="1"/>
    <col min="12" max="12" width="14.44140625" style="34" customWidth="1"/>
    <col min="13" max="15" width="17.88671875" style="34" customWidth="1"/>
    <col min="16" max="16" width="17.88671875" style="96" customWidth="1"/>
    <col min="17" max="17" width="17.88671875" style="34" customWidth="1"/>
    <col min="18" max="22" width="20" style="34" customWidth="1"/>
    <col min="23" max="23" width="23.109375" style="34" customWidth="1"/>
    <col min="24" max="25" width="11.6640625" style="34" customWidth="1"/>
    <col min="26" max="29" width="15.5546875" style="34" customWidth="1"/>
    <col min="30" max="30" width="14.6640625" style="34" customWidth="1"/>
    <col min="31" max="31" width="17.33203125" style="34" customWidth="1"/>
    <col min="32" max="32" width="15.6640625" style="34" bestFit="1" customWidth="1"/>
    <col min="33" max="33" width="20.44140625" style="34" customWidth="1"/>
    <col min="34" max="34" width="27" style="34" customWidth="1"/>
    <col min="35" max="106" width="9.33203125" style="20"/>
    <col min="107" max="107" width="6.33203125" style="20" customWidth="1"/>
    <col min="108" max="16384" width="9.33203125" style="20"/>
  </cols>
  <sheetData>
    <row r="2" spans="2:64" ht="11.25" customHeight="1">
      <c r="B2" s="786"/>
      <c r="C2" s="787"/>
      <c r="D2" s="788"/>
      <c r="E2" s="652" t="s">
        <v>309</v>
      </c>
      <c r="F2" s="652"/>
      <c r="G2" s="652"/>
      <c r="H2" s="652"/>
      <c r="I2" s="652"/>
      <c r="J2" s="652"/>
      <c r="K2" s="652"/>
      <c r="L2" s="652"/>
      <c r="M2" s="652"/>
      <c r="N2" s="652"/>
      <c r="O2" s="652"/>
      <c r="P2" s="652"/>
      <c r="Q2" s="652"/>
      <c r="R2" s="652"/>
      <c r="S2" s="652"/>
      <c r="T2" s="652"/>
      <c r="U2" s="652"/>
      <c r="V2" s="652"/>
      <c r="W2" s="652"/>
      <c r="X2" s="652"/>
      <c r="Y2" s="652"/>
      <c r="Z2" s="652"/>
      <c r="AA2" s="652"/>
      <c r="AB2" s="652"/>
      <c r="AC2" s="652"/>
      <c r="AD2" s="643" t="s">
        <v>155</v>
      </c>
      <c r="AE2" s="274"/>
      <c r="AF2" s="274"/>
      <c r="AG2" s="274"/>
    </row>
    <row r="3" spans="2:64" ht="11.25" customHeight="1">
      <c r="B3" s="789"/>
      <c r="C3" s="790"/>
      <c r="D3" s="791"/>
      <c r="E3" s="652"/>
      <c r="F3" s="652"/>
      <c r="G3" s="652"/>
      <c r="H3" s="652"/>
      <c r="I3" s="652"/>
      <c r="J3" s="652"/>
      <c r="K3" s="652"/>
      <c r="L3" s="652"/>
      <c r="M3" s="652"/>
      <c r="N3" s="652"/>
      <c r="O3" s="652"/>
      <c r="P3" s="652"/>
      <c r="Q3" s="652"/>
      <c r="R3" s="652"/>
      <c r="S3" s="652"/>
      <c r="T3" s="652"/>
      <c r="U3" s="652"/>
      <c r="V3" s="652"/>
      <c r="W3" s="652"/>
      <c r="X3" s="652"/>
      <c r="Y3" s="652"/>
      <c r="Z3" s="652"/>
      <c r="AA3" s="652"/>
      <c r="AB3" s="652"/>
      <c r="AC3" s="652"/>
      <c r="AD3" s="643"/>
      <c r="AE3" s="274"/>
      <c r="AF3" s="274"/>
      <c r="AG3" s="274"/>
    </row>
    <row r="4" spans="2:64" ht="11.25" customHeight="1">
      <c r="B4" s="789"/>
      <c r="C4" s="790"/>
      <c r="D4" s="791"/>
      <c r="E4" s="652" t="s">
        <v>156</v>
      </c>
      <c r="F4" s="652"/>
      <c r="G4" s="652"/>
      <c r="H4" s="652"/>
      <c r="I4" s="652"/>
      <c r="J4" s="652"/>
      <c r="K4" s="652"/>
      <c r="L4" s="652"/>
      <c r="M4" s="652"/>
      <c r="N4" s="652"/>
      <c r="O4" s="652"/>
      <c r="P4" s="652"/>
      <c r="Q4" s="652"/>
      <c r="R4" s="652"/>
      <c r="S4" s="652"/>
      <c r="T4" s="652"/>
      <c r="U4" s="652"/>
      <c r="V4" s="652"/>
      <c r="W4" s="652"/>
      <c r="X4" s="652"/>
      <c r="Y4" s="652"/>
      <c r="Z4" s="652"/>
      <c r="AA4" s="652"/>
      <c r="AB4" s="652"/>
      <c r="AC4" s="652"/>
      <c r="AD4" s="643"/>
      <c r="AE4" s="274"/>
      <c r="AF4" s="274"/>
      <c r="AG4" s="274"/>
    </row>
    <row r="5" spans="2:64" ht="11.25" customHeight="1">
      <c r="B5" s="792"/>
      <c r="C5" s="793"/>
      <c r="D5" s="794"/>
      <c r="E5" s="652"/>
      <c r="F5" s="652"/>
      <c r="G5" s="652"/>
      <c r="H5" s="652"/>
      <c r="I5" s="652"/>
      <c r="J5" s="652"/>
      <c r="K5" s="652"/>
      <c r="L5" s="652"/>
      <c r="M5" s="652"/>
      <c r="N5" s="652"/>
      <c r="O5" s="652"/>
      <c r="P5" s="652"/>
      <c r="Q5" s="652"/>
      <c r="R5" s="652"/>
      <c r="S5" s="652"/>
      <c r="T5" s="652"/>
      <c r="U5" s="652"/>
      <c r="V5" s="652"/>
      <c r="W5" s="652"/>
      <c r="X5" s="652"/>
      <c r="Y5" s="652"/>
      <c r="Z5" s="652"/>
      <c r="AA5" s="652"/>
      <c r="AB5" s="652"/>
      <c r="AC5" s="652"/>
      <c r="AD5" s="643"/>
      <c r="AE5" s="274"/>
      <c r="AF5" s="274"/>
      <c r="AG5" s="274"/>
    </row>
    <row r="6" spans="2:64">
      <c r="X6" s="20"/>
      <c r="Y6" s="20"/>
    </row>
    <row r="7" spans="2:64" s="70" customFormat="1">
      <c r="B7" s="814" t="s">
        <v>139</v>
      </c>
      <c r="C7" s="814" t="s">
        <v>161</v>
      </c>
      <c r="D7" s="817" t="s">
        <v>158</v>
      </c>
      <c r="E7" s="818"/>
      <c r="F7" s="818"/>
      <c r="G7" s="818"/>
      <c r="H7" s="818"/>
      <c r="I7" s="818"/>
      <c r="J7" s="818"/>
      <c r="K7" s="818"/>
      <c r="L7" s="818"/>
      <c r="M7" s="818"/>
      <c r="N7" s="818"/>
      <c r="O7" s="818"/>
      <c r="P7" s="818"/>
      <c r="Q7" s="818"/>
      <c r="R7" s="818"/>
      <c r="S7" s="818"/>
      <c r="T7" s="818"/>
      <c r="U7" s="818"/>
      <c r="V7" s="818"/>
      <c r="W7" s="818"/>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row>
    <row r="8" spans="2:64" s="70" customFormat="1" ht="32.25" customHeight="1">
      <c r="B8" s="815"/>
      <c r="C8" s="815"/>
      <c r="D8" s="810" t="s">
        <v>159</v>
      </c>
      <c r="E8" s="811"/>
      <c r="F8" s="811"/>
      <c r="G8" s="811"/>
      <c r="H8" s="811"/>
      <c r="I8" s="811"/>
      <c r="J8" s="811"/>
      <c r="K8" s="811"/>
      <c r="L8" s="811"/>
      <c r="M8" s="811"/>
      <c r="N8" s="811"/>
      <c r="O8" s="811"/>
      <c r="P8" s="811"/>
      <c r="Q8" s="811"/>
      <c r="R8" s="811"/>
      <c r="S8" s="811"/>
      <c r="T8" s="811"/>
      <c r="U8" s="811"/>
      <c r="V8" s="811"/>
      <c r="W8" s="811"/>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row>
    <row r="9" spans="2:64" s="70" customFormat="1" ht="19.95" customHeight="1">
      <c r="B9" s="815"/>
      <c r="C9" s="815"/>
      <c r="D9" s="806" t="s">
        <v>304</v>
      </c>
      <c r="E9" s="807"/>
      <c r="F9" s="807"/>
      <c r="G9" s="807"/>
      <c r="H9" s="807"/>
      <c r="I9" s="807"/>
      <c r="J9" s="807"/>
      <c r="K9" s="807"/>
      <c r="L9" s="807"/>
      <c r="M9" s="808"/>
      <c r="N9" s="806" t="s">
        <v>305</v>
      </c>
      <c r="O9" s="807"/>
      <c r="P9" s="807"/>
      <c r="Q9" s="808"/>
      <c r="R9" s="812" t="s">
        <v>392</v>
      </c>
      <c r="S9" s="812" t="s">
        <v>393</v>
      </c>
      <c r="T9" s="812" t="s">
        <v>394</v>
      </c>
      <c r="U9" s="812" t="s">
        <v>395</v>
      </c>
      <c r="V9" s="812" t="s">
        <v>396</v>
      </c>
      <c r="W9" s="812" t="s">
        <v>306</v>
      </c>
      <c r="X9" s="812" t="s">
        <v>538</v>
      </c>
      <c r="Y9" s="812" t="s">
        <v>539</v>
      </c>
    </row>
    <row r="10" spans="2:64" ht="30" customHeight="1">
      <c r="B10" s="815"/>
      <c r="C10" s="815"/>
      <c r="D10" s="802" t="s">
        <v>386</v>
      </c>
      <c r="E10" s="802" t="s">
        <v>160</v>
      </c>
      <c r="F10" s="802" t="s">
        <v>398</v>
      </c>
      <c r="G10" s="802" t="s">
        <v>388</v>
      </c>
      <c r="H10" s="802" t="s">
        <v>399</v>
      </c>
      <c r="I10" s="802" t="s">
        <v>389</v>
      </c>
      <c r="J10" s="802" t="s">
        <v>401</v>
      </c>
      <c r="K10" s="802" t="s">
        <v>390</v>
      </c>
      <c r="L10" s="802" t="s">
        <v>400</v>
      </c>
      <c r="M10" s="802" t="s">
        <v>391</v>
      </c>
      <c r="N10" s="802" t="s">
        <v>402</v>
      </c>
      <c r="O10" s="802" t="s">
        <v>403</v>
      </c>
      <c r="P10" s="802" t="s">
        <v>405</v>
      </c>
      <c r="Q10" s="813" t="s">
        <v>407</v>
      </c>
      <c r="R10" s="796"/>
      <c r="S10" s="796"/>
      <c r="T10" s="796"/>
      <c r="U10" s="796"/>
      <c r="V10" s="796"/>
      <c r="W10" s="796"/>
      <c r="X10" s="796"/>
      <c r="Y10" s="796"/>
      <c r="Z10" s="20"/>
      <c r="AA10" s="20"/>
      <c r="AB10" s="20"/>
      <c r="AC10" s="20"/>
      <c r="AD10" s="20"/>
      <c r="AE10" s="20"/>
      <c r="AF10" s="20"/>
      <c r="AG10" s="20"/>
      <c r="AH10" s="20"/>
    </row>
    <row r="11" spans="2:64">
      <c r="B11" s="816"/>
      <c r="C11" s="816"/>
      <c r="D11" s="803"/>
      <c r="E11" s="803"/>
      <c r="F11" s="803"/>
      <c r="G11" s="803"/>
      <c r="H11" s="803"/>
      <c r="I11" s="803"/>
      <c r="J11" s="803"/>
      <c r="K11" s="803"/>
      <c r="L11" s="803"/>
      <c r="M11" s="803"/>
      <c r="N11" s="803"/>
      <c r="O11" s="803"/>
      <c r="P11" s="803"/>
      <c r="Q11" s="797"/>
      <c r="R11" s="798"/>
      <c r="S11" s="798"/>
      <c r="T11" s="798"/>
      <c r="U11" s="798"/>
      <c r="V11" s="798"/>
      <c r="W11" s="547"/>
      <c r="X11" s="796"/>
      <c r="Y11" s="796"/>
      <c r="Z11" s="20"/>
      <c r="AA11" s="20"/>
      <c r="AB11" s="20"/>
      <c r="AC11" s="20"/>
      <c r="AD11" s="20"/>
      <c r="AE11" s="20"/>
      <c r="AF11" s="20"/>
      <c r="AG11" s="20"/>
      <c r="AH11" s="20"/>
    </row>
    <row r="12" spans="2:64" ht="69">
      <c r="B12" s="804" t="s">
        <v>166</v>
      </c>
      <c r="C12" s="286" t="s">
        <v>56</v>
      </c>
      <c r="D12" s="561">
        <f>24+3</f>
        <v>27</v>
      </c>
      <c r="E12" s="561" t="s">
        <v>522</v>
      </c>
      <c r="F12" s="247">
        <v>0</v>
      </c>
      <c r="G12" s="562">
        <v>0</v>
      </c>
      <c r="H12" s="431"/>
      <c r="I12" s="558"/>
      <c r="J12" s="431"/>
      <c r="K12" s="558"/>
      <c r="L12" s="431"/>
      <c r="M12" s="558"/>
      <c r="N12" s="269"/>
      <c r="O12" s="269"/>
      <c r="P12" s="269"/>
      <c r="Q12" s="269"/>
      <c r="R12" s="429">
        <f>+G12+N12</f>
        <v>0</v>
      </c>
      <c r="S12" s="429">
        <f>+I12+O12</f>
        <v>0</v>
      </c>
      <c r="T12" s="428">
        <f>+K12+P12</f>
        <v>0</v>
      </c>
      <c r="U12" s="428">
        <f>+M12+Q12</f>
        <v>0</v>
      </c>
      <c r="V12" s="559">
        <f>R12+S12+T12+U12</f>
        <v>0</v>
      </c>
      <c r="W12" s="560" t="s">
        <v>533</v>
      </c>
      <c r="X12" s="96">
        <v>4</v>
      </c>
      <c r="Y12" s="96">
        <v>0</v>
      </c>
      <c r="Z12" s="20"/>
      <c r="AA12" s="20"/>
      <c r="AB12" s="20"/>
      <c r="AC12" s="20"/>
      <c r="AD12" s="20"/>
      <c r="AE12" s="20"/>
      <c r="AF12" s="20"/>
      <c r="AG12" s="20"/>
      <c r="AH12" s="20"/>
    </row>
    <row r="13" spans="2:64">
      <c r="B13" s="805"/>
      <c r="C13" s="287" t="s">
        <v>129</v>
      </c>
      <c r="D13" s="561">
        <v>1</v>
      </c>
      <c r="E13" s="561" t="s">
        <v>522</v>
      </c>
      <c r="F13" s="247">
        <v>0</v>
      </c>
      <c r="G13" s="562">
        <v>0</v>
      </c>
      <c r="H13" s="431"/>
      <c r="I13" s="558"/>
      <c r="J13" s="431"/>
      <c r="K13" s="558"/>
      <c r="L13" s="431"/>
      <c r="M13" s="558"/>
      <c r="N13" s="269"/>
      <c r="O13" s="269"/>
      <c r="P13" s="269"/>
      <c r="Q13" s="269"/>
      <c r="R13" s="429">
        <f t="shared" ref="R13:R29" si="0">+G13+N13</f>
        <v>0</v>
      </c>
      <c r="S13" s="429">
        <f t="shared" ref="S13:S29" si="1">+I13+O13</f>
        <v>0</v>
      </c>
      <c r="T13" s="428">
        <f t="shared" ref="T13:T29" si="2">+K13+P13</f>
        <v>0</v>
      </c>
      <c r="U13" s="428">
        <f t="shared" ref="U13:U29" si="3">+M13+Q13</f>
        <v>0</v>
      </c>
      <c r="V13" s="559">
        <f t="shared" ref="V13:V29" si="4">R13+S13+T13+U13</f>
        <v>0</v>
      </c>
      <c r="W13" s="247" t="s">
        <v>534</v>
      </c>
      <c r="X13" s="96">
        <v>2</v>
      </c>
      <c r="Y13" s="96">
        <v>0</v>
      </c>
      <c r="Z13" s="20"/>
      <c r="AA13" s="20"/>
      <c r="AB13" s="20"/>
      <c r="AC13" s="20"/>
      <c r="AD13" s="20"/>
      <c r="AE13" s="20"/>
      <c r="AF13" s="20"/>
      <c r="AG13" s="20"/>
      <c r="AH13" s="20"/>
    </row>
    <row r="14" spans="2:64">
      <c r="B14" s="805"/>
      <c r="C14" s="287" t="s">
        <v>51</v>
      </c>
      <c r="D14" s="561">
        <v>0</v>
      </c>
      <c r="E14" s="561">
        <v>0</v>
      </c>
      <c r="F14" s="247">
        <v>0</v>
      </c>
      <c r="G14" s="562">
        <v>0</v>
      </c>
      <c r="H14" s="431"/>
      <c r="I14" s="558"/>
      <c r="J14" s="431"/>
      <c r="K14" s="558"/>
      <c r="L14" s="431"/>
      <c r="M14" s="558"/>
      <c r="N14" s="269"/>
      <c r="O14" s="269"/>
      <c r="P14" s="269"/>
      <c r="Q14" s="269"/>
      <c r="R14" s="429">
        <f t="shared" si="0"/>
        <v>0</v>
      </c>
      <c r="S14" s="429">
        <f t="shared" si="1"/>
        <v>0</v>
      </c>
      <c r="T14" s="428">
        <f t="shared" si="2"/>
        <v>0</v>
      </c>
      <c r="U14" s="428">
        <f t="shared" si="3"/>
        <v>0</v>
      </c>
      <c r="V14" s="559">
        <f t="shared" si="4"/>
        <v>0</v>
      </c>
      <c r="W14" s="270" t="s">
        <v>233</v>
      </c>
      <c r="X14" s="96">
        <v>0</v>
      </c>
      <c r="Y14" s="96">
        <v>0</v>
      </c>
      <c r="Z14" s="20"/>
      <c r="AA14" s="20"/>
      <c r="AB14" s="20"/>
      <c r="AC14" s="20"/>
      <c r="AD14" s="20"/>
      <c r="AE14" s="20"/>
      <c r="AF14" s="20"/>
      <c r="AG14" s="20"/>
      <c r="AH14" s="20"/>
    </row>
    <row r="15" spans="2:64">
      <c r="B15" s="805"/>
      <c r="C15" s="287" t="s">
        <v>387</v>
      </c>
      <c r="D15" s="561">
        <v>1</v>
      </c>
      <c r="E15" s="561" t="s">
        <v>523</v>
      </c>
      <c r="F15" s="247">
        <v>0</v>
      </c>
      <c r="G15" s="562">
        <v>0</v>
      </c>
      <c r="H15" s="431"/>
      <c r="I15" s="558"/>
      <c r="J15" s="431"/>
      <c r="K15" s="558"/>
      <c r="L15" s="431"/>
      <c r="M15" s="558"/>
      <c r="N15" s="269"/>
      <c r="O15" s="269"/>
      <c r="P15" s="269"/>
      <c r="Q15" s="269"/>
      <c r="R15" s="429">
        <f t="shared" si="0"/>
        <v>0</v>
      </c>
      <c r="S15" s="429">
        <f t="shared" si="1"/>
        <v>0</v>
      </c>
      <c r="T15" s="428">
        <f t="shared" si="2"/>
        <v>0</v>
      </c>
      <c r="U15" s="428">
        <f t="shared" si="3"/>
        <v>0</v>
      </c>
      <c r="V15" s="559">
        <f t="shared" si="4"/>
        <v>0</v>
      </c>
      <c r="W15" s="247" t="s">
        <v>534</v>
      </c>
      <c r="X15" s="96">
        <v>1</v>
      </c>
      <c r="Y15" s="96">
        <v>0</v>
      </c>
      <c r="Z15" s="20"/>
      <c r="AA15" s="20"/>
      <c r="AB15" s="20"/>
      <c r="AC15" s="20"/>
      <c r="AD15" s="20"/>
      <c r="AE15" s="20"/>
      <c r="AF15" s="20"/>
      <c r="AG15" s="20"/>
      <c r="AH15" s="20"/>
    </row>
    <row r="16" spans="2:64">
      <c r="B16" s="805"/>
      <c r="C16" s="287" t="s">
        <v>130</v>
      </c>
      <c r="D16" s="561">
        <v>1</v>
      </c>
      <c r="E16" s="564" t="s">
        <v>523</v>
      </c>
      <c r="F16" s="247">
        <v>0</v>
      </c>
      <c r="G16" s="562">
        <v>0</v>
      </c>
      <c r="H16" s="563"/>
      <c r="I16" s="558"/>
      <c r="J16" s="431"/>
      <c r="K16" s="558"/>
      <c r="L16" s="431"/>
      <c r="M16" s="558"/>
      <c r="N16" s="269"/>
      <c r="O16" s="269"/>
      <c r="P16" s="269"/>
      <c r="Q16" s="269"/>
      <c r="R16" s="429">
        <f>+G16+N16</f>
        <v>0</v>
      </c>
      <c r="S16" s="429">
        <f t="shared" si="1"/>
        <v>0</v>
      </c>
      <c r="T16" s="428">
        <f t="shared" si="2"/>
        <v>0</v>
      </c>
      <c r="U16" s="428">
        <f t="shared" si="3"/>
        <v>0</v>
      </c>
      <c r="V16" s="559">
        <f t="shared" si="4"/>
        <v>0</v>
      </c>
      <c r="W16" s="247" t="s">
        <v>534</v>
      </c>
      <c r="X16" s="96">
        <v>1</v>
      </c>
      <c r="Y16" s="96">
        <v>0</v>
      </c>
      <c r="Z16" s="20"/>
      <c r="AA16" s="20"/>
      <c r="AB16" s="20"/>
      <c r="AC16" s="20"/>
      <c r="AD16" s="20"/>
      <c r="AE16" s="20"/>
      <c r="AF16" s="20"/>
      <c r="AG16" s="20"/>
      <c r="AH16" s="20"/>
    </row>
    <row r="17" spans="2:64">
      <c r="B17" s="805"/>
      <c r="C17" s="287" t="s">
        <v>130</v>
      </c>
      <c r="D17" s="561">
        <v>5</v>
      </c>
      <c r="E17" s="564" t="s">
        <v>522</v>
      </c>
      <c r="F17" s="247">
        <v>0</v>
      </c>
      <c r="G17" s="562">
        <v>0</v>
      </c>
      <c r="H17" s="431"/>
      <c r="I17" s="558"/>
      <c r="J17" s="431"/>
      <c r="K17" s="558"/>
      <c r="L17" s="431"/>
      <c r="M17" s="558"/>
      <c r="N17" s="269"/>
      <c r="O17" s="269"/>
      <c r="P17" s="269"/>
      <c r="Q17" s="269"/>
      <c r="R17" s="429">
        <f t="shared" si="0"/>
        <v>0</v>
      </c>
      <c r="S17" s="429">
        <f t="shared" si="1"/>
        <v>0</v>
      </c>
      <c r="T17" s="428">
        <f t="shared" si="2"/>
        <v>0</v>
      </c>
      <c r="U17" s="428">
        <f t="shared" si="3"/>
        <v>0</v>
      </c>
      <c r="V17" s="559">
        <f t="shared" si="4"/>
        <v>0</v>
      </c>
      <c r="W17" s="247" t="s">
        <v>535</v>
      </c>
      <c r="X17" s="96">
        <v>2</v>
      </c>
      <c r="Y17" s="96">
        <v>0</v>
      </c>
      <c r="Z17" s="20"/>
      <c r="AA17" s="20"/>
      <c r="AB17" s="20"/>
      <c r="AC17" s="20"/>
      <c r="AD17" s="20"/>
      <c r="AE17" s="20"/>
      <c r="AF17" s="20"/>
      <c r="AG17" s="20"/>
      <c r="AH17" s="20"/>
    </row>
    <row r="18" spans="2:64">
      <c r="B18" s="805"/>
      <c r="C18" s="287" t="s">
        <v>49</v>
      </c>
      <c r="D18" s="561">
        <v>1</v>
      </c>
      <c r="E18" s="561" t="s">
        <v>522</v>
      </c>
      <c r="F18" s="247">
        <v>0</v>
      </c>
      <c r="G18" s="562">
        <v>0</v>
      </c>
      <c r="H18" s="431"/>
      <c r="I18" s="558"/>
      <c r="J18" s="431"/>
      <c r="K18" s="558"/>
      <c r="L18" s="431"/>
      <c r="M18" s="558"/>
      <c r="N18" s="269"/>
      <c r="O18" s="269"/>
      <c r="P18" s="269"/>
      <c r="Q18" s="269"/>
      <c r="R18" s="429">
        <f t="shared" si="0"/>
        <v>0</v>
      </c>
      <c r="S18" s="429">
        <f t="shared" si="1"/>
        <v>0</v>
      </c>
      <c r="T18" s="428">
        <f t="shared" si="2"/>
        <v>0</v>
      </c>
      <c r="U18" s="428">
        <f t="shared" si="3"/>
        <v>0</v>
      </c>
      <c r="V18" s="559">
        <f t="shared" si="4"/>
        <v>0</v>
      </c>
      <c r="W18" s="247" t="s">
        <v>536</v>
      </c>
      <c r="X18" s="96">
        <v>2</v>
      </c>
      <c r="Y18" s="96">
        <v>0</v>
      </c>
      <c r="Z18" s="20"/>
      <c r="AA18" s="20"/>
      <c r="AB18" s="20"/>
      <c r="AC18" s="20"/>
      <c r="AD18" s="20"/>
      <c r="AE18" s="20"/>
      <c r="AF18" s="20"/>
      <c r="AG18" s="20"/>
      <c r="AH18" s="20"/>
    </row>
    <row r="19" spans="2:64">
      <c r="B19" s="805"/>
      <c r="C19" s="288" t="s">
        <v>48</v>
      </c>
      <c r="D19" s="564">
        <v>1</v>
      </c>
      <c r="E19" s="561" t="s">
        <v>523</v>
      </c>
      <c r="F19" s="247">
        <v>0</v>
      </c>
      <c r="G19" s="562">
        <v>0</v>
      </c>
      <c r="H19" s="431"/>
      <c r="I19" s="558"/>
      <c r="J19" s="431"/>
      <c r="K19" s="558"/>
      <c r="L19" s="431"/>
      <c r="M19" s="558"/>
      <c r="N19" s="269"/>
      <c r="O19" s="269"/>
      <c r="P19" s="269"/>
      <c r="Q19" s="269"/>
      <c r="R19" s="429">
        <f t="shared" si="0"/>
        <v>0</v>
      </c>
      <c r="S19" s="429">
        <f t="shared" si="1"/>
        <v>0</v>
      </c>
      <c r="T19" s="428">
        <f t="shared" si="2"/>
        <v>0</v>
      </c>
      <c r="U19" s="428">
        <f t="shared" si="3"/>
        <v>0</v>
      </c>
      <c r="V19" s="559">
        <f t="shared" si="4"/>
        <v>0</v>
      </c>
      <c r="W19" s="247" t="s">
        <v>537</v>
      </c>
      <c r="X19" s="96">
        <v>1</v>
      </c>
      <c r="Y19" s="96">
        <v>0</v>
      </c>
      <c r="Z19" s="20"/>
      <c r="AA19" s="20"/>
      <c r="AB19" s="20"/>
      <c r="AC19" s="20"/>
      <c r="AD19" s="20"/>
      <c r="AE19" s="20"/>
      <c r="AF19" s="20"/>
      <c r="AG19" s="20"/>
      <c r="AH19" s="20"/>
    </row>
    <row r="20" spans="2:64">
      <c r="B20" s="805"/>
      <c r="C20" s="248" t="s">
        <v>167</v>
      </c>
      <c r="D20" s="561">
        <v>0</v>
      </c>
      <c r="E20" s="561">
        <v>0</v>
      </c>
      <c r="F20" s="247">
        <v>0</v>
      </c>
      <c r="G20" s="562">
        <v>0</v>
      </c>
      <c r="H20" s="431"/>
      <c r="I20" s="558"/>
      <c r="J20" s="431"/>
      <c r="K20" s="558"/>
      <c r="L20" s="431"/>
      <c r="M20" s="558"/>
      <c r="N20" s="269"/>
      <c r="O20" s="269"/>
      <c r="P20" s="269"/>
      <c r="Q20" s="269"/>
      <c r="R20" s="429">
        <f t="shared" si="0"/>
        <v>0</v>
      </c>
      <c r="S20" s="429">
        <f t="shared" si="1"/>
        <v>0</v>
      </c>
      <c r="T20" s="428">
        <f t="shared" si="2"/>
        <v>0</v>
      </c>
      <c r="U20" s="428">
        <f t="shared" si="3"/>
        <v>0</v>
      </c>
      <c r="V20" s="559">
        <f t="shared" si="4"/>
        <v>0</v>
      </c>
      <c r="W20" s="247" t="s">
        <v>233</v>
      </c>
      <c r="X20" s="96">
        <v>0</v>
      </c>
      <c r="Y20" s="96">
        <v>0</v>
      </c>
      <c r="Z20" s="20"/>
      <c r="AA20" s="20"/>
      <c r="AB20" s="20"/>
      <c r="AC20" s="20"/>
      <c r="AD20" s="20"/>
      <c r="AE20" s="20"/>
      <c r="AF20" s="20"/>
      <c r="AG20" s="20"/>
      <c r="AH20" s="20"/>
    </row>
    <row r="21" spans="2:64">
      <c r="B21" s="805"/>
      <c r="C21" s="248"/>
      <c r="D21" s="271"/>
      <c r="E21" s="271"/>
      <c r="F21" s="247"/>
      <c r="G21" s="562"/>
      <c r="H21" s="431"/>
      <c r="I21" s="558"/>
      <c r="J21" s="431"/>
      <c r="K21" s="558"/>
      <c r="L21" s="431"/>
      <c r="M21" s="558"/>
      <c r="N21" s="269"/>
      <c r="O21" s="269"/>
      <c r="P21" s="269"/>
      <c r="Q21" s="269"/>
      <c r="R21" s="429">
        <f t="shared" si="0"/>
        <v>0</v>
      </c>
      <c r="S21" s="429">
        <f t="shared" si="1"/>
        <v>0</v>
      </c>
      <c r="T21" s="428">
        <f t="shared" si="2"/>
        <v>0</v>
      </c>
      <c r="U21" s="428">
        <f t="shared" si="3"/>
        <v>0</v>
      </c>
      <c r="V21" s="559">
        <f t="shared" si="4"/>
        <v>0</v>
      </c>
      <c r="W21" s="247"/>
      <c r="X21" s="20"/>
      <c r="Y21" s="20"/>
      <c r="Z21" s="20"/>
      <c r="AA21" s="20"/>
      <c r="AB21" s="20"/>
      <c r="AC21" s="20"/>
      <c r="AD21" s="20"/>
      <c r="AE21" s="20"/>
      <c r="AF21" s="20"/>
      <c r="AG21" s="20"/>
      <c r="AH21" s="20"/>
    </row>
    <row r="22" spans="2:64">
      <c r="B22" s="805"/>
      <c r="C22" s="249"/>
      <c r="D22" s="271"/>
      <c r="E22" s="271"/>
      <c r="F22" s="247"/>
      <c r="G22" s="562"/>
      <c r="H22" s="431"/>
      <c r="I22" s="558"/>
      <c r="J22" s="431"/>
      <c r="K22" s="558"/>
      <c r="L22" s="431"/>
      <c r="M22" s="558"/>
      <c r="N22" s="269"/>
      <c r="O22" s="269"/>
      <c r="P22" s="269"/>
      <c r="Q22" s="269"/>
      <c r="R22" s="429">
        <f t="shared" si="0"/>
        <v>0</v>
      </c>
      <c r="S22" s="429">
        <f t="shared" si="1"/>
        <v>0</v>
      </c>
      <c r="T22" s="428">
        <f t="shared" si="2"/>
        <v>0</v>
      </c>
      <c r="U22" s="428">
        <f t="shared" si="3"/>
        <v>0</v>
      </c>
      <c r="V22" s="559">
        <f t="shared" si="4"/>
        <v>0</v>
      </c>
      <c r="W22" s="247"/>
      <c r="X22" s="20"/>
      <c r="Y22" s="20"/>
      <c r="Z22" s="20"/>
      <c r="AA22" s="20"/>
      <c r="AB22" s="20"/>
      <c r="AC22" s="20"/>
      <c r="AD22" s="20"/>
      <c r="AE22" s="20"/>
      <c r="AF22" s="20"/>
      <c r="AG22" s="20"/>
      <c r="AH22" s="20"/>
    </row>
    <row r="23" spans="2:64">
      <c r="B23" s="805"/>
      <c r="C23" s="250"/>
      <c r="D23" s="271"/>
      <c r="E23" s="271"/>
      <c r="F23" s="247"/>
      <c r="G23" s="562"/>
      <c r="H23" s="431"/>
      <c r="I23" s="558"/>
      <c r="J23" s="431"/>
      <c r="K23" s="558"/>
      <c r="L23" s="431"/>
      <c r="M23" s="558"/>
      <c r="N23" s="269"/>
      <c r="O23" s="269"/>
      <c r="P23" s="269"/>
      <c r="Q23" s="269"/>
      <c r="R23" s="429">
        <f t="shared" si="0"/>
        <v>0</v>
      </c>
      <c r="S23" s="429">
        <f t="shared" si="1"/>
        <v>0</v>
      </c>
      <c r="T23" s="428">
        <f t="shared" si="2"/>
        <v>0</v>
      </c>
      <c r="U23" s="428">
        <f t="shared" si="3"/>
        <v>0</v>
      </c>
      <c r="V23" s="559">
        <f t="shared" si="4"/>
        <v>0</v>
      </c>
      <c r="W23" s="247"/>
      <c r="X23" s="20"/>
      <c r="Y23" s="20"/>
      <c r="Z23" s="20"/>
      <c r="AA23" s="20"/>
      <c r="AB23" s="20"/>
      <c r="AC23" s="20"/>
      <c r="AD23" s="20"/>
      <c r="AE23" s="20"/>
      <c r="AF23" s="20"/>
      <c r="AG23" s="20"/>
      <c r="AH23" s="20"/>
    </row>
    <row r="24" spans="2:64">
      <c r="B24" s="805"/>
      <c r="C24" s="250"/>
      <c r="D24" s="271"/>
      <c r="E24" s="271"/>
      <c r="F24" s="247"/>
      <c r="G24" s="562"/>
      <c r="H24" s="431"/>
      <c r="I24" s="558"/>
      <c r="J24" s="431"/>
      <c r="K24" s="558"/>
      <c r="L24" s="431"/>
      <c r="M24" s="558"/>
      <c r="N24" s="269"/>
      <c r="O24" s="269"/>
      <c r="P24" s="269"/>
      <c r="Q24" s="269"/>
      <c r="R24" s="429">
        <f t="shared" si="0"/>
        <v>0</v>
      </c>
      <c r="S24" s="429">
        <f t="shared" si="1"/>
        <v>0</v>
      </c>
      <c r="T24" s="428">
        <f t="shared" si="2"/>
        <v>0</v>
      </c>
      <c r="U24" s="428">
        <f t="shared" si="3"/>
        <v>0</v>
      </c>
      <c r="V24" s="559">
        <f t="shared" si="4"/>
        <v>0</v>
      </c>
      <c r="W24" s="247"/>
      <c r="X24" s="20"/>
      <c r="Y24" s="20"/>
      <c r="Z24" s="20"/>
      <c r="AA24" s="20"/>
      <c r="AB24" s="20"/>
      <c r="AC24" s="20"/>
      <c r="AD24" s="20"/>
      <c r="AE24" s="20"/>
      <c r="AF24" s="20"/>
      <c r="AG24" s="20"/>
      <c r="AH24" s="20"/>
    </row>
    <row r="25" spans="2:64">
      <c r="B25" s="805"/>
      <c r="C25" s="250"/>
      <c r="D25" s="271"/>
      <c r="E25" s="271"/>
      <c r="F25" s="247"/>
      <c r="G25" s="562"/>
      <c r="H25" s="431"/>
      <c r="I25" s="558"/>
      <c r="J25" s="431"/>
      <c r="K25" s="558"/>
      <c r="L25" s="431"/>
      <c r="M25" s="558"/>
      <c r="N25" s="269"/>
      <c r="O25" s="269"/>
      <c r="P25" s="269"/>
      <c r="Q25" s="269"/>
      <c r="R25" s="429">
        <f t="shared" si="0"/>
        <v>0</v>
      </c>
      <c r="S25" s="429">
        <f t="shared" si="1"/>
        <v>0</v>
      </c>
      <c r="T25" s="428">
        <f t="shared" si="2"/>
        <v>0</v>
      </c>
      <c r="U25" s="428">
        <f t="shared" si="3"/>
        <v>0</v>
      </c>
      <c r="V25" s="559">
        <f t="shared" si="4"/>
        <v>0</v>
      </c>
      <c r="W25" s="247"/>
      <c r="X25" s="20"/>
      <c r="Y25" s="20"/>
      <c r="Z25" s="20"/>
      <c r="AA25" s="20"/>
      <c r="AB25" s="20"/>
      <c r="AC25" s="20"/>
      <c r="AD25" s="20"/>
      <c r="AE25" s="20"/>
      <c r="AF25" s="20"/>
      <c r="AG25" s="20"/>
      <c r="AH25" s="20"/>
    </row>
    <row r="26" spans="2:64">
      <c r="B26" s="805"/>
      <c r="C26" s="250"/>
      <c r="D26" s="271"/>
      <c r="E26" s="271"/>
      <c r="F26" s="247"/>
      <c r="G26" s="562"/>
      <c r="H26" s="431"/>
      <c r="I26" s="558"/>
      <c r="J26" s="431"/>
      <c r="K26" s="558"/>
      <c r="L26" s="431"/>
      <c r="M26" s="558"/>
      <c r="N26" s="269"/>
      <c r="O26" s="269"/>
      <c r="P26" s="269"/>
      <c r="Q26" s="269"/>
      <c r="R26" s="429">
        <f t="shared" si="0"/>
        <v>0</v>
      </c>
      <c r="S26" s="429">
        <f t="shared" si="1"/>
        <v>0</v>
      </c>
      <c r="T26" s="428">
        <f t="shared" si="2"/>
        <v>0</v>
      </c>
      <c r="U26" s="428">
        <f t="shared" si="3"/>
        <v>0</v>
      </c>
      <c r="V26" s="559">
        <f t="shared" si="4"/>
        <v>0</v>
      </c>
      <c r="W26" s="247"/>
      <c r="X26" s="20"/>
      <c r="Y26" s="20"/>
      <c r="Z26" s="20"/>
      <c r="AA26" s="20"/>
      <c r="AB26" s="20"/>
      <c r="AC26" s="20"/>
      <c r="AD26" s="20"/>
      <c r="AE26" s="20"/>
      <c r="AF26" s="20"/>
      <c r="AG26" s="20"/>
      <c r="AH26" s="20"/>
    </row>
    <row r="27" spans="2:64">
      <c r="B27" s="805"/>
      <c r="C27" s="250"/>
      <c r="D27" s="271"/>
      <c r="E27" s="271"/>
      <c r="F27" s="247"/>
      <c r="G27" s="562"/>
      <c r="H27" s="431"/>
      <c r="I27" s="558"/>
      <c r="J27" s="431"/>
      <c r="K27" s="558"/>
      <c r="L27" s="431"/>
      <c r="M27" s="558"/>
      <c r="N27" s="269"/>
      <c r="O27" s="269"/>
      <c r="P27" s="269"/>
      <c r="Q27" s="269"/>
      <c r="R27" s="429">
        <f t="shared" si="0"/>
        <v>0</v>
      </c>
      <c r="S27" s="429">
        <f t="shared" si="1"/>
        <v>0</v>
      </c>
      <c r="T27" s="428">
        <f t="shared" si="2"/>
        <v>0</v>
      </c>
      <c r="U27" s="428">
        <f t="shared" si="3"/>
        <v>0</v>
      </c>
      <c r="V27" s="559">
        <f t="shared" si="4"/>
        <v>0</v>
      </c>
      <c r="W27" s="247"/>
      <c r="X27" s="20"/>
      <c r="Y27" s="20"/>
      <c r="Z27" s="20"/>
      <c r="AA27" s="20"/>
      <c r="AB27" s="20"/>
      <c r="AC27" s="20"/>
      <c r="AD27" s="20"/>
      <c r="AE27" s="20"/>
      <c r="AF27" s="20"/>
      <c r="AG27" s="20"/>
      <c r="AH27" s="20"/>
    </row>
    <row r="28" spans="2:64">
      <c r="B28" s="805"/>
      <c r="C28" s="250"/>
      <c r="D28" s="271"/>
      <c r="E28" s="271"/>
      <c r="F28" s="247"/>
      <c r="G28" s="562"/>
      <c r="H28" s="431"/>
      <c r="I28" s="558"/>
      <c r="J28" s="431"/>
      <c r="K28" s="558"/>
      <c r="L28" s="431"/>
      <c r="M28" s="558"/>
      <c r="N28" s="269"/>
      <c r="O28" s="269"/>
      <c r="P28" s="269"/>
      <c r="Q28" s="269"/>
      <c r="R28" s="429">
        <f t="shared" si="0"/>
        <v>0</v>
      </c>
      <c r="S28" s="429">
        <f t="shared" si="1"/>
        <v>0</v>
      </c>
      <c r="T28" s="428">
        <f t="shared" si="2"/>
        <v>0</v>
      </c>
      <c r="U28" s="428">
        <f t="shared" si="3"/>
        <v>0</v>
      </c>
      <c r="V28" s="559">
        <f t="shared" si="4"/>
        <v>0</v>
      </c>
      <c r="W28" s="247"/>
      <c r="X28" s="20"/>
      <c r="Y28" s="20"/>
      <c r="Z28" s="20"/>
      <c r="AA28" s="20"/>
      <c r="AB28" s="20"/>
      <c r="AC28" s="20"/>
      <c r="AD28" s="20"/>
      <c r="AE28" s="20"/>
      <c r="AF28" s="20"/>
      <c r="AG28" s="20"/>
      <c r="AH28" s="20"/>
    </row>
    <row r="29" spans="2:64">
      <c r="B29" s="805"/>
      <c r="C29" s="250"/>
      <c r="D29" s="271"/>
      <c r="E29" s="271"/>
      <c r="F29" s="247"/>
      <c r="G29" s="562"/>
      <c r="H29" s="431"/>
      <c r="I29" s="558"/>
      <c r="J29" s="431"/>
      <c r="K29" s="558"/>
      <c r="L29" s="431"/>
      <c r="M29" s="558"/>
      <c r="N29" s="269"/>
      <c r="O29" s="269"/>
      <c r="P29" s="269"/>
      <c r="Q29" s="269"/>
      <c r="R29" s="429">
        <f t="shared" si="0"/>
        <v>0</v>
      </c>
      <c r="S29" s="429">
        <f t="shared" si="1"/>
        <v>0</v>
      </c>
      <c r="T29" s="428">
        <f t="shared" si="2"/>
        <v>0</v>
      </c>
      <c r="U29" s="428">
        <f t="shared" si="3"/>
        <v>0</v>
      </c>
      <c r="V29" s="559">
        <f t="shared" si="4"/>
        <v>0</v>
      </c>
      <c r="W29" s="247"/>
      <c r="X29" s="20"/>
      <c r="Y29" s="20"/>
      <c r="Z29" s="20"/>
      <c r="AA29" s="20"/>
      <c r="AB29" s="20"/>
      <c r="AC29" s="20"/>
      <c r="AD29" s="20"/>
      <c r="AE29" s="20"/>
      <c r="AF29" s="20"/>
      <c r="AG29" s="20"/>
      <c r="AH29" s="20"/>
    </row>
    <row r="30" spans="2:64">
      <c r="B30" s="799" t="s">
        <v>65</v>
      </c>
      <c r="C30" s="800"/>
      <c r="D30" s="251">
        <f>SUM(D12:D29)</f>
        <v>37</v>
      </c>
      <c r="E30" s="251" t="s">
        <v>233</v>
      </c>
      <c r="F30" s="251">
        <f>+SUM(F12:F29)</f>
        <v>0</v>
      </c>
      <c r="G30" s="251">
        <f>SUM(G12:G29)</f>
        <v>0</v>
      </c>
      <c r="H30" s="251">
        <f>+SUM(H12:H29)</f>
        <v>0</v>
      </c>
      <c r="I30" s="251">
        <f>SUM(I12:I29)</f>
        <v>0</v>
      </c>
      <c r="J30" s="251">
        <f>+SUM(J12:J29)</f>
        <v>0</v>
      </c>
      <c r="K30" s="251">
        <f>SUM(K12:K29)</f>
        <v>0</v>
      </c>
      <c r="L30" s="251">
        <f>+SUM(L12:L29)</f>
        <v>0</v>
      </c>
      <c r="M30" s="251">
        <f t="shared" ref="M30:V30" si="5">SUM(M12:M29)</f>
        <v>0</v>
      </c>
      <c r="N30" s="251">
        <f t="shared" si="5"/>
        <v>0</v>
      </c>
      <c r="O30" s="251">
        <f t="shared" si="5"/>
        <v>0</v>
      </c>
      <c r="P30" s="251">
        <f t="shared" si="5"/>
        <v>0</v>
      </c>
      <c r="Q30" s="251">
        <f t="shared" si="5"/>
        <v>0</v>
      </c>
      <c r="R30" s="251">
        <f t="shared" si="5"/>
        <v>0</v>
      </c>
      <c r="S30" s="251">
        <f t="shared" si="5"/>
        <v>0</v>
      </c>
      <c r="T30" s="251">
        <f t="shared" si="5"/>
        <v>0</v>
      </c>
      <c r="U30" s="251">
        <f t="shared" si="5"/>
        <v>0</v>
      </c>
      <c r="V30" s="251">
        <f t="shared" si="5"/>
        <v>0</v>
      </c>
      <c r="W30" s="251"/>
      <c r="X30" s="20"/>
      <c r="Y30" s="20"/>
      <c r="Z30" s="20"/>
      <c r="AA30" s="20"/>
      <c r="AB30" s="20"/>
      <c r="AC30" s="20"/>
      <c r="AD30" s="20"/>
      <c r="AE30" s="20"/>
      <c r="AF30" s="20"/>
      <c r="AG30" s="20"/>
      <c r="AH30" s="20"/>
    </row>
    <row r="31" spans="2:64">
      <c r="AC31" s="70"/>
      <c r="AD31" s="70"/>
      <c r="AE31" s="70"/>
      <c r="AF31" s="70"/>
      <c r="AG31" s="70"/>
      <c r="AH31" s="70"/>
    </row>
    <row r="32" spans="2:64" s="70" customFormat="1">
      <c r="B32" s="814" t="s">
        <v>139</v>
      </c>
      <c r="C32" s="814" t="s">
        <v>161</v>
      </c>
      <c r="D32" s="817" t="s">
        <v>158</v>
      </c>
      <c r="E32" s="818"/>
      <c r="F32" s="818"/>
      <c r="G32" s="818"/>
      <c r="H32" s="818"/>
      <c r="I32" s="818"/>
      <c r="J32" s="818"/>
      <c r="K32" s="818"/>
      <c r="L32" s="818"/>
      <c r="M32" s="818"/>
      <c r="N32" s="818"/>
      <c r="O32" s="818"/>
      <c r="P32" s="818"/>
      <c r="Q32" s="818"/>
      <c r="R32" s="818"/>
      <c r="S32" s="818"/>
      <c r="T32" s="818"/>
      <c r="U32" s="818"/>
      <c r="V32" s="818"/>
      <c r="W32" s="818"/>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row>
    <row r="33" spans="2:64" s="70" customFormat="1" ht="32.25" customHeight="1">
      <c r="B33" s="815"/>
      <c r="C33" s="815"/>
      <c r="D33" s="810" t="s">
        <v>163</v>
      </c>
      <c r="E33" s="811"/>
      <c r="F33" s="811"/>
      <c r="G33" s="811"/>
      <c r="H33" s="811"/>
      <c r="I33" s="811"/>
      <c r="J33" s="811"/>
      <c r="K33" s="811"/>
      <c r="L33" s="811"/>
      <c r="M33" s="811"/>
      <c r="N33" s="811"/>
      <c r="O33" s="811"/>
      <c r="P33" s="811"/>
      <c r="Q33" s="811"/>
      <c r="R33" s="811"/>
      <c r="S33" s="811"/>
      <c r="T33" s="811"/>
      <c r="U33" s="811"/>
      <c r="V33" s="811"/>
      <c r="W33" s="811"/>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row>
    <row r="34" spans="2:64" s="70" customFormat="1" ht="19.95" customHeight="1">
      <c r="B34" s="815"/>
      <c r="C34" s="815"/>
      <c r="D34" s="806" t="s">
        <v>304</v>
      </c>
      <c r="E34" s="807"/>
      <c r="F34" s="807"/>
      <c r="G34" s="807"/>
      <c r="H34" s="807"/>
      <c r="I34" s="807"/>
      <c r="J34" s="807"/>
      <c r="K34" s="807"/>
      <c r="L34" s="807"/>
      <c r="M34" s="808"/>
      <c r="N34" s="806" t="s">
        <v>305</v>
      </c>
      <c r="O34" s="807"/>
      <c r="P34" s="807"/>
      <c r="Q34" s="808"/>
      <c r="R34" s="812" t="s">
        <v>392</v>
      </c>
      <c r="S34" s="812" t="s">
        <v>393</v>
      </c>
      <c r="T34" s="812" t="s">
        <v>394</v>
      </c>
      <c r="U34" s="812" t="s">
        <v>395</v>
      </c>
      <c r="V34" s="812" t="s">
        <v>396</v>
      </c>
      <c r="W34" s="812" t="s">
        <v>306</v>
      </c>
      <c r="X34" s="812" t="s">
        <v>538</v>
      </c>
      <c r="Y34" s="812" t="s">
        <v>539</v>
      </c>
    </row>
    <row r="35" spans="2:64" ht="30" customHeight="1">
      <c r="B35" s="815"/>
      <c r="C35" s="815"/>
      <c r="D35" s="802" t="s">
        <v>386</v>
      </c>
      <c r="E35" s="802" t="s">
        <v>160</v>
      </c>
      <c r="F35" s="802" t="s">
        <v>398</v>
      </c>
      <c r="G35" s="802" t="s">
        <v>388</v>
      </c>
      <c r="H35" s="802" t="s">
        <v>399</v>
      </c>
      <c r="I35" s="802" t="s">
        <v>389</v>
      </c>
      <c r="J35" s="802" t="s">
        <v>401</v>
      </c>
      <c r="K35" s="802" t="s">
        <v>390</v>
      </c>
      <c r="L35" s="802" t="s">
        <v>400</v>
      </c>
      <c r="M35" s="802" t="s">
        <v>391</v>
      </c>
      <c r="N35" s="802" t="s">
        <v>402</v>
      </c>
      <c r="O35" s="802" t="s">
        <v>403</v>
      </c>
      <c r="P35" s="802" t="s">
        <v>405</v>
      </c>
      <c r="Q35" s="813" t="s">
        <v>408</v>
      </c>
      <c r="R35" s="796"/>
      <c r="S35" s="796"/>
      <c r="T35" s="796"/>
      <c r="U35" s="796"/>
      <c r="V35" s="796"/>
      <c r="W35" s="796"/>
      <c r="X35" s="796"/>
      <c r="Y35" s="796"/>
      <c r="Z35" s="20"/>
      <c r="AA35" s="20"/>
      <c r="AB35" s="20"/>
      <c r="AC35" s="20"/>
      <c r="AD35" s="20"/>
      <c r="AE35" s="20"/>
      <c r="AF35" s="20"/>
      <c r="AG35" s="20"/>
      <c r="AH35" s="20"/>
    </row>
    <row r="36" spans="2:64">
      <c r="B36" s="816"/>
      <c r="C36" s="816"/>
      <c r="D36" s="803"/>
      <c r="E36" s="803"/>
      <c r="F36" s="803"/>
      <c r="G36" s="803"/>
      <c r="H36" s="803"/>
      <c r="I36" s="803"/>
      <c r="J36" s="803"/>
      <c r="K36" s="803"/>
      <c r="L36" s="803"/>
      <c r="M36" s="803"/>
      <c r="N36" s="803"/>
      <c r="O36" s="803"/>
      <c r="P36" s="803"/>
      <c r="Q36" s="797"/>
      <c r="R36" s="798"/>
      <c r="S36" s="798"/>
      <c r="T36" s="798"/>
      <c r="U36" s="798"/>
      <c r="V36" s="798"/>
      <c r="W36" s="547"/>
      <c r="X36" s="796"/>
      <c r="Y36" s="796"/>
      <c r="Z36" s="20"/>
      <c r="AA36" s="20"/>
      <c r="AB36" s="20"/>
      <c r="AC36" s="20"/>
      <c r="AD36" s="20"/>
      <c r="AE36" s="20"/>
      <c r="AF36" s="20"/>
      <c r="AG36" s="20"/>
      <c r="AH36" s="20"/>
    </row>
    <row r="37" spans="2:64" ht="41.4">
      <c r="B37" s="804" t="s">
        <v>166</v>
      </c>
      <c r="C37" s="286" t="s">
        <v>56</v>
      </c>
      <c r="D37" s="561">
        <v>52</v>
      </c>
      <c r="E37" s="564" t="s">
        <v>522</v>
      </c>
      <c r="F37" s="247">
        <v>0</v>
      </c>
      <c r="G37" s="562">
        <v>0</v>
      </c>
      <c r="H37" s="431"/>
      <c r="I37" s="558"/>
      <c r="J37" s="431"/>
      <c r="K37" s="558"/>
      <c r="L37" s="431"/>
      <c r="M37" s="558"/>
      <c r="N37" s="269"/>
      <c r="O37" s="269"/>
      <c r="P37" s="269"/>
      <c r="Q37" s="269"/>
      <c r="R37" s="429">
        <f>+G37+N37</f>
        <v>0</v>
      </c>
      <c r="S37" s="429">
        <f>+I37+O37</f>
        <v>0</v>
      </c>
      <c r="T37" s="428">
        <f>+K37+P37</f>
        <v>0</v>
      </c>
      <c r="U37" s="428">
        <f>+M37+Q37</f>
        <v>0</v>
      </c>
      <c r="V37" s="559">
        <f>R37+S37+T37+U37</f>
        <v>0</v>
      </c>
      <c r="W37" s="560" t="s">
        <v>540</v>
      </c>
      <c r="X37" s="96">
        <v>2</v>
      </c>
      <c r="Y37" s="96">
        <v>0</v>
      </c>
      <c r="Z37" s="20"/>
      <c r="AA37" s="20"/>
      <c r="AB37" s="20"/>
      <c r="AC37" s="20"/>
      <c r="AD37" s="20"/>
      <c r="AE37" s="20"/>
      <c r="AF37" s="20"/>
      <c r="AG37" s="20"/>
      <c r="AH37" s="20"/>
    </row>
    <row r="38" spans="2:64" ht="27.6">
      <c r="B38" s="805"/>
      <c r="C38" s="286" t="s">
        <v>56</v>
      </c>
      <c r="D38" s="561">
        <v>5</v>
      </c>
      <c r="E38" s="564" t="s">
        <v>523</v>
      </c>
      <c r="F38" s="247">
        <v>0</v>
      </c>
      <c r="G38" s="562">
        <v>0</v>
      </c>
      <c r="H38" s="431"/>
      <c r="I38" s="558"/>
      <c r="J38" s="431"/>
      <c r="K38" s="558"/>
      <c r="L38" s="431"/>
      <c r="M38" s="558"/>
      <c r="N38" s="269"/>
      <c r="O38" s="269"/>
      <c r="P38" s="269"/>
      <c r="Q38" s="269"/>
      <c r="R38" s="429">
        <f t="shared" ref="R38:R55" si="6">+G38+N38</f>
        <v>0</v>
      </c>
      <c r="S38" s="429">
        <f t="shared" ref="S38:S55" si="7">+I38+O38</f>
        <v>0</v>
      </c>
      <c r="T38" s="428">
        <f t="shared" ref="T38:T55" si="8">+K38+P38</f>
        <v>0</v>
      </c>
      <c r="U38" s="428">
        <f t="shared" ref="U38:U55" si="9">+M38+Q38</f>
        <v>0</v>
      </c>
      <c r="V38" s="559">
        <f t="shared" ref="V38:V55" si="10">R38+S38+T38+U38</f>
        <v>0</v>
      </c>
      <c r="W38" s="560" t="s">
        <v>541</v>
      </c>
      <c r="X38" s="96">
        <v>1</v>
      </c>
      <c r="Y38" s="96">
        <v>0</v>
      </c>
      <c r="Z38" s="20"/>
      <c r="AA38" s="20"/>
      <c r="AB38" s="20"/>
      <c r="AC38" s="20"/>
      <c r="AD38" s="20"/>
      <c r="AE38" s="20"/>
      <c r="AF38" s="20"/>
      <c r="AG38" s="20"/>
      <c r="AH38" s="20"/>
    </row>
    <row r="39" spans="2:64" ht="27.6">
      <c r="B39" s="805"/>
      <c r="C39" s="287" t="s">
        <v>129</v>
      </c>
      <c r="D39" s="561">
        <v>6</v>
      </c>
      <c r="E39" s="561" t="s">
        <v>522</v>
      </c>
      <c r="F39" s="247">
        <v>0</v>
      </c>
      <c r="G39" s="562">
        <v>0</v>
      </c>
      <c r="H39" s="431"/>
      <c r="I39" s="558"/>
      <c r="J39" s="431"/>
      <c r="K39" s="558"/>
      <c r="L39" s="431"/>
      <c r="M39" s="558"/>
      <c r="N39" s="269"/>
      <c r="O39" s="269"/>
      <c r="P39" s="269"/>
      <c r="Q39" s="269"/>
      <c r="R39" s="429">
        <f t="shared" si="6"/>
        <v>0</v>
      </c>
      <c r="S39" s="429">
        <f t="shared" si="7"/>
        <v>0</v>
      </c>
      <c r="T39" s="428">
        <f t="shared" si="8"/>
        <v>0</v>
      </c>
      <c r="U39" s="428">
        <f t="shared" si="9"/>
        <v>0</v>
      </c>
      <c r="V39" s="559">
        <f t="shared" si="10"/>
        <v>0</v>
      </c>
      <c r="W39" s="560" t="s">
        <v>542</v>
      </c>
      <c r="X39" s="96">
        <v>2</v>
      </c>
      <c r="Y39" s="96">
        <v>0</v>
      </c>
      <c r="Z39" s="20"/>
      <c r="AA39" s="20"/>
      <c r="AB39" s="20"/>
      <c r="AC39" s="20"/>
      <c r="AD39" s="20"/>
      <c r="AE39" s="20"/>
      <c r="AF39" s="20"/>
      <c r="AG39" s="20"/>
      <c r="AH39" s="20"/>
    </row>
    <row r="40" spans="2:64" ht="41.4">
      <c r="B40" s="805"/>
      <c r="C40" s="287" t="s">
        <v>51</v>
      </c>
      <c r="D40" s="561">
        <v>0</v>
      </c>
      <c r="E40" s="561">
        <v>0</v>
      </c>
      <c r="F40" s="247">
        <v>0</v>
      </c>
      <c r="G40" s="562">
        <v>0</v>
      </c>
      <c r="H40" s="431"/>
      <c r="I40" s="558"/>
      <c r="J40" s="431"/>
      <c r="K40" s="558"/>
      <c r="L40" s="431"/>
      <c r="M40" s="558"/>
      <c r="N40" s="269"/>
      <c r="O40" s="269"/>
      <c r="P40" s="269"/>
      <c r="Q40" s="269"/>
      <c r="R40" s="429">
        <f t="shared" si="6"/>
        <v>0</v>
      </c>
      <c r="S40" s="429">
        <f t="shared" si="7"/>
        <v>0</v>
      </c>
      <c r="T40" s="428">
        <f t="shared" si="8"/>
        <v>0</v>
      </c>
      <c r="U40" s="428">
        <f t="shared" si="9"/>
        <v>0</v>
      </c>
      <c r="V40" s="559">
        <f t="shared" si="10"/>
        <v>0</v>
      </c>
      <c r="W40" s="583" t="s">
        <v>543</v>
      </c>
      <c r="X40" s="96">
        <v>0</v>
      </c>
      <c r="Y40" s="96">
        <v>0</v>
      </c>
      <c r="Z40" s="20"/>
      <c r="AA40" s="20"/>
      <c r="AB40" s="20"/>
      <c r="AC40" s="20"/>
      <c r="AD40" s="20"/>
      <c r="AE40" s="20"/>
      <c r="AF40" s="20"/>
      <c r="AG40" s="20"/>
      <c r="AH40" s="20"/>
    </row>
    <row r="41" spans="2:64" ht="41.4">
      <c r="B41" s="805"/>
      <c r="C41" s="567" t="s">
        <v>149</v>
      </c>
      <c r="D41" s="561">
        <v>0</v>
      </c>
      <c r="E41" s="561">
        <v>0</v>
      </c>
      <c r="F41" s="247">
        <v>0</v>
      </c>
      <c r="G41" s="562">
        <v>0</v>
      </c>
      <c r="H41" s="431"/>
      <c r="I41" s="558"/>
      <c r="J41" s="431"/>
      <c r="K41" s="558"/>
      <c r="L41" s="431"/>
      <c r="M41" s="558"/>
      <c r="N41" s="269"/>
      <c r="O41" s="269"/>
      <c r="P41" s="269"/>
      <c r="Q41" s="269"/>
      <c r="R41" s="429">
        <f t="shared" si="6"/>
        <v>0</v>
      </c>
      <c r="S41" s="429">
        <f t="shared" si="7"/>
        <v>0</v>
      </c>
      <c r="T41" s="428">
        <f t="shared" si="8"/>
        <v>0</v>
      </c>
      <c r="U41" s="428">
        <f t="shared" si="9"/>
        <v>0</v>
      </c>
      <c r="V41" s="559">
        <f t="shared" si="10"/>
        <v>0</v>
      </c>
      <c r="W41" s="560" t="s">
        <v>543</v>
      </c>
      <c r="X41" s="96">
        <v>0</v>
      </c>
      <c r="Y41" s="96">
        <v>0</v>
      </c>
      <c r="Z41" s="20"/>
      <c r="AA41" s="20"/>
      <c r="AB41" s="20"/>
      <c r="AC41" s="20"/>
      <c r="AD41" s="20"/>
      <c r="AE41" s="20"/>
      <c r="AF41" s="20"/>
      <c r="AG41" s="20"/>
      <c r="AH41" s="20"/>
    </row>
    <row r="42" spans="2:64">
      <c r="B42" s="805"/>
      <c r="C42" s="287" t="s">
        <v>387</v>
      </c>
      <c r="D42" s="561">
        <v>0</v>
      </c>
      <c r="E42" s="561">
        <v>0</v>
      </c>
      <c r="F42" s="247">
        <v>0</v>
      </c>
      <c r="G42" s="562">
        <v>0</v>
      </c>
      <c r="H42" s="431"/>
      <c r="I42" s="558"/>
      <c r="J42" s="431"/>
      <c r="K42" s="558"/>
      <c r="L42" s="431"/>
      <c r="M42" s="558"/>
      <c r="N42" s="269"/>
      <c r="O42" s="269"/>
      <c r="P42" s="269"/>
      <c r="Q42" s="269"/>
      <c r="R42" s="429">
        <f t="shared" si="6"/>
        <v>0</v>
      </c>
      <c r="S42" s="429">
        <f t="shared" si="7"/>
        <v>0</v>
      </c>
      <c r="T42" s="428">
        <f t="shared" si="8"/>
        <v>0</v>
      </c>
      <c r="U42" s="428">
        <f t="shared" si="9"/>
        <v>0</v>
      </c>
      <c r="V42" s="559">
        <f t="shared" si="10"/>
        <v>0</v>
      </c>
      <c r="W42" s="247" t="s">
        <v>233</v>
      </c>
      <c r="X42" s="96">
        <v>0</v>
      </c>
      <c r="Y42" s="96">
        <v>0</v>
      </c>
      <c r="Z42" s="20"/>
      <c r="AA42" s="20"/>
      <c r="AB42" s="20"/>
      <c r="AC42" s="20"/>
      <c r="AD42" s="20"/>
      <c r="AE42" s="20"/>
      <c r="AF42" s="20"/>
      <c r="AG42" s="20"/>
      <c r="AH42" s="20"/>
    </row>
    <row r="43" spans="2:64">
      <c r="B43" s="805"/>
      <c r="C43" s="287" t="s">
        <v>130</v>
      </c>
      <c r="D43" s="561">
        <v>4</v>
      </c>
      <c r="E43" s="561" t="s">
        <v>521</v>
      </c>
      <c r="F43" s="247">
        <v>0</v>
      </c>
      <c r="G43" s="562">
        <v>0</v>
      </c>
      <c r="H43" s="431"/>
      <c r="I43" s="558"/>
      <c r="J43" s="431"/>
      <c r="K43" s="558"/>
      <c r="L43" s="431"/>
      <c r="M43" s="558"/>
      <c r="N43" s="269"/>
      <c r="O43" s="269"/>
      <c r="P43" s="269"/>
      <c r="Q43" s="269"/>
      <c r="R43" s="429">
        <f t="shared" si="6"/>
        <v>0</v>
      </c>
      <c r="S43" s="429">
        <f t="shared" si="7"/>
        <v>0</v>
      </c>
      <c r="T43" s="428">
        <f t="shared" si="8"/>
        <v>0</v>
      </c>
      <c r="U43" s="428">
        <f t="shared" si="9"/>
        <v>0</v>
      </c>
      <c r="V43" s="559">
        <f t="shared" si="10"/>
        <v>0</v>
      </c>
      <c r="W43" s="247" t="s">
        <v>544</v>
      </c>
      <c r="X43" s="96">
        <v>4</v>
      </c>
      <c r="Y43" s="96">
        <v>0</v>
      </c>
      <c r="Z43" s="20"/>
      <c r="AA43" s="20"/>
      <c r="AB43" s="20"/>
      <c r="AC43" s="20"/>
      <c r="AD43" s="20"/>
      <c r="AE43" s="20"/>
      <c r="AF43" s="20"/>
      <c r="AG43" s="20"/>
      <c r="AH43" s="20"/>
    </row>
    <row r="44" spans="2:64">
      <c r="B44" s="805"/>
      <c r="C44" s="287" t="s">
        <v>49</v>
      </c>
      <c r="D44" s="561">
        <v>0</v>
      </c>
      <c r="E44" s="561">
        <v>0</v>
      </c>
      <c r="F44" s="247">
        <v>0</v>
      </c>
      <c r="G44" s="562">
        <v>0</v>
      </c>
      <c r="H44" s="431"/>
      <c r="I44" s="558"/>
      <c r="J44" s="431"/>
      <c r="K44" s="558"/>
      <c r="L44" s="431"/>
      <c r="M44" s="558"/>
      <c r="N44" s="269"/>
      <c r="O44" s="269"/>
      <c r="P44" s="269"/>
      <c r="Q44" s="269"/>
      <c r="R44" s="429">
        <f t="shared" si="6"/>
        <v>0</v>
      </c>
      <c r="S44" s="429">
        <f t="shared" si="7"/>
        <v>0</v>
      </c>
      <c r="T44" s="428">
        <f t="shared" si="8"/>
        <v>0</v>
      </c>
      <c r="U44" s="428">
        <f t="shared" si="9"/>
        <v>0</v>
      </c>
      <c r="V44" s="559">
        <f t="shared" si="10"/>
        <v>0</v>
      </c>
      <c r="W44" s="247" t="s">
        <v>233</v>
      </c>
      <c r="X44" s="96">
        <v>0</v>
      </c>
      <c r="Y44" s="96">
        <v>0</v>
      </c>
      <c r="Z44" s="20"/>
      <c r="AA44" s="20"/>
      <c r="AB44" s="20"/>
      <c r="AC44" s="20"/>
      <c r="AD44" s="20"/>
      <c r="AE44" s="20"/>
      <c r="AF44" s="20"/>
      <c r="AG44" s="20"/>
      <c r="AH44" s="20"/>
    </row>
    <row r="45" spans="2:64">
      <c r="B45" s="805"/>
      <c r="C45" s="288" t="s">
        <v>48</v>
      </c>
      <c r="D45" s="561">
        <v>0</v>
      </c>
      <c r="E45" s="561">
        <v>0</v>
      </c>
      <c r="F45" s="247">
        <v>0</v>
      </c>
      <c r="G45" s="562">
        <v>0</v>
      </c>
      <c r="H45" s="431"/>
      <c r="I45" s="558"/>
      <c r="J45" s="431"/>
      <c r="K45" s="558"/>
      <c r="L45" s="431"/>
      <c r="M45" s="558"/>
      <c r="N45" s="269"/>
      <c r="O45" s="269"/>
      <c r="P45" s="269"/>
      <c r="Q45" s="269"/>
      <c r="R45" s="429">
        <f t="shared" si="6"/>
        <v>0</v>
      </c>
      <c r="S45" s="429">
        <f t="shared" si="7"/>
        <v>0</v>
      </c>
      <c r="T45" s="428">
        <f t="shared" si="8"/>
        <v>0</v>
      </c>
      <c r="U45" s="428">
        <f t="shared" si="9"/>
        <v>0</v>
      </c>
      <c r="V45" s="559">
        <f t="shared" si="10"/>
        <v>0</v>
      </c>
      <c r="W45" s="247" t="s">
        <v>233</v>
      </c>
      <c r="X45" s="96">
        <v>0</v>
      </c>
      <c r="Y45" s="96">
        <v>0</v>
      </c>
      <c r="Z45" s="20"/>
      <c r="AA45" s="20"/>
      <c r="AB45" s="20"/>
      <c r="AC45" s="20"/>
      <c r="AD45" s="20"/>
      <c r="AE45" s="20"/>
      <c r="AF45" s="20"/>
      <c r="AG45" s="20"/>
      <c r="AH45" s="20"/>
    </row>
    <row r="46" spans="2:64">
      <c r="B46" s="805"/>
      <c r="C46" s="248" t="s">
        <v>167</v>
      </c>
      <c r="D46" s="561">
        <v>3</v>
      </c>
      <c r="E46" s="561" t="s">
        <v>522</v>
      </c>
      <c r="F46" s="247">
        <v>0</v>
      </c>
      <c r="G46" s="562">
        <v>0</v>
      </c>
      <c r="H46" s="431"/>
      <c r="I46" s="558"/>
      <c r="J46" s="431"/>
      <c r="K46" s="558"/>
      <c r="L46" s="431"/>
      <c r="M46" s="558"/>
      <c r="N46" s="269"/>
      <c r="O46" s="269"/>
      <c r="P46" s="269"/>
      <c r="Q46" s="269"/>
      <c r="R46" s="429">
        <f t="shared" si="6"/>
        <v>0</v>
      </c>
      <c r="S46" s="429">
        <f t="shared" si="7"/>
        <v>0</v>
      </c>
      <c r="T46" s="428">
        <f t="shared" si="8"/>
        <v>0</v>
      </c>
      <c r="U46" s="428">
        <f t="shared" si="9"/>
        <v>0</v>
      </c>
      <c r="V46" s="559">
        <f t="shared" si="10"/>
        <v>0</v>
      </c>
      <c r="W46" s="247" t="s">
        <v>545</v>
      </c>
      <c r="X46" s="96">
        <v>2</v>
      </c>
      <c r="Y46" s="96">
        <v>0</v>
      </c>
      <c r="Z46" s="20"/>
      <c r="AA46" s="20"/>
      <c r="AB46" s="20"/>
      <c r="AC46" s="20"/>
      <c r="AD46" s="20"/>
      <c r="AE46" s="20"/>
      <c r="AF46" s="20"/>
      <c r="AG46" s="20"/>
      <c r="AH46" s="20"/>
    </row>
    <row r="47" spans="2:64" ht="41.4">
      <c r="B47" s="805"/>
      <c r="C47" s="568" t="s">
        <v>35</v>
      </c>
      <c r="D47" s="561">
        <v>0</v>
      </c>
      <c r="E47" s="561">
        <v>0</v>
      </c>
      <c r="F47" s="247">
        <v>0</v>
      </c>
      <c r="G47" s="562">
        <v>0</v>
      </c>
      <c r="H47" s="431"/>
      <c r="I47" s="558"/>
      <c r="J47" s="431"/>
      <c r="K47" s="558"/>
      <c r="L47" s="431"/>
      <c r="M47" s="558"/>
      <c r="N47" s="269"/>
      <c r="O47" s="269"/>
      <c r="P47" s="269"/>
      <c r="Q47" s="269"/>
      <c r="R47" s="429">
        <f t="shared" si="6"/>
        <v>0</v>
      </c>
      <c r="S47" s="429">
        <f t="shared" si="7"/>
        <v>0</v>
      </c>
      <c r="T47" s="428">
        <f t="shared" si="8"/>
        <v>0</v>
      </c>
      <c r="U47" s="428">
        <f t="shared" si="9"/>
        <v>0</v>
      </c>
      <c r="V47" s="559">
        <f t="shared" si="10"/>
        <v>0</v>
      </c>
      <c r="W47" s="560" t="s">
        <v>546</v>
      </c>
      <c r="X47" s="96">
        <v>0</v>
      </c>
      <c r="Y47" s="96">
        <v>0</v>
      </c>
      <c r="Z47" s="20"/>
      <c r="AA47" s="20"/>
      <c r="AB47" s="20"/>
      <c r="AC47" s="20"/>
      <c r="AD47" s="20"/>
      <c r="AE47" s="20"/>
      <c r="AF47" s="20"/>
      <c r="AG47" s="20"/>
      <c r="AH47" s="20"/>
    </row>
    <row r="48" spans="2:64" ht="41.4">
      <c r="B48" s="805"/>
      <c r="C48" s="568" t="s">
        <v>132</v>
      </c>
      <c r="D48" s="561">
        <v>0</v>
      </c>
      <c r="E48" s="561">
        <v>0</v>
      </c>
      <c r="F48" s="247">
        <v>0</v>
      </c>
      <c r="G48" s="562">
        <v>0</v>
      </c>
      <c r="H48" s="431"/>
      <c r="I48" s="558"/>
      <c r="J48" s="431"/>
      <c r="K48" s="558"/>
      <c r="L48" s="431"/>
      <c r="M48" s="558"/>
      <c r="N48" s="269"/>
      <c r="O48" s="269"/>
      <c r="P48" s="269"/>
      <c r="Q48" s="269"/>
      <c r="R48" s="429">
        <f t="shared" si="6"/>
        <v>0</v>
      </c>
      <c r="S48" s="429">
        <f t="shared" si="7"/>
        <v>0</v>
      </c>
      <c r="T48" s="428">
        <f t="shared" si="8"/>
        <v>0</v>
      </c>
      <c r="U48" s="428">
        <f t="shared" si="9"/>
        <v>0</v>
      </c>
      <c r="V48" s="559">
        <f t="shared" si="10"/>
        <v>0</v>
      </c>
      <c r="W48" s="560" t="s">
        <v>546</v>
      </c>
      <c r="X48" s="96">
        <v>0</v>
      </c>
      <c r="Y48" s="96">
        <v>0</v>
      </c>
      <c r="Z48" s="20"/>
      <c r="AA48" s="20"/>
      <c r="AB48" s="20"/>
      <c r="AC48" s="20"/>
      <c r="AD48" s="20"/>
      <c r="AE48" s="20"/>
      <c r="AF48" s="20"/>
      <c r="AG48" s="20"/>
      <c r="AH48" s="20"/>
    </row>
    <row r="49" spans="2:34">
      <c r="B49" s="805"/>
      <c r="C49" s="250"/>
      <c r="D49" s="271"/>
      <c r="E49" s="271"/>
      <c r="F49" s="269"/>
      <c r="G49" s="557"/>
      <c r="H49" s="431"/>
      <c r="I49" s="558"/>
      <c r="J49" s="431"/>
      <c r="K49" s="558"/>
      <c r="L49" s="431"/>
      <c r="M49" s="558"/>
      <c r="N49" s="269"/>
      <c r="O49" s="269"/>
      <c r="P49" s="269"/>
      <c r="Q49" s="269"/>
      <c r="R49" s="429">
        <f t="shared" si="6"/>
        <v>0</v>
      </c>
      <c r="S49" s="429">
        <f t="shared" si="7"/>
        <v>0</v>
      </c>
      <c r="T49" s="428">
        <f t="shared" si="8"/>
        <v>0</v>
      </c>
      <c r="U49" s="428">
        <f t="shared" si="9"/>
        <v>0</v>
      </c>
      <c r="V49" s="559">
        <f t="shared" si="10"/>
        <v>0</v>
      </c>
      <c r="W49" s="247"/>
      <c r="X49" s="20"/>
      <c r="Y49" s="20"/>
      <c r="Z49" s="20"/>
      <c r="AA49" s="20"/>
      <c r="AB49" s="20"/>
      <c r="AC49" s="20"/>
      <c r="AD49" s="20"/>
      <c r="AE49" s="20"/>
      <c r="AF49" s="20"/>
      <c r="AG49" s="20"/>
      <c r="AH49" s="20"/>
    </row>
    <row r="50" spans="2:34">
      <c r="B50" s="805"/>
      <c r="C50" s="250"/>
      <c r="D50" s="271"/>
      <c r="E50" s="271"/>
      <c r="F50" s="269"/>
      <c r="G50" s="557"/>
      <c r="H50" s="431"/>
      <c r="I50" s="558"/>
      <c r="J50" s="431"/>
      <c r="K50" s="558"/>
      <c r="L50" s="431"/>
      <c r="M50" s="558"/>
      <c r="N50" s="269"/>
      <c r="O50" s="269"/>
      <c r="P50" s="269"/>
      <c r="Q50" s="269"/>
      <c r="R50" s="429">
        <f t="shared" si="6"/>
        <v>0</v>
      </c>
      <c r="S50" s="429">
        <f t="shared" si="7"/>
        <v>0</v>
      </c>
      <c r="T50" s="428">
        <f t="shared" si="8"/>
        <v>0</v>
      </c>
      <c r="U50" s="428">
        <f t="shared" si="9"/>
        <v>0</v>
      </c>
      <c r="V50" s="559">
        <f t="shared" si="10"/>
        <v>0</v>
      </c>
      <c r="W50" s="247"/>
      <c r="X50" s="20"/>
      <c r="Y50" s="20"/>
      <c r="Z50" s="20"/>
      <c r="AA50" s="20"/>
      <c r="AB50" s="20"/>
      <c r="AC50" s="20"/>
      <c r="AD50" s="20"/>
      <c r="AE50" s="20"/>
      <c r="AF50" s="20"/>
      <c r="AG50" s="20"/>
      <c r="AH50" s="20"/>
    </row>
    <row r="51" spans="2:34">
      <c r="B51" s="805"/>
      <c r="C51" s="250"/>
      <c r="D51" s="271"/>
      <c r="E51" s="271"/>
      <c r="F51" s="269"/>
      <c r="G51" s="557"/>
      <c r="H51" s="431"/>
      <c r="I51" s="558"/>
      <c r="J51" s="431"/>
      <c r="K51" s="558"/>
      <c r="L51" s="431"/>
      <c r="M51" s="558"/>
      <c r="N51" s="269"/>
      <c r="O51" s="269"/>
      <c r="P51" s="269"/>
      <c r="Q51" s="269"/>
      <c r="R51" s="429">
        <f t="shared" si="6"/>
        <v>0</v>
      </c>
      <c r="S51" s="429">
        <f t="shared" si="7"/>
        <v>0</v>
      </c>
      <c r="T51" s="428">
        <f t="shared" si="8"/>
        <v>0</v>
      </c>
      <c r="U51" s="428">
        <f t="shared" si="9"/>
        <v>0</v>
      </c>
      <c r="V51" s="559">
        <f t="shared" si="10"/>
        <v>0</v>
      </c>
      <c r="W51" s="247"/>
      <c r="X51" s="20"/>
      <c r="Y51" s="20"/>
      <c r="Z51" s="20"/>
      <c r="AA51" s="20"/>
      <c r="AB51" s="20"/>
      <c r="AC51" s="20"/>
      <c r="AD51" s="20"/>
      <c r="AE51" s="20"/>
      <c r="AF51" s="20"/>
      <c r="AG51" s="20"/>
      <c r="AH51" s="20"/>
    </row>
    <row r="52" spans="2:34">
      <c r="B52" s="805"/>
      <c r="C52" s="250"/>
      <c r="D52" s="271"/>
      <c r="E52" s="271"/>
      <c r="F52" s="269"/>
      <c r="G52" s="557"/>
      <c r="H52" s="431"/>
      <c r="I52" s="558"/>
      <c r="J52" s="431"/>
      <c r="K52" s="558"/>
      <c r="L52" s="431"/>
      <c r="M52" s="558"/>
      <c r="N52" s="269"/>
      <c r="O52" s="269"/>
      <c r="P52" s="269"/>
      <c r="Q52" s="269"/>
      <c r="R52" s="429">
        <f t="shared" si="6"/>
        <v>0</v>
      </c>
      <c r="S52" s="429">
        <f t="shared" si="7"/>
        <v>0</v>
      </c>
      <c r="T52" s="428">
        <f t="shared" si="8"/>
        <v>0</v>
      </c>
      <c r="U52" s="428">
        <f t="shared" si="9"/>
        <v>0</v>
      </c>
      <c r="V52" s="559">
        <f t="shared" si="10"/>
        <v>0</v>
      </c>
      <c r="W52" s="247"/>
      <c r="X52" s="20"/>
      <c r="Y52" s="20"/>
      <c r="Z52" s="20"/>
      <c r="AA52" s="20"/>
      <c r="AB52" s="20"/>
      <c r="AC52" s="20"/>
      <c r="AD52" s="20"/>
      <c r="AE52" s="20"/>
      <c r="AF52" s="20"/>
      <c r="AG52" s="20"/>
      <c r="AH52" s="20"/>
    </row>
    <row r="53" spans="2:34">
      <c r="B53" s="805"/>
      <c r="C53" s="250"/>
      <c r="D53" s="271"/>
      <c r="E53" s="271"/>
      <c r="F53" s="269"/>
      <c r="G53" s="557"/>
      <c r="H53" s="431"/>
      <c r="I53" s="558"/>
      <c r="J53" s="431"/>
      <c r="K53" s="558"/>
      <c r="L53" s="431"/>
      <c r="M53" s="558"/>
      <c r="N53" s="269"/>
      <c r="O53" s="269"/>
      <c r="P53" s="269"/>
      <c r="Q53" s="269"/>
      <c r="R53" s="429">
        <f t="shared" si="6"/>
        <v>0</v>
      </c>
      <c r="S53" s="429">
        <f t="shared" si="7"/>
        <v>0</v>
      </c>
      <c r="T53" s="428">
        <f t="shared" si="8"/>
        <v>0</v>
      </c>
      <c r="U53" s="428">
        <f t="shared" si="9"/>
        <v>0</v>
      </c>
      <c r="V53" s="559">
        <f t="shared" si="10"/>
        <v>0</v>
      </c>
      <c r="W53" s="247"/>
      <c r="X53" s="20"/>
      <c r="Y53" s="20"/>
      <c r="Z53" s="20"/>
      <c r="AA53" s="20"/>
      <c r="AB53" s="20"/>
      <c r="AC53" s="20"/>
      <c r="AD53" s="20"/>
      <c r="AE53" s="20"/>
      <c r="AF53" s="20"/>
      <c r="AG53" s="20"/>
      <c r="AH53" s="20"/>
    </row>
    <row r="54" spans="2:34">
      <c r="B54" s="805"/>
      <c r="C54" s="250"/>
      <c r="D54" s="271"/>
      <c r="E54" s="271"/>
      <c r="F54" s="269"/>
      <c r="G54" s="557"/>
      <c r="H54" s="431"/>
      <c r="I54" s="558"/>
      <c r="J54" s="431"/>
      <c r="K54" s="558"/>
      <c r="L54" s="431"/>
      <c r="M54" s="558"/>
      <c r="N54" s="269"/>
      <c r="O54" s="269"/>
      <c r="P54" s="269"/>
      <c r="Q54" s="269"/>
      <c r="R54" s="429">
        <f t="shared" si="6"/>
        <v>0</v>
      </c>
      <c r="S54" s="429">
        <f t="shared" si="7"/>
        <v>0</v>
      </c>
      <c r="T54" s="428">
        <f t="shared" si="8"/>
        <v>0</v>
      </c>
      <c r="U54" s="428">
        <f t="shared" si="9"/>
        <v>0</v>
      </c>
      <c r="V54" s="559">
        <f t="shared" si="10"/>
        <v>0</v>
      </c>
      <c r="W54" s="247"/>
      <c r="X54" s="20"/>
      <c r="Y54" s="20"/>
      <c r="Z54" s="20"/>
      <c r="AA54" s="20"/>
      <c r="AB54" s="20"/>
      <c r="AC54" s="20"/>
      <c r="AD54" s="20"/>
      <c r="AE54" s="20"/>
      <c r="AF54" s="20"/>
      <c r="AG54" s="20"/>
      <c r="AH54" s="20"/>
    </row>
    <row r="55" spans="2:34">
      <c r="B55" s="805"/>
      <c r="C55" s="250"/>
      <c r="D55" s="271"/>
      <c r="E55" s="271"/>
      <c r="F55" s="269"/>
      <c r="G55" s="557"/>
      <c r="H55" s="431"/>
      <c r="I55" s="558"/>
      <c r="J55" s="431"/>
      <c r="K55" s="558"/>
      <c r="L55" s="431"/>
      <c r="M55" s="558"/>
      <c r="N55" s="269"/>
      <c r="O55" s="269"/>
      <c r="P55" s="269"/>
      <c r="Q55" s="269"/>
      <c r="R55" s="429">
        <f t="shared" si="6"/>
        <v>0</v>
      </c>
      <c r="S55" s="429">
        <f t="shared" si="7"/>
        <v>0</v>
      </c>
      <c r="T55" s="428">
        <f t="shared" si="8"/>
        <v>0</v>
      </c>
      <c r="U55" s="428">
        <f t="shared" si="9"/>
        <v>0</v>
      </c>
      <c r="V55" s="559">
        <f t="shared" si="10"/>
        <v>0</v>
      </c>
      <c r="W55" s="247"/>
      <c r="X55" s="20"/>
      <c r="Y55" s="20"/>
      <c r="Z55" s="20"/>
      <c r="AA55" s="20"/>
      <c r="AB55" s="20"/>
      <c r="AC55" s="20"/>
      <c r="AD55" s="20"/>
      <c r="AE55" s="20"/>
      <c r="AF55" s="20"/>
      <c r="AG55" s="20"/>
      <c r="AH55" s="20"/>
    </row>
    <row r="56" spans="2:34">
      <c r="B56" s="799" t="s">
        <v>65</v>
      </c>
      <c r="C56" s="800"/>
      <c r="D56" s="251">
        <f>SUM(D37:D55)</f>
        <v>70</v>
      </c>
      <c r="E56" s="251" t="s">
        <v>233</v>
      </c>
      <c r="F56" s="251">
        <f>+SUM(F37:F55)</f>
        <v>0</v>
      </c>
      <c r="G56" s="251">
        <f>SUM(G37:G55)</f>
        <v>0</v>
      </c>
      <c r="H56" s="251">
        <f>+SUM(H37:H55)</f>
        <v>0</v>
      </c>
      <c r="I56" s="251">
        <f t="shared" ref="I56" si="11">SUM(I37:I55)</f>
        <v>0</v>
      </c>
      <c r="J56" s="251">
        <f>+SUM(J37:J55)</f>
        <v>0</v>
      </c>
      <c r="K56" s="251">
        <f t="shared" ref="K56" si="12">SUM(K37:K55)</f>
        <v>0</v>
      </c>
      <c r="L56" s="251">
        <f>+SUM(L37:L55)</f>
        <v>0</v>
      </c>
      <c r="M56" s="251">
        <f t="shared" ref="M56:P56" si="13">SUM(M37:M55)</f>
        <v>0</v>
      </c>
      <c r="N56" s="251">
        <f t="shared" si="13"/>
        <v>0</v>
      </c>
      <c r="O56" s="251">
        <f t="shared" si="13"/>
        <v>0</v>
      </c>
      <c r="P56" s="251">
        <f t="shared" si="13"/>
        <v>0</v>
      </c>
      <c r="Q56" s="251">
        <f>SUM(Q37:Q55)</f>
        <v>0</v>
      </c>
      <c r="R56" s="251">
        <f>SUM(R37:R55)</f>
        <v>0</v>
      </c>
      <c r="S56" s="251">
        <f t="shared" ref="S56" si="14">SUM(S37:S55)</f>
        <v>0</v>
      </c>
      <c r="T56" s="251">
        <f t="shared" ref="T56" si="15">SUM(T37:T55)</f>
        <v>0</v>
      </c>
      <c r="U56" s="251">
        <f t="shared" ref="U56" si="16">SUM(U37:U55)</f>
        <v>0</v>
      </c>
      <c r="V56" s="251">
        <f t="shared" ref="V56" si="17">SUM(V37:V55)</f>
        <v>0</v>
      </c>
      <c r="W56" s="251"/>
      <c r="X56" s="20"/>
      <c r="Y56" s="20"/>
      <c r="Z56" s="20"/>
      <c r="AA56" s="20"/>
      <c r="AB56" s="20"/>
      <c r="AC56" s="20"/>
      <c r="AD56" s="20"/>
      <c r="AE56" s="20"/>
      <c r="AF56" s="20"/>
      <c r="AG56" s="20"/>
      <c r="AH56" s="20"/>
    </row>
    <row r="57" spans="2:34">
      <c r="AC57" s="70"/>
      <c r="AD57" s="70"/>
      <c r="AE57" s="70"/>
      <c r="AF57" s="70"/>
      <c r="AG57" s="70"/>
      <c r="AH57" s="70"/>
    </row>
    <row r="58" spans="2:34">
      <c r="B58" s="801" t="s">
        <v>111</v>
      </c>
      <c r="C58" s="801" t="s">
        <v>161</v>
      </c>
      <c r="D58" s="801" t="s">
        <v>333</v>
      </c>
      <c r="E58" s="801"/>
      <c r="F58" s="801"/>
      <c r="G58" s="801"/>
      <c r="H58" s="801"/>
      <c r="I58" s="801"/>
      <c r="J58" s="801"/>
      <c r="K58" s="801"/>
      <c r="L58" s="801"/>
      <c r="M58" s="801"/>
      <c r="N58" s="801"/>
      <c r="O58" s="801"/>
      <c r="P58" s="801"/>
      <c r="Q58" s="812" t="s">
        <v>538</v>
      </c>
      <c r="R58" s="812" t="s">
        <v>539</v>
      </c>
      <c r="AC58" s="70"/>
      <c r="AD58" s="70"/>
      <c r="AE58" s="70"/>
      <c r="AF58" s="70"/>
      <c r="AG58" s="70"/>
      <c r="AH58" s="70"/>
    </row>
    <row r="59" spans="2:34" ht="14.7" customHeight="1">
      <c r="B59" s="801"/>
      <c r="C59" s="801"/>
      <c r="D59" s="810" t="s">
        <v>164</v>
      </c>
      <c r="E59" s="811"/>
      <c r="F59" s="811"/>
      <c r="G59" s="811"/>
      <c r="H59" s="811"/>
      <c r="I59" s="811"/>
      <c r="J59" s="806" t="s">
        <v>165</v>
      </c>
      <c r="K59" s="807"/>
      <c r="L59" s="807"/>
      <c r="M59" s="807"/>
      <c r="N59" s="807"/>
      <c r="O59" s="808"/>
      <c r="P59" s="809" t="s">
        <v>404</v>
      </c>
      <c r="Q59" s="796"/>
      <c r="R59" s="796"/>
      <c r="AC59" s="70"/>
      <c r="AD59" s="70"/>
      <c r="AE59" s="70"/>
      <c r="AF59" s="70"/>
      <c r="AG59" s="70"/>
      <c r="AH59" s="70"/>
    </row>
    <row r="60" spans="2:34" ht="49.5" customHeight="1">
      <c r="B60" s="801"/>
      <c r="C60" s="801"/>
      <c r="D60" s="476" t="s">
        <v>386</v>
      </c>
      <c r="E60" s="476" t="s">
        <v>160</v>
      </c>
      <c r="F60" s="476" t="s">
        <v>388</v>
      </c>
      <c r="G60" s="476" t="s">
        <v>389</v>
      </c>
      <c r="H60" s="476" t="s">
        <v>390</v>
      </c>
      <c r="I60" s="476" t="s">
        <v>391</v>
      </c>
      <c r="J60" s="476" t="s">
        <v>386</v>
      </c>
      <c r="K60" s="476" t="s">
        <v>160</v>
      </c>
      <c r="L60" s="476" t="s">
        <v>388</v>
      </c>
      <c r="M60" s="476" t="s">
        <v>389</v>
      </c>
      <c r="N60" s="476" t="s">
        <v>390</v>
      </c>
      <c r="O60" s="476" t="s">
        <v>391</v>
      </c>
      <c r="P60" s="809"/>
      <c r="Q60" s="796"/>
      <c r="R60" s="796"/>
      <c r="AC60" s="70"/>
      <c r="AD60" s="70"/>
      <c r="AE60" s="70"/>
      <c r="AF60" s="70"/>
      <c r="AG60" s="70"/>
      <c r="AH60" s="70"/>
    </row>
    <row r="61" spans="2:34">
      <c r="B61" s="804" t="s">
        <v>166</v>
      </c>
      <c r="C61" s="286" t="s">
        <v>56</v>
      </c>
      <c r="D61" s="271">
        <v>4</v>
      </c>
      <c r="E61" s="269" t="s">
        <v>522</v>
      </c>
      <c r="F61" s="431">
        <v>0</v>
      </c>
      <c r="G61" s="269"/>
      <c r="H61" s="269"/>
      <c r="I61" s="269"/>
      <c r="J61" s="271">
        <v>16</v>
      </c>
      <c r="K61" s="269" t="s">
        <v>522</v>
      </c>
      <c r="L61" s="269">
        <v>0</v>
      </c>
      <c r="M61" s="269"/>
      <c r="N61" s="269"/>
      <c r="O61" s="269"/>
      <c r="P61" s="430">
        <f>+SUM(F61:I61,L61:O61)</f>
        <v>0</v>
      </c>
      <c r="Q61" s="96">
        <v>4</v>
      </c>
      <c r="R61" s="96">
        <v>0</v>
      </c>
      <c r="AC61" s="70"/>
      <c r="AD61" s="70"/>
      <c r="AE61" s="70"/>
      <c r="AF61" s="70"/>
      <c r="AG61" s="70"/>
      <c r="AH61" s="70"/>
    </row>
    <row r="62" spans="2:34">
      <c r="B62" s="805"/>
      <c r="C62" s="287" t="s">
        <v>129</v>
      </c>
      <c r="D62" s="271">
        <v>0</v>
      </c>
      <c r="E62" s="269">
        <v>0</v>
      </c>
      <c r="F62" s="431">
        <v>0</v>
      </c>
      <c r="G62" s="269"/>
      <c r="H62" s="269"/>
      <c r="I62" s="269"/>
      <c r="J62" s="271">
        <v>2</v>
      </c>
      <c r="K62" s="269" t="s">
        <v>522</v>
      </c>
      <c r="L62" s="269">
        <v>0</v>
      </c>
      <c r="M62" s="269"/>
      <c r="N62" s="269"/>
      <c r="O62" s="269"/>
      <c r="P62" s="430">
        <f>+SUM(F62:I62,L62:O62)</f>
        <v>0</v>
      </c>
      <c r="Q62" s="96">
        <v>2</v>
      </c>
      <c r="R62" s="96">
        <v>0</v>
      </c>
      <c r="AC62" s="70"/>
      <c r="AD62" s="70"/>
      <c r="AE62" s="70"/>
      <c r="AF62" s="70"/>
      <c r="AG62" s="70"/>
      <c r="AH62" s="70"/>
    </row>
    <row r="63" spans="2:34">
      <c r="B63" s="805"/>
      <c r="C63" s="287" t="s">
        <v>51</v>
      </c>
      <c r="D63" s="271">
        <v>0</v>
      </c>
      <c r="E63" s="269">
        <v>0</v>
      </c>
      <c r="F63" s="431">
        <v>0</v>
      </c>
      <c r="G63" s="269"/>
      <c r="H63" s="269"/>
      <c r="I63" s="269"/>
      <c r="J63" s="271">
        <v>0</v>
      </c>
      <c r="K63" s="269">
        <v>0</v>
      </c>
      <c r="L63" s="269">
        <v>0</v>
      </c>
      <c r="M63" s="269"/>
      <c r="N63" s="269"/>
      <c r="O63" s="269"/>
      <c r="P63" s="430">
        <f t="shared" ref="P63:P79" si="18">+SUM(F63:I63,L63:O63)</f>
        <v>0</v>
      </c>
      <c r="Q63" s="96">
        <v>0</v>
      </c>
      <c r="R63" s="96">
        <v>0</v>
      </c>
      <c r="AC63" s="70"/>
      <c r="AD63" s="70"/>
      <c r="AE63" s="70"/>
      <c r="AF63" s="70"/>
      <c r="AG63" s="70"/>
      <c r="AH63" s="70"/>
    </row>
    <row r="64" spans="2:34">
      <c r="B64" s="805"/>
      <c r="C64" s="567" t="s">
        <v>149</v>
      </c>
      <c r="D64" s="271">
        <v>0</v>
      </c>
      <c r="E64" s="269">
        <v>0</v>
      </c>
      <c r="F64" s="431">
        <v>0</v>
      </c>
      <c r="G64" s="269"/>
      <c r="H64" s="269"/>
      <c r="I64" s="269"/>
      <c r="J64" s="271">
        <v>0</v>
      </c>
      <c r="K64" s="269">
        <v>0</v>
      </c>
      <c r="L64" s="269">
        <v>0</v>
      </c>
      <c r="M64" s="269"/>
      <c r="N64" s="269"/>
      <c r="O64" s="269"/>
      <c r="P64" s="430">
        <f t="shared" si="18"/>
        <v>0</v>
      </c>
      <c r="Q64" s="96">
        <v>0</v>
      </c>
      <c r="R64" s="96">
        <v>0</v>
      </c>
      <c r="AC64" s="70"/>
      <c r="AD64" s="70"/>
      <c r="AE64" s="70"/>
      <c r="AF64" s="70"/>
      <c r="AG64" s="70"/>
      <c r="AH64" s="70"/>
    </row>
    <row r="65" spans="2:34">
      <c r="B65" s="805"/>
      <c r="C65" s="287" t="s">
        <v>387</v>
      </c>
      <c r="D65" s="271">
        <v>2</v>
      </c>
      <c r="E65" s="269" t="s">
        <v>522</v>
      </c>
      <c r="F65" s="431">
        <v>2</v>
      </c>
      <c r="G65" s="269"/>
      <c r="H65" s="269"/>
      <c r="I65" s="269"/>
      <c r="J65" s="271">
        <v>0</v>
      </c>
      <c r="K65" s="269">
        <v>0</v>
      </c>
      <c r="L65" s="269">
        <v>0</v>
      </c>
      <c r="M65" s="269"/>
      <c r="N65" s="269"/>
      <c r="O65" s="269"/>
      <c r="P65" s="430">
        <f>+SUM(F65:I65,L65:O65)</f>
        <v>2</v>
      </c>
      <c r="Q65" s="96">
        <v>2</v>
      </c>
      <c r="R65" s="96">
        <v>1</v>
      </c>
      <c r="AC65" s="70"/>
      <c r="AD65" s="70"/>
      <c r="AE65" s="70"/>
      <c r="AF65" s="70"/>
      <c r="AG65" s="70"/>
      <c r="AH65" s="70"/>
    </row>
    <row r="66" spans="2:34">
      <c r="B66" s="805"/>
      <c r="C66" s="287" t="s">
        <v>130</v>
      </c>
      <c r="D66" s="561">
        <v>0</v>
      </c>
      <c r="E66" s="247">
        <v>0</v>
      </c>
      <c r="F66" s="431">
        <v>0</v>
      </c>
      <c r="G66" s="269"/>
      <c r="H66" s="269"/>
      <c r="I66" s="269"/>
      <c r="J66" s="561">
        <v>2</v>
      </c>
      <c r="K66" s="368" t="s">
        <v>547</v>
      </c>
      <c r="L66" s="247">
        <v>0</v>
      </c>
      <c r="M66" s="269"/>
      <c r="N66" s="269"/>
      <c r="O66" s="269"/>
      <c r="P66" s="430">
        <f t="shared" si="18"/>
        <v>0</v>
      </c>
      <c r="Q66" s="96">
        <v>6</v>
      </c>
      <c r="R66" s="96">
        <v>0</v>
      </c>
      <c r="AC66" s="70"/>
      <c r="AD66" s="70"/>
      <c r="AE66" s="70"/>
      <c r="AF66" s="70"/>
      <c r="AG66" s="70"/>
      <c r="AH66" s="70"/>
    </row>
    <row r="67" spans="2:34">
      <c r="B67" s="805"/>
      <c r="C67" s="287" t="s">
        <v>130</v>
      </c>
      <c r="D67" s="561">
        <v>0</v>
      </c>
      <c r="E67" s="247">
        <v>0</v>
      </c>
      <c r="F67" s="431">
        <v>0</v>
      </c>
      <c r="G67" s="269"/>
      <c r="H67" s="269"/>
      <c r="I67" s="269"/>
      <c r="J67" s="561">
        <v>4</v>
      </c>
      <c r="K67" s="368" t="s">
        <v>523</v>
      </c>
      <c r="L67" s="247">
        <v>0</v>
      </c>
      <c r="M67" s="269"/>
      <c r="N67" s="269"/>
      <c r="O67" s="269"/>
      <c r="P67" s="430">
        <f t="shared" si="18"/>
        <v>0</v>
      </c>
      <c r="Q67" s="96">
        <v>1</v>
      </c>
      <c r="R67" s="96">
        <v>0</v>
      </c>
      <c r="AC67" s="70"/>
      <c r="AD67" s="70"/>
      <c r="AE67" s="70"/>
      <c r="AF67" s="70"/>
      <c r="AG67" s="70"/>
      <c r="AH67" s="70"/>
    </row>
    <row r="68" spans="2:34">
      <c r="B68" s="805"/>
      <c r="C68" s="287" t="s">
        <v>49</v>
      </c>
      <c r="D68" s="271">
        <v>0</v>
      </c>
      <c r="E68" s="269">
        <v>0</v>
      </c>
      <c r="F68" s="431">
        <v>0</v>
      </c>
      <c r="G68" s="269"/>
      <c r="H68" s="269"/>
      <c r="I68" s="269"/>
      <c r="J68" s="271">
        <v>1</v>
      </c>
      <c r="K68" s="269" t="s">
        <v>523</v>
      </c>
      <c r="L68" s="269">
        <v>0</v>
      </c>
      <c r="M68" s="269"/>
      <c r="N68" s="269"/>
      <c r="O68" s="269"/>
      <c r="P68" s="430">
        <f t="shared" si="18"/>
        <v>0</v>
      </c>
      <c r="Q68" s="96">
        <v>1</v>
      </c>
      <c r="R68" s="96">
        <v>0</v>
      </c>
      <c r="AC68" s="70"/>
      <c r="AD68" s="70"/>
      <c r="AE68" s="70"/>
      <c r="AF68" s="70"/>
      <c r="AG68" s="70"/>
      <c r="AH68" s="70"/>
    </row>
    <row r="69" spans="2:34">
      <c r="B69" s="805"/>
      <c r="C69" s="288" t="s">
        <v>48</v>
      </c>
      <c r="D69" s="271">
        <v>2</v>
      </c>
      <c r="E69" s="269" t="s">
        <v>522</v>
      </c>
      <c r="F69" s="431">
        <v>0</v>
      </c>
      <c r="G69" s="269"/>
      <c r="H69" s="269"/>
      <c r="I69" s="269"/>
      <c r="J69" s="271">
        <v>0</v>
      </c>
      <c r="K69" s="269">
        <v>0</v>
      </c>
      <c r="L69" s="269">
        <v>0</v>
      </c>
      <c r="M69" s="269"/>
      <c r="N69" s="269"/>
      <c r="O69" s="269"/>
      <c r="P69" s="430">
        <f t="shared" si="18"/>
        <v>0</v>
      </c>
      <c r="Q69" s="96">
        <v>2</v>
      </c>
      <c r="R69" s="96">
        <v>0</v>
      </c>
      <c r="AC69" s="70"/>
      <c r="AD69" s="70"/>
      <c r="AE69" s="70"/>
      <c r="AF69" s="70"/>
      <c r="AG69" s="70"/>
      <c r="AH69" s="70"/>
    </row>
    <row r="70" spans="2:34">
      <c r="B70" s="805"/>
      <c r="C70" s="248" t="s">
        <v>167</v>
      </c>
      <c r="D70" s="271">
        <v>2</v>
      </c>
      <c r="E70" s="269" t="s">
        <v>522</v>
      </c>
      <c r="F70" s="431">
        <v>0</v>
      </c>
      <c r="G70" s="269"/>
      <c r="H70" s="269"/>
      <c r="I70" s="269"/>
      <c r="J70" s="271">
        <v>4</v>
      </c>
      <c r="K70" s="269" t="s">
        <v>522</v>
      </c>
      <c r="L70" s="269">
        <v>0</v>
      </c>
      <c r="M70" s="269"/>
      <c r="N70" s="269"/>
      <c r="O70" s="269"/>
      <c r="P70" s="430">
        <f t="shared" si="18"/>
        <v>0</v>
      </c>
      <c r="Q70" s="96">
        <v>6</v>
      </c>
      <c r="R70" s="96">
        <v>0</v>
      </c>
      <c r="AC70" s="70"/>
      <c r="AD70" s="70"/>
      <c r="AE70" s="70"/>
      <c r="AF70" s="70"/>
      <c r="AG70" s="70"/>
      <c r="AH70" s="70"/>
    </row>
    <row r="71" spans="2:34">
      <c r="B71" s="805"/>
      <c r="C71" s="568" t="s">
        <v>35</v>
      </c>
      <c r="D71" s="271">
        <v>0</v>
      </c>
      <c r="E71" s="269">
        <v>0</v>
      </c>
      <c r="F71" s="431">
        <v>0</v>
      </c>
      <c r="G71" s="269"/>
      <c r="H71" s="269"/>
      <c r="I71" s="269"/>
      <c r="J71" s="271">
        <v>0</v>
      </c>
      <c r="K71" s="269">
        <v>0</v>
      </c>
      <c r="L71" s="269">
        <v>0</v>
      </c>
      <c r="M71" s="269"/>
      <c r="N71" s="269"/>
      <c r="O71" s="269"/>
      <c r="P71" s="430">
        <f t="shared" si="18"/>
        <v>0</v>
      </c>
      <c r="Q71" s="96">
        <v>0</v>
      </c>
      <c r="R71" s="96">
        <v>0</v>
      </c>
      <c r="AC71" s="70"/>
      <c r="AD71" s="70"/>
      <c r="AE71" s="70"/>
      <c r="AF71" s="70"/>
      <c r="AG71" s="70"/>
      <c r="AH71" s="70"/>
    </row>
    <row r="72" spans="2:34">
      <c r="B72" s="805"/>
      <c r="C72" s="568" t="s">
        <v>132</v>
      </c>
      <c r="D72" s="271">
        <v>0</v>
      </c>
      <c r="E72" s="269">
        <v>0</v>
      </c>
      <c r="F72" s="431">
        <v>0</v>
      </c>
      <c r="G72" s="269"/>
      <c r="H72" s="269"/>
      <c r="I72" s="269"/>
      <c r="J72" s="271">
        <v>0</v>
      </c>
      <c r="K72" s="269">
        <v>0</v>
      </c>
      <c r="L72" s="269">
        <v>0</v>
      </c>
      <c r="M72" s="269"/>
      <c r="N72" s="269"/>
      <c r="O72" s="269"/>
      <c r="P72" s="430">
        <f t="shared" si="18"/>
        <v>0</v>
      </c>
      <c r="Q72" s="96">
        <v>0</v>
      </c>
      <c r="R72" s="96">
        <v>0</v>
      </c>
      <c r="AC72" s="70"/>
      <c r="AD72" s="70"/>
      <c r="AE72" s="70"/>
      <c r="AF72" s="70"/>
      <c r="AG72" s="70"/>
      <c r="AH72" s="70"/>
    </row>
    <row r="73" spans="2:34">
      <c r="B73" s="805"/>
      <c r="C73" s="250"/>
      <c r="D73" s="271"/>
      <c r="E73" s="269"/>
      <c r="F73" s="431"/>
      <c r="G73" s="269"/>
      <c r="H73" s="269"/>
      <c r="I73" s="269"/>
      <c r="J73" s="271"/>
      <c r="K73" s="269"/>
      <c r="L73" s="269"/>
      <c r="M73" s="269"/>
      <c r="N73" s="269"/>
      <c r="O73" s="269"/>
      <c r="P73" s="430">
        <f t="shared" si="18"/>
        <v>0</v>
      </c>
      <c r="AC73" s="70"/>
      <c r="AD73" s="70"/>
      <c r="AE73" s="70"/>
      <c r="AF73" s="70"/>
      <c r="AG73" s="70"/>
      <c r="AH73" s="70"/>
    </row>
    <row r="74" spans="2:34">
      <c r="B74" s="805"/>
      <c r="C74" s="250"/>
      <c r="D74" s="271"/>
      <c r="E74" s="269"/>
      <c r="F74" s="431"/>
      <c r="G74" s="269"/>
      <c r="H74" s="269"/>
      <c r="I74" s="269"/>
      <c r="J74" s="271"/>
      <c r="K74" s="269"/>
      <c r="L74" s="269"/>
      <c r="M74" s="269"/>
      <c r="N74" s="269"/>
      <c r="O74" s="269"/>
      <c r="P74" s="430">
        <f t="shared" si="18"/>
        <v>0</v>
      </c>
      <c r="AC74" s="70"/>
      <c r="AD74" s="70"/>
      <c r="AE74" s="70"/>
      <c r="AF74" s="70"/>
      <c r="AG74" s="70"/>
      <c r="AH74" s="70"/>
    </row>
    <row r="75" spans="2:34">
      <c r="B75" s="805"/>
      <c r="C75" s="250"/>
      <c r="D75" s="271"/>
      <c r="E75" s="269"/>
      <c r="F75" s="431"/>
      <c r="G75" s="269"/>
      <c r="H75" s="269"/>
      <c r="I75" s="269"/>
      <c r="J75" s="271"/>
      <c r="K75" s="269"/>
      <c r="L75" s="269"/>
      <c r="M75" s="269"/>
      <c r="N75" s="269"/>
      <c r="O75" s="269"/>
      <c r="P75" s="430">
        <f t="shared" si="18"/>
        <v>0</v>
      </c>
      <c r="AC75" s="70"/>
      <c r="AD75" s="70"/>
      <c r="AE75" s="70"/>
      <c r="AF75" s="70"/>
      <c r="AG75" s="70"/>
      <c r="AH75" s="70"/>
    </row>
    <row r="76" spans="2:34">
      <c r="B76" s="805"/>
      <c r="C76" s="250"/>
      <c r="D76" s="271"/>
      <c r="E76" s="269"/>
      <c r="F76" s="431"/>
      <c r="G76" s="269"/>
      <c r="H76" s="269"/>
      <c r="I76" s="269"/>
      <c r="J76" s="271"/>
      <c r="K76" s="269"/>
      <c r="L76" s="269"/>
      <c r="M76" s="269"/>
      <c r="N76" s="269"/>
      <c r="O76" s="269"/>
      <c r="P76" s="430">
        <f t="shared" si="18"/>
        <v>0</v>
      </c>
      <c r="AC76" s="70"/>
      <c r="AD76" s="70"/>
      <c r="AE76" s="70"/>
      <c r="AF76" s="70"/>
      <c r="AG76" s="70"/>
      <c r="AH76" s="70"/>
    </row>
    <row r="77" spans="2:34">
      <c r="B77" s="805"/>
      <c r="C77" s="250"/>
      <c r="D77" s="271"/>
      <c r="E77" s="269"/>
      <c r="F77" s="431"/>
      <c r="G77" s="269"/>
      <c r="H77" s="269"/>
      <c r="I77" s="269"/>
      <c r="J77" s="271"/>
      <c r="K77" s="269"/>
      <c r="L77" s="269"/>
      <c r="M77" s="269"/>
      <c r="N77" s="269"/>
      <c r="O77" s="269"/>
      <c r="P77" s="430">
        <f t="shared" si="18"/>
        <v>0</v>
      </c>
      <c r="AC77" s="70"/>
      <c r="AD77" s="70"/>
      <c r="AE77" s="70"/>
      <c r="AF77" s="70"/>
      <c r="AG77" s="70"/>
      <c r="AH77" s="70"/>
    </row>
    <row r="78" spans="2:34">
      <c r="B78" s="805"/>
      <c r="C78" s="250"/>
      <c r="D78" s="271"/>
      <c r="E78" s="269"/>
      <c r="F78" s="431"/>
      <c r="G78" s="269"/>
      <c r="H78" s="269"/>
      <c r="I78" s="269"/>
      <c r="J78" s="271"/>
      <c r="K78" s="269"/>
      <c r="L78" s="269"/>
      <c r="M78" s="269"/>
      <c r="N78" s="269"/>
      <c r="O78" s="269"/>
      <c r="P78" s="430">
        <f t="shared" si="18"/>
        <v>0</v>
      </c>
      <c r="AC78" s="70"/>
      <c r="AD78" s="70"/>
      <c r="AE78" s="70"/>
      <c r="AF78" s="70"/>
      <c r="AG78" s="70"/>
      <c r="AH78" s="70"/>
    </row>
    <row r="79" spans="2:34">
      <c r="B79" s="805"/>
      <c r="C79" s="250"/>
      <c r="D79" s="271"/>
      <c r="E79" s="269"/>
      <c r="F79" s="431"/>
      <c r="G79" s="269"/>
      <c r="H79" s="269"/>
      <c r="I79" s="269"/>
      <c r="J79" s="271"/>
      <c r="K79" s="269"/>
      <c r="L79" s="269"/>
      <c r="M79" s="269"/>
      <c r="N79" s="269"/>
      <c r="O79" s="269"/>
      <c r="P79" s="430">
        <f t="shared" si="18"/>
        <v>0</v>
      </c>
      <c r="AC79" s="70"/>
      <c r="AD79" s="70"/>
      <c r="AE79" s="70"/>
      <c r="AF79" s="70"/>
      <c r="AG79" s="70"/>
      <c r="AH79" s="70"/>
    </row>
    <row r="80" spans="2:34">
      <c r="B80" s="799" t="s">
        <v>65</v>
      </c>
      <c r="C80" s="800"/>
      <c r="D80" s="251">
        <f>SUM(D61:D79)</f>
        <v>10</v>
      </c>
      <c r="E80" s="251"/>
      <c r="F80" s="251">
        <f>SUM(F61:F79)</f>
        <v>2</v>
      </c>
      <c r="G80" s="251">
        <f>SUM(G61:G79)</f>
        <v>0</v>
      </c>
      <c r="H80" s="251">
        <f>SUM(H61:H79)</f>
        <v>0</v>
      </c>
      <c r="I80" s="251">
        <f>SUM(I61:I79)</f>
        <v>0</v>
      </c>
      <c r="J80" s="251">
        <f>SUM(J61:J79)</f>
        <v>29</v>
      </c>
      <c r="K80" s="251"/>
      <c r="L80" s="251">
        <f>SUM(L61:L79)</f>
        <v>0</v>
      </c>
      <c r="M80" s="251">
        <f>SUM(M61:M79)</f>
        <v>0</v>
      </c>
      <c r="N80" s="251">
        <f>SUM(N61:N79)</f>
        <v>0</v>
      </c>
      <c r="O80" s="251">
        <f>SUM(O61:O79)</f>
        <v>0</v>
      </c>
      <c r="P80" s="251">
        <f>SUM(P61:P79)</f>
        <v>2</v>
      </c>
      <c r="AC80" s="70"/>
      <c r="AD80" s="70"/>
      <c r="AE80" s="70"/>
      <c r="AF80" s="70"/>
      <c r="AG80" s="70"/>
      <c r="AH80" s="70"/>
    </row>
    <row r="81" spans="2:34">
      <c r="B81" s="272"/>
      <c r="C81" s="24"/>
      <c r="R81" s="96"/>
      <c r="AH81" s="273"/>
    </row>
    <row r="82" spans="2:34" ht="13.95" customHeight="1">
      <c r="B82" s="801" t="s">
        <v>111</v>
      </c>
      <c r="C82" s="801" t="s">
        <v>161</v>
      </c>
      <c r="D82" s="795" t="s">
        <v>311</v>
      </c>
      <c r="E82" s="796"/>
      <c r="F82" s="796"/>
      <c r="G82" s="796"/>
      <c r="H82" s="796"/>
      <c r="I82" s="796"/>
      <c r="J82" s="796"/>
      <c r="R82" s="96"/>
      <c r="AH82" s="273"/>
    </row>
    <row r="83" spans="2:34" ht="13.95" customHeight="1">
      <c r="B83" s="801"/>
      <c r="C83" s="801"/>
      <c r="D83" s="797"/>
      <c r="E83" s="798"/>
      <c r="F83" s="798"/>
      <c r="G83" s="798"/>
      <c r="H83" s="798"/>
      <c r="I83" s="798"/>
      <c r="J83" s="798"/>
      <c r="R83" s="96"/>
      <c r="AH83" s="273"/>
    </row>
    <row r="84" spans="2:34" ht="40.5" customHeight="1">
      <c r="B84" s="801"/>
      <c r="C84" s="801"/>
      <c r="D84" s="476" t="s">
        <v>232</v>
      </c>
      <c r="E84" s="476" t="s">
        <v>160</v>
      </c>
      <c r="F84" s="476" t="s">
        <v>1</v>
      </c>
      <c r="G84" s="476" t="s">
        <v>2</v>
      </c>
      <c r="H84" s="476" t="s">
        <v>3</v>
      </c>
      <c r="I84" s="476" t="s">
        <v>4</v>
      </c>
      <c r="J84" s="476" t="s">
        <v>397</v>
      </c>
      <c r="R84" s="96"/>
      <c r="AH84" s="273"/>
    </row>
    <row r="85" spans="2:34">
      <c r="B85" s="804" t="s">
        <v>166</v>
      </c>
      <c r="C85" s="286" t="s">
        <v>56</v>
      </c>
      <c r="D85" s="271">
        <v>2</v>
      </c>
      <c r="E85" s="560" t="s">
        <v>430</v>
      </c>
      <c r="F85" s="247">
        <v>0</v>
      </c>
      <c r="G85" s="369"/>
      <c r="H85" s="369"/>
      <c r="I85" s="269"/>
      <c r="J85" s="251">
        <f>+SUM(F85:I85)</f>
        <v>0</v>
      </c>
      <c r="R85" s="96"/>
      <c r="AH85" s="273"/>
    </row>
    <row r="86" spans="2:34">
      <c r="B86" s="805"/>
      <c r="C86" s="287" t="s">
        <v>129</v>
      </c>
      <c r="D86" s="271" t="s">
        <v>233</v>
      </c>
      <c r="E86" s="368" t="s">
        <v>233</v>
      </c>
      <c r="F86" s="269">
        <v>0</v>
      </c>
      <c r="G86" s="369"/>
      <c r="H86" s="369"/>
      <c r="I86" s="269"/>
      <c r="J86" s="251">
        <f t="shared" ref="J86:J103" si="19">+SUM(F86:I86)</f>
        <v>0</v>
      </c>
      <c r="R86" s="96"/>
      <c r="AH86" s="273"/>
    </row>
    <row r="87" spans="2:34">
      <c r="B87" s="805"/>
      <c r="C87" s="287" t="s">
        <v>51</v>
      </c>
      <c r="D87" s="271">
        <v>1</v>
      </c>
      <c r="E87" s="269" t="s">
        <v>431</v>
      </c>
      <c r="F87" s="269">
        <v>0</v>
      </c>
      <c r="G87" s="369"/>
      <c r="H87" s="369"/>
      <c r="I87" s="269"/>
      <c r="J87" s="251">
        <f t="shared" si="19"/>
        <v>0</v>
      </c>
      <c r="R87" s="96"/>
      <c r="AH87" s="273"/>
    </row>
    <row r="88" spans="2:34">
      <c r="B88" s="805"/>
      <c r="C88" s="565" t="s">
        <v>149</v>
      </c>
      <c r="D88" s="271" t="s">
        <v>233</v>
      </c>
      <c r="E88" s="269" t="s">
        <v>233</v>
      </c>
      <c r="F88" s="546">
        <v>0</v>
      </c>
      <c r="G88" s="369"/>
      <c r="H88" s="369"/>
      <c r="I88" s="269"/>
      <c r="J88" s="251">
        <f t="shared" si="19"/>
        <v>0</v>
      </c>
      <c r="R88" s="96"/>
      <c r="AH88" s="273"/>
    </row>
    <row r="89" spans="2:34">
      <c r="B89" s="805"/>
      <c r="C89" s="287" t="s">
        <v>387</v>
      </c>
      <c r="D89" s="271" t="s">
        <v>233</v>
      </c>
      <c r="E89" s="269" t="s">
        <v>233</v>
      </c>
      <c r="F89" s="269">
        <v>0</v>
      </c>
      <c r="G89" s="369"/>
      <c r="H89" s="369"/>
      <c r="I89" s="269"/>
      <c r="J89" s="251">
        <f t="shared" si="19"/>
        <v>0</v>
      </c>
      <c r="R89" s="96"/>
      <c r="AH89" s="273"/>
    </row>
    <row r="90" spans="2:34">
      <c r="B90" s="805"/>
      <c r="C90" s="287" t="s">
        <v>130</v>
      </c>
      <c r="D90" s="271" t="s">
        <v>233</v>
      </c>
      <c r="E90" s="269" t="s">
        <v>233</v>
      </c>
      <c r="F90" s="269">
        <v>0</v>
      </c>
      <c r="G90" s="369"/>
      <c r="H90" s="369"/>
      <c r="I90" s="269"/>
      <c r="J90" s="251">
        <f t="shared" si="19"/>
        <v>0</v>
      </c>
      <c r="R90" s="96"/>
      <c r="AH90" s="273"/>
    </row>
    <row r="91" spans="2:34">
      <c r="B91" s="805"/>
      <c r="C91" s="287" t="s">
        <v>49</v>
      </c>
      <c r="D91" s="271">
        <v>1</v>
      </c>
      <c r="E91" s="269" t="s">
        <v>431</v>
      </c>
      <c r="F91" s="269">
        <v>0</v>
      </c>
      <c r="G91" s="369"/>
      <c r="H91" s="369"/>
      <c r="I91" s="269"/>
      <c r="J91" s="251">
        <f t="shared" si="19"/>
        <v>0</v>
      </c>
      <c r="R91" s="96"/>
      <c r="AH91" s="273"/>
    </row>
    <row r="92" spans="2:34">
      <c r="B92" s="805"/>
      <c r="C92" s="288" t="s">
        <v>48</v>
      </c>
      <c r="D92" s="271">
        <v>1</v>
      </c>
      <c r="E92" s="269" t="s">
        <v>431</v>
      </c>
      <c r="F92" s="269">
        <v>0</v>
      </c>
      <c r="G92" s="369"/>
      <c r="H92" s="369"/>
      <c r="I92" s="269"/>
      <c r="J92" s="251">
        <f t="shared" si="19"/>
        <v>0</v>
      </c>
      <c r="R92" s="96"/>
      <c r="AH92" s="273"/>
    </row>
    <row r="93" spans="2:34">
      <c r="B93" s="805"/>
      <c r="C93" s="248" t="s">
        <v>167</v>
      </c>
      <c r="D93" s="271">
        <v>1</v>
      </c>
      <c r="E93" s="269" t="s">
        <v>431</v>
      </c>
      <c r="F93" s="269">
        <v>0</v>
      </c>
      <c r="G93" s="369"/>
      <c r="H93" s="369"/>
      <c r="I93" s="269"/>
      <c r="J93" s="251">
        <f t="shared" si="19"/>
        <v>0</v>
      </c>
      <c r="R93" s="96"/>
      <c r="AH93" s="273"/>
    </row>
    <row r="94" spans="2:34">
      <c r="B94" s="805"/>
      <c r="C94" s="566" t="s">
        <v>35</v>
      </c>
      <c r="D94" s="271" t="s">
        <v>233</v>
      </c>
      <c r="E94" s="269" t="s">
        <v>233</v>
      </c>
      <c r="F94" s="269">
        <v>0</v>
      </c>
      <c r="G94" s="369"/>
      <c r="H94" s="369"/>
      <c r="I94" s="269"/>
      <c r="J94" s="251">
        <f t="shared" si="19"/>
        <v>0</v>
      </c>
      <c r="R94" s="96"/>
      <c r="AH94" s="273"/>
    </row>
    <row r="95" spans="2:34">
      <c r="B95" s="805"/>
      <c r="C95" s="566" t="s">
        <v>132</v>
      </c>
      <c r="D95" s="271" t="s">
        <v>233</v>
      </c>
      <c r="E95" s="269" t="s">
        <v>233</v>
      </c>
      <c r="F95" s="269">
        <v>0</v>
      </c>
      <c r="G95" s="369"/>
      <c r="H95" s="369"/>
      <c r="I95" s="269"/>
      <c r="J95" s="251">
        <f t="shared" si="19"/>
        <v>0</v>
      </c>
      <c r="R95" s="96"/>
      <c r="AH95" s="273"/>
    </row>
    <row r="96" spans="2:34">
      <c r="B96" s="805"/>
      <c r="C96" s="569" t="s">
        <v>432</v>
      </c>
      <c r="D96" s="271">
        <v>1</v>
      </c>
      <c r="E96" s="269" t="s">
        <v>431</v>
      </c>
      <c r="F96" s="269">
        <v>0</v>
      </c>
      <c r="G96" s="369"/>
      <c r="H96" s="369"/>
      <c r="I96" s="269"/>
      <c r="J96" s="251">
        <f t="shared" si="19"/>
        <v>0</v>
      </c>
      <c r="R96" s="96"/>
      <c r="AH96" s="273"/>
    </row>
    <row r="97" spans="2:34">
      <c r="B97" s="805"/>
      <c r="C97" s="250"/>
      <c r="D97" s="271"/>
      <c r="E97" s="269"/>
      <c r="F97" s="431"/>
      <c r="G97" s="369"/>
      <c r="H97" s="369"/>
      <c r="I97" s="269"/>
      <c r="J97" s="251">
        <f t="shared" si="19"/>
        <v>0</v>
      </c>
      <c r="R97" s="96"/>
      <c r="AH97" s="273"/>
    </row>
    <row r="98" spans="2:34">
      <c r="B98" s="805"/>
      <c r="C98" s="250"/>
      <c r="D98" s="271"/>
      <c r="E98" s="269"/>
      <c r="F98" s="431"/>
      <c r="G98" s="369"/>
      <c r="H98" s="369"/>
      <c r="I98" s="269"/>
      <c r="J98" s="251">
        <f t="shared" si="19"/>
        <v>0</v>
      </c>
      <c r="R98" s="96"/>
      <c r="AH98" s="273"/>
    </row>
    <row r="99" spans="2:34">
      <c r="B99" s="805"/>
      <c r="C99" s="250"/>
      <c r="D99" s="271"/>
      <c r="E99" s="269"/>
      <c r="F99" s="431"/>
      <c r="G99" s="369"/>
      <c r="H99" s="369"/>
      <c r="I99" s="269"/>
      <c r="J99" s="251">
        <f t="shared" si="19"/>
        <v>0</v>
      </c>
      <c r="R99" s="96"/>
      <c r="AH99" s="273"/>
    </row>
    <row r="100" spans="2:34">
      <c r="B100" s="805"/>
      <c r="C100" s="250"/>
      <c r="D100" s="271"/>
      <c r="E100" s="269"/>
      <c r="F100" s="431"/>
      <c r="G100" s="369"/>
      <c r="H100" s="369"/>
      <c r="I100" s="269"/>
      <c r="J100" s="251">
        <f t="shared" si="19"/>
        <v>0</v>
      </c>
      <c r="R100" s="96"/>
      <c r="AH100" s="273"/>
    </row>
    <row r="101" spans="2:34">
      <c r="B101" s="805"/>
      <c r="C101" s="250"/>
      <c r="D101" s="271"/>
      <c r="E101" s="269"/>
      <c r="F101" s="431"/>
      <c r="G101" s="369"/>
      <c r="H101" s="369"/>
      <c r="I101" s="269"/>
      <c r="J101" s="251">
        <f t="shared" si="19"/>
        <v>0</v>
      </c>
      <c r="R101" s="96"/>
      <c r="AH101" s="273"/>
    </row>
    <row r="102" spans="2:34">
      <c r="B102" s="805"/>
      <c r="C102" s="250"/>
      <c r="D102" s="271"/>
      <c r="E102" s="269"/>
      <c r="F102" s="431"/>
      <c r="G102" s="369"/>
      <c r="H102" s="369"/>
      <c r="I102" s="269"/>
      <c r="J102" s="251">
        <f t="shared" si="19"/>
        <v>0</v>
      </c>
      <c r="R102" s="96"/>
      <c r="AH102" s="273"/>
    </row>
    <row r="103" spans="2:34">
      <c r="B103" s="805"/>
      <c r="C103" s="250"/>
      <c r="D103" s="271"/>
      <c r="E103" s="269"/>
      <c r="F103" s="431"/>
      <c r="G103" s="369"/>
      <c r="H103" s="369"/>
      <c r="I103" s="269"/>
      <c r="J103" s="251">
        <f t="shared" si="19"/>
        <v>0</v>
      </c>
      <c r="R103" s="96"/>
      <c r="AH103" s="273"/>
    </row>
    <row r="104" spans="2:34">
      <c r="B104" s="799" t="s">
        <v>65</v>
      </c>
      <c r="C104" s="800"/>
      <c r="D104" s="251">
        <f>+SUM(D85:D103)</f>
        <v>7</v>
      </c>
      <c r="E104" s="251"/>
      <c r="F104" s="251">
        <f>+SUM(F85:F103)</f>
        <v>0</v>
      </c>
      <c r="G104" s="251">
        <f t="shared" ref="G104:H104" si="20">+SUM(G85:G103)</f>
        <v>0</v>
      </c>
      <c r="H104" s="251">
        <f t="shared" si="20"/>
        <v>0</v>
      </c>
      <c r="I104" s="251">
        <f>+SUM(I85:I103)</f>
        <v>0</v>
      </c>
      <c r="J104" s="251">
        <f>+SUM(J85:J103)</f>
        <v>0</v>
      </c>
      <c r="R104" s="96"/>
      <c r="AH104" s="273"/>
    </row>
    <row r="105" spans="2:34">
      <c r="B105" s="272"/>
      <c r="C105" s="24"/>
      <c r="R105" s="96"/>
      <c r="AH105" s="273"/>
    </row>
    <row r="106" spans="2:34" ht="13.95" customHeight="1">
      <c r="B106" s="801" t="s">
        <v>111</v>
      </c>
      <c r="C106" s="801" t="s">
        <v>161</v>
      </c>
      <c r="D106" s="795" t="s">
        <v>312</v>
      </c>
      <c r="E106" s="796"/>
      <c r="F106" s="796"/>
      <c r="G106" s="796"/>
      <c r="H106" s="796"/>
      <c r="I106" s="796"/>
      <c r="J106" s="796"/>
      <c r="R106" s="96"/>
      <c r="AH106" s="273"/>
    </row>
    <row r="107" spans="2:34">
      <c r="B107" s="801"/>
      <c r="C107" s="801"/>
      <c r="D107" s="797"/>
      <c r="E107" s="798"/>
      <c r="F107" s="798"/>
      <c r="G107" s="798"/>
      <c r="H107" s="798"/>
      <c r="I107" s="798"/>
      <c r="J107" s="798"/>
      <c r="R107" s="96"/>
      <c r="AH107" s="273"/>
    </row>
    <row r="108" spans="2:34" ht="27.6">
      <c r="B108" s="801"/>
      <c r="C108" s="801"/>
      <c r="D108" s="476" t="s">
        <v>232</v>
      </c>
      <c r="E108" s="476" t="s">
        <v>160</v>
      </c>
      <c r="F108" s="476" t="s">
        <v>1</v>
      </c>
      <c r="G108" s="476" t="s">
        <v>2</v>
      </c>
      <c r="H108" s="476" t="s">
        <v>3</v>
      </c>
      <c r="I108" s="476" t="s">
        <v>4</v>
      </c>
      <c r="J108" s="476" t="s">
        <v>397</v>
      </c>
      <c r="R108" s="96"/>
      <c r="AH108" s="273"/>
    </row>
    <row r="109" spans="2:34">
      <c r="B109" s="804" t="s">
        <v>166</v>
      </c>
      <c r="C109" s="286" t="s">
        <v>56</v>
      </c>
      <c r="D109" s="271">
        <v>2</v>
      </c>
      <c r="E109" s="560" t="s">
        <v>523</v>
      </c>
      <c r="F109" s="247">
        <v>0</v>
      </c>
      <c r="G109" s="369"/>
      <c r="H109" s="369"/>
      <c r="I109" s="269"/>
      <c r="J109" s="251">
        <f>+SUM(F109:I109)</f>
        <v>0</v>
      </c>
      <c r="R109" s="96"/>
      <c r="AH109" s="273"/>
    </row>
    <row r="110" spans="2:34">
      <c r="B110" s="805"/>
      <c r="C110" s="287" t="s">
        <v>129</v>
      </c>
      <c r="D110" s="271">
        <v>0</v>
      </c>
      <c r="E110" s="368">
        <v>0</v>
      </c>
      <c r="F110" s="269">
        <v>0</v>
      </c>
      <c r="G110" s="369"/>
      <c r="H110" s="369"/>
      <c r="I110" s="269"/>
      <c r="J110" s="251">
        <f t="shared" ref="J110:J127" si="21">+SUM(F110:I110)</f>
        <v>0</v>
      </c>
      <c r="R110" s="96"/>
      <c r="AH110" s="273"/>
    </row>
    <row r="111" spans="2:34">
      <c r="B111" s="805"/>
      <c r="C111" s="287" t="s">
        <v>51</v>
      </c>
      <c r="D111" s="271">
        <v>1</v>
      </c>
      <c r="E111" s="269" t="s">
        <v>523</v>
      </c>
      <c r="F111" s="269">
        <v>0</v>
      </c>
      <c r="G111" s="369"/>
      <c r="H111" s="369"/>
      <c r="I111" s="269"/>
      <c r="J111" s="251">
        <f t="shared" si="21"/>
        <v>0</v>
      </c>
      <c r="R111" s="96"/>
      <c r="AH111" s="273"/>
    </row>
    <row r="112" spans="2:34">
      <c r="B112" s="805"/>
      <c r="C112" s="567" t="s">
        <v>149</v>
      </c>
      <c r="D112" s="271">
        <v>1</v>
      </c>
      <c r="E112" s="269" t="s">
        <v>523</v>
      </c>
      <c r="F112" s="546">
        <v>0</v>
      </c>
      <c r="G112" s="369"/>
      <c r="H112" s="369"/>
      <c r="I112" s="269"/>
      <c r="J112" s="251">
        <f t="shared" si="21"/>
        <v>0</v>
      </c>
      <c r="R112" s="96"/>
      <c r="AH112" s="273"/>
    </row>
    <row r="113" spans="2:34">
      <c r="B113" s="805"/>
      <c r="C113" s="287" t="s">
        <v>387</v>
      </c>
      <c r="D113" s="271">
        <v>0</v>
      </c>
      <c r="E113" s="269">
        <v>0</v>
      </c>
      <c r="F113" s="269">
        <v>0</v>
      </c>
      <c r="G113" s="369"/>
      <c r="H113" s="369"/>
      <c r="I113" s="269"/>
      <c r="J113" s="251">
        <f t="shared" si="21"/>
        <v>0</v>
      </c>
      <c r="R113" s="96"/>
      <c r="AH113" s="273"/>
    </row>
    <row r="114" spans="2:34">
      <c r="B114" s="805"/>
      <c r="C114" s="287" t="s">
        <v>130</v>
      </c>
      <c r="D114" s="271">
        <v>0</v>
      </c>
      <c r="E114" s="269">
        <v>0</v>
      </c>
      <c r="F114" s="269">
        <v>0</v>
      </c>
      <c r="G114" s="369"/>
      <c r="H114" s="369"/>
      <c r="I114" s="269"/>
      <c r="J114" s="251">
        <f t="shared" si="21"/>
        <v>0</v>
      </c>
      <c r="R114" s="96"/>
      <c r="AH114" s="273"/>
    </row>
    <row r="115" spans="2:34">
      <c r="B115" s="805"/>
      <c r="C115" s="287" t="s">
        <v>49</v>
      </c>
      <c r="D115" s="271">
        <v>1</v>
      </c>
      <c r="E115" s="269" t="s">
        <v>523</v>
      </c>
      <c r="F115" s="269">
        <v>0</v>
      </c>
      <c r="G115" s="369"/>
      <c r="H115" s="369"/>
      <c r="I115" s="269"/>
      <c r="J115" s="251">
        <f t="shared" si="21"/>
        <v>0</v>
      </c>
      <c r="R115" s="96"/>
      <c r="AH115" s="273"/>
    </row>
    <row r="116" spans="2:34">
      <c r="B116" s="805"/>
      <c r="C116" s="288" t="s">
        <v>48</v>
      </c>
      <c r="D116" s="271">
        <v>1</v>
      </c>
      <c r="E116" s="269" t="s">
        <v>523</v>
      </c>
      <c r="F116" s="269">
        <v>0</v>
      </c>
      <c r="G116" s="369"/>
      <c r="H116" s="369"/>
      <c r="I116" s="269"/>
      <c r="J116" s="251">
        <f t="shared" si="21"/>
        <v>0</v>
      </c>
      <c r="R116" s="96"/>
      <c r="AH116" s="273"/>
    </row>
    <row r="117" spans="2:34">
      <c r="B117" s="805"/>
      <c r="C117" s="248" t="s">
        <v>167</v>
      </c>
      <c r="D117" s="271">
        <v>2</v>
      </c>
      <c r="E117" s="269" t="s">
        <v>522</v>
      </c>
      <c r="F117" s="269">
        <v>0</v>
      </c>
      <c r="G117" s="369"/>
      <c r="H117" s="369"/>
      <c r="I117" s="269"/>
      <c r="J117" s="251">
        <f t="shared" si="21"/>
        <v>0</v>
      </c>
      <c r="R117" s="96"/>
      <c r="AH117" s="273"/>
    </row>
    <row r="118" spans="2:34">
      <c r="B118" s="805"/>
      <c r="C118" s="568" t="s">
        <v>35</v>
      </c>
      <c r="D118" s="271">
        <v>0</v>
      </c>
      <c r="E118" s="269">
        <v>0</v>
      </c>
      <c r="F118" s="269">
        <v>0</v>
      </c>
      <c r="G118" s="369"/>
      <c r="H118" s="369"/>
      <c r="I118" s="269"/>
      <c r="J118" s="251">
        <f t="shared" si="21"/>
        <v>0</v>
      </c>
      <c r="R118" s="96"/>
      <c r="AH118" s="273"/>
    </row>
    <row r="119" spans="2:34">
      <c r="B119" s="805"/>
      <c r="C119" s="568" t="s">
        <v>132</v>
      </c>
      <c r="D119" s="271">
        <v>0</v>
      </c>
      <c r="E119" s="269">
        <v>0</v>
      </c>
      <c r="F119" s="269">
        <v>0</v>
      </c>
      <c r="G119" s="369"/>
      <c r="H119" s="369"/>
      <c r="I119" s="269"/>
      <c r="J119" s="251">
        <f t="shared" si="21"/>
        <v>0</v>
      </c>
      <c r="R119" s="96"/>
      <c r="AH119" s="273"/>
    </row>
    <row r="120" spans="2:34">
      <c r="B120" s="805"/>
      <c r="C120" s="584" t="s">
        <v>432</v>
      </c>
      <c r="D120" s="271">
        <v>1</v>
      </c>
      <c r="E120" s="269" t="s">
        <v>523</v>
      </c>
      <c r="F120" s="269">
        <v>0</v>
      </c>
      <c r="G120" s="369"/>
      <c r="H120" s="369"/>
      <c r="I120" s="269"/>
      <c r="J120" s="251">
        <f t="shared" si="21"/>
        <v>0</v>
      </c>
      <c r="R120" s="96"/>
      <c r="AH120" s="273"/>
    </row>
    <row r="121" spans="2:34">
      <c r="B121" s="805"/>
      <c r="C121" s="250"/>
      <c r="D121" s="271"/>
      <c r="E121" s="269"/>
      <c r="F121" s="269"/>
      <c r="G121" s="369"/>
      <c r="H121" s="369"/>
      <c r="I121" s="269"/>
      <c r="J121" s="251">
        <f t="shared" si="21"/>
        <v>0</v>
      </c>
      <c r="R121" s="96"/>
      <c r="AH121" s="273"/>
    </row>
    <row r="122" spans="2:34">
      <c r="B122" s="805"/>
      <c r="C122" s="250"/>
      <c r="D122" s="271"/>
      <c r="E122" s="269"/>
      <c r="F122" s="269"/>
      <c r="G122" s="369"/>
      <c r="H122" s="369"/>
      <c r="I122" s="269"/>
      <c r="J122" s="251">
        <f t="shared" si="21"/>
        <v>0</v>
      </c>
      <c r="R122" s="96"/>
      <c r="AH122" s="273"/>
    </row>
    <row r="123" spans="2:34">
      <c r="B123" s="805"/>
      <c r="C123" s="250"/>
      <c r="D123" s="271"/>
      <c r="E123" s="269"/>
      <c r="F123" s="269"/>
      <c r="G123" s="369"/>
      <c r="H123" s="369"/>
      <c r="I123" s="269"/>
      <c r="J123" s="251">
        <f t="shared" si="21"/>
        <v>0</v>
      </c>
      <c r="R123" s="96"/>
      <c r="AH123" s="273"/>
    </row>
    <row r="124" spans="2:34">
      <c r="B124" s="805"/>
      <c r="C124" s="250"/>
      <c r="D124" s="271"/>
      <c r="E124" s="269"/>
      <c r="F124" s="269"/>
      <c r="G124" s="369"/>
      <c r="H124" s="369"/>
      <c r="I124" s="269"/>
      <c r="J124" s="251">
        <f t="shared" si="21"/>
        <v>0</v>
      </c>
      <c r="R124" s="96"/>
      <c r="AH124" s="273"/>
    </row>
    <row r="125" spans="2:34">
      <c r="B125" s="805"/>
      <c r="C125" s="250"/>
      <c r="D125" s="271"/>
      <c r="E125" s="269"/>
      <c r="F125" s="269"/>
      <c r="G125" s="369"/>
      <c r="H125" s="369"/>
      <c r="I125" s="269"/>
      <c r="J125" s="251">
        <f t="shared" si="21"/>
        <v>0</v>
      </c>
      <c r="R125" s="96"/>
      <c r="AH125" s="273"/>
    </row>
    <row r="126" spans="2:34">
      <c r="B126" s="805"/>
      <c r="C126" s="250"/>
      <c r="D126" s="271"/>
      <c r="E126" s="269"/>
      <c r="F126" s="269"/>
      <c r="G126" s="369"/>
      <c r="H126" s="369"/>
      <c r="I126" s="269"/>
      <c r="J126" s="251">
        <f t="shared" si="21"/>
        <v>0</v>
      </c>
      <c r="R126" s="96"/>
      <c r="AH126" s="273"/>
    </row>
    <row r="127" spans="2:34">
      <c r="B127" s="805"/>
      <c r="C127" s="250"/>
      <c r="D127" s="271"/>
      <c r="E127" s="269"/>
      <c r="F127" s="269"/>
      <c r="G127" s="369"/>
      <c r="H127" s="369"/>
      <c r="I127" s="269"/>
      <c r="J127" s="251">
        <f t="shared" si="21"/>
        <v>0</v>
      </c>
      <c r="R127" s="96"/>
      <c r="AH127" s="273"/>
    </row>
    <row r="128" spans="2:34">
      <c r="B128" s="799" t="s">
        <v>65</v>
      </c>
      <c r="C128" s="800"/>
      <c r="D128" s="251">
        <f>+SUM(D109:D127)</f>
        <v>9</v>
      </c>
      <c r="E128" s="251"/>
      <c r="F128" s="251">
        <f>+SUM(F109:F127)</f>
        <v>0</v>
      </c>
      <c r="G128" s="251">
        <f t="shared" ref="G128:I128" si="22">+SUM(G109:G127)</f>
        <v>0</v>
      </c>
      <c r="H128" s="251">
        <f t="shared" si="22"/>
        <v>0</v>
      </c>
      <c r="I128" s="251">
        <f t="shared" si="22"/>
        <v>0</v>
      </c>
      <c r="J128" s="251">
        <f>+SUM(J109:J127)</f>
        <v>0</v>
      </c>
      <c r="R128" s="96"/>
      <c r="AH128" s="273"/>
    </row>
    <row r="129" spans="2:34">
      <c r="B129" s="272"/>
      <c r="C129" s="24"/>
      <c r="R129" s="96"/>
      <c r="AH129" s="273"/>
    </row>
    <row r="130" spans="2:34" ht="13.95" customHeight="1">
      <c r="B130" s="801" t="s">
        <v>111</v>
      </c>
      <c r="C130" s="801" t="s">
        <v>161</v>
      </c>
      <c r="D130" s="795" t="s">
        <v>313</v>
      </c>
      <c r="E130" s="796"/>
      <c r="F130" s="796"/>
      <c r="G130" s="796"/>
      <c r="H130" s="796"/>
      <c r="I130" s="796"/>
      <c r="J130" s="796"/>
      <c r="R130" s="96"/>
      <c r="AH130" s="273"/>
    </row>
    <row r="131" spans="2:34">
      <c r="B131" s="801"/>
      <c r="C131" s="801"/>
      <c r="D131" s="797"/>
      <c r="E131" s="798"/>
      <c r="F131" s="798"/>
      <c r="G131" s="798"/>
      <c r="H131" s="798"/>
      <c r="I131" s="798"/>
      <c r="J131" s="798"/>
      <c r="R131" s="96"/>
      <c r="AH131" s="273"/>
    </row>
    <row r="132" spans="2:34" ht="27.6">
      <c r="B132" s="801"/>
      <c r="C132" s="801"/>
      <c r="D132" s="476" t="s">
        <v>232</v>
      </c>
      <c r="E132" s="476" t="s">
        <v>160</v>
      </c>
      <c r="F132" s="476" t="s">
        <v>1</v>
      </c>
      <c r="G132" s="476" t="s">
        <v>2</v>
      </c>
      <c r="H132" s="476" t="s">
        <v>3</v>
      </c>
      <c r="I132" s="476" t="s">
        <v>4</v>
      </c>
      <c r="J132" s="476" t="s">
        <v>397</v>
      </c>
      <c r="R132" s="96"/>
      <c r="AH132" s="273"/>
    </row>
    <row r="133" spans="2:34">
      <c r="B133" s="804" t="s">
        <v>166</v>
      </c>
      <c r="C133" s="286" t="s">
        <v>56</v>
      </c>
      <c r="D133" s="271">
        <v>0</v>
      </c>
      <c r="E133" s="269">
        <v>0</v>
      </c>
      <c r="F133" s="269">
        <v>1</v>
      </c>
      <c r="G133" s="369"/>
      <c r="H133" s="369"/>
      <c r="I133" s="269"/>
      <c r="J133" s="251">
        <f>+SUM(F133:I133)</f>
        <v>1</v>
      </c>
      <c r="R133" s="96"/>
      <c r="AH133" s="273"/>
    </row>
    <row r="134" spans="2:34">
      <c r="B134" s="805"/>
      <c r="C134" s="287" t="s">
        <v>129</v>
      </c>
      <c r="D134" s="271">
        <v>2</v>
      </c>
      <c r="E134" s="368" t="s">
        <v>523</v>
      </c>
      <c r="F134" s="269">
        <v>0</v>
      </c>
      <c r="G134" s="369"/>
      <c r="H134" s="369"/>
      <c r="I134" s="269"/>
      <c r="J134" s="251">
        <f>+SUM(F134:I134)</f>
        <v>0</v>
      </c>
      <c r="R134" s="96"/>
      <c r="AH134" s="273"/>
    </row>
    <row r="135" spans="2:34">
      <c r="B135" s="805"/>
      <c r="C135" s="287" t="s">
        <v>51</v>
      </c>
      <c r="D135" s="271">
        <v>0</v>
      </c>
      <c r="E135" s="269">
        <v>0</v>
      </c>
      <c r="F135" s="269">
        <v>0</v>
      </c>
      <c r="G135" s="369"/>
      <c r="H135" s="369"/>
      <c r="I135" s="269"/>
      <c r="J135" s="251">
        <f t="shared" ref="J135:J151" si="23">+SUM(F135:I135)</f>
        <v>0</v>
      </c>
      <c r="R135" s="96"/>
      <c r="AH135" s="273"/>
    </row>
    <row r="136" spans="2:34">
      <c r="B136" s="805"/>
      <c r="C136" s="567" t="s">
        <v>149</v>
      </c>
      <c r="D136" s="271">
        <v>0</v>
      </c>
      <c r="E136" s="269">
        <v>0</v>
      </c>
      <c r="F136" s="546">
        <v>0</v>
      </c>
      <c r="G136" s="369"/>
      <c r="H136" s="369"/>
      <c r="I136" s="269"/>
      <c r="J136" s="251">
        <f t="shared" si="23"/>
        <v>0</v>
      </c>
      <c r="R136" s="96"/>
      <c r="AH136" s="273"/>
    </row>
    <row r="137" spans="2:34">
      <c r="B137" s="805"/>
      <c r="C137" s="287" t="s">
        <v>387</v>
      </c>
      <c r="D137" s="271">
        <v>1</v>
      </c>
      <c r="E137" s="269" t="s">
        <v>523</v>
      </c>
      <c r="F137" s="269">
        <v>0</v>
      </c>
      <c r="G137" s="369"/>
      <c r="H137" s="369"/>
      <c r="I137" s="269"/>
      <c r="J137" s="251">
        <f t="shared" si="23"/>
        <v>0</v>
      </c>
      <c r="R137" s="96"/>
      <c r="AH137" s="273"/>
    </row>
    <row r="138" spans="2:34">
      <c r="B138" s="805"/>
      <c r="C138" s="287" t="s">
        <v>130</v>
      </c>
      <c r="D138" s="271">
        <v>2</v>
      </c>
      <c r="E138" s="269" t="s">
        <v>523</v>
      </c>
      <c r="F138" s="269">
        <v>0</v>
      </c>
      <c r="G138" s="369"/>
      <c r="H138" s="369"/>
      <c r="I138" s="269"/>
      <c r="J138" s="251">
        <f t="shared" si="23"/>
        <v>0</v>
      </c>
      <c r="R138" s="96"/>
      <c r="AH138" s="273"/>
    </row>
    <row r="139" spans="2:34">
      <c r="B139" s="805"/>
      <c r="C139" s="287" t="s">
        <v>49</v>
      </c>
      <c r="D139" s="271">
        <v>0</v>
      </c>
      <c r="E139" s="269">
        <v>0</v>
      </c>
      <c r="F139" s="269">
        <v>0</v>
      </c>
      <c r="G139" s="369"/>
      <c r="H139" s="369"/>
      <c r="I139" s="269"/>
      <c r="J139" s="251">
        <f t="shared" si="23"/>
        <v>0</v>
      </c>
      <c r="R139" s="96"/>
      <c r="AH139" s="273"/>
    </row>
    <row r="140" spans="2:34">
      <c r="B140" s="805"/>
      <c r="C140" s="288" t="s">
        <v>48</v>
      </c>
      <c r="D140" s="271">
        <v>0</v>
      </c>
      <c r="E140" s="269">
        <v>0</v>
      </c>
      <c r="F140" s="269">
        <v>0</v>
      </c>
      <c r="G140" s="369"/>
      <c r="H140" s="369"/>
      <c r="I140" s="269"/>
      <c r="J140" s="251">
        <f t="shared" si="23"/>
        <v>0</v>
      </c>
      <c r="R140" s="96"/>
      <c r="AH140" s="273"/>
    </row>
    <row r="141" spans="2:34">
      <c r="B141" s="805"/>
      <c r="C141" s="248" t="s">
        <v>167</v>
      </c>
      <c r="D141" s="271">
        <v>0</v>
      </c>
      <c r="E141" s="269">
        <v>0</v>
      </c>
      <c r="F141" s="269">
        <v>0</v>
      </c>
      <c r="G141" s="369"/>
      <c r="H141" s="369"/>
      <c r="I141" s="269"/>
      <c r="J141" s="251">
        <f t="shared" si="23"/>
        <v>0</v>
      </c>
      <c r="R141" s="96"/>
      <c r="AH141" s="273"/>
    </row>
    <row r="142" spans="2:34">
      <c r="B142" s="805"/>
      <c r="C142" s="568" t="s">
        <v>35</v>
      </c>
      <c r="D142" s="271">
        <v>0</v>
      </c>
      <c r="E142" s="269">
        <v>0</v>
      </c>
      <c r="F142" s="269">
        <v>0</v>
      </c>
      <c r="G142" s="369"/>
      <c r="H142" s="369"/>
      <c r="I142" s="269"/>
      <c r="J142" s="251">
        <f t="shared" si="23"/>
        <v>0</v>
      </c>
      <c r="R142" s="96"/>
      <c r="AH142" s="273"/>
    </row>
    <row r="143" spans="2:34">
      <c r="B143" s="805"/>
      <c r="C143" s="568" t="s">
        <v>132</v>
      </c>
      <c r="D143" s="271">
        <v>0</v>
      </c>
      <c r="E143" s="269">
        <v>0</v>
      </c>
      <c r="F143" s="269">
        <v>0</v>
      </c>
      <c r="G143" s="369"/>
      <c r="H143" s="369"/>
      <c r="I143" s="269"/>
      <c r="J143" s="251">
        <f t="shared" si="23"/>
        <v>0</v>
      </c>
      <c r="R143" s="96"/>
      <c r="AH143" s="273"/>
    </row>
    <row r="144" spans="2:34">
      <c r="B144" s="805"/>
      <c r="C144" s="249"/>
      <c r="D144" s="271"/>
      <c r="E144" s="269"/>
      <c r="F144" s="269"/>
      <c r="G144" s="369"/>
      <c r="H144" s="369"/>
      <c r="I144" s="269"/>
      <c r="J144" s="251">
        <f t="shared" si="23"/>
        <v>0</v>
      </c>
      <c r="R144" s="96"/>
      <c r="AH144" s="273"/>
    </row>
    <row r="145" spans="2:34">
      <c r="B145" s="805"/>
      <c r="C145" s="250"/>
      <c r="D145" s="271"/>
      <c r="E145" s="269"/>
      <c r="F145" s="269"/>
      <c r="G145" s="369"/>
      <c r="H145" s="369"/>
      <c r="I145" s="269"/>
      <c r="J145" s="251">
        <f t="shared" si="23"/>
        <v>0</v>
      </c>
      <c r="R145" s="96"/>
      <c r="AH145" s="273"/>
    </row>
    <row r="146" spans="2:34">
      <c r="B146" s="805"/>
      <c r="C146" s="250"/>
      <c r="D146" s="271"/>
      <c r="E146" s="269"/>
      <c r="F146" s="269"/>
      <c r="G146" s="369"/>
      <c r="H146" s="369"/>
      <c r="I146" s="269"/>
      <c r="J146" s="251">
        <f t="shared" si="23"/>
        <v>0</v>
      </c>
      <c r="R146" s="96"/>
      <c r="AH146" s="273"/>
    </row>
    <row r="147" spans="2:34">
      <c r="B147" s="805"/>
      <c r="C147" s="250"/>
      <c r="D147" s="271"/>
      <c r="E147" s="269"/>
      <c r="F147" s="269"/>
      <c r="G147" s="369"/>
      <c r="H147" s="369"/>
      <c r="I147" s="269"/>
      <c r="J147" s="251">
        <f t="shared" si="23"/>
        <v>0</v>
      </c>
      <c r="R147" s="96"/>
      <c r="AH147" s="273"/>
    </row>
    <row r="148" spans="2:34">
      <c r="B148" s="805"/>
      <c r="C148" s="250"/>
      <c r="D148" s="271"/>
      <c r="E148" s="269"/>
      <c r="F148" s="269"/>
      <c r="G148" s="369"/>
      <c r="H148" s="369"/>
      <c r="I148" s="269"/>
      <c r="J148" s="251">
        <f t="shared" si="23"/>
        <v>0</v>
      </c>
      <c r="R148" s="96"/>
      <c r="AH148" s="273"/>
    </row>
    <row r="149" spans="2:34">
      <c r="B149" s="805"/>
      <c r="C149" s="250"/>
      <c r="D149" s="271"/>
      <c r="E149" s="269"/>
      <c r="F149" s="269"/>
      <c r="G149" s="369"/>
      <c r="H149" s="369"/>
      <c r="I149" s="269"/>
      <c r="J149" s="251">
        <f>+SUM(F149:I149)</f>
        <v>0</v>
      </c>
      <c r="R149" s="96"/>
      <c r="AH149" s="273"/>
    </row>
    <row r="150" spans="2:34">
      <c r="B150" s="805"/>
      <c r="C150" s="250"/>
      <c r="D150" s="271"/>
      <c r="E150" s="269"/>
      <c r="F150" s="269"/>
      <c r="G150" s="369"/>
      <c r="H150" s="369"/>
      <c r="I150" s="269"/>
      <c r="J150" s="251">
        <f t="shared" si="23"/>
        <v>0</v>
      </c>
      <c r="R150" s="96"/>
      <c r="AH150" s="273"/>
    </row>
    <row r="151" spans="2:34">
      <c r="B151" s="805"/>
      <c r="C151" s="250"/>
      <c r="D151" s="271"/>
      <c r="E151" s="269"/>
      <c r="F151" s="269"/>
      <c r="G151" s="369"/>
      <c r="H151" s="369"/>
      <c r="I151" s="269"/>
      <c r="J151" s="251">
        <f t="shared" si="23"/>
        <v>0</v>
      </c>
      <c r="R151" s="96"/>
      <c r="AH151" s="273"/>
    </row>
    <row r="152" spans="2:34">
      <c r="B152" s="799" t="s">
        <v>65</v>
      </c>
      <c r="C152" s="800"/>
      <c r="D152" s="251">
        <f>+SUM(D133:D151)</f>
        <v>5</v>
      </c>
      <c r="E152" s="251"/>
      <c r="F152" s="251">
        <f>+SUM(F133:F151)</f>
        <v>1</v>
      </c>
      <c r="G152" s="251">
        <f t="shared" ref="G152:I152" si="24">+SUM(G133:G151)</f>
        <v>0</v>
      </c>
      <c r="H152" s="251">
        <f t="shared" si="24"/>
        <v>0</v>
      </c>
      <c r="I152" s="251">
        <f t="shared" si="24"/>
        <v>0</v>
      </c>
      <c r="J152" s="251">
        <f>+SUM(J133:J151)</f>
        <v>1</v>
      </c>
      <c r="R152" s="96"/>
      <c r="AH152" s="273"/>
    </row>
    <row r="153" spans="2:34">
      <c r="B153" s="272"/>
      <c r="C153" s="24"/>
      <c r="R153" s="96"/>
      <c r="AH153" s="273"/>
    </row>
    <row r="154" spans="2:34" ht="13.95" customHeight="1">
      <c r="B154" s="801" t="s">
        <v>111</v>
      </c>
      <c r="C154" s="801" t="s">
        <v>161</v>
      </c>
      <c r="D154" s="795" t="s">
        <v>314</v>
      </c>
      <c r="E154" s="796"/>
      <c r="F154" s="796"/>
      <c r="G154" s="796"/>
      <c r="H154" s="796"/>
      <c r="I154" s="796"/>
      <c r="J154" s="796"/>
      <c r="R154" s="96"/>
      <c r="AH154" s="273"/>
    </row>
    <row r="155" spans="2:34">
      <c r="B155" s="801"/>
      <c r="C155" s="801"/>
      <c r="D155" s="797"/>
      <c r="E155" s="798"/>
      <c r="F155" s="798"/>
      <c r="G155" s="798"/>
      <c r="H155" s="798"/>
      <c r="I155" s="798"/>
      <c r="J155" s="798"/>
      <c r="R155" s="96"/>
      <c r="AH155" s="273"/>
    </row>
    <row r="156" spans="2:34" ht="27.6">
      <c r="B156" s="801"/>
      <c r="C156" s="801"/>
      <c r="D156" s="476" t="s">
        <v>232</v>
      </c>
      <c r="E156" s="476" t="s">
        <v>160</v>
      </c>
      <c r="F156" s="476" t="s">
        <v>1</v>
      </c>
      <c r="G156" s="476" t="s">
        <v>2</v>
      </c>
      <c r="H156" s="476" t="s">
        <v>3</v>
      </c>
      <c r="I156" s="476" t="s">
        <v>4</v>
      </c>
      <c r="J156" s="476" t="s">
        <v>310</v>
      </c>
      <c r="R156" s="96"/>
      <c r="AH156" s="273"/>
    </row>
    <row r="157" spans="2:34">
      <c r="B157" s="804" t="s">
        <v>166</v>
      </c>
      <c r="C157" s="286" t="s">
        <v>56</v>
      </c>
      <c r="D157" s="271">
        <v>0</v>
      </c>
      <c r="E157" s="269">
        <v>0</v>
      </c>
      <c r="F157" s="269"/>
      <c r="G157" s="269"/>
      <c r="H157" s="269"/>
      <c r="I157" s="269"/>
      <c r="J157" s="251">
        <f>+SUM(F157:I157)</f>
        <v>0</v>
      </c>
      <c r="R157" s="96"/>
      <c r="AH157" s="273"/>
    </row>
    <row r="158" spans="2:34">
      <c r="B158" s="805"/>
      <c r="C158" s="287" t="s">
        <v>129</v>
      </c>
      <c r="D158" s="271">
        <v>0</v>
      </c>
      <c r="E158" s="368">
        <v>0</v>
      </c>
      <c r="F158" s="269"/>
      <c r="G158" s="269"/>
      <c r="H158" s="269"/>
      <c r="I158" s="269"/>
      <c r="J158" s="251">
        <f t="shared" ref="J158:J175" si="25">+SUM(F158:I158)</f>
        <v>0</v>
      </c>
      <c r="R158" s="96"/>
      <c r="AH158" s="273"/>
    </row>
    <row r="159" spans="2:34">
      <c r="B159" s="805"/>
      <c r="C159" s="287" t="s">
        <v>51</v>
      </c>
      <c r="D159" s="271">
        <v>0</v>
      </c>
      <c r="E159" s="269">
        <v>0</v>
      </c>
      <c r="F159" s="269"/>
      <c r="G159" s="269"/>
      <c r="H159" s="269"/>
      <c r="I159" s="269"/>
      <c r="J159" s="251">
        <f t="shared" si="25"/>
        <v>0</v>
      </c>
      <c r="R159" s="96"/>
      <c r="AH159" s="273"/>
    </row>
    <row r="160" spans="2:34">
      <c r="B160" s="805"/>
      <c r="C160" s="287" t="s">
        <v>149</v>
      </c>
      <c r="D160" s="271">
        <v>0</v>
      </c>
      <c r="E160" s="269">
        <v>0</v>
      </c>
      <c r="F160" s="546"/>
      <c r="G160" s="269"/>
      <c r="H160" s="269"/>
      <c r="I160" s="269"/>
      <c r="J160" s="251">
        <f t="shared" si="25"/>
        <v>0</v>
      </c>
      <c r="R160" s="96"/>
      <c r="AH160" s="273"/>
    </row>
    <row r="161" spans="2:34">
      <c r="B161" s="805"/>
      <c r="C161" s="287" t="s">
        <v>387</v>
      </c>
      <c r="D161" s="271">
        <v>0</v>
      </c>
      <c r="E161" s="269">
        <v>0</v>
      </c>
      <c r="F161" s="269"/>
      <c r="G161" s="269"/>
      <c r="H161" s="269"/>
      <c r="I161" s="269"/>
      <c r="J161" s="251">
        <f t="shared" si="25"/>
        <v>0</v>
      </c>
      <c r="R161" s="96"/>
      <c r="AH161" s="273"/>
    </row>
    <row r="162" spans="2:34">
      <c r="B162" s="805"/>
      <c r="C162" s="287" t="s">
        <v>130</v>
      </c>
      <c r="D162" s="271">
        <v>0</v>
      </c>
      <c r="E162" s="269">
        <v>0</v>
      </c>
      <c r="F162" s="269"/>
      <c r="G162" s="269"/>
      <c r="H162" s="269"/>
      <c r="I162" s="269"/>
      <c r="J162" s="251">
        <f t="shared" si="25"/>
        <v>0</v>
      </c>
      <c r="R162" s="96"/>
      <c r="AH162" s="273"/>
    </row>
    <row r="163" spans="2:34">
      <c r="B163" s="805"/>
      <c r="C163" s="287" t="s">
        <v>49</v>
      </c>
      <c r="D163" s="271">
        <v>0</v>
      </c>
      <c r="E163" s="269">
        <v>0</v>
      </c>
      <c r="F163" s="269"/>
      <c r="G163" s="269"/>
      <c r="H163" s="269"/>
      <c r="I163" s="269"/>
      <c r="J163" s="251">
        <f t="shared" si="25"/>
        <v>0</v>
      </c>
      <c r="R163" s="96"/>
      <c r="AH163" s="273"/>
    </row>
    <row r="164" spans="2:34">
      <c r="B164" s="805"/>
      <c r="C164" s="288" t="s">
        <v>48</v>
      </c>
      <c r="D164" s="271">
        <v>0</v>
      </c>
      <c r="E164" s="269">
        <v>0</v>
      </c>
      <c r="F164" s="269"/>
      <c r="G164" s="269"/>
      <c r="H164" s="269"/>
      <c r="I164" s="269"/>
      <c r="J164" s="251">
        <f t="shared" si="25"/>
        <v>0</v>
      </c>
      <c r="R164" s="96"/>
      <c r="AH164" s="273"/>
    </row>
    <row r="165" spans="2:34">
      <c r="B165" s="805"/>
      <c r="C165" s="248" t="s">
        <v>167</v>
      </c>
      <c r="D165" s="271">
        <v>0</v>
      </c>
      <c r="E165" s="269">
        <v>0</v>
      </c>
      <c r="F165" s="269"/>
      <c r="G165" s="269"/>
      <c r="H165" s="269"/>
      <c r="I165" s="269"/>
      <c r="J165" s="251">
        <f t="shared" si="25"/>
        <v>0</v>
      </c>
      <c r="R165" s="96"/>
      <c r="AH165" s="273"/>
    </row>
    <row r="166" spans="2:34">
      <c r="B166" s="805"/>
      <c r="C166" s="248" t="s">
        <v>35</v>
      </c>
      <c r="D166" s="271">
        <v>0</v>
      </c>
      <c r="E166" s="269">
        <v>0</v>
      </c>
      <c r="F166" s="269"/>
      <c r="G166" s="269"/>
      <c r="H166" s="269"/>
      <c r="I166" s="269"/>
      <c r="J166" s="251">
        <f t="shared" si="25"/>
        <v>0</v>
      </c>
      <c r="R166" s="96"/>
      <c r="AH166" s="273"/>
    </row>
    <row r="167" spans="2:34">
      <c r="B167" s="805"/>
      <c r="C167" s="248" t="s">
        <v>132</v>
      </c>
      <c r="D167" s="271">
        <v>0</v>
      </c>
      <c r="E167" s="269">
        <v>0</v>
      </c>
      <c r="F167" s="269"/>
      <c r="G167" s="269"/>
      <c r="H167" s="269"/>
      <c r="I167" s="269"/>
      <c r="J167" s="251">
        <f t="shared" si="25"/>
        <v>0</v>
      </c>
      <c r="R167" s="96"/>
      <c r="AH167" s="273"/>
    </row>
    <row r="168" spans="2:34">
      <c r="B168" s="805"/>
      <c r="C168" s="249"/>
      <c r="D168" s="271"/>
      <c r="E168" s="269"/>
      <c r="F168" s="269"/>
      <c r="G168" s="269"/>
      <c r="H168" s="269"/>
      <c r="I168" s="269"/>
      <c r="J168" s="251">
        <f t="shared" si="25"/>
        <v>0</v>
      </c>
      <c r="R168" s="96"/>
      <c r="AH168" s="273"/>
    </row>
    <row r="169" spans="2:34">
      <c r="B169" s="805"/>
      <c r="C169" s="250"/>
      <c r="D169" s="271"/>
      <c r="E169" s="269"/>
      <c r="F169" s="269"/>
      <c r="G169" s="269"/>
      <c r="H169" s="269"/>
      <c r="I169" s="269"/>
      <c r="J169" s="251">
        <f t="shared" si="25"/>
        <v>0</v>
      </c>
      <c r="R169" s="96"/>
      <c r="AH169" s="273"/>
    </row>
    <row r="170" spans="2:34">
      <c r="B170" s="805"/>
      <c r="C170" s="250"/>
      <c r="D170" s="271"/>
      <c r="E170" s="269"/>
      <c r="F170" s="269"/>
      <c r="G170" s="269"/>
      <c r="H170" s="269"/>
      <c r="I170" s="269"/>
      <c r="J170" s="251">
        <f>+SUM(F170:I170)</f>
        <v>0</v>
      </c>
      <c r="R170" s="96"/>
      <c r="AH170" s="273"/>
    </row>
    <row r="171" spans="2:34">
      <c r="B171" s="805"/>
      <c r="C171" s="250"/>
      <c r="D171" s="271"/>
      <c r="E171" s="269"/>
      <c r="F171" s="269"/>
      <c r="G171" s="269"/>
      <c r="H171" s="269"/>
      <c r="I171" s="269"/>
      <c r="J171" s="251">
        <f t="shared" si="25"/>
        <v>0</v>
      </c>
      <c r="R171" s="96"/>
      <c r="AH171" s="273"/>
    </row>
    <row r="172" spans="2:34">
      <c r="B172" s="805"/>
      <c r="C172" s="250"/>
      <c r="D172" s="271"/>
      <c r="E172" s="269"/>
      <c r="F172" s="269"/>
      <c r="G172" s="269"/>
      <c r="H172" s="269"/>
      <c r="I172" s="269"/>
      <c r="J172" s="251">
        <f t="shared" si="25"/>
        <v>0</v>
      </c>
      <c r="R172" s="96"/>
      <c r="AH172" s="273"/>
    </row>
    <row r="173" spans="2:34">
      <c r="B173" s="805"/>
      <c r="C173" s="250"/>
      <c r="D173" s="271"/>
      <c r="E173" s="269"/>
      <c r="F173" s="269"/>
      <c r="G173" s="269"/>
      <c r="H173" s="269"/>
      <c r="I173" s="269"/>
      <c r="J173" s="251">
        <f t="shared" si="25"/>
        <v>0</v>
      </c>
      <c r="R173" s="96"/>
      <c r="AH173" s="273"/>
    </row>
    <row r="174" spans="2:34">
      <c r="B174" s="805"/>
      <c r="C174" s="250"/>
      <c r="D174" s="271"/>
      <c r="E174" s="269"/>
      <c r="F174" s="269"/>
      <c r="G174" s="269"/>
      <c r="H174" s="269"/>
      <c r="I174" s="269"/>
      <c r="J174" s="251">
        <f t="shared" si="25"/>
        <v>0</v>
      </c>
      <c r="R174" s="96"/>
      <c r="AH174" s="273"/>
    </row>
    <row r="175" spans="2:34">
      <c r="B175" s="805"/>
      <c r="C175" s="250"/>
      <c r="D175" s="271"/>
      <c r="E175" s="269"/>
      <c r="F175" s="269"/>
      <c r="G175" s="269"/>
      <c r="H175" s="269"/>
      <c r="I175" s="269"/>
      <c r="J175" s="251">
        <f t="shared" si="25"/>
        <v>0</v>
      </c>
      <c r="R175" s="96"/>
      <c r="AH175" s="273"/>
    </row>
    <row r="176" spans="2:34">
      <c r="B176" s="799" t="s">
        <v>65</v>
      </c>
      <c r="C176" s="800"/>
      <c r="D176" s="251">
        <f>+SUM(D157:D175)</f>
        <v>0</v>
      </c>
      <c r="E176" s="251"/>
      <c r="F176" s="251">
        <f>+SUM(F157:F175)</f>
        <v>0</v>
      </c>
      <c r="G176" s="251">
        <f t="shared" ref="G176:I176" si="26">+SUM(G157:G175)</f>
        <v>0</v>
      </c>
      <c r="H176" s="251">
        <f t="shared" si="26"/>
        <v>0</v>
      </c>
      <c r="I176" s="251">
        <f t="shared" si="26"/>
        <v>0</v>
      </c>
      <c r="J176" s="251">
        <f>+SUM(J157:J175)</f>
        <v>0</v>
      </c>
      <c r="R176" s="96"/>
      <c r="AH176" s="273"/>
    </row>
    <row r="177" spans="2:34">
      <c r="B177" s="272"/>
      <c r="C177" s="24"/>
      <c r="R177" s="96"/>
      <c r="AH177" s="273"/>
    </row>
    <row r="178" spans="2:34" ht="14.4" thickBot="1">
      <c r="B178" s="272"/>
      <c r="C178" s="24"/>
      <c r="R178" s="96"/>
      <c r="AH178" s="273"/>
    </row>
    <row r="179" spans="2:34" ht="14.4" thickBot="1">
      <c r="B179" s="252" t="s">
        <v>133</v>
      </c>
      <c r="C179" s="253" t="s">
        <v>562</v>
      </c>
      <c r="D179" s="254" t="s">
        <v>134</v>
      </c>
      <c r="F179" s="784" t="s">
        <v>565</v>
      </c>
      <c r="G179" s="785"/>
      <c r="J179" s="252" t="s">
        <v>561</v>
      </c>
      <c r="K179" s="253" t="s">
        <v>1</v>
      </c>
      <c r="L179" s="253" t="s">
        <v>2</v>
      </c>
      <c r="M179" s="253" t="s">
        <v>3</v>
      </c>
      <c r="N179" s="253" t="s">
        <v>4</v>
      </c>
      <c r="O179" s="254" t="s">
        <v>65</v>
      </c>
      <c r="P179" s="34"/>
      <c r="Q179" s="20"/>
    </row>
    <row r="180" spans="2:34" ht="14.4" thickBot="1">
      <c r="B180" s="255" t="s">
        <v>564</v>
      </c>
      <c r="C180" s="256">
        <f>SUM(Y12:Y29)+SUM(Y37:Y55)+SUM(R61:R79)</f>
        <v>1</v>
      </c>
      <c r="D180" s="257">
        <f>+C180/$C$185</f>
        <v>0.5</v>
      </c>
      <c r="F180" s="258" t="s">
        <v>136</v>
      </c>
      <c r="G180" s="259">
        <f>+V30</f>
        <v>0</v>
      </c>
      <c r="J180" s="255" t="s">
        <v>135</v>
      </c>
      <c r="K180" s="256">
        <f>R30+R56</f>
        <v>0</v>
      </c>
      <c r="L180" s="256">
        <f t="shared" ref="L180:N180" si="27">S30</f>
        <v>0</v>
      </c>
      <c r="M180" s="256">
        <f t="shared" si="27"/>
        <v>0</v>
      </c>
      <c r="N180" s="256">
        <f t="shared" si="27"/>
        <v>0</v>
      </c>
      <c r="O180" s="469">
        <f>+SUM(K180:N180)</f>
        <v>0</v>
      </c>
      <c r="P180" s="34"/>
      <c r="Q180" s="20"/>
    </row>
    <row r="181" spans="2:34" ht="14.4" thickBot="1">
      <c r="B181" s="255" t="s">
        <v>112</v>
      </c>
      <c r="C181" s="256">
        <f>J104</f>
        <v>0</v>
      </c>
      <c r="D181" s="257">
        <f>+C181/$C$185</f>
        <v>0</v>
      </c>
      <c r="F181" s="260" t="s">
        <v>138</v>
      </c>
      <c r="G181" s="259">
        <f>+V56</f>
        <v>0</v>
      </c>
      <c r="J181" s="255" t="s">
        <v>137</v>
      </c>
      <c r="K181" s="256">
        <f>+F80+L80</f>
        <v>2</v>
      </c>
      <c r="L181" s="256">
        <f t="shared" ref="L181:N181" si="28">+G80+M80</f>
        <v>0</v>
      </c>
      <c r="M181" s="256">
        <f t="shared" si="28"/>
        <v>0</v>
      </c>
      <c r="N181" s="256">
        <f t="shared" si="28"/>
        <v>0</v>
      </c>
      <c r="O181" s="469">
        <f>+SUM(K181:N181)</f>
        <v>2</v>
      </c>
      <c r="P181" s="34"/>
      <c r="Q181" s="20"/>
    </row>
    <row r="182" spans="2:34" ht="14.4" thickBot="1">
      <c r="B182" s="255" t="s">
        <v>113</v>
      </c>
      <c r="C182" s="256">
        <f>J128</f>
        <v>0</v>
      </c>
      <c r="D182" s="257">
        <f>+C182/$C$185</f>
        <v>0</v>
      </c>
      <c r="F182" s="260" t="s">
        <v>137</v>
      </c>
      <c r="G182" s="34">
        <f>P80</f>
        <v>2</v>
      </c>
      <c r="J182" s="600" t="s">
        <v>19</v>
      </c>
      <c r="K182" s="601">
        <f>+SUM(K180:K181)</f>
        <v>2</v>
      </c>
      <c r="L182" s="601">
        <f t="shared" ref="L182:N182" si="29">+SUM(L180:L181)</f>
        <v>0</v>
      </c>
      <c r="M182" s="601">
        <f t="shared" si="29"/>
        <v>0</v>
      </c>
      <c r="N182" s="601">
        <f t="shared" si="29"/>
        <v>0</v>
      </c>
      <c r="O182" s="602">
        <f>+SUM(O180:O181)</f>
        <v>2</v>
      </c>
      <c r="P182" s="34"/>
      <c r="Q182" s="20"/>
    </row>
    <row r="183" spans="2:34" ht="14.4" thickBot="1">
      <c r="B183" s="255" t="s">
        <v>114</v>
      </c>
      <c r="C183" s="256">
        <f>+J152</f>
        <v>1</v>
      </c>
      <c r="D183" s="257">
        <f>+C183/$C$185</f>
        <v>0.5</v>
      </c>
      <c r="F183" s="275" t="s">
        <v>19</v>
      </c>
      <c r="G183" s="276">
        <f>SUM(G180:G182)</f>
        <v>2</v>
      </c>
      <c r="J183" s="70"/>
      <c r="K183" s="70"/>
      <c r="L183" s="70"/>
      <c r="M183" s="70"/>
      <c r="N183" s="70"/>
      <c r="O183" s="70"/>
      <c r="P183" s="34"/>
    </row>
    <row r="184" spans="2:34" ht="14.4" thickBot="1">
      <c r="B184" s="277" t="s">
        <v>115</v>
      </c>
      <c r="C184" s="278">
        <f>+J176</f>
        <v>0</v>
      </c>
      <c r="D184" s="257">
        <f>+C184/$C$185</f>
        <v>0</v>
      </c>
      <c r="J184" s="70"/>
      <c r="K184" s="70"/>
      <c r="L184" s="70"/>
      <c r="M184" s="70"/>
      <c r="N184" s="70"/>
      <c r="O184" s="70"/>
      <c r="P184" s="34"/>
    </row>
    <row r="185" spans="2:34" ht="14.4" thickBot="1">
      <c r="B185" s="279" t="s">
        <v>19</v>
      </c>
      <c r="C185" s="280">
        <f>+SUM(C180:C184)</f>
        <v>2</v>
      </c>
      <c r="D185" s="281">
        <f>SUM(D180:D184)</f>
        <v>1</v>
      </c>
      <c r="J185" s="70"/>
      <c r="K185" s="70"/>
      <c r="L185" s="70"/>
      <c r="M185" s="70"/>
      <c r="N185" s="70"/>
      <c r="O185" s="70"/>
      <c r="P185" s="34"/>
    </row>
    <row r="186" spans="2:34" ht="27.6">
      <c r="F186" s="591" t="s">
        <v>552</v>
      </c>
      <c r="G186" s="595">
        <f>+SUM(Y12:Y29)+SUM(Y37:Y55)+SUM(R61:R79)+SUM(J85:J103)+SUM(J109:J127)+SUM(J133:J151)+SUM(J157:J175)</f>
        <v>2</v>
      </c>
      <c r="P186" s="34"/>
    </row>
    <row r="187" spans="2:34">
      <c r="P187" s="34"/>
    </row>
    <row r="188" spans="2:34">
      <c r="P188" s="34"/>
    </row>
    <row r="190" spans="2:34" ht="14.4" thickBot="1"/>
    <row r="191" spans="2:34" ht="14.4" thickBot="1">
      <c r="F191" s="784" t="s">
        <v>560</v>
      </c>
      <c r="G191" s="785"/>
    </row>
    <row r="192" spans="2:34" ht="14.4" thickBot="1">
      <c r="F192" s="258" t="s">
        <v>136</v>
      </c>
      <c r="G192" s="259">
        <f>SUM(Y12:Y29)</f>
        <v>0</v>
      </c>
    </row>
    <row r="193" spans="6:7" ht="14.4" thickBot="1">
      <c r="F193" s="260" t="s">
        <v>138</v>
      </c>
      <c r="G193" s="259">
        <f>SUM(Y37:Y55)</f>
        <v>0</v>
      </c>
    </row>
    <row r="194" spans="6:7" ht="14.4" thickBot="1">
      <c r="F194" s="260" t="s">
        <v>557</v>
      </c>
      <c r="G194" s="34">
        <f>SUM(R61:R79)</f>
        <v>1</v>
      </c>
    </row>
    <row r="195" spans="6:7" ht="14.4" thickBot="1">
      <c r="F195" s="275" t="s">
        <v>19</v>
      </c>
      <c r="G195" s="276">
        <f>+SUM(G192:G194)</f>
        <v>1</v>
      </c>
    </row>
    <row r="207" spans="6:7" ht="79.2" customHeight="1"/>
  </sheetData>
  <mergeCells count="96">
    <mergeCell ref="Q58:Q60"/>
    <mergeCell ref="R58:R60"/>
    <mergeCell ref="X9:X11"/>
    <mergeCell ref="Y9:Y11"/>
    <mergeCell ref="X34:X36"/>
    <mergeCell ref="Y34:Y36"/>
    <mergeCell ref="Q35:Q36"/>
    <mergeCell ref="B37:B55"/>
    <mergeCell ref="B56:C56"/>
    <mergeCell ref="L35:L36"/>
    <mergeCell ref="M35:M36"/>
    <mergeCell ref="N35:N36"/>
    <mergeCell ref="O35:O36"/>
    <mergeCell ref="P35:P36"/>
    <mergeCell ref="J35:J36"/>
    <mergeCell ref="K35:K36"/>
    <mergeCell ref="D8:W8"/>
    <mergeCell ref="R9:R11"/>
    <mergeCell ref="S9:S11"/>
    <mergeCell ref="T9:T11"/>
    <mergeCell ref="U9:U11"/>
    <mergeCell ref="V9:V11"/>
    <mergeCell ref="O10:O11"/>
    <mergeCell ref="P10:P11"/>
    <mergeCell ref="Q10:Q11"/>
    <mergeCell ref="N9:Q9"/>
    <mergeCell ref="D9:M9"/>
    <mergeCell ref="M10:M11"/>
    <mergeCell ref="D7:W7"/>
    <mergeCell ref="B32:B36"/>
    <mergeCell ref="C32:C36"/>
    <mergeCell ref="D32:W32"/>
    <mergeCell ref="D33:W33"/>
    <mergeCell ref="D34:M34"/>
    <mergeCell ref="N34:Q34"/>
    <mergeCell ref="R34:R36"/>
    <mergeCell ref="S34:S36"/>
    <mergeCell ref="T34:T36"/>
    <mergeCell ref="U34:U36"/>
    <mergeCell ref="V34:V36"/>
    <mergeCell ref="W34:W35"/>
    <mergeCell ref="D35:D36"/>
    <mergeCell ref="E35:E36"/>
    <mergeCell ref="W9:W10"/>
    <mergeCell ref="F10:F11"/>
    <mergeCell ref="H10:H11"/>
    <mergeCell ref="J10:J11"/>
    <mergeCell ref="L10:L11"/>
    <mergeCell ref="N10:N11"/>
    <mergeCell ref="F179:G179"/>
    <mergeCell ref="B2:D5"/>
    <mergeCell ref="AD2:AD5"/>
    <mergeCell ref="B7:B11"/>
    <mergeCell ref="C7:C11"/>
    <mergeCell ref="B30:C30"/>
    <mergeCell ref="D10:D11"/>
    <mergeCell ref="E10:E11"/>
    <mergeCell ref="G10:G11"/>
    <mergeCell ref="I10:I11"/>
    <mergeCell ref="K10:K11"/>
    <mergeCell ref="B12:B29"/>
    <mergeCell ref="F35:F36"/>
    <mergeCell ref="G35:G36"/>
    <mergeCell ref="H35:H36"/>
    <mergeCell ref="I35:I36"/>
    <mergeCell ref="B58:B60"/>
    <mergeCell ref="C58:C60"/>
    <mergeCell ref="D58:P58"/>
    <mergeCell ref="D59:I59"/>
    <mergeCell ref="J59:O59"/>
    <mergeCell ref="P59:P60"/>
    <mergeCell ref="B61:B79"/>
    <mergeCell ref="B176:C176"/>
    <mergeCell ref="D154:J155"/>
    <mergeCell ref="B130:B132"/>
    <mergeCell ref="C130:C132"/>
    <mergeCell ref="B133:B151"/>
    <mergeCell ref="B152:C152"/>
    <mergeCell ref="D130:J131"/>
    <mergeCell ref="B80:C80"/>
    <mergeCell ref="F191:G191"/>
    <mergeCell ref="E2:AC3"/>
    <mergeCell ref="E4:AC5"/>
    <mergeCell ref="B154:B156"/>
    <mergeCell ref="C154:C156"/>
    <mergeCell ref="B157:B175"/>
    <mergeCell ref="B106:B108"/>
    <mergeCell ref="C106:C108"/>
    <mergeCell ref="B109:B127"/>
    <mergeCell ref="B128:C128"/>
    <mergeCell ref="D106:J107"/>
    <mergeCell ref="B82:B84"/>
    <mergeCell ref="C82:C84"/>
    <mergeCell ref="B85:B103"/>
    <mergeCell ref="B104:C104"/>
    <mergeCell ref="D82:J83"/>
  </mergeCells>
  <pageMargins left="0.7" right="0.7" top="0.75" bottom="0.75" header="0.3" footer="0.3"/>
  <pageSetup scale="16" orientation="portrait" r:id="rId1"/>
  <colBreaks count="1" manualBreakCount="1">
    <brk id="31" max="139" man="1"/>
  </colBreaks>
  <drawing r:id="rId2"/>
  <legacyDrawing r:id="rId3"/>
  <mc:AlternateContent xmlns:mc="http://schemas.openxmlformats.org/markup-compatibility/2006">
    <mc:Choice Requires="x14">
      <controls>
        <mc:AlternateContent xmlns:mc="http://schemas.openxmlformats.org/markup-compatibility/2006">
          <mc:Choice Requires="x14">
            <control shapeId="64521" r:id="rId4" name="Button 9">
              <controlPr defaultSize="0" print="0" autoFill="0" autoPict="0" macro="[0]!Macro9_MonitoreosVMMvolver">
                <anchor moveWithCells="1" sizeWithCells="1">
                  <from>
                    <xdr:col>4</xdr:col>
                    <xdr:colOff>213360</xdr:colOff>
                    <xdr:row>3</xdr:row>
                    <xdr:rowOff>76200</xdr:rowOff>
                  </from>
                  <to>
                    <xdr:col>5</xdr:col>
                    <xdr:colOff>419100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1" tint="4.9989318521683403E-2"/>
    <pageSetUpPr fitToPage="1"/>
  </sheetPr>
  <dimension ref="A1:BU205"/>
  <sheetViews>
    <sheetView showGridLines="0" zoomScale="80" zoomScaleNormal="80" workbookViewId="0">
      <selection activeCell="AC8" sqref="AC8"/>
    </sheetView>
  </sheetViews>
  <sheetFormatPr defaultRowHeight="14.4" outlineLevelRow="1"/>
  <cols>
    <col min="1" max="1" width="8.6640625" customWidth="1"/>
    <col min="2" max="2" width="12.33203125" customWidth="1"/>
    <col min="3" max="5" width="12" customWidth="1"/>
    <col min="6" max="6" width="18.33203125" customWidth="1"/>
    <col min="7" max="7" width="15.33203125" bestFit="1" customWidth="1"/>
    <col min="8" max="8" width="13.5546875" bestFit="1" customWidth="1"/>
    <col min="9" max="9" width="12" customWidth="1"/>
    <col min="10" max="10" width="13.5546875" bestFit="1" customWidth="1"/>
    <col min="11" max="11" width="11.33203125" customWidth="1"/>
    <col min="12" max="12" width="13.33203125" bestFit="1" customWidth="1"/>
    <col min="13" max="13" width="14.33203125" bestFit="1" customWidth="1"/>
    <col min="14" max="14" width="14.33203125" customWidth="1"/>
    <col min="15" max="15" width="10.33203125" customWidth="1"/>
    <col min="16" max="16" width="15.33203125" bestFit="1" customWidth="1"/>
    <col min="17" max="18" width="15.33203125" customWidth="1"/>
    <col min="19" max="19" width="12" customWidth="1"/>
    <col min="20" max="20" width="9.6640625" customWidth="1"/>
    <col min="21" max="24" width="10.33203125" customWidth="1"/>
    <col min="25" max="25" width="11" customWidth="1"/>
    <col min="26" max="30" width="10.33203125" customWidth="1"/>
    <col min="31" max="34" width="11.6640625" customWidth="1"/>
    <col min="35" max="35" width="16.44140625" bestFit="1" customWidth="1"/>
    <col min="36" max="36" width="10.33203125" customWidth="1"/>
    <col min="37" max="37" width="9.44140625" customWidth="1"/>
    <col min="38" max="40" width="10.33203125" customWidth="1"/>
    <col min="41" max="41" width="11.6640625" customWidth="1"/>
    <col min="42" max="42" width="13" customWidth="1"/>
    <col min="43" max="43" width="11.5546875" hidden="1" customWidth="1"/>
    <col min="44" max="44" width="12.6640625" hidden="1" customWidth="1"/>
    <col min="45" max="45" width="0.33203125" hidden="1" customWidth="1"/>
    <col min="46" max="46" width="15.33203125" customWidth="1"/>
    <col min="47" max="47" width="19.5546875" customWidth="1"/>
    <col min="48" max="48" width="13.6640625" bestFit="1" customWidth="1"/>
    <col min="49" max="49" width="13.6640625" customWidth="1"/>
    <col min="50" max="50" width="16.6640625" customWidth="1"/>
    <col min="51" max="51" width="17.6640625" customWidth="1"/>
    <col min="52" max="52" width="11.33203125" bestFit="1" customWidth="1"/>
    <col min="53" max="53" width="13.6640625" customWidth="1"/>
    <col min="54" max="54" width="12.6640625" customWidth="1"/>
    <col min="58" max="58" width="13.33203125" customWidth="1"/>
    <col min="62" max="62" width="12.33203125" bestFit="1" customWidth="1"/>
    <col min="66" max="66" width="13.33203125" customWidth="1"/>
    <col min="70" max="70" width="14.5546875" customWidth="1"/>
    <col min="73" max="73" width="13.33203125" customWidth="1"/>
  </cols>
  <sheetData>
    <row r="1" spans="1:73">
      <c r="A1" s="20"/>
      <c r="B1" s="20"/>
      <c r="C1" s="20"/>
      <c r="D1" s="20"/>
      <c r="E1" s="20"/>
      <c r="F1" s="20"/>
      <c r="G1" s="20"/>
      <c r="H1" s="20"/>
      <c r="I1" s="21"/>
      <c r="J1" s="21"/>
      <c r="K1" s="20"/>
      <c r="L1" s="20"/>
      <c r="M1" s="20"/>
      <c r="N1" s="20"/>
      <c r="S1" s="20"/>
      <c r="Z1" s="20"/>
      <c r="AA1" s="20"/>
      <c r="AB1" s="20"/>
      <c r="AC1" s="20"/>
      <c r="AD1" s="20"/>
      <c r="AE1" s="20"/>
      <c r="AF1" s="20"/>
      <c r="AG1" s="20"/>
      <c r="AH1" s="20"/>
      <c r="AI1" s="20"/>
      <c r="AJ1" s="20"/>
      <c r="AK1" s="20"/>
      <c r="AL1" s="20"/>
      <c r="AM1" s="20"/>
      <c r="AN1" s="20"/>
      <c r="AO1" s="20"/>
      <c r="AP1" s="20"/>
      <c r="AQ1" s="20"/>
      <c r="AS1" s="20"/>
    </row>
    <row r="2" spans="1:73" ht="21">
      <c r="A2" s="20"/>
      <c r="B2" s="820" t="s">
        <v>21</v>
      </c>
      <c r="C2" s="821"/>
      <c r="D2" s="821"/>
      <c r="E2" s="821"/>
      <c r="F2" s="821"/>
      <c r="G2" s="821"/>
      <c r="H2" s="821"/>
      <c r="I2" s="821"/>
      <c r="J2" s="821"/>
      <c r="K2" s="821"/>
      <c r="L2" s="821"/>
      <c r="M2" s="821"/>
      <c r="N2" s="821"/>
      <c r="O2" s="821"/>
      <c r="P2" s="821"/>
      <c r="Q2" s="821"/>
      <c r="R2" s="821"/>
      <c r="S2" s="821"/>
      <c r="T2" s="821"/>
      <c r="U2" s="821"/>
      <c r="V2" s="821"/>
      <c r="W2" s="821"/>
      <c r="X2" s="821"/>
      <c r="Y2" s="821"/>
      <c r="Z2" s="821"/>
      <c r="AA2" s="821"/>
      <c r="AB2" s="821"/>
      <c r="AC2" s="821"/>
      <c r="AD2" s="821"/>
      <c r="AE2" s="821"/>
      <c r="AF2" s="821"/>
      <c r="AG2" s="821"/>
      <c r="AH2" s="821"/>
      <c r="AI2" s="821"/>
      <c r="AJ2" s="821"/>
      <c r="AK2" s="821"/>
      <c r="AL2" s="821"/>
      <c r="AM2" s="821"/>
      <c r="AN2" s="821"/>
      <c r="AO2" s="821"/>
      <c r="AP2" s="822"/>
    </row>
    <row r="3" spans="1:73" ht="15" thickBot="1">
      <c r="A3" s="20"/>
      <c r="B3" s="22" t="s">
        <v>22</v>
      </c>
      <c r="C3" s="20"/>
      <c r="D3" s="20"/>
      <c r="E3" s="20"/>
      <c r="F3" s="20"/>
      <c r="G3" s="23"/>
      <c r="H3" s="23"/>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row>
    <row r="4" spans="1:73" s="31" customFormat="1" ht="25.5" customHeight="1">
      <c r="A4" s="24"/>
      <c r="B4" s="25" t="s">
        <v>23</v>
      </c>
      <c r="C4" s="25" t="s">
        <v>24</v>
      </c>
      <c r="D4" s="25" t="s">
        <v>25</v>
      </c>
      <c r="E4" s="25" t="s">
        <v>26</v>
      </c>
      <c r="F4" s="25" t="s">
        <v>27</v>
      </c>
      <c r="G4" s="25" t="s">
        <v>28</v>
      </c>
      <c r="H4" s="25" t="s">
        <v>29</v>
      </c>
      <c r="I4" s="26" t="s">
        <v>30</v>
      </c>
      <c r="J4" s="25" t="s">
        <v>31</v>
      </c>
      <c r="K4" s="25" t="s">
        <v>32</v>
      </c>
      <c r="L4" s="25" t="s">
        <v>33</v>
      </c>
      <c r="M4" s="25" t="s">
        <v>34</v>
      </c>
      <c r="N4" s="25" t="s">
        <v>35</v>
      </c>
      <c r="O4" s="27" t="s">
        <v>36</v>
      </c>
      <c r="P4" s="25" t="s">
        <v>37</v>
      </c>
      <c r="Q4" s="25" t="s">
        <v>38</v>
      </c>
      <c r="R4" s="25" t="s">
        <v>39</v>
      </c>
      <c r="S4" s="25" t="s">
        <v>40</v>
      </c>
      <c r="T4" s="25" t="s">
        <v>41</v>
      </c>
      <c r="U4" s="25" t="s">
        <v>42</v>
      </c>
      <c r="V4" s="25" t="s">
        <v>43</v>
      </c>
      <c r="W4" s="25" t="s">
        <v>44</v>
      </c>
      <c r="X4" s="25" t="s">
        <v>45</v>
      </c>
      <c r="Y4" s="25" t="s">
        <v>46</v>
      </c>
      <c r="Z4" s="25" t="s">
        <v>47</v>
      </c>
      <c r="AA4" s="25" t="s">
        <v>48</v>
      </c>
      <c r="AB4" s="25" t="s">
        <v>49</v>
      </c>
      <c r="AC4" s="25" t="s">
        <v>50</v>
      </c>
      <c r="AD4" s="25" t="s">
        <v>51</v>
      </c>
      <c r="AE4" s="25" t="s">
        <v>52</v>
      </c>
      <c r="AF4" s="28" t="s">
        <v>53</v>
      </c>
      <c r="AG4" s="29" t="s">
        <v>54</v>
      </c>
      <c r="AH4" s="25" t="s">
        <v>55</v>
      </c>
      <c r="AI4" s="25" t="s">
        <v>56</v>
      </c>
      <c r="AJ4" s="25" t="s">
        <v>57</v>
      </c>
      <c r="AK4" s="25" t="s">
        <v>58</v>
      </c>
      <c r="AL4" s="25" t="s">
        <v>59</v>
      </c>
      <c r="AM4" s="25" t="s">
        <v>60</v>
      </c>
      <c r="AN4" s="25" t="s">
        <v>61</v>
      </c>
      <c r="AO4" s="25" t="s">
        <v>62</v>
      </c>
      <c r="AP4" s="30" t="s">
        <v>19</v>
      </c>
      <c r="AT4" s="32" t="s">
        <v>63</v>
      </c>
      <c r="AU4" s="32" t="s">
        <v>63</v>
      </c>
      <c r="AV4" s="32" t="s">
        <v>64</v>
      </c>
      <c r="AW4" s="33" t="s">
        <v>64</v>
      </c>
      <c r="AX4" s="33" t="s">
        <v>65</v>
      </c>
      <c r="AY4" s="33" t="s">
        <v>65</v>
      </c>
      <c r="BA4" s="199" t="s">
        <v>56</v>
      </c>
      <c r="BB4" s="200" t="s">
        <v>56</v>
      </c>
      <c r="BD4" s="199" t="s">
        <v>55</v>
      </c>
      <c r="BE4" s="225" t="s">
        <v>51</v>
      </c>
      <c r="BF4" s="200" t="s">
        <v>55</v>
      </c>
      <c r="BH4" s="230" t="s">
        <v>53</v>
      </c>
      <c r="BI4" s="231" t="s">
        <v>54</v>
      </c>
      <c r="BJ4" s="232" t="s">
        <v>98</v>
      </c>
      <c r="BL4" s="239" t="s">
        <v>47</v>
      </c>
      <c r="BM4" s="240" t="s">
        <v>48</v>
      </c>
      <c r="BN4" s="240" t="s">
        <v>49</v>
      </c>
      <c r="BO4" s="240" t="s">
        <v>50</v>
      </c>
      <c r="BP4" s="240" t="s">
        <v>52</v>
      </c>
      <c r="BQ4" s="240" t="s">
        <v>57</v>
      </c>
      <c r="BR4" s="240" t="s">
        <v>58</v>
      </c>
      <c r="BS4" s="240" t="s">
        <v>60</v>
      </c>
      <c r="BT4" s="240" t="s">
        <v>96</v>
      </c>
      <c r="BU4" s="241" t="s">
        <v>96</v>
      </c>
    </row>
    <row r="5" spans="1:73" s="41" customFormat="1">
      <c r="A5" s="34"/>
      <c r="B5" s="35"/>
      <c r="C5" s="35" t="s">
        <v>66</v>
      </c>
      <c r="D5" s="35" t="s">
        <v>66</v>
      </c>
      <c r="E5" s="35" t="s">
        <v>66</v>
      </c>
      <c r="F5" s="35" t="s">
        <v>66</v>
      </c>
      <c r="G5" s="35" t="s">
        <v>66</v>
      </c>
      <c r="H5" s="35" t="s">
        <v>66</v>
      </c>
      <c r="I5" s="36" t="s">
        <v>66</v>
      </c>
      <c r="J5" s="35" t="s">
        <v>66</v>
      </c>
      <c r="K5" s="35" t="s">
        <v>66</v>
      </c>
      <c r="L5" s="35" t="s">
        <v>66</v>
      </c>
      <c r="M5" s="35" t="s">
        <v>66</v>
      </c>
      <c r="N5" s="35" t="s">
        <v>66</v>
      </c>
      <c r="O5" s="37" t="s">
        <v>66</v>
      </c>
      <c r="P5" s="35" t="s">
        <v>66</v>
      </c>
      <c r="Q5" s="35" t="s">
        <v>66</v>
      </c>
      <c r="R5" s="35" t="s">
        <v>66</v>
      </c>
      <c r="S5" s="35" t="s">
        <v>66</v>
      </c>
      <c r="T5" s="35" t="s">
        <v>66</v>
      </c>
      <c r="U5" s="35" t="s">
        <v>66</v>
      </c>
      <c r="V5" s="35" t="s">
        <v>66</v>
      </c>
      <c r="W5" s="35" t="s">
        <v>66</v>
      </c>
      <c r="X5" s="35" t="s">
        <v>66</v>
      </c>
      <c r="Y5" s="35" t="s">
        <v>66</v>
      </c>
      <c r="Z5" s="38" t="s">
        <v>66</v>
      </c>
      <c r="AA5" s="38" t="s">
        <v>66</v>
      </c>
      <c r="AB5" s="38" t="s">
        <v>66</v>
      </c>
      <c r="AC5" s="38" t="s">
        <v>66</v>
      </c>
      <c r="AD5" s="38" t="s">
        <v>66</v>
      </c>
      <c r="AE5" s="38" t="s">
        <v>66</v>
      </c>
      <c r="AF5" s="38" t="s">
        <v>66</v>
      </c>
      <c r="AG5" s="38" t="s">
        <v>66</v>
      </c>
      <c r="AH5" s="38" t="s">
        <v>66</v>
      </c>
      <c r="AI5" s="39" t="s">
        <v>66</v>
      </c>
      <c r="AJ5" s="39" t="s">
        <v>66</v>
      </c>
      <c r="AK5" s="39" t="s">
        <v>66</v>
      </c>
      <c r="AL5" s="39" t="s">
        <v>66</v>
      </c>
      <c r="AM5" s="39" t="s">
        <v>66</v>
      </c>
      <c r="AN5" s="39" t="s">
        <v>66</v>
      </c>
      <c r="AO5" s="39" t="s">
        <v>66</v>
      </c>
      <c r="AP5" s="40" t="s">
        <v>66</v>
      </c>
      <c r="AT5" s="42" t="s">
        <v>66</v>
      </c>
      <c r="AU5" s="42" t="s">
        <v>67</v>
      </c>
      <c r="AV5" s="42" t="s">
        <v>66</v>
      </c>
      <c r="AW5" s="43" t="s">
        <v>67</v>
      </c>
      <c r="AX5" s="42" t="s">
        <v>66</v>
      </c>
      <c r="AY5" s="42" t="s">
        <v>67</v>
      </c>
      <c r="BA5" s="201" t="s">
        <v>66</v>
      </c>
      <c r="BB5" s="202" t="s">
        <v>67</v>
      </c>
      <c r="BD5" s="218" t="s">
        <v>66</v>
      </c>
      <c r="BE5" s="223" t="s">
        <v>66</v>
      </c>
      <c r="BF5" s="219" t="s">
        <v>67</v>
      </c>
      <c r="BH5" s="227" t="s">
        <v>66</v>
      </c>
      <c r="BI5" s="223" t="s">
        <v>66</v>
      </c>
      <c r="BJ5" s="228" t="s">
        <v>67</v>
      </c>
      <c r="BL5" s="227" t="s">
        <v>66</v>
      </c>
      <c r="BM5" s="223" t="s">
        <v>66</v>
      </c>
      <c r="BN5" s="223" t="s">
        <v>66</v>
      </c>
      <c r="BO5" s="223" t="s">
        <v>66</v>
      </c>
      <c r="BP5" s="223" t="s">
        <v>66</v>
      </c>
      <c r="BQ5" s="223" t="s">
        <v>66</v>
      </c>
      <c r="BR5" s="223" t="s">
        <v>66</v>
      </c>
      <c r="BS5" s="223" t="s">
        <v>66</v>
      </c>
      <c r="BT5" s="223" t="s">
        <v>66</v>
      </c>
      <c r="BU5" s="228" t="s">
        <v>67</v>
      </c>
    </row>
    <row r="6" spans="1:73">
      <c r="A6" s="20">
        <v>31</v>
      </c>
      <c r="B6" s="44" t="s">
        <v>68</v>
      </c>
      <c r="C6" s="45">
        <v>436.46548387096772</v>
      </c>
      <c r="D6" s="46">
        <v>401.84064516129035</v>
      </c>
      <c r="E6" s="46">
        <v>363.40806451612906</v>
      </c>
      <c r="F6" s="46">
        <v>7705.859032258064</v>
      </c>
      <c r="G6" s="46">
        <v>3673.7041935483876</v>
      </c>
      <c r="H6" s="47">
        <v>300.37451612903226</v>
      </c>
      <c r="I6" s="46">
        <v>363.62225806451613</v>
      </c>
      <c r="J6" s="46">
        <v>22.60161290322581</v>
      </c>
      <c r="K6" s="46"/>
      <c r="L6" s="46">
        <v>1931.0390322580649</v>
      </c>
      <c r="M6" s="46">
        <v>510.92086021505366</v>
      </c>
      <c r="N6" s="46"/>
      <c r="O6" s="46"/>
      <c r="P6" s="45">
        <v>5476.8158064516138</v>
      </c>
      <c r="Q6" s="46">
        <v>351.97483870967739</v>
      </c>
      <c r="R6" s="46">
        <v>476.63645161290322</v>
      </c>
      <c r="S6" s="46">
        <v>209.90032258064517</v>
      </c>
      <c r="T6" s="46"/>
      <c r="U6" s="46">
        <v>728.76806451612902</v>
      </c>
      <c r="V6" s="46"/>
      <c r="W6" s="46"/>
      <c r="X6" s="46">
        <v>134.85806451612899</v>
      </c>
      <c r="Y6" s="46">
        <v>6.9048387096774198</v>
      </c>
      <c r="Z6" s="45">
        <v>188.56806451612906</v>
      </c>
      <c r="AA6" s="46">
        <v>204.88354838709679</v>
      </c>
      <c r="AB6" s="46">
        <v>344.6109677419355</v>
      </c>
      <c r="AC6" s="46"/>
      <c r="AD6" s="46">
        <v>17.971612903225807</v>
      </c>
      <c r="AE6" s="46">
        <v>0</v>
      </c>
      <c r="AF6" s="46">
        <v>24.224838709677421</v>
      </c>
      <c r="AG6" s="46">
        <v>344.23806451612904</v>
      </c>
      <c r="AH6" s="47">
        <v>51.169032258064519</v>
      </c>
      <c r="AI6" s="45">
        <v>21618.181290322598</v>
      </c>
      <c r="AJ6" s="46">
        <v>650.92903225806401</v>
      </c>
      <c r="AK6" s="46">
        <v>91.324516129032261</v>
      </c>
      <c r="AL6" s="46"/>
      <c r="AM6" s="46">
        <v>13.583870967741936</v>
      </c>
      <c r="AN6" s="46"/>
      <c r="AO6" s="47"/>
      <c r="AP6" s="48">
        <f t="shared" ref="AP6:AP17" si="0">SUM(C6:AO6)</f>
        <v>46645.378924731194</v>
      </c>
      <c r="AQ6" s="48">
        <f t="shared" ref="AQ6:AQ12" si="1">+AP6-SUM(I6:P6)</f>
        <v>38340.379354838718</v>
      </c>
      <c r="AR6" s="48">
        <v>81.160258989354801</v>
      </c>
      <c r="AS6" s="48">
        <f>+AQ6-AR6</f>
        <v>38259.219095849367</v>
      </c>
      <c r="AT6" s="48">
        <f t="shared" ref="AT6:AT17" si="2">SUM(C6:H6)+SUM(P6:Y6)</f>
        <v>20267.510322580645</v>
      </c>
      <c r="AU6" s="48">
        <f t="shared" ref="AU6:AU11" si="3">+AT6*A6</f>
        <v>628292.81999999995</v>
      </c>
      <c r="AV6" s="48">
        <f t="shared" ref="AV6:AV17" si="4">+SUM(Z6:AO6)</f>
        <v>23549.684838709694</v>
      </c>
      <c r="AW6" s="48">
        <f t="shared" ref="AW6:AW17" si="5">+AV6*A6</f>
        <v>730040.23000000056</v>
      </c>
      <c r="AX6" s="48">
        <f>+AT6+AV6</f>
        <v>43817.195161290336</v>
      </c>
      <c r="AY6" s="48">
        <f>+AX6*31</f>
        <v>1358333.0500000005</v>
      </c>
      <c r="AZ6" s="49"/>
      <c r="BA6" s="203">
        <v>21618.181290322598</v>
      </c>
      <c r="BB6" s="204">
        <f>+BA6*$A$6</f>
        <v>670163.62000000058</v>
      </c>
      <c r="BD6" s="220">
        <v>51.169032258064519</v>
      </c>
      <c r="BE6" s="46">
        <v>17.971612903225807</v>
      </c>
      <c r="BF6" s="204">
        <f t="shared" ref="BF6:BF17" si="6">+(BD6+BE6)*A6</f>
        <v>2143.36</v>
      </c>
      <c r="BH6" s="203">
        <v>24.224838709677421</v>
      </c>
      <c r="BI6" s="46">
        <v>344.23806451612904</v>
      </c>
      <c r="BJ6" s="204">
        <f t="shared" ref="BJ6:BJ17" si="7">+SUM(BH6:BI6)*A6</f>
        <v>11422.35</v>
      </c>
      <c r="BL6" s="203">
        <v>188.56806451612906</v>
      </c>
      <c r="BM6" s="46">
        <v>204.88354838709679</v>
      </c>
      <c r="BN6" s="46">
        <v>344.6109677419355</v>
      </c>
      <c r="BO6" s="46"/>
      <c r="BP6" s="46">
        <v>0</v>
      </c>
      <c r="BQ6" s="46">
        <v>650.92903225806401</v>
      </c>
      <c r="BR6" s="46">
        <v>91.324516129032261</v>
      </c>
      <c r="BS6" s="46">
        <v>13.583870967741936</v>
      </c>
      <c r="BT6" s="155">
        <f t="shared" ref="BT6:BT17" si="8">+SUM(BL6:BS6)</f>
        <v>1493.8999999999994</v>
      </c>
      <c r="BU6" s="204">
        <f t="shared" ref="BU6:BU17" si="9">+BT6*A6</f>
        <v>46310.89999999998</v>
      </c>
    </row>
    <row r="7" spans="1:73">
      <c r="A7" s="20">
        <v>28</v>
      </c>
      <c r="B7" s="44" t="s">
        <v>69</v>
      </c>
      <c r="C7" s="45">
        <v>418.81464285714287</v>
      </c>
      <c r="D7" s="46">
        <v>422.59142857142854</v>
      </c>
      <c r="E7" s="46">
        <v>336.68107142857144</v>
      </c>
      <c r="F7" s="46">
        <v>7551.8392857142871</v>
      </c>
      <c r="G7" s="46">
        <v>3720.6360714285715</v>
      </c>
      <c r="H7" s="47">
        <v>303.46857142857101</v>
      </c>
      <c r="I7" s="46">
        <v>496.02750000000003</v>
      </c>
      <c r="J7" s="46">
        <v>22.886785714285711</v>
      </c>
      <c r="K7" s="46"/>
      <c r="L7" s="46">
        <v>1881.0317857142861</v>
      </c>
      <c r="M7" s="46">
        <v>518.22119047619071</v>
      </c>
      <c r="N7" s="46"/>
      <c r="O7" s="46"/>
      <c r="P7" s="45">
        <v>5154.4107142857147</v>
      </c>
      <c r="Q7" s="46">
        <v>521.66249999999991</v>
      </c>
      <c r="R7" s="46">
        <v>526.57071428571419</v>
      </c>
      <c r="S7" s="46">
        <v>193.47214285714287</v>
      </c>
      <c r="T7" s="46"/>
      <c r="U7" s="46">
        <v>711.76714285714286</v>
      </c>
      <c r="V7" s="46"/>
      <c r="W7" s="46"/>
      <c r="X7" s="46">
        <v>92.605000000000004</v>
      </c>
      <c r="Y7" s="46">
        <v>0.67107142857142854</v>
      </c>
      <c r="Z7" s="45">
        <v>182.12892857142859</v>
      </c>
      <c r="AA7" s="46">
        <v>183.63678571428571</v>
      </c>
      <c r="AB7" s="46">
        <v>321.05178571428576</v>
      </c>
      <c r="AC7" s="46"/>
      <c r="AD7" s="46">
        <v>18.707857142857144</v>
      </c>
      <c r="AE7" s="46">
        <v>4.6225000000000005</v>
      </c>
      <c r="AF7" s="46">
        <v>28.043214285714289</v>
      </c>
      <c r="AG7" s="46">
        <v>260.88071428571425</v>
      </c>
      <c r="AH7" s="47">
        <v>15.634285714285713</v>
      </c>
      <c r="AI7" s="45">
        <v>19715.995357142852</v>
      </c>
      <c r="AJ7" s="46">
        <v>706.29642857142858</v>
      </c>
      <c r="AK7" s="46">
        <v>128.93428571428572</v>
      </c>
      <c r="AL7" s="46"/>
      <c r="AM7" s="46">
        <v>6.385357142857143</v>
      </c>
      <c r="AN7" s="46"/>
      <c r="AO7" s="47"/>
      <c r="AP7" s="48">
        <f t="shared" si="0"/>
        <v>44445.675119047606</v>
      </c>
      <c r="AQ7" s="48">
        <f t="shared" si="1"/>
        <v>36373.097142857128</v>
      </c>
      <c r="AR7" s="48">
        <v>77.66589997178572</v>
      </c>
      <c r="AS7" s="48">
        <f t="shared" ref="AS7:AS15" si="10">+AQ7-AR7</f>
        <v>36295.431242885345</v>
      </c>
      <c r="AT7" s="48">
        <f t="shared" si="2"/>
        <v>19955.190357142859</v>
      </c>
      <c r="AU7" s="48">
        <f t="shared" si="3"/>
        <v>558745.33000000007</v>
      </c>
      <c r="AV7" s="48">
        <f t="shared" si="4"/>
        <v>21572.317499999997</v>
      </c>
      <c r="AW7" s="48">
        <f t="shared" si="5"/>
        <v>604024.8899999999</v>
      </c>
      <c r="AX7" s="48">
        <f t="shared" ref="AX7:AX17" si="11">+AT7+AV7</f>
        <v>41527.50785714286</v>
      </c>
      <c r="AY7" s="48">
        <f>+AX7*28</f>
        <v>1162770.2200000002</v>
      </c>
      <c r="AZ7" s="49"/>
      <c r="BA7" s="203">
        <v>19715.995357142852</v>
      </c>
      <c r="BB7" s="204">
        <f>+BA7*$A$7</f>
        <v>552047.86999999988</v>
      </c>
      <c r="BD7" s="220">
        <v>15.634285714285713</v>
      </c>
      <c r="BE7" s="46">
        <v>18.707857142857144</v>
      </c>
      <c r="BF7" s="204">
        <f t="shared" si="6"/>
        <v>961.58000000000015</v>
      </c>
      <c r="BH7" s="203">
        <v>28.043214285714289</v>
      </c>
      <c r="BI7" s="46">
        <v>260.88071428571425</v>
      </c>
      <c r="BJ7" s="204">
        <f t="shared" si="7"/>
        <v>8089.869999999999</v>
      </c>
      <c r="BL7" s="203">
        <v>182.12892857142859</v>
      </c>
      <c r="BM7" s="46">
        <v>183.63678571428571</v>
      </c>
      <c r="BN7" s="46">
        <v>321.05178571428576</v>
      </c>
      <c r="BO7" s="46"/>
      <c r="BP7" s="46">
        <v>4.6225000000000005</v>
      </c>
      <c r="BQ7" s="46">
        <v>706.29642857142858</v>
      </c>
      <c r="BR7" s="46">
        <v>128.93428571428572</v>
      </c>
      <c r="BS7" s="46">
        <v>6.385357142857143</v>
      </c>
      <c r="BT7" s="155">
        <f t="shared" si="8"/>
        <v>1533.0560714285716</v>
      </c>
      <c r="BU7" s="204">
        <f t="shared" si="9"/>
        <v>42925.570000000007</v>
      </c>
    </row>
    <row r="8" spans="1:73">
      <c r="A8" s="20">
        <v>31</v>
      </c>
      <c r="B8" s="44" t="s">
        <v>70</v>
      </c>
      <c r="C8" s="45">
        <v>405.47741935483867</v>
      </c>
      <c r="D8" s="46">
        <v>425.9661290322581</v>
      </c>
      <c r="E8" s="46">
        <v>338.26193548387096</v>
      </c>
      <c r="F8" s="46">
        <v>7160.593870967743</v>
      </c>
      <c r="G8" s="46">
        <v>3590.0893548387103</v>
      </c>
      <c r="H8" s="47">
        <v>302.47612903225809</v>
      </c>
      <c r="I8" s="46">
        <v>464.52</v>
      </c>
      <c r="J8" s="46">
        <v>19.913870967741929</v>
      </c>
      <c r="K8" s="46"/>
      <c r="L8" s="46">
        <v>1806.4216129032261</v>
      </c>
      <c r="M8" s="46">
        <v>506.27446236559126</v>
      </c>
      <c r="N8" s="46"/>
      <c r="O8" s="46"/>
      <c r="P8" s="45">
        <v>5132.862258064516</v>
      </c>
      <c r="Q8" s="46">
        <v>508.35838709677421</v>
      </c>
      <c r="R8" s="46">
        <v>797.91451612903234</v>
      </c>
      <c r="S8" s="46">
        <v>188.12903225806451</v>
      </c>
      <c r="T8" s="46"/>
      <c r="U8" s="46">
        <v>455.28935483870964</v>
      </c>
      <c r="V8" s="46"/>
      <c r="W8" s="46"/>
      <c r="X8" s="46">
        <v>90.236129032258049</v>
      </c>
      <c r="Y8" s="46"/>
      <c r="Z8" s="45">
        <v>162.41580645161289</v>
      </c>
      <c r="AA8" s="46">
        <v>162.67612903225807</v>
      </c>
      <c r="AB8" s="46">
        <v>291.67483870967743</v>
      </c>
      <c r="AC8" s="46"/>
      <c r="AD8" s="46">
        <v>18.196451612903228</v>
      </c>
      <c r="AE8" s="46">
        <v>3.7487096774193547</v>
      </c>
      <c r="AF8" s="46">
        <v>30.771290322580644</v>
      </c>
      <c r="AG8" s="46">
        <v>364.77838709677422</v>
      </c>
      <c r="AH8" s="47">
        <v>0</v>
      </c>
      <c r="AI8" s="45">
        <v>20632.368709677419</v>
      </c>
      <c r="AJ8" s="46">
        <v>698.76935483871</v>
      </c>
      <c r="AK8" s="46">
        <v>119.32064516129033</v>
      </c>
      <c r="AL8" s="46"/>
      <c r="AM8" s="46">
        <v>8.1996774193548383</v>
      </c>
      <c r="AN8" s="46"/>
      <c r="AO8" s="47"/>
      <c r="AP8" s="48">
        <f t="shared" si="0"/>
        <v>44685.704462365604</v>
      </c>
      <c r="AQ8" s="48">
        <f t="shared" si="1"/>
        <v>36755.71225806453</v>
      </c>
      <c r="AR8" s="48">
        <v>70.90466515845543</v>
      </c>
      <c r="AS8" s="48">
        <f t="shared" si="10"/>
        <v>36684.807592906072</v>
      </c>
      <c r="AT8" s="48">
        <f t="shared" si="2"/>
        <v>19395.654516129034</v>
      </c>
      <c r="AU8" s="48">
        <f t="shared" si="3"/>
        <v>601265.29</v>
      </c>
      <c r="AV8" s="48">
        <f t="shared" si="4"/>
        <v>22492.92</v>
      </c>
      <c r="AW8" s="48">
        <f t="shared" si="5"/>
        <v>697280.5199999999</v>
      </c>
      <c r="AX8" s="48">
        <f t="shared" si="11"/>
        <v>41888.574516129032</v>
      </c>
      <c r="AY8" s="48">
        <f>+AX8*31</f>
        <v>1298545.81</v>
      </c>
      <c r="AZ8" s="49"/>
      <c r="BA8" s="203">
        <v>20632.368709677419</v>
      </c>
      <c r="BB8" s="204">
        <f>+BA8*$A$8</f>
        <v>639603.43000000005</v>
      </c>
      <c r="BD8" s="220">
        <v>0</v>
      </c>
      <c r="BE8" s="46">
        <v>18.196451612903228</v>
      </c>
      <c r="BF8" s="204">
        <f t="shared" si="6"/>
        <v>564.09</v>
      </c>
      <c r="BH8" s="203">
        <v>30.771290322580644</v>
      </c>
      <c r="BI8" s="46">
        <v>364.77838709677422</v>
      </c>
      <c r="BJ8" s="204">
        <f t="shared" si="7"/>
        <v>12262.04</v>
      </c>
      <c r="BL8" s="203">
        <v>162.41580645161289</v>
      </c>
      <c r="BM8" s="46">
        <v>162.67612903225807</v>
      </c>
      <c r="BN8" s="46">
        <v>291.67483870967743</v>
      </c>
      <c r="BO8" s="46"/>
      <c r="BP8" s="46">
        <v>3.7487096774193547</v>
      </c>
      <c r="BQ8" s="46">
        <v>698.76935483871</v>
      </c>
      <c r="BR8" s="46">
        <v>119.32064516129033</v>
      </c>
      <c r="BS8" s="46">
        <v>8.1996774193548383</v>
      </c>
      <c r="BT8" s="155">
        <f t="shared" si="8"/>
        <v>1446.805161290323</v>
      </c>
      <c r="BU8" s="204">
        <f t="shared" si="9"/>
        <v>44850.960000000014</v>
      </c>
    </row>
    <row r="9" spans="1:73">
      <c r="A9" s="20">
        <v>30</v>
      </c>
      <c r="B9" s="44" t="s">
        <v>71</v>
      </c>
      <c r="C9" s="45">
        <v>404.13766666666663</v>
      </c>
      <c r="D9" s="46">
        <v>385.58766666666668</v>
      </c>
      <c r="E9" s="46">
        <v>329.36666666666667</v>
      </c>
      <c r="F9" s="46">
        <v>6762.3749999999991</v>
      </c>
      <c r="G9" s="46">
        <v>3516.0156666666662</v>
      </c>
      <c r="H9" s="47">
        <v>463.91370000000001</v>
      </c>
      <c r="I9" s="46">
        <v>423.13566666666668</v>
      </c>
      <c r="J9" s="46">
        <v>21.055999999999997</v>
      </c>
      <c r="K9" s="46"/>
      <c r="L9" s="46">
        <v>1772.486666666666</v>
      </c>
      <c r="M9" s="46">
        <v>507.39472222222224</v>
      </c>
      <c r="N9" s="46"/>
      <c r="O9" s="46"/>
      <c r="P9" s="45">
        <v>5109.9463333333324</v>
      </c>
      <c r="Q9" s="46">
        <v>489.44133333333332</v>
      </c>
      <c r="R9" s="46">
        <v>826.04566666666676</v>
      </c>
      <c r="S9" s="46">
        <v>192.70400000000001</v>
      </c>
      <c r="T9" s="46"/>
      <c r="U9" s="46">
        <v>314.26099999999997</v>
      </c>
      <c r="V9" s="46"/>
      <c r="W9" s="46"/>
      <c r="X9" s="46">
        <v>120.643</v>
      </c>
      <c r="Y9" s="46"/>
      <c r="Z9" s="45">
        <v>171.70266666666666</v>
      </c>
      <c r="AA9" s="46">
        <v>172.33566666666701</v>
      </c>
      <c r="AB9" s="46">
        <v>299.322</v>
      </c>
      <c r="AC9" s="46"/>
      <c r="AD9" s="46">
        <v>18.007999999999999</v>
      </c>
      <c r="AE9" s="46">
        <v>0</v>
      </c>
      <c r="AF9" s="46">
        <v>33.382333333333335</v>
      </c>
      <c r="AG9" s="46">
        <v>290.92433333333338</v>
      </c>
      <c r="AH9" s="47">
        <v>2.0116666666669998</v>
      </c>
      <c r="AI9" s="45">
        <v>20298.245000000003</v>
      </c>
      <c r="AJ9" s="46">
        <v>682.43600000000004</v>
      </c>
      <c r="AK9" s="46">
        <v>107.15866666666668</v>
      </c>
      <c r="AL9" s="46"/>
      <c r="AM9" s="46">
        <v>12.242666666666667</v>
      </c>
      <c r="AN9" s="46"/>
      <c r="AO9" s="47"/>
      <c r="AP9" s="48">
        <f t="shared" si="0"/>
        <v>43726.279755555552</v>
      </c>
      <c r="AQ9" s="48">
        <f t="shared" si="1"/>
        <v>35892.260366666662</v>
      </c>
      <c r="AR9" s="48">
        <v>60.357586321666702</v>
      </c>
      <c r="AS9" s="48">
        <f>+AQ9-AR9</f>
        <v>35831.902780344994</v>
      </c>
      <c r="AT9" s="48">
        <f t="shared" si="2"/>
        <v>18914.437699999995</v>
      </c>
      <c r="AU9" s="48">
        <f t="shared" si="3"/>
        <v>567433.13099999982</v>
      </c>
      <c r="AV9" s="48">
        <f t="shared" si="4"/>
        <v>22087.769000000004</v>
      </c>
      <c r="AW9" s="48">
        <f t="shared" si="5"/>
        <v>662633.07000000007</v>
      </c>
      <c r="AX9" s="48">
        <f t="shared" si="11"/>
        <v>41002.206699999995</v>
      </c>
      <c r="AY9" s="48">
        <f>+AX9*30</f>
        <v>1230066.2009999999</v>
      </c>
      <c r="AZ9" s="49"/>
      <c r="BA9" s="203">
        <v>20298.245000000003</v>
      </c>
      <c r="BB9" s="204">
        <f>+BA9*$A$9</f>
        <v>608947.35000000009</v>
      </c>
      <c r="BD9" s="220">
        <v>2.0116666666669998</v>
      </c>
      <c r="BE9" s="46">
        <v>18.007999999999999</v>
      </c>
      <c r="BF9" s="204">
        <f t="shared" si="6"/>
        <v>600.59000000001004</v>
      </c>
      <c r="BH9" s="203">
        <v>33.382333333333335</v>
      </c>
      <c r="BI9" s="46">
        <v>290.92433333333338</v>
      </c>
      <c r="BJ9" s="204">
        <f t="shared" si="7"/>
        <v>9729.2000000000025</v>
      </c>
      <c r="BL9" s="203">
        <v>171.70266666666666</v>
      </c>
      <c r="BM9" s="46">
        <v>172.33566666666701</v>
      </c>
      <c r="BN9" s="46">
        <v>299.322</v>
      </c>
      <c r="BO9" s="46"/>
      <c r="BP9" s="46">
        <v>0</v>
      </c>
      <c r="BQ9" s="46">
        <v>682.43600000000004</v>
      </c>
      <c r="BR9" s="46">
        <v>107.15866666666668</v>
      </c>
      <c r="BS9" s="46">
        <v>12.242666666666667</v>
      </c>
      <c r="BT9" s="155">
        <f t="shared" si="8"/>
        <v>1445.1976666666671</v>
      </c>
      <c r="BU9" s="204">
        <f t="shared" si="9"/>
        <v>43355.930000000015</v>
      </c>
    </row>
    <row r="10" spans="1:73">
      <c r="A10" s="20">
        <v>31</v>
      </c>
      <c r="B10" s="44" t="s">
        <v>72</v>
      </c>
      <c r="C10" s="45">
        <v>414.63774193548386</v>
      </c>
      <c r="D10" s="46">
        <v>460.49870967741936</v>
      </c>
      <c r="E10" s="46">
        <v>333.02354838709675</v>
      </c>
      <c r="F10" s="46">
        <v>5958.2638699999998</v>
      </c>
      <c r="G10" s="46">
        <v>3848.9641935483874</v>
      </c>
      <c r="H10" s="47">
        <v>685.3112903225807</v>
      </c>
      <c r="I10" s="46">
        <v>384.07064516129032</v>
      </c>
      <c r="J10" s="46">
        <v>17.543870967741935</v>
      </c>
      <c r="K10" s="46"/>
      <c r="L10" s="46">
        <v>1799.0277419354836</v>
      </c>
      <c r="M10" s="46">
        <v>519.57473118279574</v>
      </c>
      <c r="N10" s="46"/>
      <c r="O10" s="46"/>
      <c r="P10" s="45">
        <v>5333.7845161290325</v>
      </c>
      <c r="Q10" s="46">
        <v>449.87193548387091</v>
      </c>
      <c r="R10" s="46">
        <v>820.07935483870961</v>
      </c>
      <c r="S10" s="46">
        <v>180.4058064516129</v>
      </c>
      <c r="T10" s="46"/>
      <c r="U10" s="46">
        <v>217.97870967741935</v>
      </c>
      <c r="V10" s="46">
        <v>8.8693548387096772</v>
      </c>
      <c r="W10" s="46"/>
      <c r="X10" s="46">
        <v>75.692580645161286</v>
      </c>
      <c r="Y10" s="46"/>
      <c r="Z10" s="45">
        <v>165.04290322580647</v>
      </c>
      <c r="AA10" s="46">
        <v>163.91387096774193</v>
      </c>
      <c r="AB10" s="46">
        <v>281.6577419354839</v>
      </c>
      <c r="AC10" s="46"/>
      <c r="AD10" s="46">
        <v>18.522903225806452</v>
      </c>
      <c r="AE10" s="46">
        <v>3.4767741935483873</v>
      </c>
      <c r="AF10" s="46">
        <v>30.15258064516129</v>
      </c>
      <c r="AG10" s="46">
        <v>585.16225806451564</v>
      </c>
      <c r="AH10" s="47">
        <v>10.449354838709677</v>
      </c>
      <c r="AI10" s="45">
        <v>18766.008387096776</v>
      </c>
      <c r="AJ10" s="46">
        <v>683.7848387096775</v>
      </c>
      <c r="AK10" s="46">
        <v>100.69387096774193</v>
      </c>
      <c r="AL10" s="46"/>
      <c r="AM10" s="46">
        <v>15.015806451612903</v>
      </c>
      <c r="AN10" s="46"/>
      <c r="AO10" s="47"/>
      <c r="AP10" s="48">
        <f t="shared" si="0"/>
        <v>42331.479891505376</v>
      </c>
      <c r="AQ10" s="48">
        <f t="shared" si="1"/>
        <v>34277.478386129034</v>
      </c>
      <c r="AR10" s="48">
        <v>13.668771615483871</v>
      </c>
      <c r="AS10" s="48">
        <f t="shared" si="10"/>
        <v>34263.80961451355</v>
      </c>
      <c r="AT10" s="48">
        <f t="shared" si="2"/>
        <v>18787.381611935485</v>
      </c>
      <c r="AU10" s="48">
        <f t="shared" si="3"/>
        <v>582408.82997000008</v>
      </c>
      <c r="AV10" s="48">
        <f t="shared" si="4"/>
        <v>20823.881290322584</v>
      </c>
      <c r="AW10" s="48">
        <f t="shared" si="5"/>
        <v>645540.32000000007</v>
      </c>
      <c r="AX10" s="48">
        <f t="shared" si="11"/>
        <v>39611.262902258066</v>
      </c>
      <c r="AY10" s="48">
        <f>+AX10*31</f>
        <v>1227949.1499700001</v>
      </c>
      <c r="AZ10" s="49"/>
      <c r="BA10" s="203">
        <v>18766.008387096776</v>
      </c>
      <c r="BB10" s="204">
        <f>+BA10*$A$10</f>
        <v>581746.26</v>
      </c>
      <c r="BD10" s="220">
        <v>10.449354838709677</v>
      </c>
      <c r="BE10" s="46">
        <v>18.522903225806452</v>
      </c>
      <c r="BF10" s="204">
        <f t="shared" si="6"/>
        <v>898.14</v>
      </c>
      <c r="BH10" s="203">
        <v>30.15258064516129</v>
      </c>
      <c r="BI10" s="46">
        <v>585.16225806451564</v>
      </c>
      <c r="BJ10" s="204">
        <f t="shared" si="7"/>
        <v>19074.759999999984</v>
      </c>
      <c r="BL10" s="203">
        <v>165.04290322580647</v>
      </c>
      <c r="BM10" s="46">
        <v>163.91387096774193</v>
      </c>
      <c r="BN10" s="46">
        <v>281.6577419354839</v>
      </c>
      <c r="BO10" s="46"/>
      <c r="BP10" s="46">
        <v>3.4767741935483873</v>
      </c>
      <c r="BQ10" s="46">
        <v>683.7848387096775</v>
      </c>
      <c r="BR10" s="46">
        <v>100.69387096774193</v>
      </c>
      <c r="BS10" s="46">
        <v>15.015806451612903</v>
      </c>
      <c r="BT10" s="155">
        <f t="shared" si="8"/>
        <v>1413.5858064516131</v>
      </c>
      <c r="BU10" s="204">
        <f t="shared" si="9"/>
        <v>43821.16</v>
      </c>
    </row>
    <row r="11" spans="1:73">
      <c r="A11" s="20">
        <v>30</v>
      </c>
      <c r="B11" s="44" t="s">
        <v>73</v>
      </c>
      <c r="C11" s="45">
        <v>382.74333333333334</v>
      </c>
      <c r="D11" s="46">
        <v>479.69666666666666</v>
      </c>
      <c r="E11" s="46">
        <v>335.94166666666666</v>
      </c>
      <c r="F11" s="46">
        <v>5833.5803333000003</v>
      </c>
      <c r="G11" s="46">
        <v>4136.7253333333329</v>
      </c>
      <c r="H11" s="47">
        <v>614.00733333333335</v>
      </c>
      <c r="I11" s="46">
        <v>380.39366666666672</v>
      </c>
      <c r="J11" s="46">
        <v>17.521000000000001</v>
      </c>
      <c r="K11" s="46"/>
      <c r="L11" s="46">
        <v>1720.1440000000002</v>
      </c>
      <c r="M11" s="46">
        <v>502.969388888889</v>
      </c>
      <c r="N11" s="46"/>
      <c r="O11" s="46"/>
      <c r="P11" s="45">
        <v>3393.9673333333335</v>
      </c>
      <c r="Q11" s="46">
        <v>332.33100000000002</v>
      </c>
      <c r="R11" s="46">
        <v>524.09703000000002</v>
      </c>
      <c r="S11" s="46">
        <v>158.43133333</v>
      </c>
      <c r="T11" s="46"/>
      <c r="U11" s="46">
        <v>307.98966666666666</v>
      </c>
      <c r="V11" s="46">
        <v>50.162000000000006</v>
      </c>
      <c r="W11" s="46"/>
      <c r="X11" s="46">
        <v>43.669999999999995</v>
      </c>
      <c r="Y11" s="46"/>
      <c r="Z11" s="45">
        <v>198.73033333333333</v>
      </c>
      <c r="AA11" s="46">
        <v>142.94133333333332</v>
      </c>
      <c r="AB11" s="46">
        <v>274.59466666666668</v>
      </c>
      <c r="AC11" s="46"/>
      <c r="AD11" s="46">
        <v>20.380999999999997</v>
      </c>
      <c r="AE11" s="46">
        <v>3.8463333333333334</v>
      </c>
      <c r="AF11" s="46">
        <v>16.927666666666667</v>
      </c>
      <c r="AG11" s="46">
        <v>453.84533333333303</v>
      </c>
      <c r="AH11" s="47">
        <v>62.991333333333337</v>
      </c>
      <c r="AI11" s="45">
        <v>15409.222333333337</v>
      </c>
      <c r="AJ11" s="46">
        <v>665.28433333333362</v>
      </c>
      <c r="AK11" s="46">
        <v>94.402666666666661</v>
      </c>
      <c r="AL11" s="46"/>
      <c r="AM11" s="46">
        <v>15.443333333333333</v>
      </c>
      <c r="AN11" s="46"/>
      <c r="AO11" s="47"/>
      <c r="AP11" s="48">
        <f t="shared" si="0"/>
        <v>36572.981752185573</v>
      </c>
      <c r="AQ11" s="48">
        <f t="shared" si="1"/>
        <v>30557.986363296684</v>
      </c>
      <c r="AR11" s="48">
        <v>76.489540768666672</v>
      </c>
      <c r="AS11" s="48">
        <f t="shared" si="10"/>
        <v>30481.496822528017</v>
      </c>
      <c r="AT11" s="48">
        <f t="shared" si="2"/>
        <v>16593.343029963333</v>
      </c>
      <c r="AU11" s="48">
        <f t="shared" si="3"/>
        <v>497800.29089890001</v>
      </c>
      <c r="AV11" s="48">
        <f t="shared" si="4"/>
        <v>17358.610666666667</v>
      </c>
      <c r="AW11" s="48">
        <f t="shared" si="5"/>
        <v>520758.32</v>
      </c>
      <c r="AX11" s="48">
        <f t="shared" si="11"/>
        <v>33951.95369663</v>
      </c>
      <c r="AY11" s="48">
        <f>+AX11*30</f>
        <v>1018558.6108989</v>
      </c>
      <c r="AZ11" s="49"/>
      <c r="BA11" s="203">
        <v>15409.222333333337</v>
      </c>
      <c r="BB11" s="204">
        <f>+BA11*$A$11</f>
        <v>462276.6700000001</v>
      </c>
      <c r="BD11" s="220">
        <v>62.991333333333337</v>
      </c>
      <c r="BE11" s="46">
        <v>20.380999999999997</v>
      </c>
      <c r="BF11" s="204">
        <f t="shared" si="6"/>
        <v>2501.17</v>
      </c>
      <c r="BH11" s="203">
        <v>16.927666666666667</v>
      </c>
      <c r="BI11" s="46">
        <v>453.84533333333303</v>
      </c>
      <c r="BJ11" s="204">
        <f t="shared" si="7"/>
        <v>14123.189999999991</v>
      </c>
      <c r="BL11" s="203">
        <v>198.73033333333333</v>
      </c>
      <c r="BM11" s="46">
        <v>142.94133333333332</v>
      </c>
      <c r="BN11" s="46">
        <v>274.59466666666668</v>
      </c>
      <c r="BO11" s="46"/>
      <c r="BP11" s="46">
        <v>3.8463333333333334</v>
      </c>
      <c r="BQ11" s="46">
        <v>665.28433333333362</v>
      </c>
      <c r="BR11" s="46">
        <v>94.402666666666661</v>
      </c>
      <c r="BS11" s="46">
        <v>15.443333333333333</v>
      </c>
      <c r="BT11" s="155">
        <f t="shared" si="8"/>
        <v>1395.2430000000002</v>
      </c>
      <c r="BU11" s="204">
        <f t="shared" si="9"/>
        <v>41857.290000000008</v>
      </c>
    </row>
    <row r="12" spans="1:73">
      <c r="A12" s="20">
        <v>31</v>
      </c>
      <c r="B12" s="44" t="s">
        <v>74</v>
      </c>
      <c r="C12" s="45">
        <v>319.20225806451612</v>
      </c>
      <c r="D12" s="46">
        <v>486.5277419354839</v>
      </c>
      <c r="E12" s="46">
        <v>352.61967741935484</v>
      </c>
      <c r="F12" s="46">
        <v>5982.1532258064517</v>
      </c>
      <c r="G12" s="46">
        <v>3982.2393548387095</v>
      </c>
      <c r="H12" s="47">
        <v>547.31516129032264</v>
      </c>
      <c r="I12" s="46">
        <v>348.10741935483878</v>
      </c>
      <c r="J12" s="46">
        <v>28.300000000000004</v>
      </c>
      <c r="K12" s="46"/>
      <c r="L12" s="46">
        <v>1659.2725806451615</v>
      </c>
      <c r="M12" s="46">
        <v>481.48188172043012</v>
      </c>
      <c r="N12" s="46"/>
      <c r="O12" s="46"/>
      <c r="P12" s="45">
        <v>5470.3429032258045</v>
      </c>
      <c r="Q12" s="46">
        <v>442.89838709677423</v>
      </c>
      <c r="R12" s="46">
        <v>846.86548387096786</v>
      </c>
      <c r="S12" s="46">
        <v>176.33064516129033</v>
      </c>
      <c r="T12" s="46"/>
      <c r="U12" s="46">
        <v>708.80806451612898</v>
      </c>
      <c r="V12" s="46">
        <v>61.791612903225804</v>
      </c>
      <c r="W12" s="46"/>
      <c r="X12" s="46">
        <v>58.61</v>
      </c>
      <c r="Y12" s="46"/>
      <c r="Z12" s="45">
        <v>230.93806451612903</v>
      </c>
      <c r="AA12" s="46">
        <v>149.98709677419356</v>
      </c>
      <c r="AB12" s="46">
        <v>168.52967741935484</v>
      </c>
      <c r="AC12" s="46"/>
      <c r="AD12" s="46">
        <v>17.607419354838711</v>
      </c>
      <c r="AE12" s="46">
        <v>1.215483870967742</v>
      </c>
      <c r="AF12" s="46">
        <v>21.766774193548386</v>
      </c>
      <c r="AG12" s="46">
        <v>392.39580645161294</v>
      </c>
      <c r="AH12" s="47">
        <v>214.12516129032258</v>
      </c>
      <c r="AI12" s="45">
        <v>15220.053870969999</v>
      </c>
      <c r="AJ12" s="46">
        <v>671.90322580645159</v>
      </c>
      <c r="AK12" s="46">
        <v>89.89967741935483</v>
      </c>
      <c r="AL12" s="46"/>
      <c r="AM12" s="46">
        <v>14.682258064516128</v>
      </c>
      <c r="AN12" s="46"/>
      <c r="AO12" s="47"/>
      <c r="AP12" s="48">
        <f t="shared" si="0"/>
        <v>39145.970913980753</v>
      </c>
      <c r="AQ12" s="48">
        <f t="shared" si="1"/>
        <v>31158.466129034518</v>
      </c>
      <c r="AR12" s="48">
        <v>50.736650916451616</v>
      </c>
      <c r="AS12" s="48">
        <f t="shared" si="10"/>
        <v>31107.729478118064</v>
      </c>
      <c r="AT12" s="48">
        <f t="shared" si="2"/>
        <v>19435.70451612903</v>
      </c>
      <c r="AU12" s="48">
        <f>+AT12*30</f>
        <v>583071.13548387086</v>
      </c>
      <c r="AV12" s="48">
        <f t="shared" si="4"/>
        <v>17193.10451613129</v>
      </c>
      <c r="AW12" s="48">
        <f t="shared" si="5"/>
        <v>532986.24000006996</v>
      </c>
      <c r="AX12" s="48">
        <f t="shared" si="11"/>
        <v>36628.809032260324</v>
      </c>
      <c r="AY12" s="48">
        <f>+AX12*30</f>
        <v>1098864.2709678097</v>
      </c>
      <c r="AZ12" s="49"/>
      <c r="BA12" s="203">
        <v>15220.053870969999</v>
      </c>
      <c r="BB12" s="204">
        <f>+BA12*$A$12</f>
        <v>471821.67000007001</v>
      </c>
      <c r="BD12" s="220">
        <v>214.12516129032258</v>
      </c>
      <c r="BE12" s="46">
        <v>17.607419354838711</v>
      </c>
      <c r="BF12" s="204">
        <f t="shared" si="6"/>
        <v>7183.7100000000009</v>
      </c>
      <c r="BH12" s="203">
        <v>21.766774193548386</v>
      </c>
      <c r="BI12" s="46">
        <v>392.39580645161294</v>
      </c>
      <c r="BJ12" s="204">
        <f t="shared" si="7"/>
        <v>12839.04</v>
      </c>
      <c r="BL12" s="203">
        <v>230.93806451612903</v>
      </c>
      <c r="BM12" s="46">
        <v>149.98709677419356</v>
      </c>
      <c r="BN12" s="46">
        <v>168.52967741935484</v>
      </c>
      <c r="BO12" s="46"/>
      <c r="BP12" s="46">
        <v>1.215483870967742</v>
      </c>
      <c r="BQ12" s="46">
        <v>671.90322580645159</v>
      </c>
      <c r="BR12" s="46">
        <v>89.89967741935483</v>
      </c>
      <c r="BS12" s="46">
        <v>14.682258064516128</v>
      </c>
      <c r="BT12" s="155">
        <f t="shared" si="8"/>
        <v>1327.1554838709678</v>
      </c>
      <c r="BU12" s="204">
        <f t="shared" si="9"/>
        <v>41141.82</v>
      </c>
    </row>
    <row r="13" spans="1:73">
      <c r="A13" s="20">
        <v>31</v>
      </c>
      <c r="B13" s="50" t="s">
        <v>75</v>
      </c>
      <c r="C13" s="45">
        <v>389.86419354838711</v>
      </c>
      <c r="D13" s="46">
        <v>461.72612903225803</v>
      </c>
      <c r="E13" s="46">
        <v>372.83354838709681</v>
      </c>
      <c r="F13" s="46">
        <v>6267.6309677419349</v>
      </c>
      <c r="G13" s="46">
        <v>3489.1100000000006</v>
      </c>
      <c r="H13" s="47">
        <v>512.5</v>
      </c>
      <c r="I13" s="46">
        <v>347.61774193548393</v>
      </c>
      <c r="J13" s="46">
        <v>131.81322580645161</v>
      </c>
      <c r="K13" s="46"/>
      <c r="L13" s="46">
        <v>1598.0029032258064</v>
      </c>
      <c r="M13" s="46">
        <v>461.65069892473099</v>
      </c>
      <c r="N13" s="46"/>
      <c r="O13" s="46"/>
      <c r="P13" s="45">
        <v>4715.3703225806403</v>
      </c>
      <c r="Q13" s="46">
        <v>441.90838709677411</v>
      </c>
      <c r="R13" s="46">
        <v>927.66354838709674</v>
      </c>
      <c r="S13" s="46">
        <v>164.99193548387098</v>
      </c>
      <c r="T13" s="46"/>
      <c r="U13" s="46">
        <v>528.62032258064517</v>
      </c>
      <c r="V13" s="46">
        <v>55.951935483870962</v>
      </c>
      <c r="W13" s="46"/>
      <c r="X13" s="46">
        <v>46.870645161290298</v>
      </c>
      <c r="Y13" s="46"/>
      <c r="Z13" s="45">
        <v>231.32645161290324</v>
      </c>
      <c r="AA13" s="46">
        <v>139.85548387096776</v>
      </c>
      <c r="AB13" s="46">
        <v>242.47225806451613</v>
      </c>
      <c r="AC13" s="46"/>
      <c r="AD13" s="46">
        <v>19.714193548387097</v>
      </c>
      <c r="AE13" s="46">
        <v>2.8435483870967744</v>
      </c>
      <c r="AF13" s="46">
        <v>26.190967741935484</v>
      </c>
      <c r="AG13" s="46">
        <v>398.26806451612902</v>
      </c>
      <c r="AH13" s="47">
        <v>206.60290322580644</v>
      </c>
      <c r="AI13" s="45">
        <v>15724.897096774195</v>
      </c>
      <c r="AJ13" s="46">
        <v>627.5016129032258</v>
      </c>
      <c r="AK13" s="46">
        <v>85.120322580645166</v>
      </c>
      <c r="AL13" s="46"/>
      <c r="AM13" s="46">
        <v>13.112580645161291</v>
      </c>
      <c r="AN13" s="46"/>
      <c r="AO13" s="47"/>
      <c r="AP13" s="48">
        <f t="shared" si="0"/>
        <v>38632.031989247305</v>
      </c>
      <c r="AQ13" s="48">
        <f>+AP13-SUM(I13:P13)-AF13-AG13</f>
        <v>30953.118064516129</v>
      </c>
      <c r="AR13" s="48">
        <v>67.509748112580652</v>
      </c>
      <c r="AS13" s="48">
        <f t="shared" si="10"/>
        <v>30885.608316403548</v>
      </c>
      <c r="AT13" s="48">
        <f t="shared" si="2"/>
        <v>18375.041935483867</v>
      </c>
      <c r="AU13" s="48">
        <f>+AT13*31</f>
        <v>569626.29999999981</v>
      </c>
      <c r="AV13" s="48">
        <f t="shared" si="4"/>
        <v>17717.905483870971</v>
      </c>
      <c r="AW13" s="48">
        <f t="shared" si="5"/>
        <v>549255.07000000007</v>
      </c>
      <c r="AX13" s="48">
        <f t="shared" si="11"/>
        <v>36092.947419354838</v>
      </c>
      <c r="AY13" s="48">
        <f>+AX13*31</f>
        <v>1118881.3699999999</v>
      </c>
      <c r="AZ13" s="49"/>
      <c r="BA13" s="203">
        <v>15724.897096774195</v>
      </c>
      <c r="BB13" s="204">
        <f>+BA13*$A$13</f>
        <v>487471.81000000006</v>
      </c>
      <c r="BD13" s="220">
        <v>206.60290322580644</v>
      </c>
      <c r="BE13" s="46">
        <v>19.714193548387097</v>
      </c>
      <c r="BF13" s="204">
        <f t="shared" si="6"/>
        <v>7015.83</v>
      </c>
      <c r="BH13" s="203">
        <v>26.190967741935484</v>
      </c>
      <c r="BI13" s="46">
        <v>398.26806451612902</v>
      </c>
      <c r="BJ13" s="204">
        <f t="shared" si="7"/>
        <v>13158.23</v>
      </c>
      <c r="BL13" s="203">
        <v>231.32645161290324</v>
      </c>
      <c r="BM13" s="46">
        <v>139.85548387096776</v>
      </c>
      <c r="BN13" s="46">
        <v>242.47225806451613</v>
      </c>
      <c r="BO13" s="46"/>
      <c r="BP13" s="46">
        <v>2.8435483870967744</v>
      </c>
      <c r="BQ13" s="46">
        <v>627.5016129032258</v>
      </c>
      <c r="BR13" s="46">
        <v>85.120322580645166</v>
      </c>
      <c r="BS13" s="46">
        <v>13.112580645161291</v>
      </c>
      <c r="BT13" s="155">
        <f t="shared" si="8"/>
        <v>1342.2322580645161</v>
      </c>
      <c r="BU13" s="204">
        <f t="shared" si="9"/>
        <v>41609.199999999997</v>
      </c>
    </row>
    <row r="14" spans="1:73" ht="12.75" customHeight="1">
      <c r="A14" s="20">
        <v>30</v>
      </c>
      <c r="B14" s="50" t="s">
        <v>76</v>
      </c>
      <c r="C14" s="45">
        <v>421.84266666666667</v>
      </c>
      <c r="D14" s="46">
        <v>441.83199999999999</v>
      </c>
      <c r="E14" s="46">
        <v>341.041</v>
      </c>
      <c r="F14" s="46">
        <v>6542.3836666666675</v>
      </c>
      <c r="G14" s="46">
        <v>3304.6639999999998</v>
      </c>
      <c r="H14" s="47">
        <v>465.54200000000003</v>
      </c>
      <c r="I14" s="46">
        <v>319.63799999999992</v>
      </c>
      <c r="J14" s="46">
        <v>111.45699999999999</v>
      </c>
      <c r="K14" s="46"/>
      <c r="L14" s="46">
        <v>1523.9549999999999</v>
      </c>
      <c r="M14" s="46">
        <v>444.23477777777771</v>
      </c>
      <c r="N14" s="46"/>
      <c r="O14" s="46"/>
      <c r="P14" s="45">
        <v>4917.1283333333322</v>
      </c>
      <c r="Q14" s="46">
        <v>430.59666666666669</v>
      </c>
      <c r="R14" s="46">
        <v>1037.4216666699999</v>
      </c>
      <c r="S14" s="46">
        <v>165.12866666666665</v>
      </c>
      <c r="T14" s="46"/>
      <c r="U14" s="46">
        <v>634.44633333333331</v>
      </c>
      <c r="V14" s="46">
        <v>45.859000000000009</v>
      </c>
      <c r="W14" s="46"/>
      <c r="X14" s="46">
        <v>42.080333333333336</v>
      </c>
      <c r="Y14" s="46"/>
      <c r="Z14" s="45">
        <v>253.61166666666662</v>
      </c>
      <c r="AA14" s="46">
        <v>138.2996666666667</v>
      </c>
      <c r="AB14" s="46">
        <v>278.99533333333335</v>
      </c>
      <c r="AC14" s="46"/>
      <c r="AD14" s="46">
        <v>18.157</v>
      </c>
      <c r="AE14" s="46">
        <v>2.6076666666666668</v>
      </c>
      <c r="AF14" s="46">
        <v>28.276</v>
      </c>
      <c r="AG14" s="46">
        <v>395.11566666666658</v>
      </c>
      <c r="AH14" s="47">
        <v>193.42666666666668</v>
      </c>
      <c r="AI14" s="45">
        <v>15105.119666666667</v>
      </c>
      <c r="AJ14" s="46">
        <v>540.70233333333294</v>
      </c>
      <c r="AK14" s="46">
        <v>84.24433333333333</v>
      </c>
      <c r="AL14" s="46"/>
      <c r="AM14" s="46">
        <v>10.371666666666666</v>
      </c>
      <c r="AN14" s="46"/>
      <c r="AO14" s="47"/>
      <c r="AP14" s="51">
        <f t="shared" si="0"/>
        <v>38238.178777781119</v>
      </c>
      <c r="AQ14" s="51">
        <f>+AP14-SUM(I14:P14)</f>
        <v>30921.76566667001</v>
      </c>
      <c r="AR14" s="51">
        <v>50</v>
      </c>
      <c r="AS14" s="51">
        <f t="shared" si="10"/>
        <v>30871.76566667001</v>
      </c>
      <c r="AT14" s="48">
        <f t="shared" si="2"/>
        <v>18789.966333336666</v>
      </c>
      <c r="AU14" s="51">
        <f>+AT14*30</f>
        <v>563698.99000009999</v>
      </c>
      <c r="AV14" s="48">
        <f t="shared" si="4"/>
        <v>17048.927666666666</v>
      </c>
      <c r="AW14" s="48">
        <f t="shared" si="5"/>
        <v>511467.83</v>
      </c>
      <c r="AX14" s="51">
        <f t="shared" si="11"/>
        <v>35838.894000003333</v>
      </c>
      <c r="AY14" s="51">
        <f>+AX14*30</f>
        <v>1075166.8200000999</v>
      </c>
      <c r="AZ14" s="49"/>
      <c r="BA14" s="203">
        <v>15105.119666666667</v>
      </c>
      <c r="BB14" s="204">
        <f>+BA14*$A$14</f>
        <v>453153.59</v>
      </c>
      <c r="BD14" s="220">
        <v>193.42666666666668</v>
      </c>
      <c r="BE14" s="46">
        <v>18.157</v>
      </c>
      <c r="BF14" s="204">
        <f t="shared" si="6"/>
        <v>6347.51</v>
      </c>
      <c r="BH14" s="203">
        <v>28.276</v>
      </c>
      <c r="BI14" s="46">
        <v>395.11566666666658</v>
      </c>
      <c r="BJ14" s="204">
        <f t="shared" si="7"/>
        <v>12701.749999999998</v>
      </c>
      <c r="BL14" s="203">
        <v>253.61166666666662</v>
      </c>
      <c r="BM14" s="46">
        <v>138.2996666666667</v>
      </c>
      <c r="BN14" s="46">
        <v>278.99533333333335</v>
      </c>
      <c r="BO14" s="46"/>
      <c r="BP14" s="46">
        <v>2.6076666666666668</v>
      </c>
      <c r="BQ14" s="46">
        <v>540.70233333333294</v>
      </c>
      <c r="BR14" s="46">
        <v>84.24433333333333</v>
      </c>
      <c r="BS14" s="46">
        <v>10.371666666666666</v>
      </c>
      <c r="BT14" s="155">
        <f t="shared" si="8"/>
        <v>1308.8326666666662</v>
      </c>
      <c r="BU14" s="204">
        <f t="shared" si="9"/>
        <v>39264.979999999989</v>
      </c>
    </row>
    <row r="15" spans="1:73" ht="12.75" customHeight="1">
      <c r="A15" s="20">
        <v>31</v>
      </c>
      <c r="B15" s="50" t="s">
        <v>77</v>
      </c>
      <c r="C15" s="45">
        <v>394.06838709677425</v>
      </c>
      <c r="D15" s="46">
        <v>493.5145161290323</v>
      </c>
      <c r="E15" s="46">
        <v>334.26967741935482</v>
      </c>
      <c r="F15" s="46">
        <v>6724.7364516129046</v>
      </c>
      <c r="G15" s="46">
        <v>3049.5048387096804</v>
      </c>
      <c r="H15" s="47">
        <v>433.33064516129031</v>
      </c>
      <c r="I15" s="46">
        <v>308.14548387096767</v>
      </c>
      <c r="J15" s="46">
        <v>112.98387096774192</v>
      </c>
      <c r="K15" s="46"/>
      <c r="L15" s="46">
        <v>1443.5835483870967</v>
      </c>
      <c r="M15" s="46">
        <v>426.50580645161278</v>
      </c>
      <c r="N15" s="46"/>
      <c r="O15" s="46"/>
      <c r="P15" s="45">
        <v>5551.4341935483872</v>
      </c>
      <c r="Q15" s="46">
        <v>406.61290322580646</v>
      </c>
      <c r="R15" s="46">
        <v>1017.6774193548387</v>
      </c>
      <c r="S15" s="46">
        <v>157.11451612903227</v>
      </c>
      <c r="T15" s="46"/>
      <c r="U15" s="46">
        <v>741.20516129032262</v>
      </c>
      <c r="V15" s="46">
        <v>37.689354838709676</v>
      </c>
      <c r="W15" s="46"/>
      <c r="X15" s="46">
        <v>38.125483870967749</v>
      </c>
      <c r="Y15" s="46"/>
      <c r="Z15" s="45">
        <v>239.07064516129032</v>
      </c>
      <c r="AA15" s="46">
        <v>138.69645161290322</v>
      </c>
      <c r="AB15" s="46">
        <v>258.77903225806449</v>
      </c>
      <c r="AC15" s="46"/>
      <c r="AD15" s="46">
        <v>19.259677419354812</v>
      </c>
      <c r="AE15" s="46">
        <v>3.5951612903225807</v>
      </c>
      <c r="AF15" s="46">
        <v>28.726129032258097</v>
      </c>
      <c r="AG15" s="46">
        <v>410.73580645161292</v>
      </c>
      <c r="AH15" s="47">
        <v>192.73516129032257</v>
      </c>
      <c r="AI15" s="45">
        <v>14135.63258064516</v>
      </c>
      <c r="AJ15" s="46">
        <v>508.76806451612902</v>
      </c>
      <c r="AK15" s="46">
        <v>66.515483870967742</v>
      </c>
      <c r="AL15" s="46"/>
      <c r="AM15" s="46">
        <v>10.450645161290323</v>
      </c>
      <c r="AN15" s="46"/>
      <c r="AO15" s="47"/>
      <c r="AP15" s="52">
        <f t="shared" si="0"/>
        <v>37683.467096774206</v>
      </c>
      <c r="AQ15" s="53">
        <f>+AP15-SUM(I15:P15)</f>
        <v>29840.814193548402</v>
      </c>
      <c r="AR15" s="54"/>
      <c r="AS15" s="54">
        <f t="shared" si="10"/>
        <v>29840.814193548402</v>
      </c>
      <c r="AT15" s="48">
        <f t="shared" si="2"/>
        <v>19379.283548387102</v>
      </c>
      <c r="AU15" s="55">
        <f>+AT15*30</f>
        <v>581378.50645161304</v>
      </c>
      <c r="AV15" s="48">
        <f t="shared" si="4"/>
        <v>16012.964838709677</v>
      </c>
      <c r="AW15" s="48">
        <f t="shared" si="5"/>
        <v>496401.91</v>
      </c>
      <c r="AX15" s="56">
        <f t="shared" si="11"/>
        <v>35392.248387096777</v>
      </c>
      <c r="AY15" s="56">
        <f>+AX15*30</f>
        <v>1061767.4516129033</v>
      </c>
      <c r="AZ15" s="49"/>
      <c r="BA15" s="203">
        <v>14135.63258064516</v>
      </c>
      <c r="BB15" s="204">
        <f>+BA15*$A$15</f>
        <v>438204.61</v>
      </c>
      <c r="BD15" s="220">
        <v>192.73516129032257</v>
      </c>
      <c r="BE15" s="46">
        <v>19.259677419354812</v>
      </c>
      <c r="BF15" s="204">
        <f t="shared" si="6"/>
        <v>6571.8399999999983</v>
      </c>
      <c r="BH15" s="203">
        <v>28.726129032258097</v>
      </c>
      <c r="BI15" s="46">
        <v>410.73580645161292</v>
      </c>
      <c r="BJ15" s="204">
        <f t="shared" si="7"/>
        <v>13623.320000000002</v>
      </c>
      <c r="BL15" s="203">
        <v>239.07064516129032</v>
      </c>
      <c r="BM15" s="46">
        <v>138.69645161290322</v>
      </c>
      <c r="BN15" s="46">
        <v>258.77903225806449</v>
      </c>
      <c r="BO15" s="46"/>
      <c r="BP15" s="46">
        <v>3.5951612903225807</v>
      </c>
      <c r="BQ15" s="46">
        <v>508.76806451612902</v>
      </c>
      <c r="BR15" s="46">
        <v>66.515483870967742</v>
      </c>
      <c r="BS15" s="46">
        <v>10.450645161290323</v>
      </c>
      <c r="BT15" s="155">
        <f t="shared" si="8"/>
        <v>1225.8754838709676</v>
      </c>
      <c r="BU15" s="204">
        <f t="shared" si="9"/>
        <v>38002.14</v>
      </c>
    </row>
    <row r="16" spans="1:73" ht="12.75" customHeight="1">
      <c r="A16" s="20">
        <v>30</v>
      </c>
      <c r="B16" s="50" t="s">
        <v>78</v>
      </c>
      <c r="C16" s="45">
        <v>386.34666666666669</v>
      </c>
      <c r="D16" s="46">
        <v>458.08000000000004</v>
      </c>
      <c r="E16" s="46">
        <v>443.91566666666665</v>
      </c>
      <c r="F16" s="46">
        <v>6563.5240000000003</v>
      </c>
      <c r="G16" s="46">
        <v>3011.7083333333339</v>
      </c>
      <c r="H16" s="47">
        <v>413.65699999999998</v>
      </c>
      <c r="I16" s="46">
        <v>265.55833333300001</v>
      </c>
      <c r="J16" s="46">
        <v>138.92266666699999</v>
      </c>
      <c r="K16" s="46"/>
      <c r="L16" s="46">
        <v>1354.7116666666668</v>
      </c>
      <c r="M16" s="46">
        <v>401.70905555555561</v>
      </c>
      <c r="N16" s="46"/>
      <c r="O16" s="46"/>
      <c r="P16" s="45">
        <v>5628.0420000000013</v>
      </c>
      <c r="Q16" s="46">
        <v>404.673</v>
      </c>
      <c r="R16" s="46">
        <v>972.63733333333334</v>
      </c>
      <c r="S16" s="46">
        <v>161.81700000000001</v>
      </c>
      <c r="T16" s="46"/>
      <c r="U16" s="46">
        <v>673.34899999999993</v>
      </c>
      <c r="V16" s="46">
        <v>34.478999999999999</v>
      </c>
      <c r="W16" s="46"/>
      <c r="X16" s="46">
        <v>37.758000000000003</v>
      </c>
      <c r="Y16" s="46"/>
      <c r="Z16" s="45">
        <v>212.422</v>
      </c>
      <c r="AA16" s="46">
        <v>139.12100000000001</v>
      </c>
      <c r="AB16" s="46">
        <v>201.89766666666668</v>
      </c>
      <c r="AC16" s="46"/>
      <c r="AD16" s="46">
        <v>18.201999999999998</v>
      </c>
      <c r="AE16" s="46">
        <v>2.0866666666666669</v>
      </c>
      <c r="AF16" s="46">
        <v>24.001999999999999</v>
      </c>
      <c r="AG16" s="46">
        <v>389.43133333333333</v>
      </c>
      <c r="AH16" s="47">
        <v>180.51666666666668</v>
      </c>
      <c r="AI16" s="45">
        <v>15508.28266666667</v>
      </c>
      <c r="AJ16" s="46">
        <v>482.07366666666667</v>
      </c>
      <c r="AK16" s="46">
        <v>56.31133333333333</v>
      </c>
      <c r="AL16" s="46"/>
      <c r="AM16" s="46">
        <v>11.974333333333334</v>
      </c>
      <c r="AN16" s="46"/>
      <c r="AO16" s="47"/>
      <c r="AP16" s="52">
        <f t="shared" si="0"/>
        <v>38577.210055555552</v>
      </c>
      <c r="AQ16" s="53">
        <f>+AP16-SUM(I16:P16)</f>
        <v>30788.266333333326</v>
      </c>
      <c r="AT16" s="48">
        <f t="shared" si="2"/>
        <v>19189.987000000001</v>
      </c>
      <c r="AU16" s="55">
        <f>+AT16*31</f>
        <v>594889.59700000007</v>
      </c>
      <c r="AV16" s="48">
        <f t="shared" si="4"/>
        <v>17226.321333333337</v>
      </c>
      <c r="AW16" s="48">
        <f t="shared" si="5"/>
        <v>516789.64000000013</v>
      </c>
      <c r="AX16" s="56">
        <f t="shared" si="11"/>
        <v>36416.308333333334</v>
      </c>
      <c r="AY16" s="56">
        <f>+AX16*31</f>
        <v>1128905.5583333333</v>
      </c>
      <c r="AZ16" s="49"/>
      <c r="BA16" s="203">
        <v>15508.28266666667</v>
      </c>
      <c r="BB16" s="204">
        <f>+BA16*$A$16</f>
        <v>465248.4800000001</v>
      </c>
      <c r="BD16" s="220">
        <v>180.51666666666668</v>
      </c>
      <c r="BE16" s="46">
        <v>18.201999999999998</v>
      </c>
      <c r="BF16" s="204">
        <f t="shared" si="6"/>
        <v>5961.56</v>
      </c>
      <c r="BH16" s="203">
        <v>24.001999999999999</v>
      </c>
      <c r="BI16" s="46">
        <v>389.43133333333333</v>
      </c>
      <c r="BJ16" s="204">
        <f t="shared" si="7"/>
        <v>12403</v>
      </c>
      <c r="BL16" s="203">
        <v>212.422</v>
      </c>
      <c r="BM16" s="46">
        <v>139.12100000000001</v>
      </c>
      <c r="BN16" s="46">
        <v>201.89766666666668</v>
      </c>
      <c r="BO16" s="46"/>
      <c r="BP16" s="46">
        <v>2.0866666666666669</v>
      </c>
      <c r="BQ16" s="46">
        <v>482.07366666666667</v>
      </c>
      <c r="BR16" s="46">
        <v>56.31133333333333</v>
      </c>
      <c r="BS16" s="46">
        <v>11.974333333333334</v>
      </c>
      <c r="BT16" s="155">
        <f t="shared" si="8"/>
        <v>1105.8866666666668</v>
      </c>
      <c r="BU16" s="204">
        <f t="shared" si="9"/>
        <v>33176.600000000006</v>
      </c>
    </row>
    <row r="17" spans="1:73" ht="15" thickBot="1">
      <c r="A17" s="20">
        <v>31</v>
      </c>
      <c r="B17" s="57" t="s">
        <v>79</v>
      </c>
      <c r="C17" s="58">
        <v>410.94258064516129</v>
      </c>
      <c r="D17" s="59">
        <v>459.17225806451614</v>
      </c>
      <c r="E17" s="59">
        <v>483.55258064516136</v>
      </c>
      <c r="F17" s="59">
        <v>7703.8203225806456</v>
      </c>
      <c r="G17" s="59">
        <v>3014.5122580645166</v>
      </c>
      <c r="H17" s="60">
        <v>428.95419354838708</v>
      </c>
      <c r="I17" s="59">
        <v>282.10032258064524</v>
      </c>
      <c r="J17" s="59">
        <v>99.36612903225803</v>
      </c>
      <c r="K17" s="59"/>
      <c r="L17" s="59">
        <v>1301.9129032258068</v>
      </c>
      <c r="M17" s="59">
        <v>386.25924731182789</v>
      </c>
      <c r="N17" s="59"/>
      <c r="O17" s="59"/>
      <c r="P17" s="58">
        <v>6036.6977419354826</v>
      </c>
      <c r="Q17" s="59">
        <v>381.15967741935481</v>
      </c>
      <c r="R17" s="59">
        <v>997.08354838709647</v>
      </c>
      <c r="S17" s="59">
        <v>154.44838709677418</v>
      </c>
      <c r="T17" s="59"/>
      <c r="U17" s="59">
        <v>683.50064516129044</v>
      </c>
      <c r="V17" s="59">
        <v>25.865806451612904</v>
      </c>
      <c r="W17" s="59"/>
      <c r="X17" s="59">
        <v>10.61225806451613</v>
      </c>
      <c r="Y17" s="59"/>
      <c r="Z17" s="58">
        <v>224.42741935483872</v>
      </c>
      <c r="AA17" s="59">
        <v>170.30354838709678</v>
      </c>
      <c r="AB17" s="59">
        <v>249.63967741935483</v>
      </c>
      <c r="AC17" s="59"/>
      <c r="AD17" s="59">
        <v>17.941935483870971</v>
      </c>
      <c r="AE17" s="59">
        <v>1.5403225806451613</v>
      </c>
      <c r="AF17" s="59">
        <v>23.285161290322581</v>
      </c>
      <c r="AG17" s="59">
        <v>395.64580645161288</v>
      </c>
      <c r="AH17" s="60">
        <v>177.98870967741934</v>
      </c>
      <c r="AI17" s="58">
        <v>15052.216451612907</v>
      </c>
      <c r="AJ17" s="59">
        <v>493.00645161290322</v>
      </c>
      <c r="AK17" s="59">
        <v>77.008709677419347</v>
      </c>
      <c r="AL17" s="59"/>
      <c r="AM17" s="59">
        <v>8.936451612903225</v>
      </c>
      <c r="AN17" s="59"/>
      <c r="AO17" s="60"/>
      <c r="AP17" s="61">
        <f t="shared" si="0"/>
        <v>39751.901505376351</v>
      </c>
      <c r="AQ17" s="53">
        <f>+AP17-SUM(I17:P17)</f>
        <v>31645.565161290331</v>
      </c>
      <c r="AT17" s="48">
        <f t="shared" si="2"/>
        <v>20790.322258064516</v>
      </c>
      <c r="AU17" s="62">
        <f>+AT17*30</f>
        <v>623709.66774193547</v>
      </c>
      <c r="AV17" s="48">
        <f t="shared" si="4"/>
        <v>16891.940645161292</v>
      </c>
      <c r="AW17" s="48">
        <f t="shared" si="5"/>
        <v>523650.16000000003</v>
      </c>
      <c r="AX17" s="63">
        <f t="shared" si="11"/>
        <v>37682.262903225812</v>
      </c>
      <c r="AY17" s="63">
        <f>+AX17*30</f>
        <v>1130467.8870967743</v>
      </c>
      <c r="AZ17" s="49"/>
      <c r="BA17" s="205">
        <v>15052.216451612907</v>
      </c>
      <c r="BB17" s="206">
        <f>+BA17*$A$17</f>
        <v>466618.71000000014</v>
      </c>
      <c r="BD17" s="221">
        <v>177.98870967741934</v>
      </c>
      <c r="BE17" s="222">
        <v>17.941935483870971</v>
      </c>
      <c r="BF17" s="206">
        <f t="shared" si="6"/>
        <v>6073.8499999999995</v>
      </c>
      <c r="BH17" s="205">
        <v>23.285161290322581</v>
      </c>
      <c r="BI17" s="222">
        <v>395.64580645161288</v>
      </c>
      <c r="BJ17" s="206">
        <f t="shared" si="7"/>
        <v>12986.86</v>
      </c>
      <c r="BL17" s="205">
        <v>224.42741935483872</v>
      </c>
      <c r="BM17" s="222">
        <v>170.30354838709678</v>
      </c>
      <c r="BN17" s="222">
        <v>249.63967741935483</v>
      </c>
      <c r="BO17" s="222"/>
      <c r="BP17" s="222">
        <v>1.5403225806451613</v>
      </c>
      <c r="BQ17" s="222">
        <v>493.00645161290322</v>
      </c>
      <c r="BR17" s="222">
        <v>77.008709677419347</v>
      </c>
      <c r="BS17" s="222">
        <v>8.936451612903225</v>
      </c>
      <c r="BT17" s="229">
        <f t="shared" si="8"/>
        <v>1224.8625806451614</v>
      </c>
      <c r="BU17" s="206">
        <f t="shared" si="9"/>
        <v>37970.740000000005</v>
      </c>
    </row>
    <row r="18" spans="1:73">
      <c r="A18" s="20"/>
      <c r="B18" s="20" t="s">
        <v>80</v>
      </c>
      <c r="C18" s="64">
        <f t="shared" ref="C18:M18" si="12">AVERAGE(C6:C17)</f>
        <v>398.71192005888366</v>
      </c>
      <c r="D18" s="64">
        <f t="shared" si="12"/>
        <v>448.08615757808502</v>
      </c>
      <c r="E18" s="64"/>
      <c r="F18" s="64">
        <f t="shared" si="12"/>
        <v>6729.7300022207264</v>
      </c>
      <c r="G18" s="64">
        <f t="shared" si="12"/>
        <v>3528.1561331925254</v>
      </c>
      <c r="H18" s="64"/>
      <c r="I18" s="64">
        <f t="shared" si="12"/>
        <v>365.24475313617296</v>
      </c>
      <c r="J18" s="64">
        <f t="shared" si="12"/>
        <v>62.030502752203923</v>
      </c>
      <c r="K18" s="64"/>
      <c r="L18" s="64">
        <f t="shared" si="12"/>
        <v>1649.2991201356888</v>
      </c>
      <c r="M18" s="64">
        <f t="shared" si="12"/>
        <v>472.26640192438975</v>
      </c>
      <c r="N18" s="64"/>
      <c r="O18" s="65" t="e">
        <f>AVERAGE(O6:O17)</f>
        <v>#DIV/0!</v>
      </c>
      <c r="P18" s="65">
        <f>AVERAGE(P6:P17)</f>
        <v>5160.0668713517662</v>
      </c>
      <c r="Q18" s="65"/>
      <c r="R18" s="65"/>
      <c r="S18" s="64"/>
      <c r="T18" s="65" t="e">
        <f>AVERAGE(T6:T17)</f>
        <v>#DIV/0!</v>
      </c>
      <c r="U18" s="65"/>
      <c r="V18" s="65"/>
      <c r="W18" s="65"/>
      <c r="X18" s="65"/>
      <c r="Y18" s="65"/>
      <c r="Z18" s="23">
        <f t="shared" ref="Z18:AE18" si="13">AVERAGE(Z6:Z17)</f>
        <v>205.03207917306705</v>
      </c>
      <c r="AA18" s="23">
        <f t="shared" si="13"/>
        <v>158.88754845110091</v>
      </c>
      <c r="AB18" s="23">
        <f t="shared" si="13"/>
        <v>267.76880382744497</v>
      </c>
      <c r="AC18" s="23"/>
      <c r="AD18" s="23">
        <f t="shared" si="13"/>
        <v>18.555837557603684</v>
      </c>
      <c r="AE18" s="23">
        <f t="shared" si="13"/>
        <v>2.4652638888888885</v>
      </c>
      <c r="AF18" s="23"/>
      <c r="AG18" s="23"/>
      <c r="AH18" s="23"/>
      <c r="AI18" s="23">
        <f>AVERAGE(AI6:AI17)</f>
        <v>17265.518617575715</v>
      </c>
      <c r="AJ18" s="23">
        <f>AVERAGE(AJ6:AJ17)</f>
        <v>617.62127854582684</v>
      </c>
      <c r="AK18" s="23">
        <f>AVERAGE(AK6:AK17)</f>
        <v>91.744542626728105</v>
      </c>
      <c r="AL18" s="23"/>
      <c r="AM18" s="23">
        <f>AVERAGE(AM6:AM17)</f>
        <v>11.699887288786483</v>
      </c>
      <c r="AN18" s="23"/>
      <c r="AO18" s="23"/>
      <c r="AP18" s="66">
        <f>((AP6*$A$6)+(AP7*$A$7)+(AP8*$A$8)+(AP9*$A$9)+(AP10*$A$10)+(AP11*$A$11)+(AP12*$A$12)+(AP13*$A$13)+(AP14*$A$14)+(AP15*$A$15)+(AP16*$A$16)+(AP17*$A$17))/365</f>
        <v>40857.732580463213</v>
      </c>
      <c r="BF18" s="238"/>
      <c r="BJ18" s="238"/>
    </row>
    <row r="19" spans="1:73" ht="15" thickBot="1">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X19" s="71"/>
    </row>
    <row r="20" spans="1:73" ht="15" thickBot="1">
      <c r="A20" s="20"/>
      <c r="B20" t="s">
        <v>81</v>
      </c>
      <c r="C20" s="20"/>
      <c r="D20" s="20"/>
      <c r="E20" s="20"/>
      <c r="F20" s="20"/>
      <c r="G20" s="20"/>
      <c r="H20" s="20"/>
      <c r="I20" s="20"/>
      <c r="J20" s="20"/>
      <c r="K20" s="20"/>
      <c r="L20" s="20"/>
      <c r="M20" s="67">
        <v>0.25</v>
      </c>
      <c r="N20" s="67"/>
      <c r="O20" s="67">
        <v>0</v>
      </c>
      <c r="P20" s="67">
        <v>0.01</v>
      </c>
      <c r="Q20" s="68"/>
      <c r="R20" s="68"/>
      <c r="S20" s="20"/>
      <c r="T20" s="69"/>
      <c r="U20" s="69"/>
      <c r="V20" s="69"/>
      <c r="W20" s="69"/>
      <c r="X20" s="69"/>
      <c r="Y20" s="69"/>
      <c r="Z20" s="23"/>
      <c r="AA20" s="23"/>
      <c r="AB20" s="23"/>
      <c r="AC20" s="23"/>
      <c r="AD20" s="23"/>
      <c r="AE20" s="23"/>
      <c r="AF20" s="23"/>
      <c r="AG20" s="23"/>
      <c r="AH20" s="23"/>
      <c r="AI20" s="23"/>
      <c r="AJ20" s="23"/>
      <c r="AK20" s="23"/>
      <c r="AL20" s="23"/>
      <c r="AM20" s="23"/>
      <c r="AN20" s="23"/>
      <c r="AO20" s="23"/>
      <c r="AP20" s="20"/>
      <c r="AU20" s="823" t="s">
        <v>99</v>
      </c>
      <c r="AV20" s="824"/>
      <c r="AW20" s="824"/>
      <c r="AX20" s="824"/>
      <c r="AY20" s="824"/>
      <c r="AZ20" s="824"/>
      <c r="BA20" s="209"/>
      <c r="BD20" s="823" t="s">
        <v>100</v>
      </c>
      <c r="BE20" s="824"/>
      <c r="BF20" s="824"/>
      <c r="BG20" s="824"/>
      <c r="BH20" s="824"/>
      <c r="BI20" s="824"/>
      <c r="BJ20" s="824"/>
      <c r="BK20" s="824"/>
      <c r="BL20" s="824"/>
      <c r="BM20" s="824"/>
      <c r="BN20" s="825"/>
    </row>
    <row r="21" spans="1:73" s="71" customFormat="1" ht="41.4">
      <c r="A21" s="70"/>
      <c r="B21" s="25" t="s">
        <v>23</v>
      </c>
      <c r="C21" s="25" t="s">
        <v>24</v>
      </c>
      <c r="D21" s="25" t="s">
        <v>25</v>
      </c>
      <c r="E21" s="25" t="s">
        <v>26</v>
      </c>
      <c r="F21" s="25" t="s">
        <v>27</v>
      </c>
      <c r="G21" s="25" t="s">
        <v>28</v>
      </c>
      <c r="H21" s="25" t="s">
        <v>29</v>
      </c>
      <c r="I21" s="25" t="s">
        <v>30</v>
      </c>
      <c r="J21" s="25" t="s">
        <v>31</v>
      </c>
      <c r="K21" s="25" t="s">
        <v>32</v>
      </c>
      <c r="L21" s="25" t="s">
        <v>33</v>
      </c>
      <c r="M21" s="25" t="s">
        <v>34</v>
      </c>
      <c r="N21" s="25" t="s">
        <v>35</v>
      </c>
      <c r="O21" s="25" t="s">
        <v>36</v>
      </c>
      <c r="P21" s="25" t="s">
        <v>37</v>
      </c>
      <c r="Q21" s="25" t="s">
        <v>38</v>
      </c>
      <c r="R21" s="25" t="s">
        <v>39</v>
      </c>
      <c r="S21" s="25" t="s">
        <v>40</v>
      </c>
      <c r="T21" s="25" t="s">
        <v>41</v>
      </c>
      <c r="U21" s="25" t="s">
        <v>42</v>
      </c>
      <c r="V21" s="25" t="s">
        <v>43</v>
      </c>
      <c r="W21" s="25" t="s">
        <v>44</v>
      </c>
      <c r="X21" s="25" t="s">
        <v>45</v>
      </c>
      <c r="Y21" s="25" t="s">
        <v>46</v>
      </c>
      <c r="Z21" s="25" t="s">
        <v>47</v>
      </c>
      <c r="AA21" s="25" t="s">
        <v>48</v>
      </c>
      <c r="AB21" s="25" t="s">
        <v>49</v>
      </c>
      <c r="AC21" s="25" t="s">
        <v>50</v>
      </c>
      <c r="AD21" s="25" t="s">
        <v>51</v>
      </c>
      <c r="AE21" s="25" t="s">
        <v>52</v>
      </c>
      <c r="AF21" s="28" t="s">
        <v>53</v>
      </c>
      <c r="AG21" s="29" t="s">
        <v>54</v>
      </c>
      <c r="AH21" s="25" t="s">
        <v>55</v>
      </c>
      <c r="AI21" s="25" t="s">
        <v>56</v>
      </c>
      <c r="AJ21" s="25" t="s">
        <v>57</v>
      </c>
      <c r="AK21" s="25" t="s">
        <v>58</v>
      </c>
      <c r="AL21" s="25" t="s">
        <v>59</v>
      </c>
      <c r="AM21" s="25" t="s">
        <v>60</v>
      </c>
      <c r="AN21" s="25" t="s">
        <v>61</v>
      </c>
      <c r="AO21" s="25" t="s">
        <v>62</v>
      </c>
      <c r="AP21" s="30" t="s">
        <v>19</v>
      </c>
      <c r="AU21" s="227" t="s">
        <v>24</v>
      </c>
      <c r="AV21" s="223" t="s">
        <v>25</v>
      </c>
      <c r="AW21" s="223" t="s">
        <v>26</v>
      </c>
      <c r="AX21" s="223" t="s">
        <v>27</v>
      </c>
      <c r="AY21" s="223" t="s">
        <v>28</v>
      </c>
      <c r="AZ21" s="223" t="s">
        <v>29</v>
      </c>
      <c r="BA21" s="228" t="s">
        <v>99</v>
      </c>
      <c r="BD21" s="224" t="s">
        <v>37</v>
      </c>
      <c r="BE21" s="225" t="s">
        <v>38</v>
      </c>
      <c r="BF21" s="225" t="s">
        <v>39</v>
      </c>
      <c r="BG21" s="225" t="s">
        <v>40</v>
      </c>
      <c r="BH21" s="225" t="s">
        <v>41</v>
      </c>
      <c r="BI21" s="225" t="s">
        <v>42</v>
      </c>
      <c r="BJ21" s="225" t="s">
        <v>43</v>
      </c>
      <c r="BK21" s="225" t="s">
        <v>44</v>
      </c>
      <c r="BL21" s="225" t="s">
        <v>45</v>
      </c>
      <c r="BM21" s="225" t="s">
        <v>46</v>
      </c>
      <c r="BN21" s="226" t="s">
        <v>100</v>
      </c>
    </row>
    <row r="22" spans="1:73">
      <c r="A22" s="20"/>
      <c r="B22" s="35"/>
      <c r="C22" s="35" t="s">
        <v>66</v>
      </c>
      <c r="D22" s="35" t="s">
        <v>66</v>
      </c>
      <c r="E22" s="35" t="s">
        <v>66</v>
      </c>
      <c r="F22" s="35" t="s">
        <v>66</v>
      </c>
      <c r="G22" s="35" t="s">
        <v>66</v>
      </c>
      <c r="H22" s="35" t="s">
        <v>66</v>
      </c>
      <c r="I22" s="35" t="s">
        <v>66</v>
      </c>
      <c r="J22" s="35" t="s">
        <v>66</v>
      </c>
      <c r="K22" s="35" t="s">
        <v>66</v>
      </c>
      <c r="L22" s="35" t="s">
        <v>66</v>
      </c>
      <c r="M22" s="35" t="s">
        <v>66</v>
      </c>
      <c r="N22" s="35" t="s">
        <v>66</v>
      </c>
      <c r="O22" s="35" t="s">
        <v>66</v>
      </c>
      <c r="P22" s="35" t="s">
        <v>66</v>
      </c>
      <c r="Q22" s="35" t="s">
        <v>66</v>
      </c>
      <c r="R22" s="35" t="s">
        <v>66</v>
      </c>
      <c r="S22" s="35" t="s">
        <v>66</v>
      </c>
      <c r="T22" s="35" t="s">
        <v>66</v>
      </c>
      <c r="U22" s="35" t="s">
        <v>66</v>
      </c>
      <c r="V22" s="35" t="s">
        <v>66</v>
      </c>
      <c r="W22" s="35" t="s">
        <v>66</v>
      </c>
      <c r="X22" s="35" t="s">
        <v>66</v>
      </c>
      <c r="Y22" s="35" t="s">
        <v>66</v>
      </c>
      <c r="Z22" s="38" t="s">
        <v>66</v>
      </c>
      <c r="AA22" s="38" t="s">
        <v>66</v>
      </c>
      <c r="AB22" s="38" t="s">
        <v>66</v>
      </c>
      <c r="AC22" s="38" t="s">
        <v>66</v>
      </c>
      <c r="AD22" s="38" t="s">
        <v>66</v>
      </c>
      <c r="AE22" s="38" t="s">
        <v>66</v>
      </c>
      <c r="AF22" s="38" t="s">
        <v>66</v>
      </c>
      <c r="AG22" s="38" t="s">
        <v>66</v>
      </c>
      <c r="AH22" s="38" t="s">
        <v>66</v>
      </c>
      <c r="AI22" s="38" t="s">
        <v>66</v>
      </c>
      <c r="AJ22" s="38" t="s">
        <v>66</v>
      </c>
      <c r="AK22" s="38" t="s">
        <v>66</v>
      </c>
      <c r="AL22" s="38" t="s">
        <v>66</v>
      </c>
      <c r="AM22" s="38" t="s">
        <v>66</v>
      </c>
      <c r="AN22" s="38" t="s">
        <v>66</v>
      </c>
      <c r="AO22" s="39" t="s">
        <v>66</v>
      </c>
      <c r="AP22" s="40" t="s">
        <v>66</v>
      </c>
      <c r="AU22" s="235" t="s">
        <v>66</v>
      </c>
      <c r="AV22" s="234" t="s">
        <v>66</v>
      </c>
      <c r="AW22" s="234" t="s">
        <v>66</v>
      </c>
      <c r="AX22" s="234" t="s">
        <v>66</v>
      </c>
      <c r="AY22" s="234" t="s">
        <v>66</v>
      </c>
      <c r="AZ22" s="234" t="s">
        <v>66</v>
      </c>
      <c r="BA22" s="228" t="s">
        <v>67</v>
      </c>
      <c r="BD22" s="235" t="s">
        <v>66</v>
      </c>
      <c r="BE22" s="234" t="s">
        <v>66</v>
      </c>
      <c r="BF22" s="234" t="s">
        <v>66</v>
      </c>
      <c r="BG22" s="234" t="s">
        <v>66</v>
      </c>
      <c r="BH22" s="234" t="s">
        <v>66</v>
      </c>
      <c r="BI22" s="234" t="s">
        <v>66</v>
      </c>
      <c r="BJ22" s="234" t="s">
        <v>66</v>
      </c>
      <c r="BK22" s="234" t="s">
        <v>66</v>
      </c>
      <c r="BL22" s="234" t="s">
        <v>66</v>
      </c>
      <c r="BM22" s="234" t="s">
        <v>66</v>
      </c>
      <c r="BN22" s="228" t="s">
        <v>67</v>
      </c>
    </row>
    <row r="23" spans="1:73">
      <c r="A23" s="20"/>
      <c r="B23" s="72" t="s">
        <v>68</v>
      </c>
      <c r="C23" s="73"/>
      <c r="D23" s="74"/>
      <c r="E23" s="74">
        <v>81.386129032258097</v>
      </c>
      <c r="F23" s="74"/>
      <c r="G23" s="74"/>
      <c r="H23" s="75"/>
      <c r="I23" s="74"/>
      <c r="J23" s="74"/>
      <c r="K23" s="74"/>
      <c r="L23" s="74"/>
      <c r="M23" s="74">
        <v>122.595483870968</v>
      </c>
      <c r="N23" s="74"/>
      <c r="O23" s="74"/>
      <c r="P23" s="73">
        <v>0</v>
      </c>
      <c r="Q23" s="74">
        <v>0.50903225806451613</v>
      </c>
      <c r="R23" s="74"/>
      <c r="S23" s="74"/>
      <c r="T23" s="74"/>
      <c r="U23" s="74"/>
      <c r="V23" s="74"/>
      <c r="W23" s="74"/>
      <c r="X23" s="74"/>
      <c r="Y23" s="74"/>
      <c r="Z23" s="76"/>
      <c r="AA23" s="77"/>
      <c r="AB23" s="77"/>
      <c r="AC23" s="77"/>
      <c r="AD23" s="77"/>
      <c r="AE23" s="77"/>
      <c r="AF23" s="77"/>
      <c r="AG23" s="77"/>
      <c r="AH23" s="78"/>
      <c r="AI23" s="79">
        <v>92.629677419354806</v>
      </c>
      <c r="AJ23" s="77">
        <v>8.9606451612903193</v>
      </c>
      <c r="AK23" s="77"/>
      <c r="AL23" s="77"/>
      <c r="AM23" s="77"/>
      <c r="AN23" s="77"/>
      <c r="AO23" s="78"/>
      <c r="AP23" s="78">
        <f t="shared" ref="AP23:AP34" si="14">SUM(C23:AO23)</f>
        <v>306.08096774193569</v>
      </c>
      <c r="AU23" s="203">
        <v>436.46548387096772</v>
      </c>
      <c r="AV23" s="46">
        <v>401.84064516129035</v>
      </c>
      <c r="AW23" s="46">
        <v>363.40806451612906</v>
      </c>
      <c r="AX23" s="46">
        <v>7705.859032258064</v>
      </c>
      <c r="AY23" s="46">
        <v>3673.7041935483876</v>
      </c>
      <c r="AZ23" s="46">
        <v>300.37451612903226</v>
      </c>
      <c r="BA23" s="236">
        <f t="shared" ref="BA23:BA34" si="15">+SUM(AU23:AZ23)*A6</f>
        <v>399331.21</v>
      </c>
      <c r="BD23" s="203">
        <v>5476.8158064516138</v>
      </c>
      <c r="BE23" s="46">
        <v>351.97483870967739</v>
      </c>
      <c r="BF23" s="46">
        <v>476.63645161290322</v>
      </c>
      <c r="BG23" s="46">
        <v>209.90032258064517</v>
      </c>
      <c r="BH23" s="46"/>
      <c r="BI23" s="46">
        <v>728.76806451612902</v>
      </c>
      <c r="BJ23" s="46"/>
      <c r="BK23" s="46"/>
      <c r="BL23" s="46">
        <v>134.85806451612899</v>
      </c>
      <c r="BM23" s="46">
        <v>6.9048387096774198</v>
      </c>
      <c r="BN23" s="236">
        <f t="shared" ref="BN23:BN34" si="16">+SUM(BD23:BM23)*A6</f>
        <v>228961.61000000002</v>
      </c>
    </row>
    <row r="24" spans="1:73">
      <c r="A24" s="20"/>
      <c r="B24" s="44" t="s">
        <v>69</v>
      </c>
      <c r="C24" s="73"/>
      <c r="D24" s="74"/>
      <c r="E24" s="74">
        <v>80.955357142857139</v>
      </c>
      <c r="F24" s="74">
        <v>5.3614285714285712</v>
      </c>
      <c r="G24" s="74"/>
      <c r="H24" s="75"/>
      <c r="I24" s="74"/>
      <c r="J24" s="74"/>
      <c r="K24" s="74"/>
      <c r="L24" s="74"/>
      <c r="M24" s="74">
        <v>66.453634880952379</v>
      </c>
      <c r="N24" s="74"/>
      <c r="O24" s="74"/>
      <c r="P24" s="73">
        <v>0</v>
      </c>
      <c r="Q24" s="74">
        <v>5.6032142857142855</v>
      </c>
      <c r="R24" s="74">
        <v>0</v>
      </c>
      <c r="S24" s="74"/>
      <c r="T24" s="74"/>
      <c r="U24" s="74">
        <v>10.725714285714286</v>
      </c>
      <c r="V24" s="74"/>
      <c r="W24" s="74"/>
      <c r="X24" s="74"/>
      <c r="Y24" s="74"/>
      <c r="Z24" s="73"/>
      <c r="AA24" s="74"/>
      <c r="AB24" s="74"/>
      <c r="AC24" s="74"/>
      <c r="AD24" s="74"/>
      <c r="AE24" s="74"/>
      <c r="AF24" s="74"/>
      <c r="AG24" s="74"/>
      <c r="AH24" s="75"/>
      <c r="AI24" s="73">
        <v>160.84035714285713</v>
      </c>
      <c r="AJ24" s="74"/>
      <c r="AK24" s="74"/>
      <c r="AL24" s="74"/>
      <c r="AM24" s="74"/>
      <c r="AN24" s="74"/>
      <c r="AO24" s="75"/>
      <c r="AP24" s="75">
        <f t="shared" si="14"/>
        <v>329.93970630952379</v>
      </c>
      <c r="AR24" s="54"/>
      <c r="AU24" s="203">
        <v>418.81464285714287</v>
      </c>
      <c r="AV24" s="46">
        <v>422.59142857142854</v>
      </c>
      <c r="AW24" s="46">
        <v>336.68107142857144</v>
      </c>
      <c r="AX24" s="46">
        <v>7551.8392857142871</v>
      </c>
      <c r="AY24" s="46">
        <v>3720.6360714285715</v>
      </c>
      <c r="AZ24" s="46">
        <v>303.46857142857101</v>
      </c>
      <c r="BA24" s="236">
        <f t="shared" si="15"/>
        <v>357112.87000000005</v>
      </c>
      <c r="BD24" s="203">
        <v>5154.4107142857147</v>
      </c>
      <c r="BE24" s="46">
        <v>521.66249999999991</v>
      </c>
      <c r="BF24" s="46">
        <v>526.57071428571419</v>
      </c>
      <c r="BG24" s="46">
        <v>193.47214285714287</v>
      </c>
      <c r="BH24" s="46"/>
      <c r="BI24" s="46">
        <v>711.76714285714286</v>
      </c>
      <c r="BJ24" s="46"/>
      <c r="BK24" s="46"/>
      <c r="BL24" s="46">
        <v>92.605000000000004</v>
      </c>
      <c r="BM24" s="46">
        <v>0.67107142857142854</v>
      </c>
      <c r="BN24" s="236">
        <f t="shared" si="16"/>
        <v>201632.46000000002</v>
      </c>
    </row>
    <row r="25" spans="1:73">
      <c r="A25" s="20"/>
      <c r="B25" s="44" t="s">
        <v>70</v>
      </c>
      <c r="C25" s="73"/>
      <c r="D25" s="74"/>
      <c r="E25" s="74">
        <v>-29.665458037812609</v>
      </c>
      <c r="F25" s="74"/>
      <c r="G25" s="74"/>
      <c r="H25" s="75"/>
      <c r="I25" s="74">
        <v>0.47548387096774192</v>
      </c>
      <c r="J25" s="74"/>
      <c r="K25" s="74"/>
      <c r="L25" s="74"/>
      <c r="M25" s="74">
        <v>93.946392473118294</v>
      </c>
      <c r="N25" s="74"/>
      <c r="O25" s="74"/>
      <c r="P25" s="80">
        <v>5.91</v>
      </c>
      <c r="Q25" s="81">
        <v>5.10516129032258</v>
      </c>
      <c r="R25" s="81"/>
      <c r="S25" s="74"/>
      <c r="T25" s="74"/>
      <c r="U25" s="74"/>
      <c r="V25" s="74"/>
      <c r="W25" s="74"/>
      <c r="X25" s="74">
        <v>13.126451612903224</v>
      </c>
      <c r="Y25" s="74"/>
      <c r="Z25" s="73"/>
      <c r="AA25" s="74">
        <v>13.279032258064515</v>
      </c>
      <c r="AB25" s="74"/>
      <c r="AC25" s="74"/>
      <c r="AD25" s="74"/>
      <c r="AE25" s="74"/>
      <c r="AF25" s="74"/>
      <c r="AG25" s="74"/>
      <c r="AH25" s="75"/>
      <c r="AI25" s="73">
        <v>96.634516129032264</v>
      </c>
      <c r="AJ25" s="74"/>
      <c r="AK25" s="74"/>
      <c r="AL25" s="74"/>
      <c r="AM25" s="74"/>
      <c r="AN25" s="74"/>
      <c r="AO25" s="75"/>
      <c r="AP25" s="75">
        <f t="shared" si="14"/>
        <v>198.811579596596</v>
      </c>
      <c r="AR25" s="54"/>
      <c r="AU25" s="203">
        <v>405.47741935483867</v>
      </c>
      <c r="AV25" s="46">
        <v>425.9661290322581</v>
      </c>
      <c r="AW25" s="46">
        <v>338.26193548387096</v>
      </c>
      <c r="AX25" s="46">
        <v>7160.593870967743</v>
      </c>
      <c r="AY25" s="46">
        <v>3590.0893548387103</v>
      </c>
      <c r="AZ25" s="46">
        <v>302.47612903225809</v>
      </c>
      <c r="BA25" s="236">
        <f t="shared" si="15"/>
        <v>378908.81000000006</v>
      </c>
      <c r="BD25" s="203">
        <v>5132.862258064516</v>
      </c>
      <c r="BE25" s="46">
        <v>508.35838709677421</v>
      </c>
      <c r="BF25" s="46">
        <v>797.91451612903234</v>
      </c>
      <c r="BG25" s="46">
        <v>188.12903225806451</v>
      </c>
      <c r="BH25" s="46"/>
      <c r="BI25" s="46">
        <v>455.28935483870964</v>
      </c>
      <c r="BJ25" s="46"/>
      <c r="BK25" s="46"/>
      <c r="BL25" s="46">
        <v>90.236129032258049</v>
      </c>
      <c r="BM25" s="46"/>
      <c r="BN25" s="236">
        <f t="shared" si="16"/>
        <v>222356.48000000001</v>
      </c>
    </row>
    <row r="26" spans="1:73">
      <c r="A26" s="20"/>
      <c r="B26" s="44" t="s">
        <v>71</v>
      </c>
      <c r="C26" s="82"/>
      <c r="D26" s="83"/>
      <c r="E26" s="83">
        <v>37.927333333</v>
      </c>
      <c r="F26" s="83"/>
      <c r="G26" s="83"/>
      <c r="H26" s="84"/>
      <c r="I26" s="83"/>
      <c r="J26" s="83"/>
      <c r="K26" s="83"/>
      <c r="L26" s="83"/>
      <c r="M26" s="83">
        <v>63.237305555555565</v>
      </c>
      <c r="N26" s="83"/>
      <c r="O26" s="83"/>
      <c r="P26" s="82"/>
      <c r="Q26" s="83">
        <v>8.6886666666666681</v>
      </c>
      <c r="R26" s="83"/>
      <c r="S26" s="83"/>
      <c r="T26" s="83"/>
      <c r="U26" s="83">
        <v>1.3599999999999999</v>
      </c>
      <c r="V26" s="83"/>
      <c r="W26" s="83"/>
      <c r="X26" s="83">
        <v>5.9266667000000002</v>
      </c>
      <c r="Y26" s="83"/>
      <c r="Z26" s="82"/>
      <c r="AA26" s="83"/>
      <c r="AB26" s="83"/>
      <c r="AC26" s="83"/>
      <c r="AD26" s="83"/>
      <c r="AE26" s="83"/>
      <c r="AF26" s="83"/>
      <c r="AG26" s="83">
        <v>1.7646666666666666</v>
      </c>
      <c r="AH26" s="84"/>
      <c r="AI26" s="82">
        <v>300.3603333333333</v>
      </c>
      <c r="AJ26" s="83"/>
      <c r="AK26" s="83"/>
      <c r="AL26" s="83"/>
      <c r="AM26" s="83"/>
      <c r="AN26" s="83"/>
      <c r="AO26" s="84"/>
      <c r="AP26" s="84">
        <f t="shared" si="14"/>
        <v>419.26497225522223</v>
      </c>
      <c r="AR26" s="54"/>
      <c r="AU26" s="203">
        <v>404.13766666666663</v>
      </c>
      <c r="AV26" s="46">
        <v>385.58766666666668</v>
      </c>
      <c r="AW26" s="46">
        <v>329.36666666666667</v>
      </c>
      <c r="AX26" s="46">
        <v>6762.3749999999991</v>
      </c>
      <c r="AY26" s="46">
        <v>3516.0156666666662</v>
      </c>
      <c r="AZ26" s="46">
        <v>463.91370000000001</v>
      </c>
      <c r="BA26" s="236">
        <f t="shared" si="15"/>
        <v>355841.89099999995</v>
      </c>
      <c r="BD26" s="203">
        <v>5109.9463333333324</v>
      </c>
      <c r="BE26" s="46">
        <v>489.44133333333332</v>
      </c>
      <c r="BF26" s="46">
        <v>826.04566666666676</v>
      </c>
      <c r="BG26" s="46">
        <v>192.70400000000001</v>
      </c>
      <c r="BH26" s="46"/>
      <c r="BI26" s="46">
        <v>314.26099999999997</v>
      </c>
      <c r="BJ26" s="46"/>
      <c r="BK26" s="46"/>
      <c r="BL26" s="46">
        <v>120.643</v>
      </c>
      <c r="BM26" s="46"/>
      <c r="BN26" s="236">
        <f t="shared" si="16"/>
        <v>211591.24</v>
      </c>
    </row>
    <row r="27" spans="1:73">
      <c r="A27" s="20"/>
      <c r="B27" s="44" t="s">
        <v>72</v>
      </c>
      <c r="C27" s="82"/>
      <c r="D27" s="83"/>
      <c r="E27" s="83">
        <v>25.601981276230685</v>
      </c>
      <c r="F27" s="83">
        <v>19.364838709677418</v>
      </c>
      <c r="G27" s="83"/>
      <c r="H27" s="84"/>
      <c r="I27" s="83"/>
      <c r="J27" s="83"/>
      <c r="K27" s="83"/>
      <c r="L27" s="83"/>
      <c r="M27" s="83">
        <v>76.907669354838688</v>
      </c>
      <c r="N27" s="83"/>
      <c r="O27" s="83"/>
      <c r="P27" s="82"/>
      <c r="Q27" s="83">
        <v>2.3922580645161289</v>
      </c>
      <c r="R27" s="83"/>
      <c r="S27" s="83"/>
      <c r="T27" s="83"/>
      <c r="U27" s="83"/>
      <c r="V27" s="83"/>
      <c r="W27" s="83"/>
      <c r="X27" s="83">
        <v>3.1309677419354838</v>
      </c>
      <c r="Y27" s="83"/>
      <c r="Z27" s="82">
        <v>6.2641935483870963</v>
      </c>
      <c r="AA27" s="83"/>
      <c r="AB27" s="83"/>
      <c r="AC27" s="83"/>
      <c r="AD27" s="83"/>
      <c r="AE27" s="83"/>
      <c r="AF27" s="83"/>
      <c r="AG27" s="83"/>
      <c r="AH27" s="84"/>
      <c r="AI27" s="82">
        <v>172.72838709677418</v>
      </c>
      <c r="AJ27" s="83"/>
      <c r="AK27" s="83"/>
      <c r="AL27" s="83"/>
      <c r="AM27" s="83"/>
      <c r="AN27" s="83"/>
      <c r="AO27" s="84"/>
      <c r="AP27" s="84">
        <f t="shared" si="14"/>
        <v>306.39029579235967</v>
      </c>
      <c r="AU27" s="203">
        <v>414.63774193548386</v>
      </c>
      <c r="AV27" s="46">
        <v>460.49870967741936</v>
      </c>
      <c r="AW27" s="46">
        <v>333.02354838709675</v>
      </c>
      <c r="AX27" s="46">
        <v>5958.2638699999998</v>
      </c>
      <c r="AY27" s="46">
        <v>3848.9641935483874</v>
      </c>
      <c r="AZ27" s="46">
        <v>685.3112903225807</v>
      </c>
      <c r="BA27" s="236">
        <f t="shared" si="15"/>
        <v>362721.67997</v>
      </c>
      <c r="BD27" s="203">
        <v>5333.7845161290325</v>
      </c>
      <c r="BE27" s="46">
        <v>449.87193548387091</v>
      </c>
      <c r="BF27" s="46">
        <v>820.07935483870961</v>
      </c>
      <c r="BG27" s="46">
        <v>180.4058064516129</v>
      </c>
      <c r="BH27" s="46"/>
      <c r="BI27" s="46">
        <v>217.97870967741935</v>
      </c>
      <c r="BJ27" s="46">
        <v>8.8693548387096772</v>
      </c>
      <c r="BK27" s="46"/>
      <c r="BL27" s="46">
        <v>75.692580645161286</v>
      </c>
      <c r="BM27" s="46"/>
      <c r="BN27" s="236">
        <f t="shared" si="16"/>
        <v>219687.15000000002</v>
      </c>
    </row>
    <row r="28" spans="1:73">
      <c r="A28" s="20"/>
      <c r="B28" s="50" t="s">
        <v>73</v>
      </c>
      <c r="C28" s="85"/>
      <c r="D28" s="86"/>
      <c r="E28" s="86">
        <v>24.533000000000001</v>
      </c>
      <c r="F28" s="86">
        <v>1.3299999999999998</v>
      </c>
      <c r="G28" s="86"/>
      <c r="H28" s="87"/>
      <c r="I28" s="86"/>
      <c r="J28" s="86"/>
      <c r="K28" s="86"/>
      <c r="L28" s="86"/>
      <c r="M28" s="86">
        <v>83.202666667000003</v>
      </c>
      <c r="N28" s="86"/>
      <c r="O28" s="86"/>
      <c r="P28" s="85">
        <v>6.4796666666666658</v>
      </c>
      <c r="Q28" s="86">
        <v>12.870666666666668</v>
      </c>
      <c r="R28" s="86"/>
      <c r="S28" s="86"/>
      <c r="T28" s="86"/>
      <c r="U28" s="86">
        <v>12.241999999999999</v>
      </c>
      <c r="V28" s="88"/>
      <c r="W28" s="86"/>
      <c r="X28" s="86">
        <v>-9.1096666699999993</v>
      </c>
      <c r="Y28" s="86"/>
      <c r="Z28" s="85"/>
      <c r="AA28" s="86">
        <v>2.7676666666666665</v>
      </c>
      <c r="AB28" s="86"/>
      <c r="AC28" s="86"/>
      <c r="AD28" s="86"/>
      <c r="AE28" s="86"/>
      <c r="AF28" s="86"/>
      <c r="AG28" s="86">
        <v>17.642333333333333</v>
      </c>
      <c r="AH28" s="87">
        <v>1.9750000000000001</v>
      </c>
      <c r="AI28" s="85">
        <v>210.51333333333332</v>
      </c>
      <c r="AJ28" s="86"/>
      <c r="AK28" s="86"/>
      <c r="AL28" s="86"/>
      <c r="AM28" s="86"/>
      <c r="AN28" s="86"/>
      <c r="AO28" s="87"/>
      <c r="AP28" s="87">
        <f t="shared" si="14"/>
        <v>364.44666666366663</v>
      </c>
      <c r="AU28" s="203">
        <v>382.74333333333334</v>
      </c>
      <c r="AV28" s="46">
        <v>479.69666666666666</v>
      </c>
      <c r="AW28" s="46">
        <v>335.94166666666666</v>
      </c>
      <c r="AX28" s="46">
        <v>5833.5803333000003</v>
      </c>
      <c r="AY28" s="46">
        <v>4136.7253333333329</v>
      </c>
      <c r="AZ28" s="46">
        <v>614.00733333333335</v>
      </c>
      <c r="BA28" s="236">
        <f t="shared" si="15"/>
        <v>353480.83999900002</v>
      </c>
      <c r="BD28" s="203">
        <v>3393.9673333333335</v>
      </c>
      <c r="BE28" s="46">
        <v>332.33100000000002</v>
      </c>
      <c r="BF28" s="46">
        <v>524.09703000000002</v>
      </c>
      <c r="BG28" s="46">
        <v>158.43133333</v>
      </c>
      <c r="BH28" s="46"/>
      <c r="BI28" s="46">
        <v>307.98966666666666</v>
      </c>
      <c r="BJ28" s="46">
        <v>50.162000000000006</v>
      </c>
      <c r="BK28" s="46"/>
      <c r="BL28" s="46">
        <v>43.669999999999995</v>
      </c>
      <c r="BM28" s="46"/>
      <c r="BN28" s="236">
        <f t="shared" si="16"/>
        <v>144319.45089990002</v>
      </c>
    </row>
    <row r="29" spans="1:73">
      <c r="A29" s="20"/>
      <c r="B29" s="50" t="s">
        <v>74</v>
      </c>
      <c r="C29" s="52">
        <f>+[3]Budget_Production_2019!C33</f>
        <v>0</v>
      </c>
      <c r="D29" s="89">
        <f>+[3]Budget_Production_2019!D33</f>
        <v>0</v>
      </c>
      <c r="E29" s="89">
        <f>+[3]Budget_Production_2019!E33</f>
        <v>138.92577927829336</v>
      </c>
      <c r="F29" s="89">
        <f>+[3]Budget_Production_2019!F33</f>
        <v>0</v>
      </c>
      <c r="G29" s="89">
        <f>+[3]Budget_Production_2019!G33</f>
        <v>0</v>
      </c>
      <c r="H29" s="90">
        <f>+[3]Budget_Production_2019!H33</f>
        <v>0</v>
      </c>
      <c r="I29" s="89">
        <f>+[3]Budget_Production_2019!I33</f>
        <v>0</v>
      </c>
      <c r="J29" s="89">
        <f>+[3]Budget_Production_2019!J33</f>
        <v>0</v>
      </c>
      <c r="K29" s="89">
        <f>+[3]Budget_Production_2019!K33</f>
        <v>0</v>
      </c>
      <c r="L29" s="89">
        <f>+[3]Budget_Production_2019!L33</f>
        <v>0</v>
      </c>
      <c r="M29" s="89">
        <f>+[3]Budget_Production_2019!M33</f>
        <v>238.53397701039862</v>
      </c>
      <c r="N29" s="89"/>
      <c r="O29" s="89">
        <f>+[3]Budget_Production_2019!N33</f>
        <v>0</v>
      </c>
      <c r="P29" s="52"/>
      <c r="Q29" s="89"/>
      <c r="R29" s="89"/>
      <c r="S29" s="89">
        <f>+[4]Fcst1_Production_2019!S33</f>
        <v>0</v>
      </c>
      <c r="T29" s="89">
        <f>+[4]Fcst1_Production_2019!T33</f>
        <v>0</v>
      </c>
      <c r="U29" s="89">
        <f>+[4]Fcst1_Production_2019!U33</f>
        <v>0</v>
      </c>
      <c r="V29" s="89"/>
      <c r="W29" s="89"/>
      <c r="X29" s="89">
        <f>+[4]Fcst1_Production_2019!X33</f>
        <v>0</v>
      </c>
      <c r="Y29" s="89">
        <v>0</v>
      </c>
      <c r="Z29" s="52">
        <f>+[4]Fcst1_Production_2019!Y33</f>
        <v>0</v>
      </c>
      <c r="AA29" s="89">
        <f>+[4]Fcst1_Production_2019!Z33</f>
        <v>0</v>
      </c>
      <c r="AB29" s="89">
        <f>+[4]Fcst1_Production_2019!AA33</f>
        <v>0</v>
      </c>
      <c r="AC29" s="89">
        <f>+[4]Fcst1_Production_2019!AB33</f>
        <v>0</v>
      </c>
      <c r="AD29" s="89">
        <f>+[4]Fcst1_Production_2019!AC33</f>
        <v>0</v>
      </c>
      <c r="AE29" s="89">
        <f>+[4]Fcst1_Production_2019!AD33</f>
        <v>0</v>
      </c>
      <c r="AF29" s="89">
        <f>+[4]Fcst1_Production_2019!AE33</f>
        <v>0</v>
      </c>
      <c r="AG29" s="89">
        <f>+[4]Fcst1_Production_2019!AF33</f>
        <v>0</v>
      </c>
      <c r="AH29" s="90">
        <f>+[4]Fcst1_Production_2019!AG33</f>
        <v>0</v>
      </c>
      <c r="AI29" s="52">
        <f>+[4]Fcst1_Production_2019!AH33</f>
        <v>201.36048722186788</v>
      </c>
      <c r="AJ29" s="89">
        <f>+[4]Fcst1_Production_2019!AI33</f>
        <v>0</v>
      </c>
      <c r="AK29" s="89">
        <f>+[4]Fcst1_Production_2019!AJ33</f>
        <v>0</v>
      </c>
      <c r="AL29" s="89">
        <f>+[4]Fcst1_Production_2019!AK33</f>
        <v>0</v>
      </c>
      <c r="AM29" s="89">
        <f>+[4]Fcst1_Production_2019!AL33</f>
        <v>0</v>
      </c>
      <c r="AN29" s="89">
        <f>+[4]Fcst1_Production_2019!AM33</f>
        <v>0</v>
      </c>
      <c r="AO29" s="90">
        <f>+[4]Fcst1_Production_2019!AN33</f>
        <v>0</v>
      </c>
      <c r="AP29" s="91">
        <f t="shared" si="14"/>
        <v>578.82024351055986</v>
      </c>
      <c r="AR29">
        <f>+AJ29*31</f>
        <v>0</v>
      </c>
      <c r="AU29" s="203">
        <v>319.20225806451612</v>
      </c>
      <c r="AV29" s="46">
        <v>486.5277419354839</v>
      </c>
      <c r="AW29" s="46">
        <v>352.61967741935484</v>
      </c>
      <c r="AX29" s="46">
        <v>5982.1532258064517</v>
      </c>
      <c r="AY29" s="46">
        <v>3982.2393548387095</v>
      </c>
      <c r="AZ29" s="46">
        <v>547.31516129032264</v>
      </c>
      <c r="BA29" s="236">
        <f t="shared" si="15"/>
        <v>361771.77999999997</v>
      </c>
      <c r="BD29" s="203">
        <v>5470.3429032258045</v>
      </c>
      <c r="BE29" s="46">
        <v>442.89838709677423</v>
      </c>
      <c r="BF29" s="46">
        <v>846.86548387096786</v>
      </c>
      <c r="BG29" s="46">
        <v>176.33064516129033</v>
      </c>
      <c r="BH29" s="46"/>
      <c r="BI29" s="46">
        <v>708.80806451612898</v>
      </c>
      <c r="BJ29" s="46">
        <v>61.791612903225804</v>
      </c>
      <c r="BK29" s="46"/>
      <c r="BL29" s="46">
        <v>58.61</v>
      </c>
      <c r="BM29" s="46"/>
      <c r="BN29" s="236">
        <f t="shared" si="16"/>
        <v>240735.05999999994</v>
      </c>
    </row>
    <row r="30" spans="1:73">
      <c r="A30" s="20"/>
      <c r="B30" s="50" t="s">
        <v>75</v>
      </c>
      <c r="C30" s="52">
        <f>+[3]Budget_Production_2019!C34</f>
        <v>0</v>
      </c>
      <c r="D30" s="89">
        <f>+[3]Budget_Production_2019!D34</f>
        <v>0</v>
      </c>
      <c r="E30" s="89">
        <f>+[3]Budget_Production_2019!E34</f>
        <v>137.26366211766475</v>
      </c>
      <c r="F30" s="89">
        <f>+[3]Budget_Production_2019!F34</f>
        <v>0</v>
      </c>
      <c r="G30" s="89">
        <f>+[3]Budget_Production_2019!G34</f>
        <v>0</v>
      </c>
      <c r="H30" s="90">
        <f>+[3]Budget_Production_2019!H34</f>
        <v>0</v>
      </c>
      <c r="I30" s="89">
        <f>+[3]Budget_Production_2019!I34</f>
        <v>0</v>
      </c>
      <c r="J30" s="89">
        <f>+[3]Budget_Production_2019!J34</f>
        <v>0</v>
      </c>
      <c r="K30" s="89">
        <f>+[3]Budget_Production_2019!K34</f>
        <v>0</v>
      </c>
      <c r="L30" s="89">
        <f>+[3]Budget_Production_2019!L34</f>
        <v>0</v>
      </c>
      <c r="M30" s="89">
        <f>+[3]Budget_Production_2019!M34</f>
        <v>228.31045199377004</v>
      </c>
      <c r="N30" s="89"/>
      <c r="O30" s="89">
        <f>+[3]Budget_Production_2019!N34</f>
        <v>0</v>
      </c>
      <c r="P30" s="52"/>
      <c r="Q30" s="89"/>
      <c r="R30" s="89"/>
      <c r="S30" s="89">
        <f>+[4]Fcst1_Production_2019!S34</f>
        <v>0</v>
      </c>
      <c r="T30" s="89">
        <f>+[4]Fcst1_Production_2019!T34</f>
        <v>0</v>
      </c>
      <c r="U30" s="89">
        <f>+[4]Fcst1_Production_2019!U34</f>
        <v>0</v>
      </c>
      <c r="V30" s="89"/>
      <c r="W30" s="89"/>
      <c r="X30" s="89">
        <f>+[4]Fcst1_Production_2019!X34</f>
        <v>0</v>
      </c>
      <c r="Y30" s="89">
        <v>0</v>
      </c>
      <c r="Z30" s="52">
        <f>+[4]Fcst1_Production_2019!Y34</f>
        <v>0</v>
      </c>
      <c r="AA30" s="89">
        <f>+[4]Fcst1_Production_2019!Z34</f>
        <v>0</v>
      </c>
      <c r="AB30" s="89">
        <f>+[4]Fcst1_Production_2019!AA34</f>
        <v>0</v>
      </c>
      <c r="AC30" s="89">
        <f>+[4]Fcst1_Production_2019!AB34</f>
        <v>0</v>
      </c>
      <c r="AD30" s="89">
        <f>+[4]Fcst1_Production_2019!AC34</f>
        <v>0</v>
      </c>
      <c r="AE30" s="89">
        <f>+[4]Fcst1_Production_2019!AD34</f>
        <v>0</v>
      </c>
      <c r="AF30" s="89">
        <f>+[4]Fcst1_Production_2019!AE34</f>
        <v>0</v>
      </c>
      <c r="AG30" s="89">
        <f>+[4]Fcst1_Production_2019!AF34</f>
        <v>0</v>
      </c>
      <c r="AH30" s="90">
        <f>+[4]Fcst1_Production_2019!AG34</f>
        <v>0</v>
      </c>
      <c r="AI30" s="52">
        <f>+[4]Fcst1_Production_2019!AH34</f>
        <v>218.13073441448859</v>
      </c>
      <c r="AJ30" s="89">
        <f>+[4]Fcst1_Production_2019!AI34</f>
        <v>0</v>
      </c>
      <c r="AK30" s="89">
        <f>+[4]Fcst1_Production_2019!AJ34</f>
        <v>0</v>
      </c>
      <c r="AL30" s="89">
        <f>+[4]Fcst1_Production_2019!AK34</f>
        <v>0</v>
      </c>
      <c r="AM30" s="89">
        <f>+[4]Fcst1_Production_2019!AL34</f>
        <v>0</v>
      </c>
      <c r="AN30" s="89">
        <f>+[4]Fcst1_Production_2019!AM34</f>
        <v>0</v>
      </c>
      <c r="AO30" s="90">
        <f>+[4]Fcst1_Production_2019!AN34</f>
        <v>0</v>
      </c>
      <c r="AP30" s="91">
        <f t="shared" si="14"/>
        <v>583.70484852592335</v>
      </c>
      <c r="AU30" s="203">
        <v>389.86419354838711</v>
      </c>
      <c r="AV30" s="46">
        <v>461.72612903225803</v>
      </c>
      <c r="AW30" s="46">
        <v>372.83354838709681</v>
      </c>
      <c r="AX30" s="46">
        <v>6267.6309677419349</v>
      </c>
      <c r="AY30" s="46">
        <v>3489.1100000000006</v>
      </c>
      <c r="AZ30" s="46">
        <v>512.5</v>
      </c>
      <c r="BA30" s="236">
        <f t="shared" si="15"/>
        <v>356303.61</v>
      </c>
      <c r="BD30" s="203">
        <v>4715.3703225806403</v>
      </c>
      <c r="BE30" s="46">
        <v>441.90838709677411</v>
      </c>
      <c r="BF30" s="46">
        <v>927.66354838709674</v>
      </c>
      <c r="BG30" s="46">
        <v>164.99193548387098</v>
      </c>
      <c r="BH30" s="46"/>
      <c r="BI30" s="46">
        <v>528.62032258064517</v>
      </c>
      <c r="BJ30" s="46">
        <v>55.951935483870962</v>
      </c>
      <c r="BK30" s="46"/>
      <c r="BL30" s="46">
        <v>46.870645161290298</v>
      </c>
      <c r="BM30" s="46"/>
      <c r="BN30" s="236">
        <f t="shared" si="16"/>
        <v>213322.68999999986</v>
      </c>
    </row>
    <row r="31" spans="1:73">
      <c r="A31" s="20"/>
      <c r="B31" s="50" t="s">
        <v>76</v>
      </c>
      <c r="C31" s="52">
        <f>+[3]Budget_Production_2019!C35</f>
        <v>0</v>
      </c>
      <c r="D31" s="89">
        <f>+[3]Budget_Production_2019!D35</f>
        <v>0</v>
      </c>
      <c r="E31" s="89">
        <f>+[3]Budget_Production_2019!E35</f>
        <v>135.65540652818191</v>
      </c>
      <c r="F31" s="89">
        <f>+[3]Budget_Production_2019!F35</f>
        <v>0</v>
      </c>
      <c r="G31" s="89">
        <f>+[3]Budget_Production_2019!G35</f>
        <v>0</v>
      </c>
      <c r="H31" s="90">
        <f>+[3]Budget_Production_2019!H35</f>
        <v>0</v>
      </c>
      <c r="I31" s="89">
        <f>+[3]Budget_Production_2019!I35</f>
        <v>0</v>
      </c>
      <c r="J31" s="89">
        <f>+[3]Budget_Production_2019!J35</f>
        <v>0</v>
      </c>
      <c r="K31" s="89">
        <f>+[3]Budget_Production_2019!K35</f>
        <v>0</v>
      </c>
      <c r="L31" s="89">
        <f>+[3]Budget_Production_2019!L35</f>
        <v>0</v>
      </c>
      <c r="M31" s="89">
        <f>+[3]Budget_Production_2019!M35</f>
        <v>218.83745396925733</v>
      </c>
      <c r="N31" s="89"/>
      <c r="O31" s="89">
        <f>+[3]Budget_Production_2019!N35</f>
        <v>0</v>
      </c>
      <c r="P31" s="52"/>
      <c r="Q31" s="89"/>
      <c r="R31" s="89"/>
      <c r="S31" s="89">
        <f>+[4]Fcst1_Production_2019!S35</f>
        <v>0</v>
      </c>
      <c r="T31" s="89">
        <f>+[4]Fcst1_Production_2019!T35</f>
        <v>0</v>
      </c>
      <c r="U31" s="89">
        <f>+[4]Fcst1_Production_2019!U35</f>
        <v>0</v>
      </c>
      <c r="V31" s="89"/>
      <c r="W31" s="89"/>
      <c r="X31" s="89">
        <f>+[4]Fcst1_Production_2019!X35</f>
        <v>0</v>
      </c>
      <c r="Y31" s="89">
        <v>0</v>
      </c>
      <c r="Z31" s="52">
        <f>+[4]Fcst1_Production_2019!Y35</f>
        <v>0</v>
      </c>
      <c r="AA31" s="89">
        <f>+[4]Fcst1_Production_2019!Z35</f>
        <v>0</v>
      </c>
      <c r="AB31" s="89">
        <f>+[4]Fcst1_Production_2019!AA35</f>
        <v>0</v>
      </c>
      <c r="AC31" s="89">
        <f>+[4]Fcst1_Production_2019!AB35</f>
        <v>0</v>
      </c>
      <c r="AD31" s="89">
        <f>+[4]Fcst1_Production_2019!AC35</f>
        <v>0</v>
      </c>
      <c r="AE31" s="89">
        <f>+[4]Fcst1_Production_2019!AD35</f>
        <v>0</v>
      </c>
      <c r="AF31" s="89">
        <f>+[4]Fcst1_Production_2019!AE35</f>
        <v>0</v>
      </c>
      <c r="AG31" s="89">
        <f>+[4]Fcst1_Production_2019!AF35</f>
        <v>0</v>
      </c>
      <c r="AH31" s="90">
        <f>+[4]Fcst1_Production_2019!AG35</f>
        <v>0</v>
      </c>
      <c r="AI31" s="52">
        <f>+[4]Fcst1_Production_2019!AH35</f>
        <v>229.17872883243177</v>
      </c>
      <c r="AJ31" s="89">
        <f>+[4]Fcst1_Production_2019!AI35</f>
        <v>0</v>
      </c>
      <c r="AK31" s="89">
        <f>+[4]Fcst1_Production_2019!AJ35</f>
        <v>0</v>
      </c>
      <c r="AL31" s="89">
        <f>+[4]Fcst1_Production_2019!AK35</f>
        <v>0</v>
      </c>
      <c r="AM31" s="89">
        <f>+[4]Fcst1_Production_2019!AL35</f>
        <v>0</v>
      </c>
      <c r="AN31" s="89">
        <f>+[4]Fcst1_Production_2019!AM35</f>
        <v>0</v>
      </c>
      <c r="AO31" s="90">
        <f>+[4]Fcst1_Production_2019!AN35</f>
        <v>0</v>
      </c>
      <c r="AP31" s="91">
        <f t="shared" si="14"/>
        <v>583.67158932987104</v>
      </c>
      <c r="AU31" s="203">
        <v>421.84266666666667</v>
      </c>
      <c r="AV31" s="46">
        <v>441.83199999999999</v>
      </c>
      <c r="AW31" s="46">
        <v>341.041</v>
      </c>
      <c r="AX31" s="46">
        <v>6542.3836666666675</v>
      </c>
      <c r="AY31" s="46">
        <v>3304.6639999999998</v>
      </c>
      <c r="AZ31" s="46">
        <v>465.54200000000003</v>
      </c>
      <c r="BA31" s="236">
        <f t="shared" si="15"/>
        <v>345519.16000000003</v>
      </c>
      <c r="BD31" s="203">
        <v>4917.1283333333322</v>
      </c>
      <c r="BE31" s="46">
        <v>430.59666666666669</v>
      </c>
      <c r="BF31" s="46">
        <v>1037.4216666699999</v>
      </c>
      <c r="BG31" s="46">
        <v>165.12866666666665</v>
      </c>
      <c r="BH31" s="46"/>
      <c r="BI31" s="46">
        <v>634.44633333333331</v>
      </c>
      <c r="BJ31" s="46">
        <v>45.859000000000009</v>
      </c>
      <c r="BK31" s="46"/>
      <c r="BL31" s="46">
        <v>42.080333333333336</v>
      </c>
      <c r="BM31" s="46"/>
      <c r="BN31" s="236">
        <f t="shared" si="16"/>
        <v>218179.83000009996</v>
      </c>
    </row>
    <row r="32" spans="1:73" ht="12.75" customHeight="1">
      <c r="A32" s="20"/>
      <c r="B32" s="50" t="s">
        <v>77</v>
      </c>
      <c r="C32" s="52">
        <f>+[3]Budget_Production_2019!C36</f>
        <v>0</v>
      </c>
      <c r="D32" s="89">
        <f>+[3]Budget_Production_2019!D36</f>
        <v>0</v>
      </c>
      <c r="E32" s="89">
        <f>+[3]Budget_Production_2019!E36</f>
        <v>134.07327743888573</v>
      </c>
      <c r="F32" s="89">
        <f>+[3]Budget_Production_2019!F36</f>
        <v>0</v>
      </c>
      <c r="G32" s="89">
        <f>+[3]Budget_Production_2019!G36</f>
        <v>0</v>
      </c>
      <c r="H32" s="90">
        <f>+[3]Budget_Production_2019!H36</f>
        <v>0</v>
      </c>
      <c r="I32" s="89">
        <f>+[3]Budget_Production_2019!I36</f>
        <v>0</v>
      </c>
      <c r="J32" s="89">
        <f>+[3]Budget_Production_2019!J36</f>
        <v>0</v>
      </c>
      <c r="K32" s="89">
        <f>+[3]Budget_Production_2019!K36</f>
        <v>0</v>
      </c>
      <c r="L32" s="89">
        <f>+[3]Budget_Production_2019!L36</f>
        <v>0</v>
      </c>
      <c r="M32" s="89">
        <f>+[3]Budget_Production_2019!M36</f>
        <v>209.90685605491589</v>
      </c>
      <c r="N32" s="89"/>
      <c r="O32" s="89">
        <f>+[3]Budget_Production_2019!N36</f>
        <v>0</v>
      </c>
      <c r="P32" s="52"/>
      <c r="Q32" s="89"/>
      <c r="R32" s="89"/>
      <c r="S32" s="89">
        <f>+[4]Fcst1_Production_2019!S36</f>
        <v>0</v>
      </c>
      <c r="T32" s="89">
        <f>+[4]Fcst1_Production_2019!T36</f>
        <v>0</v>
      </c>
      <c r="U32" s="89">
        <f>+[4]Fcst1_Production_2019!U36</f>
        <v>0</v>
      </c>
      <c r="V32" s="89"/>
      <c r="W32" s="89"/>
      <c r="X32" s="89">
        <f>+[4]Fcst1_Production_2019!X36</f>
        <v>0</v>
      </c>
      <c r="Y32" s="89">
        <v>0</v>
      </c>
      <c r="Z32" s="52">
        <f>+[4]Fcst1_Production_2019!Y36</f>
        <v>0</v>
      </c>
      <c r="AA32" s="89">
        <f>+[4]Fcst1_Production_2019!Z36</f>
        <v>0</v>
      </c>
      <c r="AB32" s="89">
        <f>+[4]Fcst1_Production_2019!AA36</f>
        <v>0</v>
      </c>
      <c r="AC32" s="89">
        <f>+[4]Fcst1_Production_2019!AB36</f>
        <v>0</v>
      </c>
      <c r="AD32" s="89">
        <f>+[4]Fcst1_Production_2019!AC36</f>
        <v>0</v>
      </c>
      <c r="AE32" s="89">
        <f>+[4]Fcst1_Production_2019!AD36</f>
        <v>0</v>
      </c>
      <c r="AF32" s="89">
        <f>+[4]Fcst1_Production_2019!AE36</f>
        <v>0</v>
      </c>
      <c r="AG32" s="89">
        <f>+[4]Fcst1_Production_2019!AF36</f>
        <v>0</v>
      </c>
      <c r="AH32" s="90">
        <f>+[4]Fcst1_Production_2019!AG36</f>
        <v>0</v>
      </c>
      <c r="AI32" s="52">
        <f>+[4]Fcst1_Production_2019!AH36</f>
        <v>226.61683161712958</v>
      </c>
      <c r="AJ32" s="89">
        <f>+[4]Fcst1_Production_2019!AI36</f>
        <v>0</v>
      </c>
      <c r="AK32" s="89">
        <f>+[4]Fcst1_Production_2019!AJ36</f>
        <v>0</v>
      </c>
      <c r="AL32" s="89">
        <f>+[4]Fcst1_Production_2019!AK36</f>
        <v>0</v>
      </c>
      <c r="AM32" s="89">
        <f>+[4]Fcst1_Production_2019!AL36</f>
        <v>0</v>
      </c>
      <c r="AN32" s="89">
        <f>+[4]Fcst1_Production_2019!AM36</f>
        <v>0</v>
      </c>
      <c r="AO32" s="90">
        <f>+[4]Fcst1_Production_2019!AN36</f>
        <v>0</v>
      </c>
      <c r="AP32" s="91">
        <f t="shared" si="14"/>
        <v>570.59696511093125</v>
      </c>
      <c r="AU32" s="203">
        <v>394.06838709677425</v>
      </c>
      <c r="AV32" s="46">
        <v>493.5145161290323</v>
      </c>
      <c r="AW32" s="46">
        <v>334.26967741935482</v>
      </c>
      <c r="AX32" s="46">
        <v>6724.7364516129046</v>
      </c>
      <c r="AY32" s="46">
        <v>3049.5048387096804</v>
      </c>
      <c r="AZ32" s="46">
        <v>433.33064516129031</v>
      </c>
      <c r="BA32" s="236">
        <f t="shared" si="15"/>
        <v>354312.16000000015</v>
      </c>
      <c r="BD32" s="203">
        <v>5551.4341935483872</v>
      </c>
      <c r="BE32" s="46">
        <v>406.61290322580646</v>
      </c>
      <c r="BF32" s="46">
        <v>1017.6774193548387</v>
      </c>
      <c r="BG32" s="46">
        <v>157.11451612903227</v>
      </c>
      <c r="BH32" s="46"/>
      <c r="BI32" s="46">
        <v>741.20516129032262</v>
      </c>
      <c r="BJ32" s="46">
        <v>37.689354838709676</v>
      </c>
      <c r="BK32" s="46"/>
      <c r="BL32" s="46">
        <v>38.125483870967749</v>
      </c>
      <c r="BM32" s="46"/>
      <c r="BN32" s="236">
        <f t="shared" si="16"/>
        <v>246445.63</v>
      </c>
    </row>
    <row r="33" spans="1:66" ht="12.75" customHeight="1">
      <c r="A33" s="20"/>
      <c r="B33" s="50" t="s">
        <v>78</v>
      </c>
      <c r="C33" s="52">
        <f>+[3]Budget_Production_2019!C37</f>
        <v>0</v>
      </c>
      <c r="D33" s="89">
        <f>+[3]Budget_Production_2019!D37</f>
        <v>0</v>
      </c>
      <c r="E33" s="89">
        <f>+[3]Budget_Production_2019!E37</f>
        <v>132.5171590518118</v>
      </c>
      <c r="F33" s="89">
        <f>+[3]Budget_Production_2019!F37</f>
        <v>0</v>
      </c>
      <c r="G33" s="89">
        <f>+[3]Budget_Production_2019!G37</f>
        <v>0</v>
      </c>
      <c r="H33" s="90">
        <f>+[3]Budget_Production_2019!H37</f>
        <v>0</v>
      </c>
      <c r="I33" s="89">
        <f>+[3]Budget_Production_2019!I37</f>
        <v>0</v>
      </c>
      <c r="J33" s="89">
        <f>+[3]Budget_Production_2019!J37</f>
        <v>0</v>
      </c>
      <c r="K33" s="89">
        <f>+[3]Budget_Production_2019!K37</f>
        <v>0</v>
      </c>
      <c r="L33" s="89">
        <f>+[3]Budget_Production_2019!L37</f>
        <v>0</v>
      </c>
      <c r="M33" s="89">
        <f>+[3]Budget_Production_2019!M37</f>
        <v>201.47410162934148</v>
      </c>
      <c r="N33" s="89"/>
      <c r="O33" s="89">
        <f>+[3]Budget_Production_2019!N37</f>
        <v>0</v>
      </c>
      <c r="P33" s="52"/>
      <c r="Q33" s="89"/>
      <c r="R33" s="89"/>
      <c r="S33" s="89">
        <f>+[4]Fcst1_Production_2019!S37</f>
        <v>0</v>
      </c>
      <c r="T33" s="89">
        <f>+[4]Fcst1_Production_2019!T37</f>
        <v>0</v>
      </c>
      <c r="U33" s="89">
        <f>+[4]Fcst1_Production_2019!U37</f>
        <v>0</v>
      </c>
      <c r="V33" s="89"/>
      <c r="W33" s="89"/>
      <c r="X33" s="89">
        <f>+[4]Fcst1_Production_2019!X37</f>
        <v>0</v>
      </c>
      <c r="Y33" s="89">
        <v>0</v>
      </c>
      <c r="Z33" s="52">
        <f>+[4]Fcst1_Production_2019!Y37</f>
        <v>0</v>
      </c>
      <c r="AA33" s="89">
        <f>+[4]Fcst1_Production_2019!Z37</f>
        <v>0</v>
      </c>
      <c r="AB33" s="89">
        <f>+[4]Fcst1_Production_2019!AA37</f>
        <v>0</v>
      </c>
      <c r="AC33" s="89">
        <f>+[4]Fcst1_Production_2019!AB37</f>
        <v>0</v>
      </c>
      <c r="AD33" s="89">
        <f>+[4]Fcst1_Production_2019!AC37</f>
        <v>0</v>
      </c>
      <c r="AE33" s="89">
        <f>+[4]Fcst1_Production_2019!AD37</f>
        <v>0</v>
      </c>
      <c r="AF33" s="89">
        <f>+[4]Fcst1_Production_2019!AE37</f>
        <v>0</v>
      </c>
      <c r="AG33" s="89">
        <f>+[4]Fcst1_Production_2019!AF37</f>
        <v>0</v>
      </c>
      <c r="AH33" s="90">
        <f>+[4]Fcst1_Production_2019!AG37</f>
        <v>0</v>
      </c>
      <c r="AI33" s="52">
        <f>+[4]Fcst1_Production_2019!AH37</f>
        <v>221.40750533542803</v>
      </c>
      <c r="AJ33" s="89">
        <f>+[4]Fcst1_Production_2019!AI37</f>
        <v>0</v>
      </c>
      <c r="AK33" s="89">
        <f>+[4]Fcst1_Production_2019!AJ37</f>
        <v>0</v>
      </c>
      <c r="AL33" s="89">
        <f>+[4]Fcst1_Production_2019!AK37</f>
        <v>0</v>
      </c>
      <c r="AM33" s="89">
        <f>+[4]Fcst1_Production_2019!AL37</f>
        <v>0</v>
      </c>
      <c r="AN33" s="89">
        <f>+[4]Fcst1_Production_2019!AM37</f>
        <v>0</v>
      </c>
      <c r="AO33" s="90">
        <f>+[4]Fcst1_Production_2019!AN37</f>
        <v>0</v>
      </c>
      <c r="AP33" s="91">
        <f t="shared" si="14"/>
        <v>555.39876601658125</v>
      </c>
      <c r="AU33" s="203">
        <v>386.34666666666669</v>
      </c>
      <c r="AV33" s="46">
        <v>458.08000000000004</v>
      </c>
      <c r="AW33" s="46">
        <v>443.91566666666665</v>
      </c>
      <c r="AX33" s="46">
        <v>6563.5240000000003</v>
      </c>
      <c r="AY33" s="46">
        <v>3011.7083333333339</v>
      </c>
      <c r="AZ33" s="46">
        <v>413.65699999999998</v>
      </c>
      <c r="BA33" s="236">
        <f t="shared" si="15"/>
        <v>338316.95</v>
      </c>
      <c r="BD33" s="203">
        <v>5628.0420000000013</v>
      </c>
      <c r="BE33" s="46">
        <v>404.673</v>
      </c>
      <c r="BF33" s="46">
        <v>972.63733333333334</v>
      </c>
      <c r="BG33" s="46">
        <v>161.81700000000001</v>
      </c>
      <c r="BH33" s="46"/>
      <c r="BI33" s="46">
        <v>673.34899999999993</v>
      </c>
      <c r="BJ33" s="46">
        <v>34.478999999999999</v>
      </c>
      <c r="BK33" s="46"/>
      <c r="BL33" s="46">
        <v>37.758000000000003</v>
      </c>
      <c r="BM33" s="46"/>
      <c r="BN33" s="236">
        <f t="shared" si="16"/>
        <v>237382.66000000003</v>
      </c>
    </row>
    <row r="34" spans="1:66" ht="15" thickBot="1">
      <c r="A34" s="20"/>
      <c r="B34" s="57" t="s">
        <v>79</v>
      </c>
      <c r="C34" s="61">
        <f>+[3]Budget_Production_2019!C38</f>
        <v>0</v>
      </c>
      <c r="D34" s="92">
        <f>+[3]Budget_Production_2019!D38</f>
        <v>0</v>
      </c>
      <c r="E34" s="92">
        <f>+[3]Budget_Production_2019!E38</f>
        <v>130.98679322227653</v>
      </c>
      <c r="F34" s="92">
        <f>+[3]Budget_Production_2019!F38</f>
        <v>0</v>
      </c>
      <c r="G34" s="92">
        <f>+[3]Budget_Production_2019!G38</f>
        <v>0</v>
      </c>
      <c r="H34" s="93">
        <f>+[3]Budget_Production_2019!H38</f>
        <v>0</v>
      </c>
      <c r="I34" s="92">
        <f>+[3]Budget_Production_2019!I38</f>
        <v>0</v>
      </c>
      <c r="J34" s="92">
        <f>+[3]Budget_Production_2019!J38</f>
        <v>0</v>
      </c>
      <c r="K34" s="92">
        <f>+[3]Budget_Production_2019!K38</f>
        <v>0</v>
      </c>
      <c r="L34" s="92">
        <f>+[3]Budget_Production_2019!L38</f>
        <v>0</v>
      </c>
      <c r="M34" s="92">
        <f>+[3]Budget_Production_2019!M38</f>
        <v>193.50897789624932</v>
      </c>
      <c r="N34" s="92"/>
      <c r="O34" s="92">
        <f>+[3]Budget_Production_2019!N38</f>
        <v>0</v>
      </c>
      <c r="P34" s="61"/>
      <c r="Q34" s="92"/>
      <c r="R34" s="92"/>
      <c r="S34" s="92">
        <f>+[4]Fcst1_Production_2019!S38</f>
        <v>0</v>
      </c>
      <c r="T34" s="92">
        <f>+[4]Fcst1_Production_2019!T38</f>
        <v>0</v>
      </c>
      <c r="U34" s="92">
        <f>+[4]Fcst1_Production_2019!U38</f>
        <v>0</v>
      </c>
      <c r="V34" s="92"/>
      <c r="W34" s="92"/>
      <c r="X34" s="92">
        <f>+[4]Fcst1_Production_2019!X38</f>
        <v>0</v>
      </c>
      <c r="Y34" s="92">
        <v>0</v>
      </c>
      <c r="Z34" s="61">
        <f>+[4]Fcst1_Production_2019!Y38</f>
        <v>0</v>
      </c>
      <c r="AA34" s="92">
        <f>+[4]Fcst1_Production_2019!Z38</f>
        <v>0</v>
      </c>
      <c r="AB34" s="92">
        <f>+[4]Fcst1_Production_2019!AA38</f>
        <v>0</v>
      </c>
      <c r="AC34" s="92">
        <f>+[4]Fcst1_Production_2019!AB38</f>
        <v>0</v>
      </c>
      <c r="AD34" s="92">
        <f>+[4]Fcst1_Production_2019!AC38</f>
        <v>0</v>
      </c>
      <c r="AE34" s="92">
        <f>+[4]Fcst1_Production_2019!AD38</f>
        <v>0</v>
      </c>
      <c r="AF34" s="92">
        <f>+[4]Fcst1_Production_2019!AE38</f>
        <v>0</v>
      </c>
      <c r="AG34" s="92">
        <f>+[4]Fcst1_Production_2019!AF38</f>
        <v>0</v>
      </c>
      <c r="AH34" s="93">
        <f>+[4]Fcst1_Production_2019!AG38</f>
        <v>0</v>
      </c>
      <c r="AI34" s="61">
        <f>+[4]Fcst1_Production_2019!AH38</f>
        <v>216.32969940708745</v>
      </c>
      <c r="AJ34" s="92">
        <f>+[4]Fcst1_Production_2019!AI38</f>
        <v>0</v>
      </c>
      <c r="AK34" s="92">
        <f>+[4]Fcst1_Production_2019!AJ38</f>
        <v>0</v>
      </c>
      <c r="AL34" s="92">
        <f>+[4]Fcst1_Production_2019!AK38</f>
        <v>0</v>
      </c>
      <c r="AM34" s="92">
        <f>+[4]Fcst1_Production_2019!AL38</f>
        <v>0</v>
      </c>
      <c r="AN34" s="92">
        <f>+[4]Fcst1_Production_2019!AM38</f>
        <v>0</v>
      </c>
      <c r="AO34" s="93">
        <f>+[4]Fcst1_Production_2019!AN38</f>
        <v>0</v>
      </c>
      <c r="AP34" s="94">
        <f t="shared" si="14"/>
        <v>540.82547052561335</v>
      </c>
      <c r="AR34">
        <f>+AJ31/11</f>
        <v>0</v>
      </c>
      <c r="AU34" s="205">
        <v>410.94258064516129</v>
      </c>
      <c r="AV34" s="222">
        <v>459.17225806451614</v>
      </c>
      <c r="AW34" s="222">
        <v>483.55258064516136</v>
      </c>
      <c r="AX34" s="222">
        <v>7703.8203225806456</v>
      </c>
      <c r="AY34" s="222">
        <v>3014.5122580645166</v>
      </c>
      <c r="AZ34" s="222">
        <v>428.95419354838708</v>
      </c>
      <c r="BA34" s="237">
        <f t="shared" si="15"/>
        <v>387529.58</v>
      </c>
      <c r="BD34" s="205">
        <v>6036.6977419354826</v>
      </c>
      <c r="BE34" s="222">
        <v>381.15967741935481</v>
      </c>
      <c r="BF34" s="222">
        <v>997.08354838709647</v>
      </c>
      <c r="BG34" s="222">
        <v>154.44838709677418</v>
      </c>
      <c r="BH34" s="222"/>
      <c r="BI34" s="222">
        <v>683.50064516129044</v>
      </c>
      <c r="BJ34" s="222">
        <v>25.865806451612904</v>
      </c>
      <c r="BK34" s="222"/>
      <c r="BL34" s="222">
        <v>10.61225806451613</v>
      </c>
      <c r="BM34" s="222"/>
      <c r="BN34" s="237">
        <f t="shared" si="16"/>
        <v>256970.40999999995</v>
      </c>
    </row>
    <row r="35" spans="1:66">
      <c r="A35" s="20"/>
      <c r="B35" s="20" t="s">
        <v>80</v>
      </c>
      <c r="C35" s="64">
        <f t="shared" ref="C35:U35" si="17">AVERAGE(C23:C34)</f>
        <v>0</v>
      </c>
      <c r="D35" s="64">
        <f t="shared" si="17"/>
        <v>0</v>
      </c>
      <c r="E35" s="64">
        <f t="shared" si="17"/>
        <v>85.846701698637276</v>
      </c>
      <c r="F35" s="64">
        <f t="shared" si="17"/>
        <v>2.8951408090117763</v>
      </c>
      <c r="G35" s="64">
        <f t="shared" si="17"/>
        <v>0</v>
      </c>
      <c r="H35" s="64">
        <f t="shared" si="17"/>
        <v>0</v>
      </c>
      <c r="I35" s="64">
        <f t="shared" si="17"/>
        <v>6.7926267281105984E-2</v>
      </c>
      <c r="J35" s="64">
        <f t="shared" si="17"/>
        <v>0</v>
      </c>
      <c r="K35" s="64">
        <f t="shared" si="17"/>
        <v>0</v>
      </c>
      <c r="L35" s="64">
        <f t="shared" si="17"/>
        <v>0</v>
      </c>
      <c r="M35" s="64">
        <f t="shared" si="17"/>
        <v>149.74291427969712</v>
      </c>
      <c r="N35" s="64"/>
      <c r="O35" s="65">
        <f t="shared" si="17"/>
        <v>0</v>
      </c>
      <c r="P35" s="65">
        <f t="shared" si="17"/>
        <v>3.0974166666666667</v>
      </c>
      <c r="Q35" s="65"/>
      <c r="R35" s="65"/>
      <c r="S35" s="64">
        <f t="shared" si="17"/>
        <v>0</v>
      </c>
      <c r="T35" s="65">
        <f t="shared" si="17"/>
        <v>0</v>
      </c>
      <c r="U35" s="65">
        <f t="shared" si="17"/>
        <v>2.7030793650793652</v>
      </c>
      <c r="V35" s="65"/>
      <c r="W35" s="65"/>
      <c r="X35" s="65"/>
      <c r="Y35" s="65"/>
      <c r="Z35" s="23">
        <f t="shared" ref="Z35:AE35" si="18">AVERAGE(Z23:Z34)</f>
        <v>0.89488479262672804</v>
      </c>
      <c r="AA35" s="23">
        <f t="shared" si="18"/>
        <v>2.0058373655913977</v>
      </c>
      <c r="AB35" s="23">
        <f t="shared" si="18"/>
        <v>0</v>
      </c>
      <c r="AC35" s="23">
        <f t="shared" si="18"/>
        <v>0</v>
      </c>
      <c r="AD35" s="23">
        <f t="shared" si="18"/>
        <v>0</v>
      </c>
      <c r="AE35" s="23">
        <f t="shared" si="18"/>
        <v>0</v>
      </c>
      <c r="AF35" s="23"/>
      <c r="AG35" s="23"/>
      <c r="AH35" s="23"/>
      <c r="AI35" s="23">
        <f>AVERAGE(AI23:AI34)</f>
        <v>195.56088260692653</v>
      </c>
      <c r="AJ35" s="23">
        <f>AVERAGE(AJ23:AJ34)</f>
        <v>1.2800921658986171</v>
      </c>
      <c r="AK35" s="23">
        <f>AVERAGE(AK23:AK34)</f>
        <v>0</v>
      </c>
      <c r="AL35" s="23"/>
      <c r="AM35" s="23">
        <f>AVERAGE(AM23:AM34)</f>
        <v>0</v>
      </c>
      <c r="AN35" s="23">
        <f>AVERAGE(AN23:AN34)</f>
        <v>0</v>
      </c>
      <c r="AO35" s="23"/>
      <c r="AP35" s="66">
        <f>((AP23*$A$6)+(AP24*$A$7)+(AP25*$A$8)+(AP26*$A$9)+(AP27*$A$10)+(AP28*$A$11)+(AP29*$A$12)+(AP30*$A$13)+(AP31*$A$14)+(AP32*$A$15)+(AP33*$A$16)+(AP34*$A$17))/365</f>
        <v>445.38058383437925</v>
      </c>
    </row>
    <row r="36" spans="1:66">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95"/>
      <c r="AL36" s="20"/>
      <c r="AM36" s="20"/>
      <c r="AN36" s="20"/>
      <c r="AO36" s="20"/>
      <c r="AP36" s="20"/>
    </row>
    <row r="37" spans="1:66">
      <c r="A37" s="20"/>
      <c r="B37" t="s">
        <v>82</v>
      </c>
      <c r="C37" s="20"/>
      <c r="D37" s="20"/>
      <c r="E37" s="20"/>
      <c r="F37" s="20"/>
      <c r="G37" s="20"/>
      <c r="H37" s="20"/>
      <c r="I37" s="20"/>
      <c r="J37" s="20"/>
      <c r="K37" s="20"/>
      <c r="L37" s="20">
        <f>+M25*0.45</f>
        <v>42.275876612903232</v>
      </c>
      <c r="M37" s="23">
        <f>+L37+E25+S25+U25+AI25</f>
        <v>109.24493470412288</v>
      </c>
      <c r="N37" s="23"/>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R37">
        <v>0.64262798169697</v>
      </c>
    </row>
    <row r="38" spans="1:66" s="101" customFormat="1" ht="27.6">
      <c r="A38" s="96"/>
      <c r="B38" s="97" t="s">
        <v>23</v>
      </c>
      <c r="C38" s="97" t="s">
        <v>24</v>
      </c>
      <c r="D38" s="97" t="s">
        <v>25</v>
      </c>
      <c r="E38" s="97" t="s">
        <v>83</v>
      </c>
      <c r="F38" s="97" t="s">
        <v>27</v>
      </c>
      <c r="G38" s="97" t="s">
        <v>28</v>
      </c>
      <c r="H38" s="97" t="s">
        <v>29</v>
      </c>
      <c r="I38" s="97" t="s">
        <v>30</v>
      </c>
      <c r="J38" s="97" t="s">
        <v>31</v>
      </c>
      <c r="K38" s="97" t="s">
        <v>32</v>
      </c>
      <c r="L38" s="97" t="s">
        <v>33</v>
      </c>
      <c r="M38" s="97" t="s">
        <v>34</v>
      </c>
      <c r="N38" s="97" t="s">
        <v>35</v>
      </c>
      <c r="O38" s="97" t="s">
        <v>36</v>
      </c>
      <c r="P38" s="97" t="s">
        <v>37</v>
      </c>
      <c r="Q38" s="97" t="s">
        <v>38</v>
      </c>
      <c r="R38" s="97" t="s">
        <v>39</v>
      </c>
      <c r="S38" s="97" t="s">
        <v>40</v>
      </c>
      <c r="T38" s="97" t="s">
        <v>41</v>
      </c>
      <c r="U38" s="97" t="s">
        <v>42</v>
      </c>
      <c r="V38" s="97" t="s">
        <v>43</v>
      </c>
      <c r="W38" s="97" t="s">
        <v>44</v>
      </c>
      <c r="X38" s="97" t="s">
        <v>45</v>
      </c>
      <c r="Y38" s="97" t="s">
        <v>46</v>
      </c>
      <c r="Z38" s="97" t="s">
        <v>47</v>
      </c>
      <c r="AA38" s="97" t="s">
        <v>48</v>
      </c>
      <c r="AB38" s="97" t="s">
        <v>49</v>
      </c>
      <c r="AC38" s="97" t="s">
        <v>50</v>
      </c>
      <c r="AD38" s="97" t="s">
        <v>51</v>
      </c>
      <c r="AE38" s="97" t="s">
        <v>52</v>
      </c>
      <c r="AF38" s="98" t="s">
        <v>53</v>
      </c>
      <c r="AG38" s="99" t="s">
        <v>54</v>
      </c>
      <c r="AH38" s="97" t="s">
        <v>55</v>
      </c>
      <c r="AI38" s="97" t="s">
        <v>56</v>
      </c>
      <c r="AJ38" s="97" t="s">
        <v>57</v>
      </c>
      <c r="AK38" s="97" t="s">
        <v>58</v>
      </c>
      <c r="AL38" s="97" t="s">
        <v>59</v>
      </c>
      <c r="AM38" s="97" t="s">
        <v>60</v>
      </c>
      <c r="AN38" s="97" t="s">
        <v>61</v>
      </c>
      <c r="AO38" s="97" t="s">
        <v>62</v>
      </c>
      <c r="AP38" s="100" t="s">
        <v>19</v>
      </c>
    </row>
    <row r="39" spans="1:66">
      <c r="A39" s="20"/>
      <c r="B39" s="35"/>
      <c r="C39" s="35" t="s">
        <v>66</v>
      </c>
      <c r="D39" s="35" t="s">
        <v>66</v>
      </c>
      <c r="E39" s="35" t="s">
        <v>66</v>
      </c>
      <c r="F39" s="35" t="s">
        <v>66</v>
      </c>
      <c r="G39" s="35" t="s">
        <v>66</v>
      </c>
      <c r="H39" s="35" t="s">
        <v>66</v>
      </c>
      <c r="I39" s="35" t="s">
        <v>66</v>
      </c>
      <c r="J39" s="35" t="s">
        <v>66</v>
      </c>
      <c r="K39" s="35" t="s">
        <v>66</v>
      </c>
      <c r="L39" s="35" t="s">
        <v>66</v>
      </c>
      <c r="M39" s="35" t="s">
        <v>66</v>
      </c>
      <c r="N39" s="35" t="s">
        <v>66</v>
      </c>
      <c r="O39" s="35" t="s">
        <v>66</v>
      </c>
      <c r="P39" s="35" t="s">
        <v>66</v>
      </c>
      <c r="Q39" s="35" t="s">
        <v>66</v>
      </c>
      <c r="R39" s="35" t="s">
        <v>66</v>
      </c>
      <c r="S39" s="35" t="s">
        <v>66</v>
      </c>
      <c r="T39" s="35" t="s">
        <v>66</v>
      </c>
      <c r="U39" s="35" t="s">
        <v>66</v>
      </c>
      <c r="V39" s="35" t="s">
        <v>66</v>
      </c>
      <c r="W39" s="35" t="s">
        <v>66</v>
      </c>
      <c r="X39" s="35" t="s">
        <v>66</v>
      </c>
      <c r="Y39" s="35" t="s">
        <v>66</v>
      </c>
      <c r="Z39" s="38" t="s">
        <v>66</v>
      </c>
      <c r="AA39" s="38" t="s">
        <v>66</v>
      </c>
      <c r="AB39" s="38" t="s">
        <v>66</v>
      </c>
      <c r="AC39" s="38" t="s">
        <v>66</v>
      </c>
      <c r="AD39" s="38" t="s">
        <v>66</v>
      </c>
      <c r="AE39" s="38" t="s">
        <v>66</v>
      </c>
      <c r="AF39" s="38" t="s">
        <v>66</v>
      </c>
      <c r="AG39" s="38" t="s">
        <v>66</v>
      </c>
      <c r="AH39" s="38" t="s">
        <v>66</v>
      </c>
      <c r="AI39" s="38" t="s">
        <v>66</v>
      </c>
      <c r="AJ39" s="38" t="s">
        <v>66</v>
      </c>
      <c r="AK39" s="38" t="s">
        <v>66</v>
      </c>
      <c r="AL39" s="38" t="s">
        <v>66</v>
      </c>
      <c r="AM39" s="38" t="s">
        <v>66</v>
      </c>
      <c r="AN39" s="38" t="s">
        <v>66</v>
      </c>
      <c r="AO39" s="39" t="s">
        <v>66</v>
      </c>
      <c r="AP39" s="40" t="s">
        <v>66</v>
      </c>
    </row>
    <row r="40" spans="1:66">
      <c r="A40" s="20"/>
      <c r="B40" s="102" t="s">
        <v>68</v>
      </c>
      <c r="C40" s="73">
        <f>C6-C23</f>
        <v>436.46548387096772</v>
      </c>
      <c r="D40" s="74">
        <f t="shared" ref="D40:AO49" si="19">D6-D23</f>
        <v>401.84064516129035</v>
      </c>
      <c r="E40" s="74">
        <f t="shared" si="19"/>
        <v>282.02193548387095</v>
      </c>
      <c r="F40" s="74">
        <f t="shared" si="19"/>
        <v>7705.859032258064</v>
      </c>
      <c r="G40" s="74">
        <f t="shared" si="19"/>
        <v>3673.7041935483876</v>
      </c>
      <c r="H40" s="75">
        <f t="shared" si="19"/>
        <v>300.37451612903226</v>
      </c>
      <c r="I40" s="74">
        <f t="shared" si="19"/>
        <v>363.62225806451613</v>
      </c>
      <c r="J40" s="74">
        <f t="shared" si="19"/>
        <v>22.60161290322581</v>
      </c>
      <c r="K40" s="74">
        <f t="shared" si="19"/>
        <v>0</v>
      </c>
      <c r="L40" s="74">
        <f t="shared" si="19"/>
        <v>1931.0390322580649</v>
      </c>
      <c r="M40" s="74">
        <f t="shared" si="19"/>
        <v>388.32537634408567</v>
      </c>
      <c r="N40" s="74">
        <f t="shared" si="19"/>
        <v>0</v>
      </c>
      <c r="O40" s="74">
        <f t="shared" si="19"/>
        <v>0</v>
      </c>
      <c r="P40" s="73">
        <f t="shared" si="19"/>
        <v>5476.8158064516138</v>
      </c>
      <c r="Q40" s="74">
        <f t="shared" si="19"/>
        <v>351.46580645161288</v>
      </c>
      <c r="R40" s="74">
        <f t="shared" si="19"/>
        <v>476.63645161290322</v>
      </c>
      <c r="S40" s="74">
        <f t="shared" si="19"/>
        <v>209.90032258064517</v>
      </c>
      <c r="T40" s="74">
        <f t="shared" si="19"/>
        <v>0</v>
      </c>
      <c r="U40" s="74">
        <f t="shared" si="19"/>
        <v>728.76806451612902</v>
      </c>
      <c r="V40" s="74">
        <f t="shared" si="19"/>
        <v>0</v>
      </c>
      <c r="W40" s="74">
        <f t="shared" si="19"/>
        <v>0</v>
      </c>
      <c r="X40" s="74">
        <f t="shared" si="19"/>
        <v>134.85806451612899</v>
      </c>
      <c r="Y40" s="74">
        <f t="shared" si="19"/>
        <v>6.9048387096774198</v>
      </c>
      <c r="Z40" s="79">
        <f t="shared" si="19"/>
        <v>188.56806451612906</v>
      </c>
      <c r="AA40" s="77">
        <f t="shared" si="19"/>
        <v>204.88354838709679</v>
      </c>
      <c r="AB40" s="77">
        <f t="shared" si="19"/>
        <v>344.6109677419355</v>
      </c>
      <c r="AC40" s="77">
        <f t="shared" si="19"/>
        <v>0</v>
      </c>
      <c r="AD40" s="77">
        <f t="shared" si="19"/>
        <v>17.971612903225807</v>
      </c>
      <c r="AE40" s="77">
        <f t="shared" si="19"/>
        <v>0</v>
      </c>
      <c r="AF40" s="77">
        <f t="shared" si="19"/>
        <v>24.224838709677421</v>
      </c>
      <c r="AG40" s="77">
        <f t="shared" si="19"/>
        <v>344.23806451612904</v>
      </c>
      <c r="AH40" s="78">
        <f t="shared" si="19"/>
        <v>51.169032258064519</v>
      </c>
      <c r="AI40" s="79">
        <f t="shared" si="19"/>
        <v>21525.551612903244</v>
      </c>
      <c r="AJ40" s="77">
        <f t="shared" si="19"/>
        <v>641.96838709677365</v>
      </c>
      <c r="AK40" s="77">
        <f t="shared" si="19"/>
        <v>91.324516129032261</v>
      </c>
      <c r="AL40" s="77">
        <f t="shared" si="19"/>
        <v>0</v>
      </c>
      <c r="AM40" s="77">
        <f t="shared" si="19"/>
        <v>13.583870967741936</v>
      </c>
      <c r="AN40" s="77">
        <f t="shared" si="19"/>
        <v>0</v>
      </c>
      <c r="AO40" s="78">
        <f t="shared" si="19"/>
        <v>0</v>
      </c>
      <c r="AP40" s="78">
        <f t="shared" ref="AP40:AP51" si="20">SUM(C40:AO40)</f>
        <v>46339.297956989263</v>
      </c>
    </row>
    <row r="41" spans="1:66">
      <c r="A41" s="20"/>
      <c r="B41" s="44" t="s">
        <v>69</v>
      </c>
      <c r="C41" s="73">
        <f t="shared" ref="C41:O51" si="21">C7-C24</f>
        <v>418.81464285714287</v>
      </c>
      <c r="D41" s="74">
        <f t="shared" si="21"/>
        <v>422.59142857142854</v>
      </c>
      <c r="E41" s="74">
        <f t="shared" si="21"/>
        <v>255.7257142857143</v>
      </c>
      <c r="F41" s="74">
        <f t="shared" si="21"/>
        <v>7546.4778571428587</v>
      </c>
      <c r="G41" s="74">
        <f t="shared" si="21"/>
        <v>3720.6360714285715</v>
      </c>
      <c r="H41" s="75">
        <f t="shared" si="21"/>
        <v>303.46857142857101</v>
      </c>
      <c r="I41" s="74">
        <f t="shared" si="21"/>
        <v>496.02750000000003</v>
      </c>
      <c r="J41" s="74">
        <f t="shared" si="21"/>
        <v>22.886785714285711</v>
      </c>
      <c r="K41" s="74">
        <f t="shared" si="21"/>
        <v>0</v>
      </c>
      <c r="L41" s="74">
        <f t="shared" si="21"/>
        <v>1881.0317857142861</v>
      </c>
      <c r="M41" s="74">
        <f t="shared" si="21"/>
        <v>451.76755559523832</v>
      </c>
      <c r="N41" s="74">
        <f t="shared" si="21"/>
        <v>0</v>
      </c>
      <c r="O41" s="74">
        <f t="shared" si="21"/>
        <v>0</v>
      </c>
      <c r="P41" s="80">
        <f t="shared" si="19"/>
        <v>5154.4107142857147</v>
      </c>
      <c r="Q41" s="81">
        <f t="shared" si="19"/>
        <v>516.05928571428558</v>
      </c>
      <c r="R41" s="81">
        <f t="shared" si="19"/>
        <v>526.57071428571419</v>
      </c>
      <c r="S41" s="74">
        <f t="shared" si="19"/>
        <v>193.47214285714287</v>
      </c>
      <c r="T41" s="74">
        <f t="shared" si="19"/>
        <v>0</v>
      </c>
      <c r="U41" s="74">
        <f t="shared" si="19"/>
        <v>701.04142857142858</v>
      </c>
      <c r="V41" s="74">
        <f t="shared" si="19"/>
        <v>0</v>
      </c>
      <c r="W41" s="74">
        <f t="shared" si="19"/>
        <v>0</v>
      </c>
      <c r="X41" s="74">
        <f t="shared" si="19"/>
        <v>92.605000000000004</v>
      </c>
      <c r="Y41" s="74">
        <f t="shared" si="19"/>
        <v>0.67107142857142854</v>
      </c>
      <c r="Z41" s="73">
        <f t="shared" si="19"/>
        <v>182.12892857142859</v>
      </c>
      <c r="AA41" s="74">
        <f t="shared" si="19"/>
        <v>183.63678571428571</v>
      </c>
      <c r="AB41" s="74">
        <f t="shared" si="19"/>
        <v>321.05178571428576</v>
      </c>
      <c r="AC41" s="74">
        <f t="shared" si="19"/>
        <v>0</v>
      </c>
      <c r="AD41" s="74">
        <f t="shared" si="19"/>
        <v>18.707857142857144</v>
      </c>
      <c r="AE41" s="74">
        <f t="shared" si="19"/>
        <v>4.6225000000000005</v>
      </c>
      <c r="AF41" s="74">
        <f t="shared" si="19"/>
        <v>28.043214285714289</v>
      </c>
      <c r="AG41" s="74">
        <f t="shared" si="19"/>
        <v>260.88071428571425</v>
      </c>
      <c r="AH41" s="75">
        <f t="shared" si="19"/>
        <v>15.634285714285713</v>
      </c>
      <c r="AI41" s="73">
        <f t="shared" si="19"/>
        <v>19555.154999999995</v>
      </c>
      <c r="AJ41" s="74">
        <f t="shared" si="19"/>
        <v>706.29642857142858</v>
      </c>
      <c r="AK41" s="74">
        <f t="shared" si="19"/>
        <v>128.93428571428572</v>
      </c>
      <c r="AL41" s="74">
        <f t="shared" si="19"/>
        <v>0</v>
      </c>
      <c r="AM41" s="74">
        <f t="shared" si="19"/>
        <v>6.385357142857143</v>
      </c>
      <c r="AN41" s="74">
        <f t="shared" si="19"/>
        <v>0</v>
      </c>
      <c r="AO41" s="75">
        <f t="shared" si="19"/>
        <v>0</v>
      </c>
      <c r="AP41" s="75">
        <f t="shared" si="20"/>
        <v>44115.735412738082</v>
      </c>
    </row>
    <row r="42" spans="1:66">
      <c r="A42" s="20"/>
      <c r="B42" s="44" t="s">
        <v>70</v>
      </c>
      <c r="C42" s="73">
        <f t="shared" si="21"/>
        <v>405.47741935483867</v>
      </c>
      <c r="D42" s="74">
        <f t="shared" si="21"/>
        <v>425.9661290322581</v>
      </c>
      <c r="E42" s="74">
        <f t="shared" si="21"/>
        <v>367.92739352168354</v>
      </c>
      <c r="F42" s="74">
        <f t="shared" si="21"/>
        <v>7160.593870967743</v>
      </c>
      <c r="G42" s="74">
        <f t="shared" si="21"/>
        <v>3590.0893548387103</v>
      </c>
      <c r="H42" s="75">
        <f t="shared" si="21"/>
        <v>302.47612903225809</v>
      </c>
      <c r="I42" s="74">
        <f t="shared" si="21"/>
        <v>464.04451612903222</v>
      </c>
      <c r="J42" s="74">
        <f t="shared" si="21"/>
        <v>19.913870967741929</v>
      </c>
      <c r="K42" s="74">
        <f t="shared" si="21"/>
        <v>0</v>
      </c>
      <c r="L42" s="74">
        <f t="shared" si="21"/>
        <v>1806.4216129032261</v>
      </c>
      <c r="M42" s="74">
        <f t="shared" si="21"/>
        <v>412.32806989247297</v>
      </c>
      <c r="N42" s="74">
        <f t="shared" si="21"/>
        <v>0</v>
      </c>
      <c r="O42" s="74">
        <f t="shared" si="21"/>
        <v>0</v>
      </c>
      <c r="P42" s="80">
        <f t="shared" si="19"/>
        <v>5126.9522580645162</v>
      </c>
      <c r="Q42" s="81">
        <f t="shared" si="19"/>
        <v>503.25322580645161</v>
      </c>
      <c r="R42" s="81">
        <f t="shared" si="19"/>
        <v>797.91451612903234</v>
      </c>
      <c r="S42" s="74">
        <f t="shared" si="19"/>
        <v>188.12903225806451</v>
      </c>
      <c r="T42" s="74">
        <f t="shared" si="19"/>
        <v>0</v>
      </c>
      <c r="U42" s="74">
        <f t="shared" si="19"/>
        <v>455.28935483870964</v>
      </c>
      <c r="V42" s="74">
        <f t="shared" si="19"/>
        <v>0</v>
      </c>
      <c r="W42" s="74">
        <f t="shared" si="19"/>
        <v>0</v>
      </c>
      <c r="X42" s="74">
        <f t="shared" si="19"/>
        <v>77.109677419354824</v>
      </c>
      <c r="Y42" s="74">
        <f t="shared" si="19"/>
        <v>0</v>
      </c>
      <c r="Z42" s="73">
        <f t="shared" si="19"/>
        <v>162.41580645161289</v>
      </c>
      <c r="AA42" s="74">
        <f t="shared" si="19"/>
        <v>149.39709677419356</v>
      </c>
      <c r="AB42" s="74">
        <f t="shared" si="19"/>
        <v>291.67483870967743</v>
      </c>
      <c r="AC42" s="74">
        <f t="shared" si="19"/>
        <v>0</v>
      </c>
      <c r="AD42" s="74">
        <f t="shared" si="19"/>
        <v>18.196451612903228</v>
      </c>
      <c r="AE42" s="74">
        <f t="shared" si="19"/>
        <v>3.7487096774193547</v>
      </c>
      <c r="AF42" s="74">
        <f t="shared" si="19"/>
        <v>30.771290322580644</v>
      </c>
      <c r="AG42" s="74">
        <f t="shared" si="19"/>
        <v>364.77838709677422</v>
      </c>
      <c r="AH42" s="75">
        <f t="shared" si="19"/>
        <v>0</v>
      </c>
      <c r="AI42" s="73">
        <f t="shared" si="19"/>
        <v>20535.734193548386</v>
      </c>
      <c r="AJ42" s="74">
        <f t="shared" si="19"/>
        <v>698.76935483871</v>
      </c>
      <c r="AK42" s="74">
        <f t="shared" si="19"/>
        <v>119.32064516129033</v>
      </c>
      <c r="AL42" s="74">
        <f t="shared" si="19"/>
        <v>0</v>
      </c>
      <c r="AM42" s="74">
        <f t="shared" si="19"/>
        <v>8.1996774193548383</v>
      </c>
      <c r="AN42" s="74">
        <f t="shared" si="19"/>
        <v>0</v>
      </c>
      <c r="AO42" s="75">
        <f t="shared" si="19"/>
        <v>0</v>
      </c>
      <c r="AP42" s="75">
        <f t="shared" si="20"/>
        <v>44486.892882769003</v>
      </c>
    </row>
    <row r="43" spans="1:66">
      <c r="A43" s="20"/>
      <c r="B43" s="44" t="s">
        <v>71</v>
      </c>
      <c r="C43" s="82">
        <f t="shared" si="21"/>
        <v>404.13766666666663</v>
      </c>
      <c r="D43" s="83">
        <f t="shared" si="21"/>
        <v>385.58766666666668</v>
      </c>
      <c r="E43" s="83">
        <f t="shared" si="21"/>
        <v>291.4393333336667</v>
      </c>
      <c r="F43" s="83">
        <f t="shared" si="21"/>
        <v>6762.3749999999991</v>
      </c>
      <c r="G43" s="83">
        <f t="shared" si="21"/>
        <v>3516.0156666666662</v>
      </c>
      <c r="H43" s="84">
        <f t="shared" si="21"/>
        <v>463.91370000000001</v>
      </c>
      <c r="I43" s="83">
        <f t="shared" si="21"/>
        <v>423.13566666666668</v>
      </c>
      <c r="J43" s="83">
        <f t="shared" si="21"/>
        <v>21.055999999999997</v>
      </c>
      <c r="K43" s="83">
        <f t="shared" si="21"/>
        <v>0</v>
      </c>
      <c r="L43" s="83">
        <f t="shared" si="21"/>
        <v>1772.486666666666</v>
      </c>
      <c r="M43" s="83">
        <f t="shared" si="21"/>
        <v>444.15741666666668</v>
      </c>
      <c r="N43" s="83">
        <f t="shared" si="21"/>
        <v>0</v>
      </c>
      <c r="O43" s="83">
        <f t="shared" si="21"/>
        <v>0</v>
      </c>
      <c r="P43" s="82">
        <f t="shared" si="19"/>
        <v>5109.9463333333324</v>
      </c>
      <c r="Q43" s="83">
        <f t="shared" si="19"/>
        <v>480.75266666666664</v>
      </c>
      <c r="R43" s="83">
        <f t="shared" si="19"/>
        <v>826.04566666666676</v>
      </c>
      <c r="S43" s="83">
        <f t="shared" si="19"/>
        <v>192.70400000000001</v>
      </c>
      <c r="T43" s="83">
        <f t="shared" si="19"/>
        <v>0</v>
      </c>
      <c r="U43" s="83">
        <f t="shared" si="19"/>
        <v>312.90099999999995</v>
      </c>
      <c r="V43" s="83">
        <f t="shared" si="19"/>
        <v>0</v>
      </c>
      <c r="W43" s="83">
        <f t="shared" si="19"/>
        <v>0</v>
      </c>
      <c r="X43" s="83">
        <f t="shared" si="19"/>
        <v>114.7163333</v>
      </c>
      <c r="Y43" s="83">
        <f t="shared" si="19"/>
        <v>0</v>
      </c>
      <c r="Z43" s="82">
        <f t="shared" si="19"/>
        <v>171.70266666666666</v>
      </c>
      <c r="AA43" s="83">
        <f t="shared" si="19"/>
        <v>172.33566666666701</v>
      </c>
      <c r="AB43" s="83">
        <f t="shared" si="19"/>
        <v>299.322</v>
      </c>
      <c r="AC43" s="83">
        <f t="shared" si="19"/>
        <v>0</v>
      </c>
      <c r="AD43" s="83">
        <f t="shared" si="19"/>
        <v>18.007999999999999</v>
      </c>
      <c r="AE43" s="83">
        <f t="shared" si="19"/>
        <v>0</v>
      </c>
      <c r="AF43" s="83">
        <f t="shared" si="19"/>
        <v>33.382333333333335</v>
      </c>
      <c r="AG43" s="83">
        <f t="shared" si="19"/>
        <v>289.15966666666674</v>
      </c>
      <c r="AH43" s="84">
        <f t="shared" si="19"/>
        <v>2.0116666666669998</v>
      </c>
      <c r="AI43" s="82">
        <f t="shared" si="19"/>
        <v>19997.884666666669</v>
      </c>
      <c r="AJ43" s="83">
        <f t="shared" si="19"/>
        <v>682.43600000000004</v>
      </c>
      <c r="AK43" s="83">
        <f t="shared" si="19"/>
        <v>107.15866666666668</v>
      </c>
      <c r="AL43" s="83">
        <f t="shared" si="19"/>
        <v>0</v>
      </c>
      <c r="AM43" s="83">
        <f t="shared" si="19"/>
        <v>12.242666666666667</v>
      </c>
      <c r="AN43" s="83">
        <f t="shared" si="19"/>
        <v>0</v>
      </c>
      <c r="AO43" s="84">
        <f t="shared" si="19"/>
        <v>0</v>
      </c>
      <c r="AP43" s="84">
        <f t="shared" si="20"/>
        <v>43307.014783300336</v>
      </c>
      <c r="AQ43" s="54"/>
    </row>
    <row r="44" spans="1:66">
      <c r="A44" s="20"/>
      <c r="B44" s="44" t="s">
        <v>72</v>
      </c>
      <c r="C44" s="82">
        <f t="shared" si="21"/>
        <v>414.63774193548386</v>
      </c>
      <c r="D44" s="83">
        <f t="shared" si="21"/>
        <v>460.49870967741936</v>
      </c>
      <c r="E44" s="83">
        <f t="shared" si="21"/>
        <v>307.42156711086608</v>
      </c>
      <c r="F44" s="83">
        <f t="shared" si="21"/>
        <v>5938.8990312903225</v>
      </c>
      <c r="G44" s="83">
        <f t="shared" si="21"/>
        <v>3848.9641935483874</v>
      </c>
      <c r="H44" s="84">
        <f t="shared" si="21"/>
        <v>685.3112903225807</v>
      </c>
      <c r="I44" s="83">
        <f t="shared" si="21"/>
        <v>384.07064516129032</v>
      </c>
      <c r="J44" s="83">
        <f t="shared" si="21"/>
        <v>17.543870967741935</v>
      </c>
      <c r="K44" s="83">
        <f t="shared" si="21"/>
        <v>0</v>
      </c>
      <c r="L44" s="83">
        <f t="shared" si="21"/>
        <v>1799.0277419354836</v>
      </c>
      <c r="M44" s="83">
        <f t="shared" si="21"/>
        <v>442.66706182795707</v>
      </c>
      <c r="N44" s="83">
        <f t="shared" si="21"/>
        <v>0</v>
      </c>
      <c r="O44" s="83">
        <f t="shared" si="21"/>
        <v>0</v>
      </c>
      <c r="P44" s="82">
        <f t="shared" si="19"/>
        <v>5333.7845161290325</v>
      </c>
      <c r="Q44" s="83">
        <f t="shared" si="19"/>
        <v>447.4796774193548</v>
      </c>
      <c r="R44" s="83">
        <f t="shared" si="19"/>
        <v>820.07935483870961</v>
      </c>
      <c r="S44" s="83">
        <f t="shared" si="19"/>
        <v>180.4058064516129</v>
      </c>
      <c r="T44" s="83">
        <f t="shared" si="19"/>
        <v>0</v>
      </c>
      <c r="U44" s="83">
        <f t="shared" si="19"/>
        <v>217.97870967741935</v>
      </c>
      <c r="V44" s="83">
        <f t="shared" si="19"/>
        <v>8.8693548387096772</v>
      </c>
      <c r="W44" s="83">
        <f t="shared" si="19"/>
        <v>0</v>
      </c>
      <c r="X44" s="83">
        <f t="shared" si="19"/>
        <v>72.561612903225807</v>
      </c>
      <c r="Y44" s="83">
        <f t="shared" si="19"/>
        <v>0</v>
      </c>
      <c r="Z44" s="82">
        <f t="shared" si="19"/>
        <v>158.77870967741939</v>
      </c>
      <c r="AA44" s="83">
        <f t="shared" si="19"/>
        <v>163.91387096774193</v>
      </c>
      <c r="AB44" s="83">
        <f t="shared" si="19"/>
        <v>281.6577419354839</v>
      </c>
      <c r="AC44" s="83">
        <f t="shared" si="19"/>
        <v>0</v>
      </c>
      <c r="AD44" s="83">
        <f t="shared" si="19"/>
        <v>18.522903225806452</v>
      </c>
      <c r="AE44" s="83">
        <f t="shared" si="19"/>
        <v>3.4767741935483873</v>
      </c>
      <c r="AF44" s="83">
        <f t="shared" si="19"/>
        <v>30.15258064516129</v>
      </c>
      <c r="AG44" s="83">
        <f t="shared" si="19"/>
        <v>585.16225806451564</v>
      </c>
      <c r="AH44" s="84">
        <f t="shared" si="19"/>
        <v>10.449354838709677</v>
      </c>
      <c r="AI44" s="82">
        <f t="shared" si="19"/>
        <v>18593.280000000002</v>
      </c>
      <c r="AJ44" s="83">
        <f t="shared" si="19"/>
        <v>683.7848387096775</v>
      </c>
      <c r="AK44" s="83">
        <f t="shared" si="19"/>
        <v>100.69387096774193</v>
      </c>
      <c r="AL44" s="83">
        <f t="shared" si="19"/>
        <v>0</v>
      </c>
      <c r="AM44" s="83">
        <f t="shared" si="19"/>
        <v>15.015806451612903</v>
      </c>
      <c r="AN44" s="83">
        <f t="shared" si="19"/>
        <v>0</v>
      </c>
      <c r="AO44" s="84">
        <f t="shared" si="19"/>
        <v>0</v>
      </c>
      <c r="AP44" s="84">
        <f t="shared" si="20"/>
        <v>42025.08959571302</v>
      </c>
    </row>
    <row r="45" spans="1:66">
      <c r="A45" s="20"/>
      <c r="B45" s="50" t="s">
        <v>73</v>
      </c>
      <c r="C45" s="85">
        <f t="shared" si="21"/>
        <v>382.74333333333334</v>
      </c>
      <c r="D45" s="86">
        <f t="shared" si="21"/>
        <v>479.69666666666666</v>
      </c>
      <c r="E45" s="86">
        <f t="shared" si="21"/>
        <v>311.40866666666665</v>
      </c>
      <c r="F45" s="86">
        <f t="shared" si="21"/>
        <v>5832.2503333000004</v>
      </c>
      <c r="G45" s="86">
        <f t="shared" si="21"/>
        <v>4136.7253333333329</v>
      </c>
      <c r="H45" s="87">
        <f t="shared" si="21"/>
        <v>614.00733333333335</v>
      </c>
      <c r="I45" s="86">
        <f t="shared" si="21"/>
        <v>380.39366666666672</v>
      </c>
      <c r="J45" s="86">
        <f t="shared" si="21"/>
        <v>17.521000000000001</v>
      </c>
      <c r="K45" s="86">
        <f t="shared" si="21"/>
        <v>0</v>
      </c>
      <c r="L45" s="86">
        <f t="shared" si="21"/>
        <v>1720.1440000000002</v>
      </c>
      <c r="M45" s="86">
        <f t="shared" si="21"/>
        <v>419.76672222188898</v>
      </c>
      <c r="N45" s="86">
        <f t="shared" si="21"/>
        <v>0</v>
      </c>
      <c r="O45" s="86">
        <f t="shared" si="21"/>
        <v>0</v>
      </c>
      <c r="P45" s="85">
        <f t="shared" si="19"/>
        <v>3387.4876666666669</v>
      </c>
      <c r="Q45" s="86">
        <f t="shared" si="19"/>
        <v>319.46033333333332</v>
      </c>
      <c r="R45" s="86">
        <f t="shared" si="19"/>
        <v>524.09703000000002</v>
      </c>
      <c r="S45" s="86">
        <f t="shared" si="19"/>
        <v>158.43133333</v>
      </c>
      <c r="T45" s="86">
        <f t="shared" si="19"/>
        <v>0</v>
      </c>
      <c r="U45" s="86">
        <f t="shared" si="19"/>
        <v>295.74766666666665</v>
      </c>
      <c r="V45" s="88">
        <f t="shared" si="19"/>
        <v>50.162000000000006</v>
      </c>
      <c r="W45" s="86">
        <f t="shared" si="19"/>
        <v>0</v>
      </c>
      <c r="X45" s="86">
        <f t="shared" si="19"/>
        <v>52.779666669999997</v>
      </c>
      <c r="Y45" s="86">
        <f t="shared" si="19"/>
        <v>0</v>
      </c>
      <c r="Z45" s="85">
        <f t="shared" si="19"/>
        <v>198.73033333333333</v>
      </c>
      <c r="AA45" s="86">
        <f t="shared" si="19"/>
        <v>140.17366666666666</v>
      </c>
      <c r="AB45" s="86">
        <f t="shared" si="19"/>
        <v>274.59466666666668</v>
      </c>
      <c r="AC45" s="86">
        <f t="shared" si="19"/>
        <v>0</v>
      </c>
      <c r="AD45" s="86">
        <f t="shared" si="19"/>
        <v>20.380999999999997</v>
      </c>
      <c r="AE45" s="86">
        <f t="shared" si="19"/>
        <v>3.8463333333333334</v>
      </c>
      <c r="AF45" s="86">
        <f t="shared" si="19"/>
        <v>16.927666666666667</v>
      </c>
      <c r="AG45" s="86">
        <f t="shared" si="19"/>
        <v>436.20299999999969</v>
      </c>
      <c r="AH45" s="87">
        <f t="shared" si="19"/>
        <v>61.016333333333336</v>
      </c>
      <c r="AI45" s="85">
        <f t="shared" si="19"/>
        <v>15198.709000000003</v>
      </c>
      <c r="AJ45" s="86">
        <f t="shared" si="19"/>
        <v>665.28433333333362</v>
      </c>
      <c r="AK45" s="86">
        <f t="shared" si="19"/>
        <v>94.402666666666661</v>
      </c>
      <c r="AL45" s="86">
        <f t="shared" si="19"/>
        <v>0</v>
      </c>
      <c r="AM45" s="86">
        <f t="shared" si="19"/>
        <v>15.443333333333333</v>
      </c>
      <c r="AN45" s="86">
        <f t="shared" si="19"/>
        <v>0</v>
      </c>
      <c r="AO45" s="87">
        <f t="shared" si="19"/>
        <v>0</v>
      </c>
      <c r="AP45" s="87">
        <f t="shared" si="20"/>
        <v>36208.535085521908</v>
      </c>
    </row>
    <row r="46" spans="1:66">
      <c r="A46" s="20"/>
      <c r="B46" s="50" t="s">
        <v>74</v>
      </c>
      <c r="C46" s="52">
        <f t="shared" si="21"/>
        <v>319.20225806451612</v>
      </c>
      <c r="D46" s="89">
        <f t="shared" si="21"/>
        <v>486.5277419354839</v>
      </c>
      <c r="E46" s="89">
        <f t="shared" si="21"/>
        <v>213.69389814106148</v>
      </c>
      <c r="F46" s="89">
        <f t="shared" si="21"/>
        <v>5982.1532258064517</v>
      </c>
      <c r="G46" s="89">
        <f t="shared" si="21"/>
        <v>3982.2393548387095</v>
      </c>
      <c r="H46" s="90">
        <f t="shared" si="21"/>
        <v>547.31516129032264</v>
      </c>
      <c r="I46" s="89">
        <f t="shared" si="21"/>
        <v>348.10741935483878</v>
      </c>
      <c r="J46" s="89">
        <f t="shared" si="21"/>
        <v>28.300000000000004</v>
      </c>
      <c r="K46" s="89">
        <f t="shared" si="21"/>
        <v>0</v>
      </c>
      <c r="L46" s="89">
        <f t="shared" si="21"/>
        <v>1659.2725806451615</v>
      </c>
      <c r="M46" s="89">
        <f t="shared" si="21"/>
        <v>242.94790471003151</v>
      </c>
      <c r="N46" s="89"/>
      <c r="O46" s="89">
        <f t="shared" si="21"/>
        <v>0</v>
      </c>
      <c r="P46" s="52">
        <f t="shared" si="19"/>
        <v>5470.3429032258045</v>
      </c>
      <c r="Q46" s="89">
        <f t="shared" si="19"/>
        <v>442.89838709677423</v>
      </c>
      <c r="R46" s="89">
        <f t="shared" si="19"/>
        <v>846.86548387096786</v>
      </c>
      <c r="S46" s="89">
        <f t="shared" si="19"/>
        <v>176.33064516129033</v>
      </c>
      <c r="T46" s="89">
        <f t="shared" si="19"/>
        <v>0</v>
      </c>
      <c r="U46" s="89">
        <f t="shared" si="19"/>
        <v>708.80806451612898</v>
      </c>
      <c r="V46" s="89">
        <f t="shared" si="19"/>
        <v>61.791612903225804</v>
      </c>
      <c r="W46" s="89">
        <f t="shared" si="19"/>
        <v>0</v>
      </c>
      <c r="X46" s="89">
        <f t="shared" si="19"/>
        <v>58.61</v>
      </c>
      <c r="Y46" s="89">
        <f t="shared" si="19"/>
        <v>0</v>
      </c>
      <c r="Z46" s="52">
        <f t="shared" si="19"/>
        <v>230.93806451612903</v>
      </c>
      <c r="AA46" s="89">
        <f t="shared" si="19"/>
        <v>149.98709677419356</v>
      </c>
      <c r="AB46" s="89">
        <f t="shared" si="19"/>
        <v>168.52967741935484</v>
      </c>
      <c r="AC46" s="89">
        <f t="shared" si="19"/>
        <v>0</v>
      </c>
      <c r="AD46" s="89">
        <f t="shared" si="19"/>
        <v>17.607419354838711</v>
      </c>
      <c r="AE46" s="89">
        <f t="shared" si="19"/>
        <v>1.215483870967742</v>
      </c>
      <c r="AF46" s="89">
        <f t="shared" si="19"/>
        <v>21.766774193548386</v>
      </c>
      <c r="AG46" s="89">
        <f t="shared" si="19"/>
        <v>392.39580645161294</v>
      </c>
      <c r="AH46" s="90">
        <f t="shared" si="19"/>
        <v>214.12516129032258</v>
      </c>
      <c r="AI46" s="52">
        <f t="shared" si="19"/>
        <v>15018.693383748132</v>
      </c>
      <c r="AJ46" s="89">
        <f t="shared" si="19"/>
        <v>671.90322580645159</v>
      </c>
      <c r="AK46" s="89">
        <f t="shared" si="19"/>
        <v>89.89967741935483</v>
      </c>
      <c r="AL46" s="89">
        <f t="shared" si="19"/>
        <v>0</v>
      </c>
      <c r="AM46" s="89">
        <f t="shared" si="19"/>
        <v>14.682258064516128</v>
      </c>
      <c r="AN46" s="89">
        <f t="shared" si="19"/>
        <v>0</v>
      </c>
      <c r="AO46" s="90">
        <f t="shared" si="19"/>
        <v>0</v>
      </c>
      <c r="AP46" s="91">
        <f t="shared" si="20"/>
        <v>38567.150670470197</v>
      </c>
    </row>
    <row r="47" spans="1:66">
      <c r="A47" s="20"/>
      <c r="B47" s="50" t="s">
        <v>75</v>
      </c>
      <c r="C47" s="52">
        <f t="shared" si="21"/>
        <v>389.86419354838711</v>
      </c>
      <c r="D47" s="89">
        <f t="shared" si="21"/>
        <v>461.72612903225803</v>
      </c>
      <c r="E47" s="89">
        <f t="shared" si="21"/>
        <v>235.56988626943206</v>
      </c>
      <c r="F47" s="89">
        <f t="shared" si="21"/>
        <v>6267.6309677419349</v>
      </c>
      <c r="G47" s="89">
        <f t="shared" si="21"/>
        <v>3489.1100000000006</v>
      </c>
      <c r="H47" s="90">
        <f t="shared" si="21"/>
        <v>512.5</v>
      </c>
      <c r="I47" s="89">
        <f t="shared" si="21"/>
        <v>347.61774193548393</v>
      </c>
      <c r="J47" s="89">
        <f t="shared" si="21"/>
        <v>131.81322580645161</v>
      </c>
      <c r="K47" s="89">
        <f t="shared" si="21"/>
        <v>0</v>
      </c>
      <c r="L47" s="89">
        <f t="shared" si="21"/>
        <v>1598.0029032258064</v>
      </c>
      <c r="M47" s="89">
        <f t="shared" si="21"/>
        <v>233.34024693096094</v>
      </c>
      <c r="N47" s="89"/>
      <c r="O47" s="89">
        <f t="shared" si="21"/>
        <v>0</v>
      </c>
      <c r="P47" s="52">
        <f t="shared" si="19"/>
        <v>4715.3703225806403</v>
      </c>
      <c r="Q47" s="89">
        <f t="shared" si="19"/>
        <v>441.90838709677411</v>
      </c>
      <c r="R47" s="89">
        <f t="shared" si="19"/>
        <v>927.66354838709674</v>
      </c>
      <c r="S47" s="89">
        <f t="shared" si="19"/>
        <v>164.99193548387098</v>
      </c>
      <c r="T47" s="89">
        <f t="shared" si="19"/>
        <v>0</v>
      </c>
      <c r="U47" s="89">
        <f t="shared" si="19"/>
        <v>528.62032258064517</v>
      </c>
      <c r="V47" s="89">
        <f t="shared" si="19"/>
        <v>55.951935483870962</v>
      </c>
      <c r="W47" s="89">
        <f t="shared" si="19"/>
        <v>0</v>
      </c>
      <c r="X47" s="89">
        <f t="shared" si="19"/>
        <v>46.870645161290298</v>
      </c>
      <c r="Y47" s="89">
        <f t="shared" si="19"/>
        <v>0</v>
      </c>
      <c r="Z47" s="52">
        <f t="shared" si="19"/>
        <v>231.32645161290324</v>
      </c>
      <c r="AA47" s="89">
        <f t="shared" si="19"/>
        <v>139.85548387096776</v>
      </c>
      <c r="AB47" s="89">
        <f t="shared" si="19"/>
        <v>242.47225806451613</v>
      </c>
      <c r="AC47" s="89">
        <f t="shared" si="19"/>
        <v>0</v>
      </c>
      <c r="AD47" s="89">
        <f t="shared" si="19"/>
        <v>19.714193548387097</v>
      </c>
      <c r="AE47" s="89">
        <f t="shared" si="19"/>
        <v>2.8435483870967744</v>
      </c>
      <c r="AF47" s="89">
        <f t="shared" si="19"/>
        <v>26.190967741935484</v>
      </c>
      <c r="AG47" s="89">
        <f t="shared" si="19"/>
        <v>398.26806451612902</v>
      </c>
      <c r="AH47" s="90">
        <f t="shared" si="19"/>
        <v>206.60290322580644</v>
      </c>
      <c r="AI47" s="52">
        <f t="shared" si="19"/>
        <v>15506.766362359707</v>
      </c>
      <c r="AJ47" s="89">
        <f t="shared" si="19"/>
        <v>627.5016129032258</v>
      </c>
      <c r="AK47" s="89">
        <f t="shared" si="19"/>
        <v>85.120322580645166</v>
      </c>
      <c r="AL47" s="89">
        <f t="shared" si="19"/>
        <v>0</v>
      </c>
      <c r="AM47" s="89">
        <f t="shared" si="19"/>
        <v>13.112580645161291</v>
      </c>
      <c r="AN47" s="89">
        <f t="shared" si="19"/>
        <v>0</v>
      </c>
      <c r="AO47" s="90">
        <f t="shared" si="19"/>
        <v>0</v>
      </c>
      <c r="AP47" s="91">
        <f t="shared" si="20"/>
        <v>38048.327140721383</v>
      </c>
    </row>
    <row r="48" spans="1:66">
      <c r="A48" s="20"/>
      <c r="B48" s="50" t="s">
        <v>76</v>
      </c>
      <c r="C48" s="52">
        <f t="shared" si="21"/>
        <v>421.84266666666667</v>
      </c>
      <c r="D48" s="89">
        <f t="shared" si="21"/>
        <v>441.83199999999999</v>
      </c>
      <c r="E48" s="89">
        <f t="shared" si="21"/>
        <v>205.38559347181808</v>
      </c>
      <c r="F48" s="89">
        <f t="shared" si="21"/>
        <v>6542.3836666666675</v>
      </c>
      <c r="G48" s="89">
        <f t="shared" si="21"/>
        <v>3304.6639999999998</v>
      </c>
      <c r="H48" s="90">
        <f t="shared" si="21"/>
        <v>465.54200000000003</v>
      </c>
      <c r="I48" s="89">
        <f t="shared" si="21"/>
        <v>319.63799999999992</v>
      </c>
      <c r="J48" s="89">
        <f t="shared" si="21"/>
        <v>111.45699999999999</v>
      </c>
      <c r="K48" s="89">
        <f t="shared" si="21"/>
        <v>0</v>
      </c>
      <c r="L48" s="89">
        <f t="shared" si="21"/>
        <v>1523.9549999999999</v>
      </c>
      <c r="M48" s="89">
        <f t="shared" si="21"/>
        <v>225.39732380852038</v>
      </c>
      <c r="N48" s="89"/>
      <c r="O48" s="89">
        <f t="shared" si="21"/>
        <v>0</v>
      </c>
      <c r="P48" s="52">
        <f t="shared" si="19"/>
        <v>4917.1283333333322</v>
      </c>
      <c r="Q48" s="89">
        <f t="shared" si="19"/>
        <v>430.59666666666669</v>
      </c>
      <c r="R48" s="89">
        <f t="shared" si="19"/>
        <v>1037.4216666699999</v>
      </c>
      <c r="S48" s="89">
        <f t="shared" si="19"/>
        <v>165.12866666666665</v>
      </c>
      <c r="T48" s="89">
        <f t="shared" si="19"/>
        <v>0</v>
      </c>
      <c r="U48" s="89">
        <f t="shared" si="19"/>
        <v>634.44633333333331</v>
      </c>
      <c r="V48" s="89">
        <f t="shared" si="19"/>
        <v>45.859000000000009</v>
      </c>
      <c r="W48" s="89">
        <f t="shared" si="19"/>
        <v>0</v>
      </c>
      <c r="X48" s="89">
        <f t="shared" si="19"/>
        <v>42.080333333333336</v>
      </c>
      <c r="Y48" s="89">
        <f t="shared" si="19"/>
        <v>0</v>
      </c>
      <c r="Z48" s="52">
        <f t="shared" si="19"/>
        <v>253.61166666666662</v>
      </c>
      <c r="AA48" s="89">
        <f t="shared" si="19"/>
        <v>138.2996666666667</v>
      </c>
      <c r="AB48" s="89">
        <f t="shared" si="19"/>
        <v>278.99533333333335</v>
      </c>
      <c r="AC48" s="89">
        <f t="shared" si="19"/>
        <v>0</v>
      </c>
      <c r="AD48" s="89">
        <f t="shared" si="19"/>
        <v>18.157</v>
      </c>
      <c r="AE48" s="89">
        <f t="shared" si="19"/>
        <v>2.6076666666666668</v>
      </c>
      <c r="AF48" s="89">
        <f t="shared" si="19"/>
        <v>28.276</v>
      </c>
      <c r="AG48" s="89">
        <f t="shared" si="19"/>
        <v>395.11566666666658</v>
      </c>
      <c r="AH48" s="90">
        <f t="shared" si="19"/>
        <v>193.42666666666668</v>
      </c>
      <c r="AI48" s="52">
        <f t="shared" si="19"/>
        <v>14875.940937834235</v>
      </c>
      <c r="AJ48" s="89">
        <f t="shared" si="19"/>
        <v>540.70233333333294</v>
      </c>
      <c r="AK48" s="89">
        <f t="shared" si="19"/>
        <v>84.24433333333333</v>
      </c>
      <c r="AL48" s="89">
        <f t="shared" si="19"/>
        <v>0</v>
      </c>
      <c r="AM48" s="89">
        <f t="shared" si="19"/>
        <v>10.371666666666666</v>
      </c>
      <c r="AN48" s="89">
        <f t="shared" si="19"/>
        <v>0</v>
      </c>
      <c r="AO48" s="90">
        <f t="shared" si="19"/>
        <v>0</v>
      </c>
      <c r="AP48" s="91">
        <f t="shared" si="20"/>
        <v>37654.507188451251</v>
      </c>
    </row>
    <row r="49" spans="1:44" ht="12.75" customHeight="1">
      <c r="A49" s="20"/>
      <c r="B49" s="50" t="s">
        <v>77</v>
      </c>
      <c r="C49" s="52">
        <f t="shared" si="21"/>
        <v>394.06838709677425</v>
      </c>
      <c r="D49" s="89">
        <f t="shared" si="21"/>
        <v>493.5145161290323</v>
      </c>
      <c r="E49" s="89">
        <f t="shared" si="21"/>
        <v>200.1963999804691</v>
      </c>
      <c r="F49" s="89">
        <f t="shared" si="21"/>
        <v>6724.7364516129046</v>
      </c>
      <c r="G49" s="89">
        <f t="shared" si="21"/>
        <v>3049.5048387096804</v>
      </c>
      <c r="H49" s="90">
        <f t="shared" si="21"/>
        <v>433.33064516129031</v>
      </c>
      <c r="I49" s="89">
        <f t="shared" si="21"/>
        <v>308.14548387096767</v>
      </c>
      <c r="J49" s="89">
        <f t="shared" si="21"/>
        <v>112.98387096774192</v>
      </c>
      <c r="K49" s="89">
        <f t="shared" si="21"/>
        <v>0</v>
      </c>
      <c r="L49" s="89">
        <f t="shared" si="21"/>
        <v>1443.5835483870967</v>
      </c>
      <c r="M49" s="89">
        <f t="shared" si="21"/>
        <v>216.59895039669689</v>
      </c>
      <c r="N49" s="89"/>
      <c r="O49" s="89">
        <f t="shared" si="21"/>
        <v>0</v>
      </c>
      <c r="P49" s="52">
        <f t="shared" si="19"/>
        <v>5551.4341935483872</v>
      </c>
      <c r="Q49" s="89">
        <f t="shared" si="19"/>
        <v>406.61290322580646</v>
      </c>
      <c r="R49" s="89">
        <f t="shared" si="19"/>
        <v>1017.6774193548387</v>
      </c>
      <c r="S49" s="89">
        <f t="shared" si="19"/>
        <v>157.11451612903227</v>
      </c>
      <c r="T49" s="89">
        <f t="shared" si="19"/>
        <v>0</v>
      </c>
      <c r="U49" s="89">
        <f t="shared" si="19"/>
        <v>741.20516129032262</v>
      </c>
      <c r="V49" s="89">
        <f t="shared" si="19"/>
        <v>37.689354838709676</v>
      </c>
      <c r="W49" s="89">
        <f t="shared" si="19"/>
        <v>0</v>
      </c>
      <c r="X49" s="89">
        <f t="shared" si="19"/>
        <v>38.125483870967749</v>
      </c>
      <c r="Y49" s="89">
        <f t="shared" ref="P49:AO51" si="22">Y15-Y32</f>
        <v>0</v>
      </c>
      <c r="Z49" s="52">
        <f t="shared" si="22"/>
        <v>239.07064516129032</v>
      </c>
      <c r="AA49" s="89">
        <f t="shared" si="22"/>
        <v>138.69645161290322</v>
      </c>
      <c r="AB49" s="89">
        <f t="shared" si="22"/>
        <v>258.77903225806449</v>
      </c>
      <c r="AC49" s="89">
        <f t="shared" si="22"/>
        <v>0</v>
      </c>
      <c r="AD49" s="89">
        <f t="shared" si="22"/>
        <v>19.259677419354812</v>
      </c>
      <c r="AE49" s="89">
        <f t="shared" si="22"/>
        <v>3.5951612903225807</v>
      </c>
      <c r="AF49" s="89">
        <f t="shared" si="22"/>
        <v>28.726129032258097</v>
      </c>
      <c r="AG49" s="89">
        <f t="shared" si="22"/>
        <v>410.73580645161292</v>
      </c>
      <c r="AH49" s="90">
        <f t="shared" si="22"/>
        <v>192.73516129032257</v>
      </c>
      <c r="AI49" s="52">
        <f t="shared" si="22"/>
        <v>13909.015749028031</v>
      </c>
      <c r="AJ49" s="89">
        <f t="shared" si="22"/>
        <v>508.76806451612902</v>
      </c>
      <c r="AK49" s="89">
        <f t="shared" si="22"/>
        <v>66.515483870967742</v>
      </c>
      <c r="AL49" s="89">
        <f t="shared" si="22"/>
        <v>0</v>
      </c>
      <c r="AM49" s="89">
        <f t="shared" si="22"/>
        <v>10.450645161290323</v>
      </c>
      <c r="AN49" s="89">
        <f t="shared" si="22"/>
        <v>0</v>
      </c>
      <c r="AO49" s="90">
        <f t="shared" si="22"/>
        <v>0</v>
      </c>
      <c r="AP49" s="91">
        <f t="shared" si="20"/>
        <v>37112.870131663272</v>
      </c>
    </row>
    <row r="50" spans="1:44" ht="12.75" customHeight="1">
      <c r="A50" s="20"/>
      <c r="B50" s="50" t="s">
        <v>78</v>
      </c>
      <c r="C50" s="52">
        <f t="shared" si="21"/>
        <v>386.34666666666669</v>
      </c>
      <c r="D50" s="89">
        <f t="shared" si="21"/>
        <v>458.08000000000004</v>
      </c>
      <c r="E50" s="89">
        <f t="shared" si="21"/>
        <v>311.39850761485485</v>
      </c>
      <c r="F50" s="89">
        <f t="shared" si="21"/>
        <v>6563.5240000000003</v>
      </c>
      <c r="G50" s="89">
        <f t="shared" si="21"/>
        <v>3011.7083333333339</v>
      </c>
      <c r="H50" s="90">
        <f t="shared" si="21"/>
        <v>413.65699999999998</v>
      </c>
      <c r="I50" s="89">
        <f t="shared" si="21"/>
        <v>265.55833333300001</v>
      </c>
      <c r="J50" s="89">
        <f t="shared" si="21"/>
        <v>138.92266666699999</v>
      </c>
      <c r="K50" s="89">
        <f t="shared" si="21"/>
        <v>0</v>
      </c>
      <c r="L50" s="89">
        <f t="shared" si="21"/>
        <v>1354.7116666666668</v>
      </c>
      <c r="M50" s="89">
        <f t="shared" si="21"/>
        <v>200.23495392621413</v>
      </c>
      <c r="N50" s="89"/>
      <c r="O50" s="89">
        <f t="shared" si="21"/>
        <v>0</v>
      </c>
      <c r="P50" s="52">
        <f t="shared" si="22"/>
        <v>5628.0420000000013</v>
      </c>
      <c r="Q50" s="89">
        <f t="shared" si="22"/>
        <v>404.673</v>
      </c>
      <c r="R50" s="89">
        <f t="shared" si="22"/>
        <v>972.63733333333334</v>
      </c>
      <c r="S50" s="89">
        <f t="shared" si="22"/>
        <v>161.81700000000001</v>
      </c>
      <c r="T50" s="89">
        <f t="shared" si="22"/>
        <v>0</v>
      </c>
      <c r="U50" s="89">
        <f t="shared" si="22"/>
        <v>673.34899999999993</v>
      </c>
      <c r="V50" s="89">
        <f t="shared" si="22"/>
        <v>34.478999999999999</v>
      </c>
      <c r="W50" s="89">
        <f t="shared" si="22"/>
        <v>0</v>
      </c>
      <c r="X50" s="89">
        <f t="shared" si="22"/>
        <v>37.758000000000003</v>
      </c>
      <c r="Y50" s="89">
        <f t="shared" si="22"/>
        <v>0</v>
      </c>
      <c r="Z50" s="52">
        <f t="shared" si="22"/>
        <v>212.422</v>
      </c>
      <c r="AA50" s="89">
        <f t="shared" si="22"/>
        <v>139.12100000000001</v>
      </c>
      <c r="AB50" s="89">
        <f t="shared" si="22"/>
        <v>201.89766666666668</v>
      </c>
      <c r="AC50" s="89">
        <f t="shared" si="22"/>
        <v>0</v>
      </c>
      <c r="AD50" s="89">
        <f t="shared" si="22"/>
        <v>18.201999999999998</v>
      </c>
      <c r="AE50" s="89">
        <f t="shared" si="22"/>
        <v>2.0866666666666669</v>
      </c>
      <c r="AF50" s="89">
        <f t="shared" si="22"/>
        <v>24.001999999999999</v>
      </c>
      <c r="AG50" s="89">
        <f t="shared" si="22"/>
        <v>389.43133333333333</v>
      </c>
      <c r="AH50" s="90">
        <f t="shared" si="22"/>
        <v>180.51666666666668</v>
      </c>
      <c r="AI50" s="52">
        <f t="shared" si="22"/>
        <v>15286.875161331242</v>
      </c>
      <c r="AJ50" s="89">
        <f t="shared" si="22"/>
        <v>482.07366666666667</v>
      </c>
      <c r="AK50" s="89">
        <f t="shared" si="22"/>
        <v>56.31133333333333</v>
      </c>
      <c r="AL50" s="89">
        <f t="shared" si="22"/>
        <v>0</v>
      </c>
      <c r="AM50" s="89">
        <f t="shared" si="22"/>
        <v>11.974333333333334</v>
      </c>
      <c r="AN50" s="89">
        <f t="shared" si="22"/>
        <v>0</v>
      </c>
      <c r="AO50" s="90">
        <f t="shared" si="22"/>
        <v>0</v>
      </c>
      <c r="AP50" s="91">
        <f t="shared" si="20"/>
        <v>38021.811289538964</v>
      </c>
    </row>
    <row r="51" spans="1:44">
      <c r="A51" s="20"/>
      <c r="B51" s="57" t="s">
        <v>79</v>
      </c>
      <c r="C51" s="61">
        <f t="shared" si="21"/>
        <v>410.94258064516129</v>
      </c>
      <c r="D51" s="92">
        <f t="shared" si="21"/>
        <v>459.17225806451614</v>
      </c>
      <c r="E51" s="92">
        <f t="shared" si="21"/>
        <v>352.5657874228848</v>
      </c>
      <c r="F51" s="92">
        <f t="shared" si="21"/>
        <v>7703.8203225806456</v>
      </c>
      <c r="G51" s="92">
        <f t="shared" si="21"/>
        <v>3014.5122580645166</v>
      </c>
      <c r="H51" s="93">
        <f t="shared" si="21"/>
        <v>428.95419354838708</v>
      </c>
      <c r="I51" s="92">
        <f t="shared" si="21"/>
        <v>282.10032258064524</v>
      </c>
      <c r="J51" s="92">
        <f t="shared" si="21"/>
        <v>99.36612903225803</v>
      </c>
      <c r="K51" s="92">
        <f t="shared" si="21"/>
        <v>0</v>
      </c>
      <c r="L51" s="92">
        <f t="shared" si="21"/>
        <v>1301.9129032258068</v>
      </c>
      <c r="M51" s="92">
        <f t="shared" si="21"/>
        <v>192.75026941557857</v>
      </c>
      <c r="N51" s="92"/>
      <c r="O51" s="92">
        <f t="shared" si="21"/>
        <v>0</v>
      </c>
      <c r="P51" s="61">
        <f t="shared" si="22"/>
        <v>6036.6977419354826</v>
      </c>
      <c r="Q51" s="92">
        <f t="shared" si="22"/>
        <v>381.15967741935481</v>
      </c>
      <c r="R51" s="92">
        <f t="shared" si="22"/>
        <v>997.08354838709647</v>
      </c>
      <c r="S51" s="92">
        <f t="shared" si="22"/>
        <v>154.44838709677418</v>
      </c>
      <c r="T51" s="92">
        <f t="shared" si="22"/>
        <v>0</v>
      </c>
      <c r="U51" s="92">
        <f t="shared" si="22"/>
        <v>683.50064516129044</v>
      </c>
      <c r="V51" s="92">
        <f t="shared" si="22"/>
        <v>25.865806451612904</v>
      </c>
      <c r="W51" s="92">
        <f t="shared" si="22"/>
        <v>0</v>
      </c>
      <c r="X51" s="92">
        <f t="shared" si="22"/>
        <v>10.61225806451613</v>
      </c>
      <c r="Y51" s="92">
        <f t="shared" si="22"/>
        <v>0</v>
      </c>
      <c r="Z51" s="61">
        <f t="shared" si="22"/>
        <v>224.42741935483872</v>
      </c>
      <c r="AA51" s="92">
        <f t="shared" si="22"/>
        <v>170.30354838709678</v>
      </c>
      <c r="AB51" s="92">
        <f t="shared" si="22"/>
        <v>249.63967741935483</v>
      </c>
      <c r="AC51" s="92">
        <f t="shared" si="22"/>
        <v>0</v>
      </c>
      <c r="AD51" s="92">
        <f t="shared" si="22"/>
        <v>17.941935483870971</v>
      </c>
      <c r="AE51" s="92">
        <f t="shared" si="22"/>
        <v>1.5403225806451613</v>
      </c>
      <c r="AF51" s="92">
        <f t="shared" si="22"/>
        <v>23.285161290322581</v>
      </c>
      <c r="AG51" s="92">
        <f t="shared" si="22"/>
        <v>395.64580645161288</v>
      </c>
      <c r="AH51" s="93">
        <f t="shared" si="22"/>
        <v>177.98870967741934</v>
      </c>
      <c r="AI51" s="61">
        <f t="shared" si="22"/>
        <v>14835.886752205819</v>
      </c>
      <c r="AJ51" s="92">
        <f t="shared" si="22"/>
        <v>493.00645161290322</v>
      </c>
      <c r="AK51" s="92">
        <f t="shared" si="22"/>
        <v>77.008709677419347</v>
      </c>
      <c r="AL51" s="92">
        <f t="shared" si="22"/>
        <v>0</v>
      </c>
      <c r="AM51" s="92">
        <f t="shared" si="22"/>
        <v>8.936451612903225</v>
      </c>
      <c r="AN51" s="92">
        <f t="shared" si="22"/>
        <v>0</v>
      </c>
      <c r="AO51" s="93">
        <f t="shared" si="22"/>
        <v>0</v>
      </c>
      <c r="AP51" s="94">
        <f t="shared" si="20"/>
        <v>39211.076034850739</v>
      </c>
      <c r="AR51" s="54">
        <f>+AP17-AP34</f>
        <v>39211.076034850739</v>
      </c>
    </row>
    <row r="52" spans="1:44">
      <c r="A52" s="20"/>
      <c r="B52" s="20" t="s">
        <v>80</v>
      </c>
      <c r="C52" s="64">
        <f>AVERAGE(C40:C51)</f>
        <v>398.71192005888366</v>
      </c>
      <c r="D52" s="64">
        <f t="shared" ref="D52:M52" si="23">AVERAGE(D40:D51)</f>
        <v>448.08615757808502</v>
      </c>
      <c r="E52" s="64">
        <f t="shared" si="23"/>
        <v>277.89622360858237</v>
      </c>
      <c r="F52" s="64">
        <f t="shared" si="23"/>
        <v>6727.5586466139675</v>
      </c>
      <c r="G52" s="64">
        <f t="shared" si="23"/>
        <v>3528.1561331925254</v>
      </c>
      <c r="H52" s="64"/>
      <c r="I52" s="64">
        <f t="shared" si="23"/>
        <v>365.20512948025902</v>
      </c>
      <c r="J52" s="64">
        <f t="shared" si="23"/>
        <v>62.030502752203923</v>
      </c>
      <c r="K52" s="64">
        <f t="shared" si="23"/>
        <v>0</v>
      </c>
      <c r="L52" s="64">
        <f t="shared" si="23"/>
        <v>1649.2991201356888</v>
      </c>
      <c r="M52" s="64">
        <f t="shared" si="23"/>
        <v>322.52348764469269</v>
      </c>
      <c r="N52" s="64"/>
      <c r="O52" s="65">
        <f>AVERAGE(O40:O51)</f>
        <v>0</v>
      </c>
      <c r="P52" s="65">
        <f>AVERAGE(P40:P51)</f>
        <v>5159.034399129544</v>
      </c>
      <c r="Q52" s="65"/>
      <c r="R52" s="65"/>
      <c r="S52" s="64">
        <f>AVERAGE(S40:S51)</f>
        <v>175.23948233459166</v>
      </c>
      <c r="T52" s="65">
        <f>AVERAGE(T40:T51)</f>
        <v>0</v>
      </c>
      <c r="U52" s="65">
        <f>AVERAGE(U40:U51)</f>
        <v>556.80464592933947</v>
      </c>
      <c r="V52" s="65"/>
      <c r="W52" s="65"/>
      <c r="X52" s="65"/>
      <c r="Y52" s="65"/>
      <c r="Z52" s="23">
        <f t="shared" ref="Z52:AE52" si="24">AVERAGE(Z40:Z51)</f>
        <v>204.51006304403481</v>
      </c>
      <c r="AA52" s="23">
        <f t="shared" si="24"/>
        <v>157.55032354070667</v>
      </c>
      <c r="AB52" s="23">
        <f t="shared" si="24"/>
        <v>267.76880382744497</v>
      </c>
      <c r="AC52" s="23">
        <f t="shared" si="24"/>
        <v>0</v>
      </c>
      <c r="AD52" s="23">
        <f t="shared" si="24"/>
        <v>18.555837557603684</v>
      </c>
      <c r="AE52" s="23">
        <f t="shared" si="24"/>
        <v>2.4652638888888885</v>
      </c>
      <c r="AF52" s="23"/>
      <c r="AG52" s="23"/>
      <c r="AH52" s="23"/>
      <c r="AI52" s="23">
        <f>AVERAGE(AI40:AI51)</f>
        <v>17069.95773496879</v>
      </c>
      <c r="AJ52" s="23">
        <f>AVERAGE(AJ40:AJ51)</f>
        <v>616.87455811571931</v>
      </c>
      <c r="AK52" s="23">
        <f>AVERAGE(AK40:AK51)</f>
        <v>91.744542626728105</v>
      </c>
      <c r="AL52" s="23"/>
      <c r="AM52" s="23">
        <f>AVERAGE(AM40:AM51)</f>
        <v>11.699887288786483</v>
      </c>
      <c r="AN52" s="23">
        <f>AVERAGE(AN40:AN51)</f>
        <v>0</v>
      </c>
      <c r="AO52" s="23"/>
      <c r="AP52" s="66">
        <f>((AP40*$A$6)+(AP41*$A$7)+(AP42*$A$8)+(AP43*$A$9)+(AP44*$A$10)+(AP45*$A$11)+(AP46*$A$12)+(AP47*$A$13)+(AP48*$A$14)+(AP49*$A$15)+(AP50*$A$16)+(AP51*$A$17))/365</f>
        <v>40412.35199662883</v>
      </c>
    </row>
    <row r="53" spans="1:44">
      <c r="A53" s="20"/>
      <c r="B53" s="20"/>
      <c r="C53" s="20">
        <f>+C41*28</f>
        <v>11726.810000000001</v>
      </c>
      <c r="D53" s="20">
        <f>+D41*28</f>
        <v>11832.56</v>
      </c>
      <c r="E53" s="20">
        <f>+E41*28</f>
        <v>7160.3200000000006</v>
      </c>
      <c r="F53" s="20">
        <f t="shared" ref="F53:AP53" si="25">+F41*28</f>
        <v>211301.38000000003</v>
      </c>
      <c r="G53" s="20">
        <f t="shared" si="25"/>
        <v>104177.81</v>
      </c>
      <c r="H53" s="20">
        <f t="shared" si="25"/>
        <v>8497.1199999999881</v>
      </c>
      <c r="I53" s="20">
        <f t="shared" si="25"/>
        <v>13888.77</v>
      </c>
      <c r="J53" s="20">
        <f t="shared" si="25"/>
        <v>640.82999999999993</v>
      </c>
      <c r="K53" s="20">
        <f t="shared" si="25"/>
        <v>0</v>
      </c>
      <c r="L53" s="20">
        <f t="shared" si="25"/>
        <v>52668.890000000014</v>
      </c>
      <c r="M53" s="20">
        <f t="shared" si="25"/>
        <v>12649.491556666673</v>
      </c>
      <c r="N53" s="20"/>
      <c r="O53" s="20">
        <f t="shared" si="25"/>
        <v>0</v>
      </c>
      <c r="P53" s="20">
        <f t="shared" si="25"/>
        <v>144323.5</v>
      </c>
      <c r="Q53" s="20"/>
      <c r="R53" s="20"/>
      <c r="S53" s="20">
        <f t="shared" si="25"/>
        <v>5417.22</v>
      </c>
      <c r="T53" s="20">
        <f t="shared" si="25"/>
        <v>0</v>
      </c>
      <c r="U53" s="20">
        <f t="shared" si="25"/>
        <v>19629.16</v>
      </c>
      <c r="V53" s="20"/>
      <c r="W53" s="20"/>
      <c r="X53" s="20">
        <f t="shared" si="25"/>
        <v>2592.94</v>
      </c>
      <c r="Y53" s="20">
        <f t="shared" si="25"/>
        <v>18.79</v>
      </c>
      <c r="Z53" s="20">
        <f t="shared" si="25"/>
        <v>5099.6100000000006</v>
      </c>
      <c r="AA53" s="20">
        <f t="shared" si="25"/>
        <v>5141.83</v>
      </c>
      <c r="AB53" s="20">
        <f t="shared" si="25"/>
        <v>8989.4500000000007</v>
      </c>
      <c r="AC53" s="20">
        <f t="shared" si="25"/>
        <v>0</v>
      </c>
      <c r="AD53" s="20">
        <f t="shared" si="25"/>
        <v>523.82000000000005</v>
      </c>
      <c r="AE53" s="20">
        <f t="shared" si="25"/>
        <v>129.43</v>
      </c>
      <c r="AF53" s="20">
        <f t="shared" si="25"/>
        <v>785.21</v>
      </c>
      <c r="AG53" s="20">
        <f t="shared" si="25"/>
        <v>7304.6599999999989</v>
      </c>
      <c r="AH53" s="20">
        <f t="shared" si="25"/>
        <v>437.76</v>
      </c>
      <c r="AI53" s="20">
        <f t="shared" si="25"/>
        <v>547544.33999999985</v>
      </c>
      <c r="AJ53" s="20">
        <f t="shared" si="25"/>
        <v>19776.3</v>
      </c>
      <c r="AK53" s="20">
        <f t="shared" si="25"/>
        <v>3610.1600000000003</v>
      </c>
      <c r="AL53" s="20">
        <f t="shared" si="25"/>
        <v>0</v>
      </c>
      <c r="AM53" s="20">
        <f t="shared" si="25"/>
        <v>178.79</v>
      </c>
      <c r="AN53" s="20">
        <f t="shared" si="25"/>
        <v>0</v>
      </c>
      <c r="AO53" s="20">
        <f t="shared" si="25"/>
        <v>0</v>
      </c>
      <c r="AP53" s="20">
        <f t="shared" si="25"/>
        <v>1235240.5915566664</v>
      </c>
    </row>
    <row r="54" spans="1:44">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c r="AH54" s="20"/>
      <c r="AI54" s="20"/>
      <c r="AJ54" s="20"/>
      <c r="AK54" s="20"/>
      <c r="AL54" s="20"/>
      <c r="AM54" s="20"/>
      <c r="AN54" s="20"/>
      <c r="AO54" s="20"/>
      <c r="AP54" s="20"/>
    </row>
    <row r="55" spans="1:44" outlineLevel="1">
      <c r="A55" s="20"/>
      <c r="B55" s="103" t="s">
        <v>84</v>
      </c>
      <c r="C55" s="20"/>
      <c r="D55" s="20"/>
      <c r="E55" s="20"/>
      <c r="F55" s="67">
        <v>0.01</v>
      </c>
      <c r="G55" s="67">
        <v>0.01</v>
      </c>
      <c r="H55" s="20"/>
      <c r="I55" s="20"/>
      <c r="J55" s="20"/>
      <c r="K55" s="20"/>
      <c r="L55" s="20"/>
      <c r="M55" s="20"/>
      <c r="N55" s="20"/>
      <c r="O55" s="20"/>
      <c r="P55" s="20"/>
      <c r="Q55" s="20"/>
      <c r="R55" s="20"/>
      <c r="S55" s="20"/>
      <c r="T55" s="20"/>
      <c r="U55" s="20"/>
      <c r="V55" s="20"/>
      <c r="W55" s="20"/>
      <c r="X55" s="20"/>
      <c r="Y55" s="20"/>
      <c r="Z55" s="20"/>
      <c r="AA55" s="67">
        <v>0.02</v>
      </c>
      <c r="AB55" s="67">
        <v>0.02</v>
      </c>
      <c r="AC55" s="20"/>
      <c r="AD55" s="67">
        <v>0.02</v>
      </c>
      <c r="AE55" s="20"/>
      <c r="AF55" s="20"/>
      <c r="AG55" s="20"/>
      <c r="AH55" s="20"/>
      <c r="AI55" s="67">
        <v>0.02</v>
      </c>
      <c r="AJ55" s="67">
        <v>0.02</v>
      </c>
      <c r="AK55" s="67">
        <v>0.02</v>
      </c>
      <c r="AL55" s="68"/>
      <c r="AM55" s="20"/>
      <c r="AN55" s="20"/>
      <c r="AO55" s="20"/>
      <c r="AP55" s="20"/>
    </row>
    <row r="56" spans="1:44" s="31" customFormat="1" ht="27.6" outlineLevel="1">
      <c r="A56" s="24"/>
      <c r="B56" s="97" t="s">
        <v>23</v>
      </c>
      <c r="C56" s="97" t="s">
        <v>24</v>
      </c>
      <c r="D56" s="97" t="s">
        <v>25</v>
      </c>
      <c r="E56" s="97" t="s">
        <v>83</v>
      </c>
      <c r="F56" s="97" t="s">
        <v>27</v>
      </c>
      <c r="G56" s="97" t="s">
        <v>28</v>
      </c>
      <c r="H56" s="97" t="s">
        <v>29</v>
      </c>
      <c r="I56" s="97" t="s">
        <v>30</v>
      </c>
      <c r="J56" s="97" t="s">
        <v>31</v>
      </c>
      <c r="K56" s="97" t="s">
        <v>32</v>
      </c>
      <c r="L56" s="97" t="s">
        <v>33</v>
      </c>
      <c r="M56" s="97" t="s">
        <v>34</v>
      </c>
      <c r="N56" s="97" t="s">
        <v>35</v>
      </c>
      <c r="O56" s="97" t="s">
        <v>36</v>
      </c>
      <c r="P56" s="97" t="s">
        <v>37</v>
      </c>
      <c r="Q56" s="97" t="s">
        <v>38</v>
      </c>
      <c r="R56" s="97" t="s">
        <v>39</v>
      </c>
      <c r="S56" s="97" t="s">
        <v>40</v>
      </c>
      <c r="T56" s="97" t="s">
        <v>41</v>
      </c>
      <c r="U56" s="97" t="s">
        <v>42</v>
      </c>
      <c r="V56" s="97" t="s">
        <v>43</v>
      </c>
      <c r="W56" s="97" t="s">
        <v>44</v>
      </c>
      <c r="X56" s="97" t="s">
        <v>45</v>
      </c>
      <c r="Y56" s="97" t="s">
        <v>46</v>
      </c>
      <c r="Z56" s="97" t="s">
        <v>47</v>
      </c>
      <c r="AA56" s="97" t="s">
        <v>48</v>
      </c>
      <c r="AB56" s="97" t="s">
        <v>49</v>
      </c>
      <c r="AC56" s="97" t="s">
        <v>50</v>
      </c>
      <c r="AD56" s="97" t="s">
        <v>51</v>
      </c>
      <c r="AE56" s="97" t="s">
        <v>52</v>
      </c>
      <c r="AF56" s="98" t="s">
        <v>53</v>
      </c>
      <c r="AG56" s="99" t="s">
        <v>54</v>
      </c>
      <c r="AH56" s="97" t="s">
        <v>55</v>
      </c>
      <c r="AI56" s="97" t="s">
        <v>56</v>
      </c>
      <c r="AJ56" s="97" t="s">
        <v>57</v>
      </c>
      <c r="AK56" s="97" t="s">
        <v>58</v>
      </c>
      <c r="AL56" s="97" t="s">
        <v>59</v>
      </c>
      <c r="AM56" s="97" t="s">
        <v>60</v>
      </c>
      <c r="AN56" s="97" t="s">
        <v>61</v>
      </c>
      <c r="AO56" s="97" t="s">
        <v>62</v>
      </c>
      <c r="AP56" s="100" t="s">
        <v>19</v>
      </c>
    </row>
    <row r="57" spans="1:44" outlineLevel="1">
      <c r="A57" s="20"/>
      <c r="B57" s="35"/>
      <c r="C57" s="104" t="s">
        <v>66</v>
      </c>
      <c r="D57" s="104" t="s">
        <v>66</v>
      </c>
      <c r="E57" s="104" t="s">
        <v>66</v>
      </c>
      <c r="F57" s="104" t="s">
        <v>66</v>
      </c>
      <c r="G57" s="104" t="s">
        <v>66</v>
      </c>
      <c r="H57" s="104" t="s">
        <v>66</v>
      </c>
      <c r="I57" s="104" t="s">
        <v>66</v>
      </c>
      <c r="J57" s="104" t="s">
        <v>66</v>
      </c>
      <c r="K57" s="104" t="s">
        <v>66</v>
      </c>
      <c r="L57" s="104" t="s">
        <v>66</v>
      </c>
      <c r="M57" s="104" t="s">
        <v>66</v>
      </c>
      <c r="N57" s="35" t="s">
        <v>66</v>
      </c>
      <c r="O57" s="104" t="s">
        <v>66</v>
      </c>
      <c r="P57" s="35" t="s">
        <v>66</v>
      </c>
      <c r="Q57" s="35" t="s">
        <v>66</v>
      </c>
      <c r="R57" s="35" t="s">
        <v>66</v>
      </c>
      <c r="S57" s="35" t="s">
        <v>66</v>
      </c>
      <c r="T57" s="35" t="s">
        <v>66</v>
      </c>
      <c r="U57" s="35" t="s">
        <v>66</v>
      </c>
      <c r="V57" s="35" t="s">
        <v>66</v>
      </c>
      <c r="W57" s="35" t="s">
        <v>66</v>
      </c>
      <c r="X57" s="35" t="s">
        <v>66</v>
      </c>
      <c r="Y57" s="35" t="s">
        <v>66</v>
      </c>
      <c r="Z57" s="38" t="s">
        <v>66</v>
      </c>
      <c r="AA57" s="38" t="s">
        <v>66</v>
      </c>
      <c r="AB57" s="38" t="s">
        <v>66</v>
      </c>
      <c r="AC57" s="38" t="s">
        <v>66</v>
      </c>
      <c r="AD57" s="38" t="s">
        <v>66</v>
      </c>
      <c r="AE57" s="38" t="s">
        <v>66</v>
      </c>
      <c r="AF57" s="38" t="s">
        <v>66</v>
      </c>
      <c r="AG57" s="38" t="s">
        <v>66</v>
      </c>
      <c r="AH57" s="38" t="s">
        <v>66</v>
      </c>
      <c r="AI57" s="39" t="s">
        <v>66</v>
      </c>
      <c r="AJ57" s="39" t="s">
        <v>66</v>
      </c>
      <c r="AK57" s="39" t="s">
        <v>66</v>
      </c>
      <c r="AL57" s="39" t="s">
        <v>66</v>
      </c>
      <c r="AM57" s="39" t="s">
        <v>66</v>
      </c>
      <c r="AN57" s="39" t="s">
        <v>66</v>
      </c>
      <c r="AO57" s="39" t="s">
        <v>66</v>
      </c>
      <c r="AP57" s="40" t="s">
        <v>66</v>
      </c>
    </row>
    <row r="58" spans="1:44">
      <c r="A58" s="20"/>
      <c r="B58" s="102" t="s">
        <v>68</v>
      </c>
      <c r="C58" s="73"/>
      <c r="D58" s="74"/>
      <c r="E58" s="74"/>
      <c r="F58" s="74"/>
      <c r="G58" s="74"/>
      <c r="H58" s="75"/>
      <c r="I58" s="74"/>
      <c r="J58" s="74"/>
      <c r="K58" s="74"/>
      <c r="L58" s="74"/>
      <c r="M58" s="74"/>
      <c r="N58" s="74"/>
      <c r="O58" s="74"/>
      <c r="P58" s="73"/>
      <c r="Q58" s="74"/>
      <c r="R58" s="74"/>
      <c r="S58" s="74"/>
      <c r="T58" s="74"/>
      <c r="U58" s="74"/>
      <c r="V58" s="74"/>
      <c r="W58" s="74"/>
      <c r="X58" s="74"/>
      <c r="Y58" s="75"/>
      <c r="Z58" s="79"/>
      <c r="AA58" s="77"/>
      <c r="AB58" s="77"/>
      <c r="AC58" s="77"/>
      <c r="AD58" s="77"/>
      <c r="AE58" s="77"/>
      <c r="AF58" s="77"/>
      <c r="AG58" s="77"/>
      <c r="AH58" s="78"/>
      <c r="AI58" s="79"/>
      <c r="AJ58" s="77"/>
      <c r="AK58" s="77"/>
      <c r="AL58" s="77"/>
      <c r="AM58" s="77"/>
      <c r="AN58" s="77"/>
      <c r="AO58" s="78"/>
      <c r="AP58" s="78"/>
      <c r="AQ58" s="77"/>
      <c r="AR58" s="78"/>
    </row>
    <row r="59" spans="1:44" outlineLevel="1">
      <c r="A59" s="20"/>
      <c r="B59" s="44" t="s">
        <v>69</v>
      </c>
      <c r="C59" s="73"/>
      <c r="D59" s="74"/>
      <c r="E59" s="74"/>
      <c r="F59" s="74"/>
      <c r="G59" s="74"/>
      <c r="H59" s="75"/>
      <c r="I59" s="74"/>
      <c r="J59" s="74"/>
      <c r="K59" s="74"/>
      <c r="L59" s="74"/>
      <c r="M59" s="74"/>
      <c r="N59" s="74"/>
      <c r="O59" s="74"/>
      <c r="P59" s="73"/>
      <c r="Q59" s="74"/>
      <c r="R59" s="74"/>
      <c r="S59" s="74"/>
      <c r="T59" s="74"/>
      <c r="U59" s="74"/>
      <c r="V59" s="74"/>
      <c r="W59" s="74"/>
      <c r="X59" s="74"/>
      <c r="Y59" s="75"/>
      <c r="Z59" s="73"/>
      <c r="AA59" s="74"/>
      <c r="AB59" s="74"/>
      <c r="AC59" s="74"/>
      <c r="AD59" s="74"/>
      <c r="AE59" s="74"/>
      <c r="AF59" s="74"/>
      <c r="AG59" s="74"/>
      <c r="AH59" s="75"/>
      <c r="AI59" s="73"/>
      <c r="AJ59" s="74"/>
      <c r="AK59" s="74"/>
      <c r="AL59" s="74"/>
      <c r="AM59" s="74"/>
      <c r="AN59" s="74"/>
      <c r="AO59" s="75"/>
      <c r="AP59" s="75"/>
      <c r="AQ59" s="74"/>
      <c r="AR59" s="75"/>
    </row>
    <row r="60" spans="1:44" outlineLevel="1">
      <c r="A60" s="20"/>
      <c r="B60" s="44" t="s">
        <v>70</v>
      </c>
      <c r="C60" s="73"/>
      <c r="D60" s="74"/>
      <c r="E60" s="74"/>
      <c r="F60" s="74"/>
      <c r="G60" s="74"/>
      <c r="H60" s="75"/>
      <c r="I60" s="74"/>
      <c r="J60" s="74"/>
      <c r="K60" s="74"/>
      <c r="L60" s="74"/>
      <c r="M60" s="74"/>
      <c r="N60" s="74"/>
      <c r="O60" s="74"/>
      <c r="P60" s="80"/>
      <c r="Q60" s="81"/>
      <c r="R60" s="81"/>
      <c r="S60" s="74"/>
      <c r="T60" s="74"/>
      <c r="U60" s="74"/>
      <c r="V60" s="74"/>
      <c r="W60" s="74"/>
      <c r="X60" s="74"/>
      <c r="Y60" s="75"/>
      <c r="Z60" s="73"/>
      <c r="AA60" s="74"/>
      <c r="AB60" s="74"/>
      <c r="AC60" s="74"/>
      <c r="AD60" s="74"/>
      <c r="AE60" s="74"/>
      <c r="AF60" s="74"/>
      <c r="AG60" s="74"/>
      <c r="AH60" s="75"/>
      <c r="AI60" s="73"/>
      <c r="AJ60" s="74"/>
      <c r="AK60" s="74"/>
      <c r="AL60" s="74"/>
      <c r="AM60" s="74"/>
      <c r="AN60" s="74"/>
      <c r="AO60" s="75"/>
      <c r="AP60" s="75"/>
      <c r="AQ60" s="74"/>
      <c r="AR60" s="75"/>
    </row>
    <row r="61" spans="1:44" outlineLevel="1">
      <c r="A61" s="20"/>
      <c r="B61" s="44" t="s">
        <v>71</v>
      </c>
      <c r="C61" s="82"/>
      <c r="D61" s="83"/>
      <c r="E61" s="83"/>
      <c r="F61" s="83"/>
      <c r="G61" s="83"/>
      <c r="H61" s="84"/>
      <c r="I61" s="83"/>
      <c r="J61" s="83"/>
      <c r="K61" s="83"/>
      <c r="L61" s="83"/>
      <c r="M61" s="83"/>
      <c r="N61" s="83"/>
      <c r="O61" s="83"/>
      <c r="P61" s="82"/>
      <c r="Q61" s="83"/>
      <c r="R61" s="83"/>
      <c r="S61" s="83"/>
      <c r="T61" s="83"/>
      <c r="U61" s="83"/>
      <c r="V61" s="83"/>
      <c r="W61" s="83"/>
      <c r="X61" s="83"/>
      <c r="Y61" s="84"/>
      <c r="Z61" s="82"/>
      <c r="AA61" s="83"/>
      <c r="AB61" s="83"/>
      <c r="AC61" s="83"/>
      <c r="AD61" s="83"/>
      <c r="AE61" s="83"/>
      <c r="AF61" s="83"/>
      <c r="AG61" s="83"/>
      <c r="AH61" s="84"/>
      <c r="AI61" s="82"/>
      <c r="AJ61" s="83"/>
      <c r="AK61" s="83"/>
      <c r="AL61" s="83"/>
      <c r="AM61" s="83"/>
      <c r="AN61" s="83"/>
      <c r="AO61" s="84"/>
      <c r="AP61" s="84"/>
      <c r="AQ61" s="83"/>
      <c r="AR61" s="84"/>
    </row>
    <row r="62" spans="1:44" outlineLevel="1">
      <c r="A62" s="20"/>
      <c r="B62" s="44" t="s">
        <v>72</v>
      </c>
      <c r="C62" s="82"/>
      <c r="D62" s="83"/>
      <c r="E62" s="83"/>
      <c r="F62" s="83"/>
      <c r="G62" s="83"/>
      <c r="H62" s="84"/>
      <c r="I62" s="83"/>
      <c r="J62" s="83"/>
      <c r="K62" s="83"/>
      <c r="L62" s="83"/>
      <c r="M62" s="83"/>
      <c r="N62" s="83"/>
      <c r="O62" s="83"/>
      <c r="P62" s="82"/>
      <c r="Q62" s="83"/>
      <c r="R62" s="83"/>
      <c r="S62" s="83"/>
      <c r="T62" s="83"/>
      <c r="U62" s="83"/>
      <c r="V62" s="83"/>
      <c r="W62" s="83"/>
      <c r="X62" s="83"/>
      <c r="Y62" s="84"/>
      <c r="Z62" s="82"/>
      <c r="AA62" s="83"/>
      <c r="AB62" s="83"/>
      <c r="AC62" s="83"/>
      <c r="AD62" s="83"/>
      <c r="AE62" s="83"/>
      <c r="AF62" s="83"/>
      <c r="AG62" s="83"/>
      <c r="AH62" s="84"/>
      <c r="AI62" s="82"/>
      <c r="AJ62" s="83"/>
      <c r="AK62" s="83"/>
      <c r="AL62" s="83"/>
      <c r="AM62" s="83"/>
      <c r="AN62" s="83"/>
      <c r="AO62" s="84"/>
      <c r="AP62" s="84"/>
      <c r="AQ62" s="83"/>
      <c r="AR62" s="84"/>
    </row>
    <row r="63" spans="1:44">
      <c r="A63" s="20"/>
      <c r="B63" s="50" t="s">
        <v>73</v>
      </c>
      <c r="C63" s="85"/>
      <c r="D63" s="86"/>
      <c r="E63" s="86"/>
      <c r="F63" s="86"/>
      <c r="G63" s="86"/>
      <c r="H63" s="87"/>
      <c r="I63" s="86"/>
      <c r="J63" s="86"/>
      <c r="K63" s="86"/>
      <c r="L63" s="86"/>
      <c r="M63" s="86"/>
      <c r="N63" s="86"/>
      <c r="O63" s="86"/>
      <c r="P63" s="85"/>
      <c r="Q63" s="86"/>
      <c r="R63" s="86"/>
      <c r="S63" s="86"/>
      <c r="T63" s="86"/>
      <c r="U63" s="86"/>
      <c r="V63" s="88"/>
      <c r="W63" s="86"/>
      <c r="X63" s="86"/>
      <c r="Y63" s="87"/>
      <c r="Z63" s="85"/>
      <c r="AA63" s="86"/>
      <c r="AB63" s="86"/>
      <c r="AC63" s="86"/>
      <c r="AD63" s="86"/>
      <c r="AE63" s="86"/>
      <c r="AF63" s="86"/>
      <c r="AG63" s="86"/>
      <c r="AH63" s="87"/>
      <c r="AI63" s="85"/>
      <c r="AJ63" s="86"/>
      <c r="AK63" s="86"/>
      <c r="AL63" s="86"/>
      <c r="AM63" s="86"/>
      <c r="AN63" s="86"/>
      <c r="AO63" s="87"/>
      <c r="AP63" s="87"/>
      <c r="AQ63" s="86"/>
      <c r="AR63" s="87"/>
    </row>
    <row r="64" spans="1:44">
      <c r="A64" s="20"/>
      <c r="B64" s="105" t="s">
        <v>74</v>
      </c>
      <c r="C64" s="52">
        <f>+[3]Budget_Production_2019!C67</f>
        <v>6.7206040931042219</v>
      </c>
      <c r="D64" s="89">
        <f>+[3]Budget_Production_2019!D67</f>
        <v>10.367540395617635</v>
      </c>
      <c r="E64" s="89">
        <f>+[3]Budget_Production_2019!E67</f>
        <v>13.752631241201254</v>
      </c>
      <c r="F64" s="89">
        <f>+[3]Budget_Production_2019!F67</f>
        <v>233.62739628751356</v>
      </c>
      <c r="G64" s="89">
        <f>+[3]Budget_Production_2019!G67</f>
        <v>127.88987429051865</v>
      </c>
      <c r="H64" s="90">
        <f>+[3]Budget_Production_2019!H67</f>
        <v>14.222871842051415</v>
      </c>
      <c r="I64" s="52">
        <f>+[3]Budget_Production_2019!I67</f>
        <v>4.5894788386713339</v>
      </c>
      <c r="J64" s="89">
        <f>+[3]Budget_Production_2019!J67</f>
        <v>5.461536570558251</v>
      </c>
      <c r="K64" s="89">
        <f>+[3]Budget_Production_2019!K67</f>
        <v>0</v>
      </c>
      <c r="L64" s="89">
        <f>+[3]Budget_Production_2019!L67</f>
        <v>24.823938209217665</v>
      </c>
      <c r="M64" s="89">
        <f>+[3]Budget_Production_2019!M67</f>
        <v>3.7853732527761608</v>
      </c>
      <c r="N64" s="89"/>
      <c r="O64" s="90">
        <f>+[3]Budget_Production_2019!N67</f>
        <v>0</v>
      </c>
      <c r="P64" s="52">
        <f>+[4]Fcst1_Production_2019!P67</f>
        <v>0</v>
      </c>
      <c r="Q64" s="89">
        <f>+[4]Fcst1_Production_2019!Q67</f>
        <v>0</v>
      </c>
      <c r="R64" s="89">
        <f>+[4]Fcst1_Production_2019!R67</f>
        <v>0</v>
      </c>
      <c r="S64" s="89">
        <f>+[4]Fcst1_Production_2019!S67</f>
        <v>3.090842986832921</v>
      </c>
      <c r="T64" s="89">
        <f>+[4]Fcst1_Production_2019!T67</f>
        <v>0</v>
      </c>
      <c r="U64" s="89">
        <f>+[4]Fcst1_Production_2019!U67</f>
        <v>44.476427739747862</v>
      </c>
      <c r="V64" s="89">
        <f>+[4]Fcst1_Production_2019!V67</f>
        <v>12.5</v>
      </c>
      <c r="W64" s="89">
        <f>+[4]Fcst1_Production_2019!W67</f>
        <v>12.5</v>
      </c>
      <c r="X64" s="89">
        <f>+[4]Fcst1_Production_2019!X67</f>
        <v>12.5</v>
      </c>
      <c r="Y64" s="90">
        <v>0</v>
      </c>
      <c r="Z64" s="52">
        <f>+[4]Fcst1_Production_2019!Y67</f>
        <v>2.9253851128756101</v>
      </c>
      <c r="AA64" s="89">
        <f>+[4]Fcst1_Production_2019!Z67</f>
        <v>2.5646005597581762</v>
      </c>
      <c r="AB64" s="89">
        <f>+[4]Fcst1_Production_2019!AA67</f>
        <v>3.8403657176983006</v>
      </c>
      <c r="AC64" s="89">
        <f>+[4]Fcst1_Production_2019!AB67</f>
        <v>0</v>
      </c>
      <c r="AD64" s="89">
        <f>+[4]Fcst1_Production_2019!AC67</f>
        <v>2.7870148487404669</v>
      </c>
      <c r="AE64" s="89">
        <f>+[4]Fcst1_Production_2019!AD67</f>
        <v>3.6363358976331972E-2</v>
      </c>
      <c r="AF64" s="89">
        <f>+[4]Fcst1_Production_2019!AE67</f>
        <v>0.34624751051825986</v>
      </c>
      <c r="AG64" s="89">
        <f>+[4]Fcst1_Production_2019!AF67</f>
        <v>7.8686592352483027</v>
      </c>
      <c r="AH64" s="90">
        <f>+[4]Fcst1_Production_2019!AG67</f>
        <v>6.9796967447020712</v>
      </c>
      <c r="AI64" s="89">
        <f>+[4]Fcst1_Production_2019!AH67</f>
        <v>637.91002351887744</v>
      </c>
      <c r="AJ64" s="89">
        <f>+[4]Fcst1_Production_2019!AI67</f>
        <v>24.107206750829015</v>
      </c>
      <c r="AK64" s="89">
        <f>+[4]Fcst1_Production_2019!AJ67</f>
        <v>2.5585521229532064</v>
      </c>
      <c r="AL64" s="89">
        <f>+[4]Fcst1_Production_2019!AK67</f>
        <v>3.2096278516051147</v>
      </c>
      <c r="AM64" s="89">
        <f>+[4]Fcst1_Production_2019!AL67</f>
        <v>8.6201953502097403E-2</v>
      </c>
      <c r="AN64" s="89">
        <f>+[4]Fcst1_Production_2019!AM67</f>
        <v>0</v>
      </c>
      <c r="AO64" s="90">
        <f>+[4]Fcst1_Production_2019!AN67</f>
        <v>0</v>
      </c>
      <c r="AP64" s="91">
        <f t="shared" ref="AP64:AP69" si="26">SUM(C64:AO64)</f>
        <v>1225.528461034095</v>
      </c>
    </row>
    <row r="65" spans="1:44">
      <c r="A65" s="20"/>
      <c r="B65" s="105" t="s">
        <v>75</v>
      </c>
      <c r="C65" s="52">
        <f>+[3]Budget_Production_2019!C68</f>
        <v>6.6296167692207106</v>
      </c>
      <c r="D65" s="89">
        <f>+[3]Budget_Production_2019!D68</f>
        <v>10.189493775903458</v>
      </c>
      <c r="E65" s="89">
        <f>+[3]Budget_Production_2019!E68</f>
        <v>13.585056942439682</v>
      </c>
      <c r="F65" s="89">
        <f>+[3]Budget_Production_2019!F68</f>
        <v>227.80076287181021</v>
      </c>
      <c r="G65" s="89">
        <f>+[3]Budget_Production_2019!G68</f>
        <v>131.79480576301088</v>
      </c>
      <c r="H65" s="90">
        <f>+[3]Budget_Production_2019!H68</f>
        <v>13.250994171612749</v>
      </c>
      <c r="I65" s="52">
        <f>+[3]Budget_Production_2019!I68</f>
        <v>4.4746613799985022</v>
      </c>
      <c r="J65" s="89">
        <f>+[3]Budget_Production_2019!J68</f>
        <v>5.1235413809908801</v>
      </c>
      <c r="K65" s="89">
        <f>+[3]Budget_Production_2019!K68</f>
        <v>0</v>
      </c>
      <c r="L65" s="89">
        <f>+[3]Budget_Production_2019!L68</f>
        <v>23.762510081200599</v>
      </c>
      <c r="M65" s="89">
        <f>+[3]Budget_Production_2019!M68</f>
        <v>3.6231328095819961</v>
      </c>
      <c r="N65" s="89"/>
      <c r="O65" s="90">
        <f>+[3]Budget_Production_2019!N68</f>
        <v>0</v>
      </c>
      <c r="P65" s="52">
        <f>+[4]Fcst1_Production_2019!P68</f>
        <v>0</v>
      </c>
      <c r="Q65" s="89">
        <f>+[4]Fcst1_Production_2019!Q68</f>
        <v>0</v>
      </c>
      <c r="R65" s="89">
        <f>+[4]Fcst1_Production_2019!R68</f>
        <v>0</v>
      </c>
      <c r="S65" s="89">
        <f>+[4]Fcst1_Production_2019!S68</f>
        <v>3.0711909389578027</v>
      </c>
      <c r="T65" s="89">
        <f>+[4]Fcst1_Production_2019!T68</f>
        <v>0</v>
      </c>
      <c r="U65" s="89">
        <f>+[4]Fcst1_Production_2019!U68</f>
        <v>43.18901002202611</v>
      </c>
      <c r="V65" s="89">
        <f>+[4]Fcst1_Production_2019!V68</f>
        <v>11.989868213864227</v>
      </c>
      <c r="W65" s="89">
        <f>+[4]Fcst1_Production_2019!W68</f>
        <v>11.989868213864227</v>
      </c>
      <c r="X65" s="89">
        <f>+[4]Fcst1_Production_2019!X68</f>
        <v>11.989868213864227</v>
      </c>
      <c r="Y65" s="90">
        <v>0</v>
      </c>
      <c r="Z65" s="52">
        <f>+[4]Fcst1_Production_2019!Y68</f>
        <v>3.1848476015485208</v>
      </c>
      <c r="AA65" s="89">
        <f>+[4]Fcst1_Production_2019!Z68</f>
        <v>2.5297425954737784</v>
      </c>
      <c r="AB65" s="89">
        <f>+[4]Fcst1_Production_2019!AA68</f>
        <v>3.7825123088865178</v>
      </c>
      <c r="AC65" s="89">
        <f>+[4]Fcst1_Production_2019!AB68</f>
        <v>0</v>
      </c>
      <c r="AD65" s="89">
        <f>+[4]Fcst1_Production_2019!AC68</f>
        <v>2.7535648259565901</v>
      </c>
      <c r="AE65" s="89">
        <f>+[4]Fcst1_Production_2019!AD68</f>
        <v>3.5941584920931691E-2</v>
      </c>
      <c r="AF65" s="89">
        <f>+[4]Fcst1_Production_2019!AE68</f>
        <v>0.34194635486410513</v>
      </c>
      <c r="AG65" s="89">
        <f>+[4]Fcst1_Production_2019!AF68</f>
        <v>7.9016119957879996</v>
      </c>
      <c r="AH65" s="90">
        <f>+[4]Fcst1_Production_2019!AG68</f>
        <v>6.8960723570368945</v>
      </c>
      <c r="AI65" s="89">
        <f>+[4]Fcst1_Production_2019!AH68</f>
        <v>691.03816662509985</v>
      </c>
      <c r="AJ65" s="89">
        <f>+[4]Fcst1_Production_2019!AI68</f>
        <v>23.735316107178331</v>
      </c>
      <c r="AK65" s="89">
        <f>+[4]Fcst1_Production_2019!AJ68</f>
        <v>2.5162629760391759</v>
      </c>
      <c r="AL65" s="89">
        <f>+[4]Fcst1_Production_2019!AK68</f>
        <v>3.1723997793530905</v>
      </c>
      <c r="AM65" s="89">
        <f>+[4]Fcst1_Production_2019!AL68</f>
        <v>8.5273139167343678E-2</v>
      </c>
      <c r="AN65" s="89">
        <f>+[4]Fcst1_Production_2019!AM68</f>
        <v>0</v>
      </c>
      <c r="AO65" s="90">
        <f>+[4]Fcst1_Production_2019!AN68</f>
        <v>0</v>
      </c>
      <c r="AP65" s="91">
        <f t="shared" si="26"/>
        <v>1270.4380397996595</v>
      </c>
    </row>
    <row r="66" spans="1:44">
      <c r="A66" s="20"/>
      <c r="B66" s="105" t="s">
        <v>76</v>
      </c>
      <c r="C66" s="52">
        <f>+[3]Budget_Production_2019!C69</f>
        <v>6.5415032100544721</v>
      </c>
      <c r="D66" s="89">
        <f>+[3]Budget_Production_2019!D69</f>
        <v>10.018821187519137</v>
      </c>
      <c r="E66" s="89">
        <f>+[3]Budget_Production_2019!E69</f>
        <v>13.303800454043234</v>
      </c>
      <c r="F66" s="89">
        <f>+[3]Budget_Production_2019!F69</f>
        <v>222.37109649593739</v>
      </c>
      <c r="G66" s="89">
        <f>+[3]Budget_Production_2019!G69</f>
        <v>128.36522142844805</v>
      </c>
      <c r="H66" s="90">
        <f>+[3]Budget_Production_2019!H69</f>
        <v>12.402546234453853</v>
      </c>
      <c r="I66" s="52">
        <f>+[3]Budget_Production_2019!I69</f>
        <v>4.3657023019986259</v>
      </c>
      <c r="J66" s="89">
        <f>+[3]Budget_Production_2019!J69</f>
        <v>4.8217736062011518</v>
      </c>
      <c r="K66" s="89">
        <f>+[3]Budget_Production_2019!K69</f>
        <v>0</v>
      </c>
      <c r="L66" s="89">
        <f>+[3]Budget_Production_2019!L69</f>
        <v>22.778808979632078</v>
      </c>
      <c r="M66" s="89">
        <f>+[3]Budget_Production_2019!M69</f>
        <v>3.4728027232981939</v>
      </c>
      <c r="N66" s="89"/>
      <c r="O66" s="90">
        <f>+[3]Budget_Production_2019!N69</f>
        <v>0</v>
      </c>
      <c r="P66" s="52">
        <f>+[4]Fcst1_Production_2019!P69</f>
        <v>0</v>
      </c>
      <c r="Q66" s="89">
        <f>+[4]Fcst1_Production_2019!Q69</f>
        <v>0</v>
      </c>
      <c r="R66" s="89">
        <f>+[4]Fcst1_Production_2019!R69</f>
        <v>0</v>
      </c>
      <c r="S66" s="89">
        <f>+[4]Fcst1_Production_2019!S69</f>
        <v>3.0520136689943516</v>
      </c>
      <c r="T66" s="89">
        <f>+[4]Fcst1_Production_2019!T69</f>
        <v>0</v>
      </c>
      <c r="U66" s="89">
        <f>+[4]Fcst1_Production_2019!U69</f>
        <v>41.978316589933328</v>
      </c>
      <c r="V66" s="89">
        <f>+[4]Fcst1_Production_2019!V69</f>
        <v>11.500555182866542</v>
      </c>
      <c r="W66" s="89">
        <f>+[4]Fcst1_Production_2019!W69</f>
        <v>11.500555182866542</v>
      </c>
      <c r="X66" s="89">
        <f>+[4]Fcst1_Production_2019!X69</f>
        <v>11.500555182866542</v>
      </c>
      <c r="Y66" s="90">
        <v>0</v>
      </c>
      <c r="Z66" s="52">
        <f>+[4]Fcst1_Production_2019!Y69</f>
        <v>3.4447290587813071</v>
      </c>
      <c r="AA66" s="89">
        <f>+[4]Fcst1_Production_2019!Z69</f>
        <v>2.4954605367655769</v>
      </c>
      <c r="AB66" s="89">
        <f>+[4]Fcst1_Production_2019!AA69</f>
        <v>3.7255499210006615</v>
      </c>
      <c r="AC66" s="89">
        <f>+[4]Fcst1_Production_2019!AB69</f>
        <v>0</v>
      </c>
      <c r="AD66" s="89">
        <f>+[4]Fcst1_Production_2019!AC69</f>
        <v>2.720571051848478</v>
      </c>
      <c r="AE66" s="89">
        <f>+[4]Fcst1_Production_2019!AD69</f>
        <v>3.552470297007887E-2</v>
      </c>
      <c r="AF66" s="89">
        <f>+[4]Fcst1_Production_2019!AE69</f>
        <v>0.33769862902359321</v>
      </c>
      <c r="AG66" s="89">
        <f>+[4]Fcst1_Production_2019!AF69</f>
        <v>11.754593183889289</v>
      </c>
      <c r="AH66" s="90">
        <f>+[4]Fcst1_Production_2019!AG69</f>
        <v>6.8134498808398174</v>
      </c>
      <c r="AI66" s="89">
        <f>+[4]Fcst1_Production_2019!AH69</f>
        <v>726.03821294114391</v>
      </c>
      <c r="AJ66" s="89">
        <f>+[4]Fcst1_Production_2019!AI69</f>
        <v>23.370171764429411</v>
      </c>
      <c r="AK66" s="89">
        <f>+[4]Fcst1_Production_2019!AJ69</f>
        <v>2.474672807242758</v>
      </c>
      <c r="AL66" s="89">
        <f>+[4]Fcst1_Production_2019!AK69</f>
        <v>3.1356035108576634</v>
      </c>
      <c r="AM66" s="89">
        <f>+[4]Fcst1_Production_2019!AL69</f>
        <v>8.435433268082769E-2</v>
      </c>
      <c r="AN66" s="89">
        <f>+[4]Fcst1_Production_2019!AM69</f>
        <v>0</v>
      </c>
      <c r="AO66" s="90">
        <f>+[4]Fcst1_Production_2019!AN69</f>
        <v>0</v>
      </c>
      <c r="AP66" s="91">
        <f t="shared" si="26"/>
        <v>1294.4046647505866</v>
      </c>
    </row>
    <row r="67" spans="1:44" ht="12.75" customHeight="1">
      <c r="A67" s="20"/>
      <c r="B67" s="105" t="s">
        <v>77</v>
      </c>
      <c r="C67" s="52">
        <f>+[3]Budget_Production_2019!C70</f>
        <v>6.4547703583957992</v>
      </c>
      <c r="D67" s="89">
        <f>+[3]Budget_Production_2019!D70</f>
        <v>9.8524939369234517</v>
      </c>
      <c r="E67" s="89">
        <f>+[3]Budget_Production_2019!E70</f>
        <v>13.063827459101157</v>
      </c>
      <c r="F67" s="89">
        <f>+[3]Budget_Production_2019!F70</f>
        <v>217.21857288253105</v>
      </c>
      <c r="G67" s="89">
        <f>+[3]Budget_Production_2019!G70</f>
        <v>125.28894413419226</v>
      </c>
      <c r="H67" s="90">
        <f>+[3]Budget_Production_2019!H70</f>
        <v>11.645264613261345</v>
      </c>
      <c r="I67" s="52">
        <f>+[3]Budget_Production_2019!I70</f>
        <v>4.2605628695648683</v>
      </c>
      <c r="J67" s="89">
        <f>+[3]Budget_Production_2019!J70</f>
        <v>4.5467617321470923</v>
      </c>
      <c r="K67" s="89">
        <f>+[3]Budget_Production_2019!K70</f>
        <v>0</v>
      </c>
      <c r="L67" s="89">
        <f>+[3]Budget_Production_2019!L70</f>
        <v>21.851255259391383</v>
      </c>
      <c r="M67" s="89">
        <f>+[3]Budget_Production_2019!M70</f>
        <v>3.3310801607520082</v>
      </c>
      <c r="N67" s="89"/>
      <c r="O67" s="90">
        <f>+[3]Budget_Production_2019!N70</f>
        <v>0</v>
      </c>
      <c r="P67" s="52">
        <f>+[4]Fcst1_Production_2019!P70</f>
        <v>0</v>
      </c>
      <c r="Q67" s="89">
        <f>+[4]Fcst1_Production_2019!Q70</f>
        <v>0</v>
      </c>
      <c r="R67" s="89">
        <f>+[4]Fcst1_Production_2019!R70</f>
        <v>0</v>
      </c>
      <c r="S67" s="89">
        <f>+[4]Fcst1_Production_2019!S70</f>
        <v>3.0329926219101884</v>
      </c>
      <c r="T67" s="89">
        <f>+[4]Fcst1_Production_2019!T70</f>
        <v>0</v>
      </c>
      <c r="U67" s="89">
        <f>+[4]Fcst1_Production_2019!U70</f>
        <v>40.819695166383532</v>
      </c>
      <c r="V67" s="89">
        <f>+[4]Fcst1_Production_2019!V70</f>
        <v>11.031211282307442</v>
      </c>
      <c r="W67" s="89">
        <f>+[4]Fcst1_Production_2019!W70</f>
        <v>11.031211282307442</v>
      </c>
      <c r="X67" s="89">
        <f>+[4]Fcst1_Production_2019!X70</f>
        <v>11.031211282307442</v>
      </c>
      <c r="Y67" s="90">
        <v>0</v>
      </c>
      <c r="Z67" s="52">
        <f>+[4]Fcst1_Production_2019!Y70</f>
        <v>3.4083945055356843</v>
      </c>
      <c r="AA67" s="89">
        <f>+[4]Fcst1_Production_2019!Z70</f>
        <v>2.4617433818032435</v>
      </c>
      <c r="AB67" s="89">
        <f>+[4]Fcst1_Production_2019!AA70</f>
        <v>3.6694645831438808</v>
      </c>
      <c r="AC67" s="89">
        <f>+[4]Fcst1_Production_2019!AB70</f>
        <v>0</v>
      </c>
      <c r="AD67" s="89">
        <f>+[4]Fcst1_Production_2019!AC70</f>
        <v>2.6879850433603378</v>
      </c>
      <c r="AE67" s="89">
        <f>+[4]Fcst1_Production_2019!AD70</f>
        <v>3.5112656380864353E-2</v>
      </c>
      <c r="AF67" s="89">
        <f>+[4]Fcst1_Production_2019!AE70</f>
        <v>0.3335036692809194</v>
      </c>
      <c r="AG67" s="89">
        <f>+[4]Fcst1_Production_2019!AF70</f>
        <v>18.011732864733951</v>
      </c>
      <c r="AH67" s="90">
        <f>+[4]Fcst1_Production_2019!AG70</f>
        <v>6.7318173121175322</v>
      </c>
      <c r="AI67" s="89">
        <f>+[4]Fcst1_Production_2019!AH70</f>
        <v>717.92212256306652</v>
      </c>
      <c r="AJ67" s="89">
        <f>+[4]Fcst1_Production_2019!AI70</f>
        <v>23.011622428730359</v>
      </c>
      <c r="AK67" s="89">
        <f>+[4]Fcst1_Production_2019!AJ70</f>
        <v>2.4337700634718589</v>
      </c>
      <c r="AL67" s="89">
        <f>+[4]Fcst1_Production_2019!AK70</f>
        <v>3.0992340376810357</v>
      </c>
      <c r="AM67" s="89">
        <f>+[4]Fcst1_Production_2019!AL70</f>
        <v>8.3445426209344642E-2</v>
      </c>
      <c r="AN67" s="89">
        <f>+[4]Fcst1_Production_2019!AM70</f>
        <v>0</v>
      </c>
      <c r="AO67" s="90">
        <f>+[4]Fcst1_Production_2019!AN70</f>
        <v>0</v>
      </c>
      <c r="AP67" s="91">
        <f t="shared" si="26"/>
        <v>1278.3498035769921</v>
      </c>
    </row>
    <row r="68" spans="1:44" ht="12.75" customHeight="1">
      <c r="A68" s="20"/>
      <c r="B68" s="105" t="s">
        <v>78</v>
      </c>
      <c r="C68" s="52">
        <f>+[3]Budget_Production_2019!C71</f>
        <v>6.3693787061064739</v>
      </c>
      <c r="D68" s="89">
        <f>+[3]Budget_Production_2019!D71</f>
        <v>9.6903175838995317</v>
      </c>
      <c r="E68" s="89">
        <f>+[3]Budget_Production_2019!E71</f>
        <v>12.868793492919428</v>
      </c>
      <c r="F68" s="89">
        <f>+[3]Budget_Production_2019!F71</f>
        <v>222.63776193535136</v>
      </c>
      <c r="G68" s="89">
        <f>+[3]Budget_Production_2019!G71</f>
        <v>124.39740243989412</v>
      </c>
      <c r="H68" s="90">
        <f>+[3]Budget_Production_2019!H71</f>
        <v>10.964985348529584</v>
      </c>
      <c r="I68" s="52">
        <f>+[3]Budget_Production_2019!I71</f>
        <v>4.1590288234696056</v>
      </c>
      <c r="J68" s="89">
        <f>+[3]Budget_Production_2019!J71</f>
        <v>4.2949274089373128</v>
      </c>
      <c r="K68" s="89">
        <f>+[3]Budget_Production_2019!K71</f>
        <v>0</v>
      </c>
      <c r="L68" s="89">
        <f>+[3]Budget_Production_2019!L71</f>
        <v>20.975249187702051</v>
      </c>
      <c r="M68" s="89">
        <f>+[3]Budget_Production_2019!M71</f>
        <v>3.1972580384284965</v>
      </c>
      <c r="N68" s="89"/>
      <c r="O68" s="90">
        <f>+[3]Budget_Production_2019!N71</f>
        <v>0</v>
      </c>
      <c r="P68" s="52">
        <f>+[4]Fcst1_Production_2019!P71</f>
        <v>0</v>
      </c>
      <c r="Q68" s="89">
        <f>+[4]Fcst1_Production_2019!Q71</f>
        <v>0</v>
      </c>
      <c r="R68" s="89">
        <f>+[4]Fcst1_Production_2019!R71</f>
        <v>0</v>
      </c>
      <c r="S68" s="89">
        <f>+[4]Fcst1_Production_2019!S71</f>
        <v>3.0141245615735102</v>
      </c>
      <c r="T68" s="89">
        <f>+[4]Fcst1_Production_2019!T71</f>
        <v>0</v>
      </c>
      <c r="U68" s="89">
        <f>+[4]Fcst1_Production_2019!U71</f>
        <v>39.709133642392302</v>
      </c>
      <c r="V68" s="89">
        <f>+[4]Fcst1_Production_2019!V71</f>
        <v>10.581021561132674</v>
      </c>
      <c r="W68" s="89">
        <f>+[4]Fcst1_Production_2019!W71</f>
        <v>10.581021561132674</v>
      </c>
      <c r="X68" s="89">
        <f>+[4]Fcst1_Production_2019!X71</f>
        <v>10.581021561132674</v>
      </c>
      <c r="Y68" s="90">
        <v>0</v>
      </c>
      <c r="Z68" s="52">
        <f>+[4]Fcst1_Production_2019!Y71</f>
        <v>3.3724964131762936</v>
      </c>
      <c r="AA68" s="89">
        <f>+[4]Fcst1_Production_2019!Z71</f>
        <v>2.4285803634800467</v>
      </c>
      <c r="AB68" s="89">
        <f>+[4]Fcst1_Production_2019!AA71</f>
        <v>3.614242546564741</v>
      </c>
      <c r="AC68" s="89">
        <f>+[4]Fcst1_Production_2019!AB71</f>
        <v>0</v>
      </c>
      <c r="AD68" s="89">
        <f>+[4]Fcst1_Production_2019!AC71</f>
        <v>2.6558010444972613</v>
      </c>
      <c r="AE68" s="89">
        <f>+[4]Fcst1_Production_2019!AD71</f>
        <v>3.4705389068532926E-2</v>
      </c>
      <c r="AF68" s="89">
        <f>+[4]Fcst1_Production_2019!AE71</f>
        <v>0.32936082016508927</v>
      </c>
      <c r="AG68" s="89">
        <f>+[4]Fcst1_Production_2019!AF71</f>
        <v>25.446289231812994</v>
      </c>
      <c r="AH68" s="90">
        <f>+[4]Fcst1_Production_2019!AG71</f>
        <v>6.6511627906976765</v>
      </c>
      <c r="AI68" s="89">
        <f>+[4]Fcst1_Production_2019!AH71</f>
        <v>701.41897690263602</v>
      </c>
      <c r="AJ68" s="89">
        <f>+[4]Fcst1_Production_2019!AI71</f>
        <v>22.659521010758024</v>
      </c>
      <c r="AK68" s="89">
        <f>+[4]Fcst1_Production_2019!AJ71</f>
        <v>2.3935433825901997</v>
      </c>
      <c r="AL68" s="89">
        <f>+[4]Fcst1_Production_2019!AK71</f>
        <v>3.0632864094776528</v>
      </c>
      <c r="AM68" s="89">
        <f>+[4]Fcst1_Production_2019!AL71</f>
        <v>8.2546313081577921E-2</v>
      </c>
      <c r="AN68" s="89">
        <f>+[4]Fcst1_Production_2019!AM71</f>
        <v>0</v>
      </c>
      <c r="AO68" s="90">
        <f>+[4]Fcst1_Production_2019!AN71</f>
        <v>0</v>
      </c>
      <c r="AP68" s="91">
        <f t="shared" si="26"/>
        <v>1268.1719384706078</v>
      </c>
    </row>
    <row r="69" spans="1:44" outlineLevel="1">
      <c r="A69" s="20"/>
      <c r="B69" s="106" t="s">
        <v>79</v>
      </c>
      <c r="C69" s="61">
        <f>+[3]Budget_Production_2019!C72</f>
        <v>6.2853187502623493</v>
      </c>
      <c r="D69" s="92">
        <f>+[3]Budget_Production_2019!D72</f>
        <v>9.532195417579528</v>
      </c>
      <c r="E69" s="92">
        <f>+[3]Budget_Production_2019!E72</f>
        <v>12.63727552143825</v>
      </c>
      <c r="F69" s="92">
        <f>+[3]Budget_Production_2019!F72</f>
        <v>237.22944137242783</v>
      </c>
      <c r="G69" s="92">
        <f>+[3]Budget_Production_2019!G72</f>
        <v>122.51976250542805</v>
      </c>
      <c r="H69" s="93">
        <f>+[3]Budget_Production_2019!H72</f>
        <v>10.351666528994174</v>
      </c>
      <c r="I69" s="61">
        <f>+[3]Budget_Production_2019!I72</f>
        <v>4.0609750879893376</v>
      </c>
      <c r="J69" s="92">
        <f>+[3]Budget_Production_2019!J72</f>
        <v>4.0637338401594372</v>
      </c>
      <c r="K69" s="92">
        <f>+[3]Budget_Production_2019!K72</f>
        <v>0</v>
      </c>
      <c r="L69" s="92">
        <f>+[3]Budget_Production_2019!L72</f>
        <v>20.147674036201913</v>
      </c>
      <c r="M69" s="92">
        <f>+[3]Budget_Production_2019!M72</f>
        <v>3.0708568996381707</v>
      </c>
      <c r="N69" s="92"/>
      <c r="O69" s="93">
        <f>+[3]Budget_Production_2019!N72</f>
        <v>0</v>
      </c>
      <c r="P69" s="61">
        <f>+[4]Fcst1_Production_2019!P72</f>
        <v>0</v>
      </c>
      <c r="Q69" s="92">
        <f>+[4]Fcst1_Production_2019!Q72</f>
        <v>0</v>
      </c>
      <c r="R69" s="92">
        <f>+[4]Fcst1_Production_2019!R72</f>
        <v>0</v>
      </c>
      <c r="S69" s="92">
        <f>+[4]Fcst1_Production_2019!S72</f>
        <v>2.9954096326013104</v>
      </c>
      <c r="T69" s="92">
        <f>+[4]Fcst1_Production_2019!T72</f>
        <v>0</v>
      </c>
      <c r="U69" s="92">
        <f>+[4]Fcst1_Production_2019!U72</f>
        <v>38.644003259451942</v>
      </c>
      <c r="V69" s="92">
        <f>+[4]Fcst1_Production_2019!V72</f>
        <v>10.149204326882936</v>
      </c>
      <c r="W69" s="92">
        <f>+[4]Fcst1_Production_2019!W72</f>
        <v>10.149204326882936</v>
      </c>
      <c r="X69" s="92">
        <f>+[4]Fcst1_Production_2019!X72</f>
        <v>10.149204326882936</v>
      </c>
      <c r="Y69" s="93">
        <v>0</v>
      </c>
      <c r="Z69" s="61">
        <f>+[4]Fcst1_Production_2019!Y72</f>
        <v>3.3370288809234436</v>
      </c>
      <c r="AA69" s="92">
        <f>+[4]Fcst1_Production_2019!Z72</f>
        <v>2.3959609439762954</v>
      </c>
      <c r="AB69" s="92">
        <f>+[4]Fcst1_Production_2019!AA72</f>
        <v>3.5598702810872367</v>
      </c>
      <c r="AC69" s="92">
        <f>+[4]Fcst1_Production_2019!AB72</f>
        <v>0</v>
      </c>
      <c r="AD69" s="92">
        <f>+[4]Fcst1_Production_2019!AC72</f>
        <v>2.6240142998332008</v>
      </c>
      <c r="AE69" s="92">
        <f>+[4]Fcst1_Production_2019!AD72</f>
        <v>3.4302845598849413E-2</v>
      </c>
      <c r="AF69" s="92">
        <f>+[4]Fcst1_Production_2019!AE72</f>
        <v>0.32526943434749966</v>
      </c>
      <c r="AG69" s="92">
        <f>+[4]Fcst1_Production_2019!AF72</f>
        <v>27.841781753476383</v>
      </c>
      <c r="AH69" s="93">
        <f>+[4]Fcst1_Production_2019!AG72</f>
        <v>6.5714745985057048</v>
      </c>
      <c r="AI69" s="92">
        <f>+[4]Fcst1_Production_2019!AH72</f>
        <v>685.33248772165302</v>
      </c>
      <c r="AJ69" s="92">
        <f>+[4]Fcst1_Production_2019!AI72</f>
        <v>22.313724486716993</v>
      </c>
      <c r="AK69" s="92">
        <f>+[4]Fcst1_Production_2019!AJ72</f>
        <v>2.3539815902610957</v>
      </c>
      <c r="AL69" s="92">
        <f>+[4]Fcst1_Production_2019!AK72</f>
        <v>3.0277557333204008</v>
      </c>
      <c r="AM69" s="92">
        <f>+[4]Fcst1_Production_2019!AL72</f>
        <v>8.165688777557982E-2</v>
      </c>
      <c r="AN69" s="92">
        <f>+[4]Fcst1_Production_2019!AM72</f>
        <v>0</v>
      </c>
      <c r="AO69" s="93">
        <f>+[4]Fcst1_Production_2019!AN72</f>
        <v>0</v>
      </c>
      <c r="AP69" s="94">
        <f t="shared" si="26"/>
        <v>1261.7852352902971</v>
      </c>
    </row>
    <row r="70" spans="1:44" outlineLevel="1">
      <c r="A70" s="20"/>
      <c r="B70" s="20" t="s">
        <v>80</v>
      </c>
      <c r="C70" s="64">
        <f>AVERAGE(C58:C69)</f>
        <v>6.5001986478573377</v>
      </c>
      <c r="D70" s="64">
        <f>AVERAGE(D58:D69)</f>
        <v>9.9418103829071232</v>
      </c>
      <c r="E70" s="64"/>
      <c r="F70" s="64">
        <f>AVERAGE(F58:F69)</f>
        <v>226.81417197426188</v>
      </c>
      <c r="G70" s="64">
        <f>AVERAGE(G58:G69)</f>
        <v>126.70933509358201</v>
      </c>
      <c r="H70" s="64"/>
      <c r="I70" s="64">
        <f>AVERAGE(I58:I69)</f>
        <v>4.3184015502820454</v>
      </c>
      <c r="J70" s="64"/>
      <c r="K70" s="64">
        <f>AVERAGE(K58:K69)</f>
        <v>0</v>
      </c>
      <c r="L70" s="64">
        <f>AVERAGE(L58:L69)</f>
        <v>22.389905958890946</v>
      </c>
      <c r="M70" s="64">
        <f>AVERAGE(M58:M69)</f>
        <v>3.413417314079171</v>
      </c>
      <c r="N70" s="64"/>
      <c r="O70" s="107">
        <f>AVERAGE(O58:O69)</f>
        <v>0</v>
      </c>
      <c r="P70" s="107">
        <f>AVERAGE(P58:P69)</f>
        <v>0</v>
      </c>
      <c r="Q70" s="107"/>
      <c r="R70" s="107"/>
      <c r="S70" s="64"/>
      <c r="T70" s="107">
        <f>AVERAGE(T58:T69)</f>
        <v>0</v>
      </c>
      <c r="U70" s="107"/>
      <c r="V70" s="107"/>
      <c r="W70" s="107"/>
      <c r="X70" s="107"/>
      <c r="Y70" s="107"/>
      <c r="Z70" s="23">
        <f t="shared" ref="Z70:AE70" si="27">AVERAGE(Z58:Z69)</f>
        <v>3.2788135954734767</v>
      </c>
      <c r="AA70" s="23">
        <f t="shared" si="27"/>
        <v>2.4793480635428526</v>
      </c>
      <c r="AB70" s="23">
        <f t="shared" si="27"/>
        <v>3.698667559730223</v>
      </c>
      <c r="AC70" s="23">
        <f t="shared" si="27"/>
        <v>0</v>
      </c>
      <c r="AD70" s="23">
        <f t="shared" si="27"/>
        <v>2.7048251857060559</v>
      </c>
      <c r="AE70" s="23">
        <f t="shared" si="27"/>
        <v>3.5325089652598209E-2</v>
      </c>
      <c r="AF70" s="23"/>
      <c r="AG70" s="23"/>
      <c r="AH70" s="23">
        <v>0</v>
      </c>
      <c r="AI70" s="23">
        <f>AVERAGE(AI58:AI69)</f>
        <v>693.27666504541276</v>
      </c>
      <c r="AJ70" s="23">
        <f>AVERAGE(AJ58:AJ69)</f>
        <v>23.199593758107024</v>
      </c>
      <c r="AK70" s="23">
        <f>AVERAGE(AK58:AK69)</f>
        <v>2.4551304904263827</v>
      </c>
      <c r="AL70" s="23"/>
      <c r="AM70" s="23">
        <f>AVERAGE(AM58:AM69)</f>
        <v>8.3913008736128517E-2</v>
      </c>
      <c r="AN70" s="23">
        <f>AVERAGE(AN58:AN69)</f>
        <v>0</v>
      </c>
      <c r="AO70" s="23"/>
      <c r="AP70" s="66">
        <f>((AP58*$A$6)+(AP59*$A$7)+(AP60*$A$8)+(AP61*$A$9)+(AP62*$A$10)+(AP63*$A$11)+(AP64*$A$12)+(AP65*$A$13)+(AP66*$A$14)+(AP67*$A$15)+(AP68*$A$16)+(AP69*$A$17))/365</f>
        <v>638.34642692429634</v>
      </c>
    </row>
    <row r="71" spans="1:44" outlineLevel="1">
      <c r="A71" s="20"/>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c r="AP71" s="20"/>
    </row>
    <row r="72" spans="1:44">
      <c r="A72" s="20"/>
      <c r="B72" t="s">
        <v>85</v>
      </c>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c r="AP72" s="20"/>
    </row>
    <row r="73" spans="1:44" ht="27.6">
      <c r="A73" s="20"/>
      <c r="B73" s="97" t="s">
        <v>23</v>
      </c>
      <c r="C73" s="97" t="s">
        <v>24</v>
      </c>
      <c r="D73" s="97" t="s">
        <v>25</v>
      </c>
      <c r="E73" s="97" t="s">
        <v>83</v>
      </c>
      <c r="F73" s="97" t="s">
        <v>27</v>
      </c>
      <c r="G73" s="97" t="s">
        <v>28</v>
      </c>
      <c r="H73" s="97" t="s">
        <v>29</v>
      </c>
      <c r="I73" s="97" t="s">
        <v>30</v>
      </c>
      <c r="J73" s="97" t="s">
        <v>31</v>
      </c>
      <c r="K73" s="97" t="s">
        <v>32</v>
      </c>
      <c r="L73" s="97" t="s">
        <v>33</v>
      </c>
      <c r="M73" s="97" t="s">
        <v>34</v>
      </c>
      <c r="N73" s="97" t="s">
        <v>35</v>
      </c>
      <c r="O73" s="97" t="s">
        <v>36</v>
      </c>
      <c r="P73" s="97" t="s">
        <v>37</v>
      </c>
      <c r="Q73" s="97" t="s">
        <v>38</v>
      </c>
      <c r="R73" s="97" t="s">
        <v>39</v>
      </c>
      <c r="S73" s="97" t="s">
        <v>40</v>
      </c>
      <c r="T73" s="97" t="s">
        <v>41</v>
      </c>
      <c r="U73" s="97" t="s">
        <v>42</v>
      </c>
      <c r="V73" s="97" t="s">
        <v>43</v>
      </c>
      <c r="W73" s="97" t="s">
        <v>44</v>
      </c>
      <c r="X73" s="97" t="s">
        <v>45</v>
      </c>
      <c r="Y73" s="97" t="s">
        <v>46</v>
      </c>
      <c r="Z73" s="97" t="s">
        <v>47</v>
      </c>
      <c r="AA73" s="97" t="s">
        <v>48</v>
      </c>
      <c r="AB73" s="97" t="s">
        <v>49</v>
      </c>
      <c r="AC73" s="97" t="s">
        <v>50</v>
      </c>
      <c r="AD73" s="97" t="s">
        <v>51</v>
      </c>
      <c r="AE73" s="97" t="s">
        <v>52</v>
      </c>
      <c r="AF73" s="98" t="s">
        <v>53</v>
      </c>
      <c r="AG73" s="99" t="s">
        <v>54</v>
      </c>
      <c r="AH73" s="97" t="s">
        <v>55</v>
      </c>
      <c r="AI73" s="97" t="s">
        <v>56</v>
      </c>
      <c r="AJ73" s="97" t="s">
        <v>57</v>
      </c>
      <c r="AK73" s="97" t="s">
        <v>58</v>
      </c>
      <c r="AL73" s="97" t="s">
        <v>59</v>
      </c>
      <c r="AM73" s="97" t="s">
        <v>60</v>
      </c>
      <c r="AN73" s="97" t="s">
        <v>61</v>
      </c>
      <c r="AO73" s="97" t="s">
        <v>62</v>
      </c>
      <c r="AP73" s="100" t="s">
        <v>19</v>
      </c>
    </row>
    <row r="74" spans="1:44">
      <c r="A74" s="20"/>
      <c r="B74" s="35"/>
      <c r="C74" s="35" t="s">
        <v>66</v>
      </c>
      <c r="D74" s="35" t="s">
        <v>66</v>
      </c>
      <c r="E74" s="35" t="s">
        <v>66</v>
      </c>
      <c r="F74" s="35" t="s">
        <v>66</v>
      </c>
      <c r="G74" s="35" t="s">
        <v>66</v>
      </c>
      <c r="H74" s="35" t="s">
        <v>66</v>
      </c>
      <c r="I74" s="35" t="s">
        <v>66</v>
      </c>
      <c r="J74" s="35" t="s">
        <v>66</v>
      </c>
      <c r="K74" s="35" t="s">
        <v>66</v>
      </c>
      <c r="L74" s="35" t="s">
        <v>66</v>
      </c>
      <c r="M74" s="35" t="s">
        <v>66</v>
      </c>
      <c r="N74" s="35" t="s">
        <v>66</v>
      </c>
      <c r="O74" s="35" t="s">
        <v>66</v>
      </c>
      <c r="P74" s="35" t="s">
        <v>66</v>
      </c>
      <c r="Q74" s="35" t="s">
        <v>66</v>
      </c>
      <c r="R74" s="35" t="s">
        <v>66</v>
      </c>
      <c r="S74" s="35" t="s">
        <v>66</v>
      </c>
      <c r="T74" s="35" t="s">
        <v>66</v>
      </c>
      <c r="U74" s="35" t="s">
        <v>66</v>
      </c>
      <c r="V74" s="35" t="s">
        <v>66</v>
      </c>
      <c r="W74" s="35" t="s">
        <v>66</v>
      </c>
      <c r="X74" s="35" t="s">
        <v>66</v>
      </c>
      <c r="Y74" s="35" t="s">
        <v>66</v>
      </c>
      <c r="Z74" s="38" t="s">
        <v>66</v>
      </c>
      <c r="AA74" s="38" t="s">
        <v>66</v>
      </c>
      <c r="AB74" s="38" t="s">
        <v>66</v>
      </c>
      <c r="AC74" s="38" t="s">
        <v>66</v>
      </c>
      <c r="AD74" s="38" t="s">
        <v>66</v>
      </c>
      <c r="AE74" s="38" t="s">
        <v>66</v>
      </c>
      <c r="AF74" s="38" t="s">
        <v>66</v>
      </c>
      <c r="AG74" s="38" t="s">
        <v>66</v>
      </c>
      <c r="AH74" s="38" t="s">
        <v>66</v>
      </c>
      <c r="AI74" s="38" t="s">
        <v>66</v>
      </c>
      <c r="AJ74" s="38" t="s">
        <v>66</v>
      </c>
      <c r="AK74" s="38" t="s">
        <v>66</v>
      </c>
      <c r="AL74" s="38" t="s">
        <v>66</v>
      </c>
      <c r="AM74" s="38" t="s">
        <v>66</v>
      </c>
      <c r="AN74" s="38" t="s">
        <v>66</v>
      </c>
      <c r="AO74" s="39" t="s">
        <v>66</v>
      </c>
      <c r="AP74" s="40" t="s">
        <v>66</v>
      </c>
    </row>
    <row r="75" spans="1:44">
      <c r="A75" s="20"/>
      <c r="B75" s="102" t="s">
        <v>68</v>
      </c>
      <c r="C75" s="73">
        <f>C40-C58</f>
        <v>436.46548387096772</v>
      </c>
      <c r="D75" s="74">
        <f t="shared" ref="D75:AR83" si="28">D40-D58</f>
        <v>401.84064516129035</v>
      </c>
      <c r="E75" s="74">
        <f t="shared" si="28"/>
        <v>282.02193548387095</v>
      </c>
      <c r="F75" s="74">
        <f t="shared" si="28"/>
        <v>7705.859032258064</v>
      </c>
      <c r="G75" s="74">
        <f t="shared" si="28"/>
        <v>3673.7041935483876</v>
      </c>
      <c r="H75" s="75">
        <f t="shared" si="28"/>
        <v>300.37451612903226</v>
      </c>
      <c r="I75" s="74">
        <f t="shared" si="28"/>
        <v>363.62225806451613</v>
      </c>
      <c r="J75" s="74">
        <f t="shared" si="28"/>
        <v>22.60161290322581</v>
      </c>
      <c r="K75" s="74">
        <f t="shared" si="28"/>
        <v>0</v>
      </c>
      <c r="L75" s="74">
        <f t="shared" si="28"/>
        <v>1931.0390322580649</v>
      </c>
      <c r="M75" s="74">
        <f t="shared" si="28"/>
        <v>388.32537634408567</v>
      </c>
      <c r="N75" s="74">
        <f t="shared" si="28"/>
        <v>0</v>
      </c>
      <c r="O75" s="74">
        <f t="shared" si="28"/>
        <v>0</v>
      </c>
      <c r="P75" s="73">
        <f t="shared" si="28"/>
        <v>5476.8158064516138</v>
      </c>
      <c r="Q75" s="74">
        <f t="shared" si="28"/>
        <v>351.46580645161288</v>
      </c>
      <c r="R75" s="74">
        <f t="shared" si="28"/>
        <v>476.63645161290322</v>
      </c>
      <c r="S75" s="74">
        <f t="shared" si="28"/>
        <v>209.90032258064517</v>
      </c>
      <c r="T75" s="74">
        <f t="shared" si="28"/>
        <v>0</v>
      </c>
      <c r="U75" s="74">
        <f t="shared" si="28"/>
        <v>728.76806451612902</v>
      </c>
      <c r="V75" s="74">
        <f t="shared" si="28"/>
        <v>0</v>
      </c>
      <c r="W75" s="74">
        <f t="shared" si="28"/>
        <v>0</v>
      </c>
      <c r="X75" s="74">
        <f t="shared" si="28"/>
        <v>134.85806451612899</v>
      </c>
      <c r="Y75" s="75">
        <f t="shared" si="28"/>
        <v>6.9048387096774198</v>
      </c>
      <c r="Z75" s="79">
        <f t="shared" si="28"/>
        <v>188.56806451612906</v>
      </c>
      <c r="AA75" s="77">
        <f t="shared" si="28"/>
        <v>204.88354838709679</v>
      </c>
      <c r="AB75" s="77">
        <f t="shared" si="28"/>
        <v>344.6109677419355</v>
      </c>
      <c r="AC75" s="77">
        <f t="shared" si="28"/>
        <v>0</v>
      </c>
      <c r="AD75" s="77">
        <f t="shared" si="28"/>
        <v>17.971612903225807</v>
      </c>
      <c r="AE75" s="77">
        <f t="shared" si="28"/>
        <v>0</v>
      </c>
      <c r="AF75" s="77">
        <f t="shared" si="28"/>
        <v>24.224838709677421</v>
      </c>
      <c r="AG75" s="77">
        <f t="shared" si="28"/>
        <v>344.23806451612904</v>
      </c>
      <c r="AH75" s="78">
        <f t="shared" si="28"/>
        <v>51.169032258064519</v>
      </c>
      <c r="AI75" s="79">
        <f t="shared" si="28"/>
        <v>21525.551612903244</v>
      </c>
      <c r="AJ75" s="77">
        <f t="shared" si="28"/>
        <v>641.96838709677365</v>
      </c>
      <c r="AK75" s="77">
        <f t="shared" si="28"/>
        <v>91.324516129032261</v>
      </c>
      <c r="AL75" s="77">
        <f t="shared" si="28"/>
        <v>0</v>
      </c>
      <c r="AM75" s="77">
        <f t="shared" si="28"/>
        <v>13.583870967741936</v>
      </c>
      <c r="AN75" s="77">
        <f t="shared" si="28"/>
        <v>0</v>
      </c>
      <c r="AO75" s="78">
        <f t="shared" si="28"/>
        <v>0</v>
      </c>
      <c r="AP75" s="78">
        <f t="shared" si="28"/>
        <v>46339.297956989263</v>
      </c>
      <c r="AQ75" s="77">
        <f t="shared" si="28"/>
        <v>0</v>
      </c>
      <c r="AR75" s="78">
        <f t="shared" si="28"/>
        <v>0</v>
      </c>
    </row>
    <row r="76" spans="1:44">
      <c r="A76" s="20"/>
      <c r="B76" s="44" t="s">
        <v>69</v>
      </c>
      <c r="C76" s="73">
        <f t="shared" ref="C76:R86" si="29">C41-C59</f>
        <v>418.81464285714287</v>
      </c>
      <c r="D76" s="74">
        <f t="shared" si="29"/>
        <v>422.59142857142854</v>
      </c>
      <c r="E76" s="74">
        <f t="shared" si="29"/>
        <v>255.7257142857143</v>
      </c>
      <c r="F76" s="74">
        <f t="shared" si="29"/>
        <v>7546.4778571428587</v>
      </c>
      <c r="G76" s="74">
        <f t="shared" si="29"/>
        <v>3720.6360714285715</v>
      </c>
      <c r="H76" s="75">
        <f t="shared" si="29"/>
        <v>303.46857142857101</v>
      </c>
      <c r="I76" s="74">
        <f t="shared" si="29"/>
        <v>496.02750000000003</v>
      </c>
      <c r="J76" s="74">
        <f t="shared" si="29"/>
        <v>22.886785714285711</v>
      </c>
      <c r="K76" s="74">
        <f t="shared" si="29"/>
        <v>0</v>
      </c>
      <c r="L76" s="74">
        <f t="shared" si="29"/>
        <v>1881.0317857142861</v>
      </c>
      <c r="M76" s="74">
        <f t="shared" si="29"/>
        <v>451.76755559523832</v>
      </c>
      <c r="N76" s="74">
        <f t="shared" si="29"/>
        <v>0</v>
      </c>
      <c r="O76" s="74">
        <f t="shared" si="29"/>
        <v>0</v>
      </c>
      <c r="P76" s="73">
        <f t="shared" si="28"/>
        <v>5154.4107142857147</v>
      </c>
      <c r="Q76" s="74">
        <f t="shared" si="28"/>
        <v>516.05928571428558</v>
      </c>
      <c r="R76" s="74">
        <f t="shared" si="28"/>
        <v>526.57071428571419</v>
      </c>
      <c r="S76" s="74">
        <f t="shared" si="28"/>
        <v>193.47214285714287</v>
      </c>
      <c r="T76" s="74">
        <f t="shared" si="28"/>
        <v>0</v>
      </c>
      <c r="U76" s="74">
        <f t="shared" si="28"/>
        <v>701.04142857142858</v>
      </c>
      <c r="V76" s="74">
        <f t="shared" si="28"/>
        <v>0</v>
      </c>
      <c r="W76" s="74">
        <f t="shared" si="28"/>
        <v>0</v>
      </c>
      <c r="X76" s="74">
        <f t="shared" si="28"/>
        <v>92.605000000000004</v>
      </c>
      <c r="Y76" s="75">
        <f t="shared" si="28"/>
        <v>0.67107142857142854</v>
      </c>
      <c r="Z76" s="73">
        <f t="shared" si="28"/>
        <v>182.12892857142859</v>
      </c>
      <c r="AA76" s="74">
        <f t="shared" si="28"/>
        <v>183.63678571428571</v>
      </c>
      <c r="AB76" s="74">
        <f t="shared" si="28"/>
        <v>321.05178571428576</v>
      </c>
      <c r="AC76" s="74">
        <f t="shared" si="28"/>
        <v>0</v>
      </c>
      <c r="AD76" s="74">
        <f t="shared" si="28"/>
        <v>18.707857142857144</v>
      </c>
      <c r="AE76" s="74">
        <f t="shared" si="28"/>
        <v>4.6225000000000005</v>
      </c>
      <c r="AF76" s="74">
        <f t="shared" si="28"/>
        <v>28.043214285714289</v>
      </c>
      <c r="AG76" s="74">
        <f t="shared" si="28"/>
        <v>260.88071428571425</v>
      </c>
      <c r="AH76" s="75">
        <f t="shared" si="28"/>
        <v>15.634285714285713</v>
      </c>
      <c r="AI76" s="73">
        <f t="shared" si="28"/>
        <v>19555.154999999995</v>
      </c>
      <c r="AJ76" s="74">
        <f t="shared" si="28"/>
        <v>706.29642857142858</v>
      </c>
      <c r="AK76" s="74">
        <f t="shared" si="28"/>
        <v>128.93428571428572</v>
      </c>
      <c r="AL76" s="74">
        <f t="shared" si="28"/>
        <v>0</v>
      </c>
      <c r="AM76" s="74">
        <f t="shared" si="28"/>
        <v>6.385357142857143</v>
      </c>
      <c r="AN76" s="74">
        <f t="shared" si="28"/>
        <v>0</v>
      </c>
      <c r="AO76" s="75">
        <f t="shared" si="28"/>
        <v>0</v>
      </c>
      <c r="AP76" s="75">
        <f t="shared" si="28"/>
        <v>44115.735412738082</v>
      </c>
      <c r="AQ76" s="74">
        <f t="shared" si="28"/>
        <v>0</v>
      </c>
      <c r="AR76" s="75">
        <f t="shared" si="28"/>
        <v>0</v>
      </c>
    </row>
    <row r="77" spans="1:44">
      <c r="A77" s="20"/>
      <c r="B77" s="44" t="s">
        <v>70</v>
      </c>
      <c r="C77" s="73">
        <f t="shared" si="29"/>
        <v>405.47741935483867</v>
      </c>
      <c r="D77" s="74">
        <f t="shared" si="29"/>
        <v>425.9661290322581</v>
      </c>
      <c r="E77" s="74">
        <f t="shared" si="29"/>
        <v>367.92739352168354</v>
      </c>
      <c r="F77" s="74">
        <f t="shared" si="29"/>
        <v>7160.593870967743</v>
      </c>
      <c r="G77" s="74">
        <f t="shared" si="29"/>
        <v>3590.0893548387103</v>
      </c>
      <c r="H77" s="75">
        <f t="shared" si="29"/>
        <v>302.47612903225809</v>
      </c>
      <c r="I77" s="74">
        <f t="shared" si="29"/>
        <v>464.04451612903222</v>
      </c>
      <c r="J77" s="74">
        <f t="shared" si="29"/>
        <v>19.913870967741929</v>
      </c>
      <c r="K77" s="74">
        <f t="shared" si="29"/>
        <v>0</v>
      </c>
      <c r="L77" s="74">
        <f t="shared" si="29"/>
        <v>1806.4216129032261</v>
      </c>
      <c r="M77" s="74">
        <f t="shared" si="29"/>
        <v>412.32806989247297</v>
      </c>
      <c r="N77" s="74">
        <f t="shared" si="29"/>
        <v>0</v>
      </c>
      <c r="O77" s="74">
        <f t="shared" si="29"/>
        <v>0</v>
      </c>
      <c r="P77" s="80">
        <f t="shared" si="28"/>
        <v>5126.9522580645162</v>
      </c>
      <c r="Q77" s="81">
        <f t="shared" si="28"/>
        <v>503.25322580645161</v>
      </c>
      <c r="R77" s="81">
        <f t="shared" si="28"/>
        <v>797.91451612903234</v>
      </c>
      <c r="S77" s="74">
        <f t="shared" si="28"/>
        <v>188.12903225806451</v>
      </c>
      <c r="T77" s="74">
        <f t="shared" si="28"/>
        <v>0</v>
      </c>
      <c r="U77" s="74">
        <f t="shared" si="28"/>
        <v>455.28935483870964</v>
      </c>
      <c r="V77" s="74">
        <f t="shared" si="28"/>
        <v>0</v>
      </c>
      <c r="W77" s="74">
        <f t="shared" si="28"/>
        <v>0</v>
      </c>
      <c r="X77" s="74">
        <f t="shared" si="28"/>
        <v>77.109677419354824</v>
      </c>
      <c r="Y77" s="75">
        <f t="shared" si="28"/>
        <v>0</v>
      </c>
      <c r="Z77" s="73">
        <f t="shared" si="28"/>
        <v>162.41580645161289</v>
      </c>
      <c r="AA77" s="74">
        <f t="shared" si="28"/>
        <v>149.39709677419356</v>
      </c>
      <c r="AB77" s="74">
        <f t="shared" si="28"/>
        <v>291.67483870967743</v>
      </c>
      <c r="AC77" s="74">
        <f t="shared" si="28"/>
        <v>0</v>
      </c>
      <c r="AD77" s="74">
        <f t="shared" si="28"/>
        <v>18.196451612903228</v>
      </c>
      <c r="AE77" s="74">
        <f t="shared" si="28"/>
        <v>3.7487096774193547</v>
      </c>
      <c r="AF77" s="74">
        <f t="shared" si="28"/>
        <v>30.771290322580644</v>
      </c>
      <c r="AG77" s="74">
        <f t="shared" si="28"/>
        <v>364.77838709677422</v>
      </c>
      <c r="AH77" s="75">
        <f t="shared" si="28"/>
        <v>0</v>
      </c>
      <c r="AI77" s="73">
        <f t="shared" si="28"/>
        <v>20535.734193548386</v>
      </c>
      <c r="AJ77" s="74">
        <f t="shared" si="28"/>
        <v>698.76935483871</v>
      </c>
      <c r="AK77" s="74">
        <f t="shared" si="28"/>
        <v>119.32064516129033</v>
      </c>
      <c r="AL77" s="74">
        <f t="shared" si="28"/>
        <v>0</v>
      </c>
      <c r="AM77" s="74">
        <f t="shared" si="28"/>
        <v>8.1996774193548383</v>
      </c>
      <c r="AN77" s="74">
        <f t="shared" si="28"/>
        <v>0</v>
      </c>
      <c r="AO77" s="75">
        <f t="shared" si="28"/>
        <v>0</v>
      </c>
      <c r="AP77" s="75">
        <f t="shared" si="28"/>
        <v>44486.892882769003</v>
      </c>
      <c r="AQ77" s="74">
        <f t="shared" si="28"/>
        <v>0</v>
      </c>
      <c r="AR77" s="75">
        <f t="shared" si="28"/>
        <v>0</v>
      </c>
    </row>
    <row r="78" spans="1:44">
      <c r="A78" s="20"/>
      <c r="B78" s="44" t="s">
        <v>71</v>
      </c>
      <c r="C78" s="82">
        <f t="shared" si="29"/>
        <v>404.13766666666663</v>
      </c>
      <c r="D78" s="83">
        <f t="shared" si="29"/>
        <v>385.58766666666668</v>
      </c>
      <c r="E78" s="83">
        <f t="shared" si="29"/>
        <v>291.4393333336667</v>
      </c>
      <c r="F78" s="83">
        <f t="shared" si="29"/>
        <v>6762.3749999999991</v>
      </c>
      <c r="G78" s="83">
        <f t="shared" si="29"/>
        <v>3516.0156666666662</v>
      </c>
      <c r="H78" s="84">
        <f t="shared" si="29"/>
        <v>463.91370000000001</v>
      </c>
      <c r="I78" s="83">
        <f t="shared" si="29"/>
        <v>423.13566666666668</v>
      </c>
      <c r="J78" s="83">
        <f t="shared" si="29"/>
        <v>21.055999999999997</v>
      </c>
      <c r="K78" s="83">
        <f t="shared" si="29"/>
        <v>0</v>
      </c>
      <c r="L78" s="83">
        <f t="shared" si="29"/>
        <v>1772.486666666666</v>
      </c>
      <c r="M78" s="83">
        <f t="shared" si="29"/>
        <v>444.15741666666668</v>
      </c>
      <c r="N78" s="83">
        <f t="shared" si="29"/>
        <v>0</v>
      </c>
      <c r="O78" s="83">
        <f t="shared" si="29"/>
        <v>0</v>
      </c>
      <c r="P78" s="82">
        <f t="shared" si="28"/>
        <v>5109.9463333333324</v>
      </c>
      <c r="Q78" s="83">
        <f t="shared" si="28"/>
        <v>480.75266666666664</v>
      </c>
      <c r="R78" s="83">
        <f t="shared" si="28"/>
        <v>826.04566666666676</v>
      </c>
      <c r="S78" s="83">
        <f t="shared" si="28"/>
        <v>192.70400000000001</v>
      </c>
      <c r="T78" s="83">
        <f t="shared" si="28"/>
        <v>0</v>
      </c>
      <c r="U78" s="83">
        <f t="shared" si="28"/>
        <v>312.90099999999995</v>
      </c>
      <c r="V78" s="83">
        <f t="shared" si="28"/>
        <v>0</v>
      </c>
      <c r="W78" s="83">
        <f t="shared" si="28"/>
        <v>0</v>
      </c>
      <c r="X78" s="83">
        <f t="shared" si="28"/>
        <v>114.7163333</v>
      </c>
      <c r="Y78" s="84">
        <f t="shared" si="28"/>
        <v>0</v>
      </c>
      <c r="Z78" s="82">
        <f t="shared" si="28"/>
        <v>171.70266666666666</v>
      </c>
      <c r="AA78" s="83">
        <f t="shared" si="28"/>
        <v>172.33566666666701</v>
      </c>
      <c r="AB78" s="83">
        <f t="shared" si="28"/>
        <v>299.322</v>
      </c>
      <c r="AC78" s="83">
        <f t="shared" si="28"/>
        <v>0</v>
      </c>
      <c r="AD78" s="83">
        <f t="shared" si="28"/>
        <v>18.007999999999999</v>
      </c>
      <c r="AE78" s="83">
        <f t="shared" si="28"/>
        <v>0</v>
      </c>
      <c r="AF78" s="83">
        <f t="shared" si="28"/>
        <v>33.382333333333335</v>
      </c>
      <c r="AG78" s="83">
        <f t="shared" si="28"/>
        <v>289.15966666666674</v>
      </c>
      <c r="AH78" s="84">
        <f t="shared" si="28"/>
        <v>2.0116666666669998</v>
      </c>
      <c r="AI78" s="82">
        <f t="shared" si="28"/>
        <v>19997.884666666669</v>
      </c>
      <c r="AJ78" s="83">
        <f t="shared" si="28"/>
        <v>682.43600000000004</v>
      </c>
      <c r="AK78" s="83">
        <f t="shared" si="28"/>
        <v>107.15866666666668</v>
      </c>
      <c r="AL78" s="83">
        <f t="shared" si="28"/>
        <v>0</v>
      </c>
      <c r="AM78" s="83">
        <f t="shared" si="28"/>
        <v>12.242666666666667</v>
      </c>
      <c r="AN78" s="83">
        <f t="shared" si="28"/>
        <v>0</v>
      </c>
      <c r="AO78" s="84">
        <f t="shared" si="28"/>
        <v>0</v>
      </c>
      <c r="AP78" s="84">
        <f t="shared" si="28"/>
        <v>43307.014783300336</v>
      </c>
      <c r="AQ78" s="83">
        <f t="shared" si="28"/>
        <v>0</v>
      </c>
      <c r="AR78" s="84">
        <f t="shared" si="28"/>
        <v>0</v>
      </c>
    </row>
    <row r="79" spans="1:44">
      <c r="A79" s="20"/>
      <c r="B79" s="44" t="s">
        <v>72</v>
      </c>
      <c r="C79" s="82">
        <f t="shared" si="29"/>
        <v>414.63774193548386</v>
      </c>
      <c r="D79" s="83">
        <f t="shared" si="29"/>
        <v>460.49870967741936</v>
      </c>
      <c r="E79" s="83">
        <f t="shared" si="29"/>
        <v>307.42156711086608</v>
      </c>
      <c r="F79" s="83">
        <f t="shared" si="29"/>
        <v>5938.8990312903225</v>
      </c>
      <c r="G79" s="83">
        <f t="shared" si="29"/>
        <v>3848.9641935483874</v>
      </c>
      <c r="H79" s="84">
        <f t="shared" si="29"/>
        <v>685.3112903225807</v>
      </c>
      <c r="I79" s="83">
        <f t="shared" si="29"/>
        <v>384.07064516129032</v>
      </c>
      <c r="J79" s="83">
        <f t="shared" si="29"/>
        <v>17.543870967741935</v>
      </c>
      <c r="K79" s="83">
        <f t="shared" si="29"/>
        <v>0</v>
      </c>
      <c r="L79" s="83">
        <f t="shared" si="29"/>
        <v>1799.0277419354836</v>
      </c>
      <c r="M79" s="83">
        <f t="shared" si="29"/>
        <v>442.66706182795707</v>
      </c>
      <c r="N79" s="83">
        <f t="shared" si="29"/>
        <v>0</v>
      </c>
      <c r="O79" s="83">
        <f t="shared" si="29"/>
        <v>0</v>
      </c>
      <c r="P79" s="82">
        <f t="shared" si="28"/>
        <v>5333.7845161290325</v>
      </c>
      <c r="Q79" s="83">
        <f t="shared" si="28"/>
        <v>447.4796774193548</v>
      </c>
      <c r="R79" s="83">
        <f t="shared" si="28"/>
        <v>820.07935483870961</v>
      </c>
      <c r="S79" s="83">
        <f t="shared" si="28"/>
        <v>180.4058064516129</v>
      </c>
      <c r="T79" s="83">
        <f t="shared" si="28"/>
        <v>0</v>
      </c>
      <c r="U79" s="83">
        <f t="shared" si="28"/>
        <v>217.97870967741935</v>
      </c>
      <c r="V79" s="83">
        <f t="shared" si="28"/>
        <v>8.8693548387096772</v>
      </c>
      <c r="W79" s="83">
        <f t="shared" si="28"/>
        <v>0</v>
      </c>
      <c r="X79" s="83">
        <f t="shared" si="28"/>
        <v>72.561612903225807</v>
      </c>
      <c r="Y79" s="84">
        <f t="shared" si="28"/>
        <v>0</v>
      </c>
      <c r="Z79" s="82">
        <f t="shared" si="28"/>
        <v>158.77870967741939</v>
      </c>
      <c r="AA79" s="83">
        <f t="shared" si="28"/>
        <v>163.91387096774193</v>
      </c>
      <c r="AB79" s="83">
        <f t="shared" si="28"/>
        <v>281.6577419354839</v>
      </c>
      <c r="AC79" s="83">
        <f t="shared" si="28"/>
        <v>0</v>
      </c>
      <c r="AD79" s="83">
        <f t="shared" si="28"/>
        <v>18.522903225806452</v>
      </c>
      <c r="AE79" s="83">
        <f t="shared" si="28"/>
        <v>3.4767741935483873</v>
      </c>
      <c r="AF79" s="83">
        <f t="shared" si="28"/>
        <v>30.15258064516129</v>
      </c>
      <c r="AG79" s="83">
        <f t="shared" si="28"/>
        <v>585.16225806451564</v>
      </c>
      <c r="AH79" s="84">
        <f t="shared" si="28"/>
        <v>10.449354838709677</v>
      </c>
      <c r="AI79" s="82">
        <f t="shared" si="28"/>
        <v>18593.280000000002</v>
      </c>
      <c r="AJ79" s="83">
        <f t="shared" si="28"/>
        <v>683.7848387096775</v>
      </c>
      <c r="AK79" s="83">
        <f t="shared" si="28"/>
        <v>100.69387096774193</v>
      </c>
      <c r="AL79" s="83">
        <f t="shared" si="28"/>
        <v>0</v>
      </c>
      <c r="AM79" s="83">
        <f t="shared" si="28"/>
        <v>15.015806451612903</v>
      </c>
      <c r="AN79" s="83">
        <f t="shared" si="28"/>
        <v>0</v>
      </c>
      <c r="AO79" s="84">
        <f t="shared" si="28"/>
        <v>0</v>
      </c>
      <c r="AP79" s="84">
        <f t="shared" si="28"/>
        <v>42025.08959571302</v>
      </c>
      <c r="AQ79" s="83">
        <f t="shared" si="28"/>
        <v>0</v>
      </c>
      <c r="AR79" s="84">
        <f t="shared" si="28"/>
        <v>0</v>
      </c>
    </row>
    <row r="80" spans="1:44">
      <c r="A80" s="20"/>
      <c r="B80" s="50" t="s">
        <v>73</v>
      </c>
      <c r="C80" s="85">
        <f t="shared" si="29"/>
        <v>382.74333333333334</v>
      </c>
      <c r="D80" s="86">
        <f t="shared" si="29"/>
        <v>479.69666666666666</v>
      </c>
      <c r="E80" s="86">
        <f t="shared" si="29"/>
        <v>311.40866666666665</v>
      </c>
      <c r="F80" s="86">
        <f t="shared" si="29"/>
        <v>5832.2503333000004</v>
      </c>
      <c r="G80" s="86">
        <f t="shared" si="29"/>
        <v>4136.7253333333329</v>
      </c>
      <c r="H80" s="87">
        <f t="shared" si="29"/>
        <v>614.00733333333335</v>
      </c>
      <c r="I80" s="86">
        <f t="shared" si="29"/>
        <v>380.39366666666672</v>
      </c>
      <c r="J80" s="86">
        <f t="shared" si="29"/>
        <v>17.521000000000001</v>
      </c>
      <c r="K80" s="86">
        <f t="shared" si="29"/>
        <v>0</v>
      </c>
      <c r="L80" s="86">
        <f t="shared" si="29"/>
        <v>1720.1440000000002</v>
      </c>
      <c r="M80" s="86">
        <f t="shared" si="29"/>
        <v>419.76672222188898</v>
      </c>
      <c r="N80" s="86">
        <f t="shared" si="29"/>
        <v>0</v>
      </c>
      <c r="O80" s="86">
        <f t="shared" si="29"/>
        <v>0</v>
      </c>
      <c r="P80" s="85">
        <f t="shared" si="28"/>
        <v>3387.4876666666669</v>
      </c>
      <c r="Q80" s="86">
        <f t="shared" si="28"/>
        <v>319.46033333333332</v>
      </c>
      <c r="R80" s="86">
        <f t="shared" si="28"/>
        <v>524.09703000000002</v>
      </c>
      <c r="S80" s="86">
        <f t="shared" si="28"/>
        <v>158.43133333</v>
      </c>
      <c r="T80" s="86">
        <f t="shared" si="28"/>
        <v>0</v>
      </c>
      <c r="U80" s="86">
        <f t="shared" si="28"/>
        <v>295.74766666666665</v>
      </c>
      <c r="V80" s="88">
        <f t="shared" si="28"/>
        <v>50.162000000000006</v>
      </c>
      <c r="W80" s="86">
        <f t="shared" si="28"/>
        <v>0</v>
      </c>
      <c r="X80" s="86">
        <f t="shared" si="28"/>
        <v>52.779666669999997</v>
      </c>
      <c r="Y80" s="87">
        <f t="shared" si="28"/>
        <v>0</v>
      </c>
      <c r="Z80" s="85">
        <f t="shared" si="28"/>
        <v>198.73033333333333</v>
      </c>
      <c r="AA80" s="86">
        <f t="shared" si="28"/>
        <v>140.17366666666666</v>
      </c>
      <c r="AB80" s="86">
        <f t="shared" si="28"/>
        <v>274.59466666666668</v>
      </c>
      <c r="AC80" s="86">
        <f t="shared" si="28"/>
        <v>0</v>
      </c>
      <c r="AD80" s="86">
        <f t="shared" si="28"/>
        <v>20.380999999999997</v>
      </c>
      <c r="AE80" s="86">
        <f t="shared" si="28"/>
        <v>3.8463333333333334</v>
      </c>
      <c r="AF80" s="86">
        <f t="shared" si="28"/>
        <v>16.927666666666667</v>
      </c>
      <c r="AG80" s="86">
        <f t="shared" si="28"/>
        <v>436.20299999999969</v>
      </c>
      <c r="AH80" s="87">
        <f t="shared" si="28"/>
        <v>61.016333333333336</v>
      </c>
      <c r="AI80" s="85">
        <f t="shared" si="28"/>
        <v>15198.709000000003</v>
      </c>
      <c r="AJ80" s="86">
        <f t="shared" si="28"/>
        <v>665.28433333333362</v>
      </c>
      <c r="AK80" s="86">
        <f t="shared" si="28"/>
        <v>94.402666666666661</v>
      </c>
      <c r="AL80" s="86">
        <f t="shared" si="28"/>
        <v>0</v>
      </c>
      <c r="AM80" s="86">
        <f t="shared" si="28"/>
        <v>15.443333333333333</v>
      </c>
      <c r="AN80" s="86">
        <f t="shared" si="28"/>
        <v>0</v>
      </c>
      <c r="AO80" s="87">
        <f t="shared" si="28"/>
        <v>0</v>
      </c>
      <c r="AP80" s="87">
        <f t="shared" si="28"/>
        <v>36208.535085521908</v>
      </c>
      <c r="AQ80" s="86">
        <f t="shared" si="28"/>
        <v>0</v>
      </c>
      <c r="AR80" s="87">
        <f t="shared" si="28"/>
        <v>0</v>
      </c>
    </row>
    <row r="81" spans="1:47">
      <c r="A81" s="20"/>
      <c r="B81" s="50" t="s">
        <v>74</v>
      </c>
      <c r="C81" s="52">
        <f t="shared" si="29"/>
        <v>312.4816539714119</v>
      </c>
      <c r="D81" s="89">
        <f t="shared" si="29"/>
        <v>476.16020153986625</v>
      </c>
      <c r="E81" s="89">
        <f t="shared" si="29"/>
        <v>199.94126689986024</v>
      </c>
      <c r="F81" s="89">
        <f t="shared" si="29"/>
        <v>5748.5258295189378</v>
      </c>
      <c r="G81" s="89">
        <f t="shared" si="29"/>
        <v>3854.349480548191</v>
      </c>
      <c r="H81" s="90">
        <f t="shared" si="29"/>
        <v>533.09228944827123</v>
      </c>
      <c r="I81" s="89">
        <f t="shared" si="29"/>
        <v>343.51794051616747</v>
      </c>
      <c r="J81" s="89">
        <f t="shared" si="29"/>
        <v>22.838463429441752</v>
      </c>
      <c r="K81" s="89">
        <f t="shared" si="29"/>
        <v>0</v>
      </c>
      <c r="L81" s="89">
        <f t="shared" si="29"/>
        <v>1634.4486424359438</v>
      </c>
      <c r="M81" s="89">
        <f t="shared" si="29"/>
        <v>239.16253145725534</v>
      </c>
      <c r="N81" s="89"/>
      <c r="O81" s="89">
        <f t="shared" si="29"/>
        <v>0</v>
      </c>
      <c r="P81" s="52">
        <f t="shared" si="28"/>
        <v>5470.3429032258045</v>
      </c>
      <c r="Q81" s="89">
        <f t="shared" si="28"/>
        <v>442.89838709677423</v>
      </c>
      <c r="R81" s="89">
        <f t="shared" si="28"/>
        <v>846.86548387096786</v>
      </c>
      <c r="S81" s="89">
        <f t="shared" si="28"/>
        <v>173.23980217445742</v>
      </c>
      <c r="T81" s="89">
        <f t="shared" si="28"/>
        <v>0</v>
      </c>
      <c r="U81" s="89">
        <f t="shared" si="28"/>
        <v>664.33163677638117</v>
      </c>
      <c r="V81" s="89">
        <f t="shared" si="28"/>
        <v>49.291612903225804</v>
      </c>
      <c r="W81" s="89">
        <f t="shared" si="28"/>
        <v>-12.5</v>
      </c>
      <c r="X81" s="89">
        <f t="shared" si="28"/>
        <v>46.11</v>
      </c>
      <c r="Y81" s="90">
        <f t="shared" si="28"/>
        <v>0</v>
      </c>
      <c r="Z81" s="52">
        <f t="shared" si="28"/>
        <v>228.01267940325343</v>
      </c>
      <c r="AA81" s="89">
        <f t="shared" si="28"/>
        <v>147.4224962144354</v>
      </c>
      <c r="AB81" s="89">
        <f t="shared" si="28"/>
        <v>164.68931170165655</v>
      </c>
      <c r="AC81" s="89">
        <f t="shared" si="28"/>
        <v>0</v>
      </c>
      <c r="AD81" s="89">
        <f t="shared" si="28"/>
        <v>14.820404506098244</v>
      </c>
      <c r="AE81" s="89">
        <f t="shared" si="28"/>
        <v>1.1791205119914101</v>
      </c>
      <c r="AF81" s="89">
        <f t="shared" si="28"/>
        <v>21.420526683030126</v>
      </c>
      <c r="AG81" s="89">
        <f t="shared" si="28"/>
        <v>384.52714721636465</v>
      </c>
      <c r="AH81" s="90">
        <f t="shared" si="28"/>
        <v>207.14546454562051</v>
      </c>
      <c r="AI81" s="52">
        <f t="shared" si="28"/>
        <v>14380.783360229254</v>
      </c>
      <c r="AJ81" s="89">
        <f t="shared" si="28"/>
        <v>647.79601905562254</v>
      </c>
      <c r="AK81" s="89">
        <f t="shared" si="28"/>
        <v>87.341125296401628</v>
      </c>
      <c r="AL81" s="89">
        <f t="shared" si="28"/>
        <v>-3.2096278516051147</v>
      </c>
      <c r="AM81" s="89">
        <f t="shared" si="28"/>
        <v>14.596056111014031</v>
      </c>
      <c r="AN81" s="89">
        <f t="shared" si="28"/>
        <v>0</v>
      </c>
      <c r="AO81" s="90">
        <f t="shared" si="28"/>
        <v>0</v>
      </c>
      <c r="AP81" s="90">
        <f t="shared" ref="AP81:AP86" si="30">SUM(C81:AO81)</f>
        <v>37341.6222094361</v>
      </c>
      <c r="AQ81" s="54">
        <f>+AP81-SUM(I81:P81)</f>
        <v>29631.311728371489</v>
      </c>
    </row>
    <row r="82" spans="1:47">
      <c r="A82" s="20"/>
      <c r="B82" s="50" t="s">
        <v>75</v>
      </c>
      <c r="C82" s="52">
        <f t="shared" si="29"/>
        <v>383.23457677916639</v>
      </c>
      <c r="D82" s="89">
        <f t="shared" si="29"/>
        <v>451.53663525635454</v>
      </c>
      <c r="E82" s="89">
        <f t="shared" si="29"/>
        <v>221.98482932699238</v>
      </c>
      <c r="F82" s="89">
        <f t="shared" si="29"/>
        <v>6039.8302048701244</v>
      </c>
      <c r="G82" s="89">
        <f t="shared" si="29"/>
        <v>3357.3151942369896</v>
      </c>
      <c r="H82" s="90">
        <f t="shared" si="29"/>
        <v>499.24900582838723</v>
      </c>
      <c r="I82" s="89">
        <f t="shared" si="29"/>
        <v>343.14308055548543</v>
      </c>
      <c r="J82" s="89">
        <f t="shared" si="29"/>
        <v>126.68968442546073</v>
      </c>
      <c r="K82" s="89">
        <f t="shared" si="29"/>
        <v>0</v>
      </c>
      <c r="L82" s="89">
        <f t="shared" si="29"/>
        <v>1574.2403931446058</v>
      </c>
      <c r="M82" s="89">
        <f t="shared" si="29"/>
        <v>229.71711412137896</v>
      </c>
      <c r="N82" s="89"/>
      <c r="O82" s="89">
        <f t="shared" si="29"/>
        <v>0</v>
      </c>
      <c r="P82" s="52">
        <f t="shared" si="28"/>
        <v>4715.3703225806403</v>
      </c>
      <c r="Q82" s="89">
        <f t="shared" si="28"/>
        <v>441.90838709677411</v>
      </c>
      <c r="R82" s="89">
        <f t="shared" si="28"/>
        <v>927.66354838709674</v>
      </c>
      <c r="S82" s="89">
        <f t="shared" si="28"/>
        <v>161.92074454491316</v>
      </c>
      <c r="T82" s="89">
        <f t="shared" si="28"/>
        <v>0</v>
      </c>
      <c r="U82" s="89">
        <f t="shared" si="28"/>
        <v>485.43131255861908</v>
      </c>
      <c r="V82" s="89">
        <f t="shared" si="28"/>
        <v>43.962067270006735</v>
      </c>
      <c r="W82" s="89">
        <f t="shared" si="28"/>
        <v>-11.989868213864227</v>
      </c>
      <c r="X82" s="89">
        <f t="shared" si="28"/>
        <v>34.880776947426071</v>
      </c>
      <c r="Y82" s="90">
        <f t="shared" si="28"/>
        <v>0</v>
      </c>
      <c r="Z82" s="52">
        <f t="shared" si="28"/>
        <v>228.14160401135473</v>
      </c>
      <c r="AA82" s="89">
        <f t="shared" si="28"/>
        <v>137.32574127549398</v>
      </c>
      <c r="AB82" s="89">
        <f t="shared" si="28"/>
        <v>238.68974575562962</v>
      </c>
      <c r="AC82" s="89">
        <f t="shared" si="28"/>
        <v>0</v>
      </c>
      <c r="AD82" s="89">
        <f t="shared" si="28"/>
        <v>16.960628722430506</v>
      </c>
      <c r="AE82" s="89">
        <f t="shared" si="28"/>
        <v>2.8076068021758429</v>
      </c>
      <c r="AF82" s="89">
        <f t="shared" si="28"/>
        <v>25.849021387071378</v>
      </c>
      <c r="AG82" s="89">
        <f t="shared" si="28"/>
        <v>390.366452520341</v>
      </c>
      <c r="AH82" s="90">
        <f t="shared" si="28"/>
        <v>199.70683086876954</v>
      </c>
      <c r="AI82" s="52">
        <f t="shared" si="28"/>
        <v>14815.728195734608</v>
      </c>
      <c r="AJ82" s="89">
        <f t="shared" si="28"/>
        <v>603.76629679604753</v>
      </c>
      <c r="AK82" s="89">
        <f t="shared" si="28"/>
        <v>82.604059604605993</v>
      </c>
      <c r="AL82" s="89">
        <f t="shared" si="28"/>
        <v>-3.1723997793530905</v>
      </c>
      <c r="AM82" s="89">
        <f t="shared" si="28"/>
        <v>13.027307505993948</v>
      </c>
      <c r="AN82" s="89">
        <f t="shared" si="28"/>
        <v>0</v>
      </c>
      <c r="AO82" s="90">
        <f t="shared" si="28"/>
        <v>0</v>
      </c>
      <c r="AP82" s="90">
        <f t="shared" si="30"/>
        <v>36777.889100921733</v>
      </c>
      <c r="AQ82" s="54">
        <f>+AP82-SUM(I82:P82)</f>
        <v>29788.728506094161</v>
      </c>
    </row>
    <row r="83" spans="1:47">
      <c r="A83" s="20"/>
      <c r="B83" s="50" t="s">
        <v>76</v>
      </c>
      <c r="C83" s="52">
        <f t="shared" si="29"/>
        <v>415.30116345661219</v>
      </c>
      <c r="D83" s="89">
        <f t="shared" si="29"/>
        <v>431.81317881248083</v>
      </c>
      <c r="E83" s="89">
        <f t="shared" si="29"/>
        <v>192.08179301777486</v>
      </c>
      <c r="F83" s="89">
        <f t="shared" si="29"/>
        <v>6320.0125701707302</v>
      </c>
      <c r="G83" s="89">
        <f t="shared" si="29"/>
        <v>3176.2987785715518</v>
      </c>
      <c r="H83" s="90">
        <f t="shared" si="29"/>
        <v>453.13945376554619</v>
      </c>
      <c r="I83" s="89">
        <f t="shared" si="29"/>
        <v>315.2722976980013</v>
      </c>
      <c r="J83" s="89">
        <f t="shared" si="29"/>
        <v>106.63522639379885</v>
      </c>
      <c r="K83" s="89">
        <f t="shared" si="29"/>
        <v>0</v>
      </c>
      <c r="L83" s="89">
        <f t="shared" si="29"/>
        <v>1501.1761910203679</v>
      </c>
      <c r="M83" s="89">
        <f t="shared" si="29"/>
        <v>221.92452108522218</v>
      </c>
      <c r="N83" s="89"/>
      <c r="O83" s="89">
        <f t="shared" si="29"/>
        <v>0</v>
      </c>
      <c r="P83" s="52">
        <f t="shared" si="28"/>
        <v>4917.1283333333322</v>
      </c>
      <c r="Q83" s="89">
        <f t="shared" si="28"/>
        <v>430.59666666666669</v>
      </c>
      <c r="R83" s="89">
        <f t="shared" si="28"/>
        <v>1037.4216666699999</v>
      </c>
      <c r="S83" s="89">
        <f t="shared" si="28"/>
        <v>162.07665299767228</v>
      </c>
      <c r="T83" s="89">
        <f t="shared" si="28"/>
        <v>0</v>
      </c>
      <c r="U83" s="89">
        <f t="shared" si="28"/>
        <v>592.46801674339997</v>
      </c>
      <c r="V83" s="89">
        <f t="shared" si="28"/>
        <v>34.358444817133467</v>
      </c>
      <c r="W83" s="89">
        <f t="shared" si="28"/>
        <v>-11.500555182866542</v>
      </c>
      <c r="X83" s="89">
        <f t="shared" si="28"/>
        <v>30.579778150466794</v>
      </c>
      <c r="Y83" s="90">
        <f t="shared" si="28"/>
        <v>0</v>
      </c>
      <c r="Z83" s="52">
        <f t="shared" si="28"/>
        <v>250.1669376078853</v>
      </c>
      <c r="AA83" s="89">
        <f t="shared" si="28"/>
        <v>135.80420612990113</v>
      </c>
      <c r="AB83" s="89">
        <f t="shared" si="28"/>
        <v>275.26978341233269</v>
      </c>
      <c r="AC83" s="89">
        <f t="shared" si="28"/>
        <v>0</v>
      </c>
      <c r="AD83" s="89">
        <f t="shared" si="28"/>
        <v>15.436428948151523</v>
      </c>
      <c r="AE83" s="89">
        <f t="shared" si="28"/>
        <v>2.5721419636965881</v>
      </c>
      <c r="AF83" s="89">
        <f t="shared" si="28"/>
        <v>27.938301370976408</v>
      </c>
      <c r="AG83" s="89">
        <f t="shared" ref="Z83:AO86" si="31">AG48-AG66</f>
        <v>383.36107348277727</v>
      </c>
      <c r="AH83" s="90">
        <f t="shared" si="31"/>
        <v>186.61321678582686</v>
      </c>
      <c r="AI83" s="52">
        <f t="shared" si="31"/>
        <v>14149.902724893091</v>
      </c>
      <c r="AJ83" s="89">
        <f t="shared" si="31"/>
        <v>517.33216156890353</v>
      </c>
      <c r="AK83" s="89">
        <f t="shared" si="31"/>
        <v>81.769660526090576</v>
      </c>
      <c r="AL83" s="89">
        <f t="shared" si="31"/>
        <v>-3.1356035108576634</v>
      </c>
      <c r="AM83" s="89">
        <f t="shared" si="31"/>
        <v>10.287312333985838</v>
      </c>
      <c r="AN83" s="89">
        <f t="shared" si="31"/>
        <v>0</v>
      </c>
      <c r="AO83" s="90">
        <f t="shared" si="31"/>
        <v>0</v>
      </c>
      <c r="AP83" s="90">
        <f t="shared" si="30"/>
        <v>36360.102523700676</v>
      </c>
      <c r="AQ83" s="54">
        <f>+AP83-SUM(I83:P83)</f>
        <v>29297.965954169951</v>
      </c>
    </row>
    <row r="84" spans="1:47" ht="12.75" customHeight="1">
      <c r="A84" s="20"/>
      <c r="B84" s="50" t="s">
        <v>77</v>
      </c>
      <c r="C84" s="52">
        <f t="shared" si="29"/>
        <v>387.61361673837843</v>
      </c>
      <c r="D84" s="89">
        <f t="shared" si="29"/>
        <v>483.66202219210885</v>
      </c>
      <c r="E84" s="89">
        <f t="shared" si="29"/>
        <v>187.13257252136793</v>
      </c>
      <c r="F84" s="89">
        <f t="shared" si="29"/>
        <v>6507.5178787303739</v>
      </c>
      <c r="G84" s="89">
        <f t="shared" si="29"/>
        <v>2924.2158945754882</v>
      </c>
      <c r="H84" s="90">
        <f t="shared" si="29"/>
        <v>421.68538054802895</v>
      </c>
      <c r="I84" s="89">
        <f t="shared" si="29"/>
        <v>303.8849210014028</v>
      </c>
      <c r="J84" s="89">
        <f t="shared" si="29"/>
        <v>108.43710923559483</v>
      </c>
      <c r="K84" s="89">
        <f t="shared" si="29"/>
        <v>0</v>
      </c>
      <c r="L84" s="89">
        <f t="shared" si="29"/>
        <v>1421.7322931277054</v>
      </c>
      <c r="M84" s="89">
        <f t="shared" si="29"/>
        <v>213.26787023594488</v>
      </c>
      <c r="N84" s="89"/>
      <c r="O84" s="89">
        <f t="shared" si="29"/>
        <v>0</v>
      </c>
      <c r="P84" s="52">
        <f t="shared" si="29"/>
        <v>5551.4341935483872</v>
      </c>
      <c r="Q84" s="89">
        <f t="shared" si="29"/>
        <v>406.61290322580646</v>
      </c>
      <c r="R84" s="89">
        <f t="shared" si="29"/>
        <v>1017.6774193548387</v>
      </c>
      <c r="S84" s="89">
        <f t="shared" ref="P84:Y86" si="32">S49-S67</f>
        <v>154.08152350712209</v>
      </c>
      <c r="T84" s="89">
        <f t="shared" si="32"/>
        <v>0</v>
      </c>
      <c r="U84" s="89">
        <f t="shared" si="32"/>
        <v>700.38546612393907</v>
      </c>
      <c r="V84" s="89">
        <f t="shared" si="32"/>
        <v>26.658143556402234</v>
      </c>
      <c r="W84" s="89">
        <f t="shared" si="32"/>
        <v>-11.031211282307442</v>
      </c>
      <c r="X84" s="89">
        <f t="shared" si="32"/>
        <v>27.094272588660306</v>
      </c>
      <c r="Y84" s="90">
        <f t="shared" si="32"/>
        <v>0</v>
      </c>
      <c r="Z84" s="52">
        <f t="shared" si="31"/>
        <v>235.66225065575463</v>
      </c>
      <c r="AA84" s="89">
        <f t="shared" si="31"/>
        <v>136.23470823109997</v>
      </c>
      <c r="AB84" s="89">
        <f t="shared" si="31"/>
        <v>255.10956767492061</v>
      </c>
      <c r="AC84" s="89">
        <f t="shared" si="31"/>
        <v>0</v>
      </c>
      <c r="AD84" s="89">
        <f t="shared" si="31"/>
        <v>16.571692375994473</v>
      </c>
      <c r="AE84" s="89">
        <f t="shared" si="31"/>
        <v>3.5600486339417166</v>
      </c>
      <c r="AF84" s="89">
        <f t="shared" si="31"/>
        <v>28.392625362977178</v>
      </c>
      <c r="AG84" s="89">
        <f t="shared" si="31"/>
        <v>392.72407358687894</v>
      </c>
      <c r="AH84" s="90">
        <f t="shared" si="31"/>
        <v>186.00334397820504</v>
      </c>
      <c r="AI84" s="52">
        <f t="shared" si="31"/>
        <v>13191.093626464964</v>
      </c>
      <c r="AJ84" s="89">
        <f t="shared" si="31"/>
        <v>485.75644208739868</v>
      </c>
      <c r="AK84" s="89">
        <f t="shared" si="31"/>
        <v>64.081713807495888</v>
      </c>
      <c r="AL84" s="89">
        <f t="shared" si="31"/>
        <v>-3.0992340376810357</v>
      </c>
      <c r="AM84" s="89">
        <f t="shared" si="31"/>
        <v>10.367199735080979</v>
      </c>
      <c r="AN84" s="89">
        <f t="shared" si="31"/>
        <v>0</v>
      </c>
      <c r="AO84" s="90">
        <f t="shared" si="31"/>
        <v>0</v>
      </c>
      <c r="AP84" s="90">
        <f t="shared" si="30"/>
        <v>35834.520328086262</v>
      </c>
    </row>
    <row r="85" spans="1:47" ht="12.75" customHeight="1">
      <c r="A85" s="20"/>
      <c r="B85" s="50" t="s">
        <v>78</v>
      </c>
      <c r="C85" s="52">
        <f t="shared" si="29"/>
        <v>379.9772879605602</v>
      </c>
      <c r="D85" s="89">
        <f t="shared" si="29"/>
        <v>448.38968241610053</v>
      </c>
      <c r="E85" s="89">
        <f t="shared" si="29"/>
        <v>298.5297141219354</v>
      </c>
      <c r="F85" s="89">
        <f t="shared" si="29"/>
        <v>6340.8862380646488</v>
      </c>
      <c r="G85" s="89">
        <f t="shared" si="29"/>
        <v>2887.3109308934399</v>
      </c>
      <c r="H85" s="90">
        <f t="shared" si="29"/>
        <v>402.6920146514704</v>
      </c>
      <c r="I85" s="89">
        <f t="shared" si="29"/>
        <v>261.3993045095304</v>
      </c>
      <c r="J85" s="89">
        <f t="shared" si="29"/>
        <v>134.62773925806266</v>
      </c>
      <c r="K85" s="89">
        <f t="shared" si="29"/>
        <v>0</v>
      </c>
      <c r="L85" s="89">
        <f t="shared" si="29"/>
        <v>1333.7364174789648</v>
      </c>
      <c r="M85" s="89">
        <f t="shared" si="29"/>
        <v>197.03769588778565</v>
      </c>
      <c r="N85" s="89"/>
      <c r="O85" s="89">
        <f t="shared" si="29"/>
        <v>0</v>
      </c>
      <c r="P85" s="52">
        <f t="shared" si="32"/>
        <v>5628.0420000000013</v>
      </c>
      <c r="Q85" s="89">
        <f t="shared" si="32"/>
        <v>404.673</v>
      </c>
      <c r="R85" s="89">
        <f t="shared" si="32"/>
        <v>972.63733333333334</v>
      </c>
      <c r="S85" s="89">
        <f t="shared" si="32"/>
        <v>158.8028754384265</v>
      </c>
      <c r="T85" s="89">
        <f t="shared" si="32"/>
        <v>0</v>
      </c>
      <c r="U85" s="89">
        <f t="shared" si="32"/>
        <v>633.63986635760762</v>
      </c>
      <c r="V85" s="89">
        <f t="shared" si="32"/>
        <v>23.897978438867327</v>
      </c>
      <c r="W85" s="89">
        <f t="shared" si="32"/>
        <v>-10.581021561132674</v>
      </c>
      <c r="X85" s="89">
        <f t="shared" si="32"/>
        <v>27.17697843886733</v>
      </c>
      <c r="Y85" s="90">
        <f t="shared" si="32"/>
        <v>0</v>
      </c>
      <c r="Z85" s="52">
        <f t="shared" si="31"/>
        <v>209.0495035868237</v>
      </c>
      <c r="AA85" s="89">
        <f t="shared" si="31"/>
        <v>136.69241963651996</v>
      </c>
      <c r="AB85" s="89">
        <f t="shared" si="31"/>
        <v>198.28342412010193</v>
      </c>
      <c r="AC85" s="89">
        <f t="shared" si="31"/>
        <v>0</v>
      </c>
      <c r="AD85" s="89">
        <f t="shared" si="31"/>
        <v>15.546198955502737</v>
      </c>
      <c r="AE85" s="89">
        <f t="shared" si="31"/>
        <v>2.0519612775981342</v>
      </c>
      <c r="AF85" s="89">
        <f t="shared" si="31"/>
        <v>23.67263917983491</v>
      </c>
      <c r="AG85" s="89">
        <f t="shared" si="31"/>
        <v>363.98504410152032</v>
      </c>
      <c r="AH85" s="90">
        <f t="shared" si="31"/>
        <v>173.86550387596901</v>
      </c>
      <c r="AI85" s="52">
        <f t="shared" si="31"/>
        <v>14585.456184428605</v>
      </c>
      <c r="AJ85" s="89">
        <f t="shared" si="31"/>
        <v>459.41414565590867</v>
      </c>
      <c r="AK85" s="89">
        <f t="shared" si="31"/>
        <v>53.917789950743128</v>
      </c>
      <c r="AL85" s="89">
        <f t="shared" si="31"/>
        <v>-3.0632864094776528</v>
      </c>
      <c r="AM85" s="89">
        <f t="shared" si="31"/>
        <v>11.891787020251757</v>
      </c>
      <c r="AN85" s="89">
        <f t="shared" si="31"/>
        <v>0</v>
      </c>
      <c r="AO85" s="90">
        <f t="shared" si="31"/>
        <v>0</v>
      </c>
      <c r="AP85" s="90">
        <f t="shared" si="30"/>
        <v>36753.639351068363</v>
      </c>
    </row>
    <row r="86" spans="1:47">
      <c r="A86" s="20"/>
      <c r="B86" s="57" t="s">
        <v>79</v>
      </c>
      <c r="C86" s="61">
        <f t="shared" si="29"/>
        <v>404.65726189489891</v>
      </c>
      <c r="D86" s="92">
        <f t="shared" si="29"/>
        <v>449.6400626469366</v>
      </c>
      <c r="E86" s="92">
        <f t="shared" si="29"/>
        <v>339.92851190144654</v>
      </c>
      <c r="F86" s="92">
        <f t="shared" si="29"/>
        <v>7466.590881208218</v>
      </c>
      <c r="G86" s="92">
        <f t="shared" si="29"/>
        <v>2891.9924955590886</v>
      </c>
      <c r="H86" s="93">
        <f t="shared" si="29"/>
        <v>418.60252701939288</v>
      </c>
      <c r="I86" s="92">
        <f t="shared" si="29"/>
        <v>278.03934749265591</v>
      </c>
      <c r="J86" s="92">
        <f t="shared" si="29"/>
        <v>95.302395192098587</v>
      </c>
      <c r="K86" s="92">
        <f t="shared" si="29"/>
        <v>0</v>
      </c>
      <c r="L86" s="92">
        <f t="shared" si="29"/>
        <v>1281.765229189605</v>
      </c>
      <c r="M86" s="92">
        <f t="shared" si="29"/>
        <v>189.67941251594041</v>
      </c>
      <c r="N86" s="92"/>
      <c r="O86" s="92">
        <f t="shared" si="29"/>
        <v>0</v>
      </c>
      <c r="P86" s="61">
        <f t="shared" si="32"/>
        <v>6036.6977419354826</v>
      </c>
      <c r="Q86" s="92">
        <f t="shared" si="32"/>
        <v>381.15967741935481</v>
      </c>
      <c r="R86" s="92">
        <f t="shared" si="32"/>
        <v>997.08354838709647</v>
      </c>
      <c r="S86" s="92">
        <f t="shared" si="32"/>
        <v>151.45297746417287</v>
      </c>
      <c r="T86" s="92">
        <f t="shared" si="32"/>
        <v>0</v>
      </c>
      <c r="U86" s="92">
        <f t="shared" si="32"/>
        <v>644.85664190183854</v>
      </c>
      <c r="V86" s="92">
        <f t="shared" si="32"/>
        <v>15.716602124729969</v>
      </c>
      <c r="W86" s="92">
        <f t="shared" si="32"/>
        <v>-10.149204326882936</v>
      </c>
      <c r="X86" s="92">
        <f t="shared" si="32"/>
        <v>0.46305373763319402</v>
      </c>
      <c r="Y86" s="93">
        <f t="shared" si="32"/>
        <v>0</v>
      </c>
      <c r="Z86" s="61">
        <f t="shared" si="31"/>
        <v>221.09039047391528</v>
      </c>
      <c r="AA86" s="92">
        <f t="shared" si="31"/>
        <v>167.90758744312049</v>
      </c>
      <c r="AB86" s="92">
        <f t="shared" si="31"/>
        <v>246.0798071382676</v>
      </c>
      <c r="AC86" s="92">
        <f t="shared" si="31"/>
        <v>0</v>
      </c>
      <c r="AD86" s="92">
        <f t="shared" si="31"/>
        <v>15.31792118403777</v>
      </c>
      <c r="AE86" s="92">
        <f t="shared" si="31"/>
        <v>1.5060197350463118</v>
      </c>
      <c r="AF86" s="92">
        <f t="shared" si="31"/>
        <v>22.95989185597508</v>
      </c>
      <c r="AG86" s="92">
        <f t="shared" si="31"/>
        <v>367.80402469813652</v>
      </c>
      <c r="AH86" s="93">
        <f t="shared" si="31"/>
        <v>171.41723507891362</v>
      </c>
      <c r="AI86" s="61">
        <f t="shared" si="31"/>
        <v>14150.554264484166</v>
      </c>
      <c r="AJ86" s="92">
        <f t="shared" si="31"/>
        <v>470.69272712618624</v>
      </c>
      <c r="AK86" s="92">
        <f t="shared" si="31"/>
        <v>74.654728087158247</v>
      </c>
      <c r="AL86" s="92">
        <f t="shared" si="31"/>
        <v>-3.0277557333204008</v>
      </c>
      <c r="AM86" s="92">
        <f t="shared" si="31"/>
        <v>8.8547947251276451</v>
      </c>
      <c r="AN86" s="92">
        <f t="shared" si="31"/>
        <v>0</v>
      </c>
      <c r="AO86" s="93">
        <f t="shared" si="31"/>
        <v>0</v>
      </c>
      <c r="AP86" s="93">
        <f t="shared" si="30"/>
        <v>37949.290799560447</v>
      </c>
    </row>
    <row r="87" spans="1:47">
      <c r="A87" s="20"/>
      <c r="B87" s="20" t="s">
        <v>80</v>
      </c>
      <c r="C87" s="64">
        <f t="shared" ref="C87:I87" si="33">AVERAGE(C75:C86)</f>
        <v>395.4618207349551</v>
      </c>
      <c r="D87" s="64">
        <f t="shared" si="33"/>
        <v>443.11525238663143</v>
      </c>
      <c r="E87" s="64">
        <f t="shared" si="33"/>
        <v>271.29527484932049</v>
      </c>
      <c r="F87" s="64">
        <f t="shared" si="33"/>
        <v>6614.151560626834</v>
      </c>
      <c r="G87" s="64">
        <f t="shared" si="33"/>
        <v>3464.801465645734</v>
      </c>
      <c r="H87" s="64">
        <f t="shared" si="33"/>
        <v>449.83435095890604</v>
      </c>
      <c r="I87" s="64">
        <f t="shared" si="33"/>
        <v>363.045928705118</v>
      </c>
      <c r="J87" s="64"/>
      <c r="K87" s="64">
        <f t="shared" ref="K87:T87" si="34">AVERAGE(K75:K86)</f>
        <v>0</v>
      </c>
      <c r="L87" s="64">
        <f t="shared" si="34"/>
        <v>1638.1041671562434</v>
      </c>
      <c r="M87" s="64">
        <f t="shared" si="34"/>
        <v>320.81677898765309</v>
      </c>
      <c r="N87" s="64"/>
      <c r="O87" s="65">
        <f t="shared" si="34"/>
        <v>0</v>
      </c>
      <c r="P87" s="65">
        <f t="shared" si="34"/>
        <v>5159.034399129544</v>
      </c>
      <c r="Q87" s="65"/>
      <c r="R87" s="65"/>
      <c r="S87" s="64">
        <f t="shared" si="34"/>
        <v>173.71810113368579</v>
      </c>
      <c r="T87" s="65">
        <f t="shared" si="34"/>
        <v>0</v>
      </c>
      <c r="U87" s="65"/>
      <c r="V87" s="65"/>
      <c r="W87" s="65"/>
      <c r="X87" s="65"/>
      <c r="Y87" s="65"/>
      <c r="Z87" s="23">
        <f>AVERAGE(Z75:Z86)</f>
        <v>202.87065624629813</v>
      </c>
      <c r="AA87" s="23">
        <f t="shared" ref="AA87:AI87" si="35">AVERAGE(AA75:AA86)</f>
        <v>156.3106495089352</v>
      </c>
      <c r="AB87" s="23">
        <f t="shared" si="35"/>
        <v>265.91947004757986</v>
      </c>
      <c r="AC87" s="23">
        <f t="shared" si="35"/>
        <v>0</v>
      </c>
      <c r="AD87" s="23">
        <f t="shared" si="35"/>
        <v>17.203424964750656</v>
      </c>
      <c r="AE87" s="23">
        <f t="shared" si="35"/>
        <v>2.4476013440625901</v>
      </c>
      <c r="AF87" s="23"/>
      <c r="AG87" s="23"/>
      <c r="AH87" s="23">
        <f t="shared" si="35"/>
        <v>105.4193556620304</v>
      </c>
      <c r="AI87" s="23">
        <f t="shared" si="35"/>
        <v>16723.319402446079</v>
      </c>
      <c r="AJ87" s="23">
        <f>AVERAGE(AJ75:AJ86)</f>
        <v>605.274761236666</v>
      </c>
      <c r="AK87" s="23">
        <f>AVERAGE(AK75:AK86)</f>
        <v>90.516977381514934</v>
      </c>
      <c r="AL87" s="23"/>
      <c r="AM87" s="23">
        <f>AVERAGE(AM75:AM86)</f>
        <v>11.657930784418419</v>
      </c>
      <c r="AN87" s="23">
        <f>AVERAGE(AN75:AN86)</f>
        <v>0</v>
      </c>
      <c r="AO87" s="23"/>
      <c r="AP87" s="66">
        <f>((AP75*$A$6)+(AP76*$A$7)+(AP77*$A$8)+(AP78*$A$9)+(AP79*$A$10)+(AP80*$A$11)+(AP81*$A$12)+(AP82*$A$13)+(AP83*$A$14)+(AP84*$A$15)+(AP85*$A$16)+(AP86*$A$17))/365</f>
        <v>39774.005569704532</v>
      </c>
    </row>
    <row r="88" spans="1:47" ht="15" thickBot="1">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108">
        <v>0.33</v>
      </c>
      <c r="AJ88" s="108">
        <v>0.34</v>
      </c>
      <c r="AK88" s="108">
        <v>0.17499999999999999</v>
      </c>
      <c r="AL88" s="20"/>
      <c r="AM88" s="20"/>
      <c r="AN88" s="20"/>
      <c r="AO88" s="20"/>
      <c r="AP88" s="20"/>
    </row>
    <row r="89" spans="1:47" ht="15.6" thickTop="1" thickBot="1">
      <c r="A89" s="20"/>
      <c r="B89" t="s">
        <v>86</v>
      </c>
      <c r="C89" s="20"/>
      <c r="D89" s="20"/>
      <c r="E89" s="20"/>
      <c r="F89" s="20"/>
      <c r="G89" s="20"/>
      <c r="H89" s="20"/>
      <c r="I89" s="109">
        <v>0</v>
      </c>
      <c r="J89" s="23">
        <f ca="1">+AVERAGE(I94:I101)</f>
        <v>2398391.2791154883</v>
      </c>
      <c r="K89" s="23">
        <f ca="1">+AVERAGE(J94:J101)</f>
        <v>1618.8033374660092</v>
      </c>
      <c r="L89" s="23">
        <f ca="1">+AVERAGE(L94:L101)</f>
        <v>352460603.47774112</v>
      </c>
      <c r="M89" s="23">
        <f ca="1">+AVERAGE(M94:M101)</f>
        <v>4334361.7947882619</v>
      </c>
      <c r="N89" s="23"/>
      <c r="O89" s="20"/>
      <c r="P89" s="20"/>
      <c r="Q89" s="20"/>
      <c r="R89" s="20"/>
      <c r="S89" s="20"/>
      <c r="T89" s="20"/>
      <c r="U89" s="20"/>
      <c r="V89" s="20"/>
      <c r="W89" s="20"/>
      <c r="X89" s="20"/>
      <c r="Y89" s="20"/>
      <c r="Z89" s="108">
        <v>0.18</v>
      </c>
      <c r="AA89" s="20"/>
      <c r="AB89" s="20"/>
      <c r="AC89" s="20"/>
      <c r="AD89" s="20"/>
      <c r="AE89" s="20"/>
      <c r="AF89" s="20"/>
      <c r="AG89" s="20"/>
      <c r="AH89" s="20"/>
      <c r="AI89" s="108">
        <v>0.32</v>
      </c>
      <c r="AJ89" s="108">
        <v>0.35</v>
      </c>
      <c r="AK89" s="108">
        <v>0.18</v>
      </c>
      <c r="AL89" s="20"/>
      <c r="AM89" s="20"/>
      <c r="AN89" s="20"/>
      <c r="AO89" s="20"/>
      <c r="AP89" s="20"/>
    </row>
    <row r="90" spans="1:47" ht="15.6" thickTop="1" thickBot="1">
      <c r="A90" s="20"/>
      <c r="C90" s="20"/>
      <c r="D90" s="20"/>
      <c r="E90" s="20"/>
      <c r="F90" s="20"/>
      <c r="G90" s="20"/>
      <c r="H90" s="110">
        <v>1</v>
      </c>
      <c r="I90" s="111">
        <v>0.04</v>
      </c>
      <c r="J90" s="112"/>
      <c r="K90" s="20"/>
      <c r="L90" s="20"/>
      <c r="M90" s="20"/>
      <c r="N90" s="20"/>
      <c r="O90" s="20"/>
      <c r="P90" s="113">
        <v>0.52</v>
      </c>
      <c r="Q90" s="113"/>
      <c r="R90" s="113"/>
      <c r="S90" s="20"/>
      <c r="T90" s="20"/>
      <c r="U90" s="20"/>
      <c r="V90" s="20"/>
      <c r="W90" s="20"/>
      <c r="X90" s="20"/>
      <c r="Y90" s="20"/>
      <c r="Z90" s="108">
        <v>0.185</v>
      </c>
      <c r="AA90" s="20"/>
      <c r="AB90" s="20"/>
      <c r="AC90" s="20"/>
      <c r="AD90" s="20"/>
      <c r="AE90" s="20"/>
      <c r="AF90" s="110">
        <v>0.8</v>
      </c>
      <c r="AG90" s="110">
        <v>0.8</v>
      </c>
      <c r="AH90" s="20"/>
      <c r="AI90" s="20"/>
      <c r="AJ90" s="108">
        <v>0.38</v>
      </c>
      <c r="AK90" s="108">
        <v>0.185</v>
      </c>
      <c r="AL90" s="20"/>
      <c r="AM90" s="20"/>
      <c r="AN90" s="20"/>
      <c r="AO90" s="20"/>
      <c r="AP90" s="20"/>
    </row>
    <row r="91" spans="1:47" s="122" customFormat="1" ht="15.6" thickTop="1" thickBot="1">
      <c r="A91" s="114"/>
      <c r="B91" s="115"/>
      <c r="C91" s="110">
        <v>0.7</v>
      </c>
      <c r="D91" s="110">
        <v>0.7</v>
      </c>
      <c r="E91" s="110">
        <v>1</v>
      </c>
      <c r="F91" s="110">
        <v>1</v>
      </c>
      <c r="G91" s="110">
        <v>1</v>
      </c>
      <c r="H91" s="110">
        <v>0.55000000000000004</v>
      </c>
      <c r="I91" s="110">
        <v>0.30349999999999999</v>
      </c>
      <c r="J91" s="110">
        <v>0.5</v>
      </c>
      <c r="K91" s="110">
        <v>0.5</v>
      </c>
      <c r="L91" s="110">
        <v>0.45</v>
      </c>
      <c r="M91" s="110">
        <v>0.45</v>
      </c>
      <c r="N91" s="116"/>
      <c r="O91" s="117">
        <v>0.3</v>
      </c>
      <c r="P91" s="118">
        <v>0.15832492053140501</v>
      </c>
      <c r="Q91" s="119"/>
      <c r="R91" s="119"/>
      <c r="S91" s="110">
        <v>1</v>
      </c>
      <c r="T91" s="117">
        <v>1</v>
      </c>
      <c r="U91" s="117">
        <v>1</v>
      </c>
      <c r="V91" s="120"/>
      <c r="W91" s="120"/>
      <c r="X91" s="120">
        <v>1</v>
      </c>
      <c r="Y91" s="120">
        <v>1</v>
      </c>
      <c r="Z91" s="110">
        <v>0.2</v>
      </c>
      <c r="AA91" s="110">
        <v>1</v>
      </c>
      <c r="AB91" s="110">
        <v>1</v>
      </c>
      <c r="AC91" s="110">
        <v>1</v>
      </c>
      <c r="AD91" s="110">
        <v>1</v>
      </c>
      <c r="AE91" s="110">
        <v>1</v>
      </c>
      <c r="AF91" s="110">
        <v>0.33100000000000002</v>
      </c>
      <c r="AG91" s="110">
        <v>0.6</v>
      </c>
      <c r="AH91" s="110">
        <v>1</v>
      </c>
      <c r="AI91" s="110">
        <v>1</v>
      </c>
      <c r="AJ91" s="108">
        <v>0.36</v>
      </c>
      <c r="AK91" s="108">
        <v>0.19</v>
      </c>
      <c r="AL91" s="110">
        <v>1</v>
      </c>
      <c r="AM91" s="110">
        <v>1</v>
      </c>
      <c r="AN91" s="110">
        <v>0.2</v>
      </c>
      <c r="AO91" s="121">
        <v>1</v>
      </c>
      <c r="AP91" s="114"/>
      <c r="AQ91" s="115"/>
      <c r="AR91" s="115"/>
      <c r="AS91" s="115"/>
    </row>
    <row r="92" spans="1:47" ht="28.2" thickTop="1">
      <c r="A92" s="20"/>
      <c r="B92" s="97" t="s">
        <v>23</v>
      </c>
      <c r="C92" s="97" t="s">
        <v>24</v>
      </c>
      <c r="D92" s="97" t="s">
        <v>25</v>
      </c>
      <c r="E92" s="97" t="s">
        <v>26</v>
      </c>
      <c r="F92" s="97" t="s">
        <v>27</v>
      </c>
      <c r="G92" s="97" t="s">
        <v>28</v>
      </c>
      <c r="H92" s="97" t="s">
        <v>29</v>
      </c>
      <c r="I92" s="97" t="s">
        <v>30</v>
      </c>
      <c r="J92" s="97" t="s">
        <v>31</v>
      </c>
      <c r="K92" s="97" t="s">
        <v>32</v>
      </c>
      <c r="L92" s="97" t="s">
        <v>33</v>
      </c>
      <c r="M92" s="97" t="s">
        <v>34</v>
      </c>
      <c r="N92" s="97" t="s">
        <v>35</v>
      </c>
      <c r="O92" s="97" t="s">
        <v>36</v>
      </c>
      <c r="P92" s="97" t="s">
        <v>37</v>
      </c>
      <c r="Q92" s="97" t="s">
        <v>38</v>
      </c>
      <c r="R92" s="97" t="s">
        <v>39</v>
      </c>
      <c r="S92" s="97" t="s">
        <v>40</v>
      </c>
      <c r="T92" s="97" t="s">
        <v>41</v>
      </c>
      <c r="U92" s="97" t="s">
        <v>42</v>
      </c>
      <c r="V92" s="97" t="s">
        <v>43</v>
      </c>
      <c r="W92" s="97" t="s">
        <v>44</v>
      </c>
      <c r="X92" s="97" t="s">
        <v>45</v>
      </c>
      <c r="Y92" s="97" t="s">
        <v>46</v>
      </c>
      <c r="Z92" s="97" t="s">
        <v>47</v>
      </c>
      <c r="AA92" s="97" t="s">
        <v>48</v>
      </c>
      <c r="AB92" s="97" t="s">
        <v>49</v>
      </c>
      <c r="AC92" s="97" t="s">
        <v>50</v>
      </c>
      <c r="AD92" s="97" t="s">
        <v>51</v>
      </c>
      <c r="AE92" s="97" t="s">
        <v>52</v>
      </c>
      <c r="AF92" s="98" t="s">
        <v>53</v>
      </c>
      <c r="AG92" s="99" t="s">
        <v>54</v>
      </c>
      <c r="AH92" s="97" t="s">
        <v>55</v>
      </c>
      <c r="AI92" s="97" t="s">
        <v>56</v>
      </c>
      <c r="AJ92" s="97" t="s">
        <v>57</v>
      </c>
      <c r="AK92" s="97" t="s">
        <v>58</v>
      </c>
      <c r="AL92" s="97" t="s">
        <v>59</v>
      </c>
      <c r="AM92" s="97" t="s">
        <v>60</v>
      </c>
      <c r="AN92" s="97" t="s">
        <v>61</v>
      </c>
      <c r="AO92" s="97" t="s">
        <v>62</v>
      </c>
      <c r="AP92" s="100" t="s">
        <v>19</v>
      </c>
    </row>
    <row r="93" spans="1:47">
      <c r="A93" s="20"/>
      <c r="B93" s="35"/>
      <c r="C93" s="35" t="s">
        <v>66</v>
      </c>
      <c r="D93" s="35" t="s">
        <v>66</v>
      </c>
      <c r="E93" s="35" t="s">
        <v>66</v>
      </c>
      <c r="F93" s="35" t="s">
        <v>66</v>
      </c>
      <c r="G93" s="35" t="s">
        <v>66</v>
      </c>
      <c r="H93" s="35" t="s">
        <v>66</v>
      </c>
      <c r="I93" s="35" t="s">
        <v>66</v>
      </c>
      <c r="J93" s="35" t="s">
        <v>66</v>
      </c>
      <c r="K93" s="35" t="s">
        <v>66</v>
      </c>
      <c r="L93" s="35" t="s">
        <v>66</v>
      </c>
      <c r="M93" s="35" t="s">
        <v>66</v>
      </c>
      <c r="N93" s="35" t="s">
        <v>66</v>
      </c>
      <c r="O93" s="35" t="s">
        <v>66</v>
      </c>
      <c r="P93" s="35" t="s">
        <v>66</v>
      </c>
      <c r="Q93" s="35" t="s">
        <v>66</v>
      </c>
      <c r="R93" s="35" t="s">
        <v>66</v>
      </c>
      <c r="S93" s="35" t="s">
        <v>66</v>
      </c>
      <c r="T93" s="35" t="s">
        <v>66</v>
      </c>
      <c r="U93" s="35" t="s">
        <v>66</v>
      </c>
      <c r="V93" s="35" t="s">
        <v>66</v>
      </c>
      <c r="W93" s="35" t="s">
        <v>66</v>
      </c>
      <c r="X93" s="35" t="s">
        <v>66</v>
      </c>
      <c r="Y93" s="35" t="s">
        <v>66</v>
      </c>
      <c r="Z93" s="38" t="s">
        <v>66</v>
      </c>
      <c r="AA93" s="38" t="s">
        <v>66</v>
      </c>
      <c r="AB93" s="38" t="s">
        <v>66</v>
      </c>
      <c r="AC93" s="38" t="s">
        <v>66</v>
      </c>
      <c r="AD93" s="38" t="s">
        <v>66</v>
      </c>
      <c r="AE93" s="38" t="s">
        <v>66</v>
      </c>
      <c r="AF93" s="38" t="s">
        <v>66</v>
      </c>
      <c r="AG93" s="38" t="s">
        <v>66</v>
      </c>
      <c r="AH93" s="38" t="s">
        <v>66</v>
      </c>
      <c r="AI93" s="38" t="s">
        <v>66</v>
      </c>
      <c r="AJ93" s="38" t="s">
        <v>66</v>
      </c>
      <c r="AK93" s="38" t="s">
        <v>66</v>
      </c>
      <c r="AL93" s="38" t="s">
        <v>66</v>
      </c>
      <c r="AM93" s="38" t="s">
        <v>66</v>
      </c>
      <c r="AN93" s="38" t="s">
        <v>66</v>
      </c>
      <c r="AO93" s="39" t="s">
        <v>66</v>
      </c>
      <c r="AP93" s="40" t="s">
        <v>66</v>
      </c>
    </row>
    <row r="94" spans="1:47">
      <c r="A94" s="20">
        <v>31</v>
      </c>
      <c r="B94" s="102" t="s">
        <v>68</v>
      </c>
      <c r="C94" s="123">
        <f t="shared" ref="C94:C99" ca="1" si="36">C75*$C$98</f>
        <v>52527363.931044362</v>
      </c>
      <c r="D94" s="124">
        <f t="shared" ref="D94:D99" ca="1" si="37">D75*$D$98</f>
        <v>59649765.092047118</v>
      </c>
      <c r="E94" s="124">
        <f t="shared" ref="E94:E99" ca="1" si="38">E75*$E$98</f>
        <v>8193809921.5799751</v>
      </c>
      <c r="F94" s="124">
        <f t="shared" ref="F94:F99" ca="1" si="39">F75*$F$98</f>
        <v>271789668244.15237</v>
      </c>
      <c r="G94" s="124">
        <f t="shared" ref="G94:G99" ca="1" si="40">G75*$G$98</f>
        <v>54424183952.281403</v>
      </c>
      <c r="H94" s="125">
        <f t="shared" ref="H94:H99" ca="1" si="41">H75*$H$97</f>
        <v>29989876564.52108</v>
      </c>
      <c r="I94" s="124">
        <f t="shared" ref="I94:I99" ca="1" si="42">I75*$I$98</f>
        <v>16279137.249443885</v>
      </c>
      <c r="J94" s="124">
        <f t="shared" ref="J94:J99" ca="1" si="43">J75*$J$98</f>
        <v>61021.897826352128</v>
      </c>
      <c r="K94" s="124">
        <f t="shared" ref="K94:K99" ca="1" si="44">K75*$K$98</f>
        <v>0</v>
      </c>
      <c r="L94" s="124">
        <f t="shared" ref="L94:L99" ca="1" si="45">L75*$L$98</f>
        <v>2812414231.8542552</v>
      </c>
      <c r="M94" s="124">
        <f t="shared" ref="M94:M99" ca="1" si="46">M75*$M$98</f>
        <v>34242282.160688564</v>
      </c>
      <c r="N94" s="124">
        <f t="shared" ref="N94:N99" ca="1" si="47">+N75*$N$98</f>
        <v>0</v>
      </c>
      <c r="O94" s="124">
        <f t="shared" ref="O94:O99" ca="1" si="48">O75*$O$98</f>
        <v>0</v>
      </c>
      <c r="P94" s="123">
        <v>867.18073795488397</v>
      </c>
      <c r="Q94" s="124">
        <v>55.649922906953762</v>
      </c>
      <c r="R94" s="124">
        <v>75.469025151252623</v>
      </c>
      <c r="S94" s="124">
        <f t="shared" ref="S94:S105" si="49">S75*$S$91</f>
        <v>209.90032258064517</v>
      </c>
      <c r="T94" s="124">
        <f>T75*$T$91</f>
        <v>0</v>
      </c>
      <c r="U94" s="124">
        <f>U75*$U$91</f>
        <v>728.76806451612902</v>
      </c>
      <c r="V94" s="124">
        <f>+V75*$V$91</f>
        <v>0</v>
      </c>
      <c r="W94" s="124">
        <f>+W75*$W$91</f>
        <v>0</v>
      </c>
      <c r="X94" s="124">
        <f>+X75*$X$91</f>
        <v>134.85806451612899</v>
      </c>
      <c r="Y94" s="124">
        <f>+Y75*$Y$91</f>
        <v>6.9048387096774198</v>
      </c>
      <c r="Z94" s="126">
        <f>Z75*$Z$90</f>
        <v>34.885091935483878</v>
      </c>
      <c r="AA94" s="127">
        <f t="shared" ref="AA94:AA105" si="50">AA75*$AA$91</f>
        <v>204.88354838709679</v>
      </c>
      <c r="AB94" s="127">
        <f t="shared" ref="AB94:AB105" si="51">AB75*$AB$91</f>
        <v>344.6109677419355</v>
      </c>
      <c r="AC94" s="127">
        <f t="shared" ref="AC94:AC105" si="52">AC75*$AC$91</f>
        <v>0</v>
      </c>
      <c r="AD94" s="127">
        <f t="shared" ref="AD94:AD105" si="53">AD75*$AD$91</f>
        <v>17.971612903225807</v>
      </c>
      <c r="AE94" s="127">
        <f t="shared" ref="AE94:AE105" si="54">AE75*$AE$91</f>
        <v>0</v>
      </c>
      <c r="AF94" s="127">
        <f>+AF75*$AG$90</f>
        <v>19.379870967741937</v>
      </c>
      <c r="AG94" s="128">
        <f>+AG75*$AF$90</f>
        <v>275.39045161290323</v>
      </c>
      <c r="AH94" s="129">
        <f t="shared" ref="AH94:AH105" si="55">AH75*$AE$91</f>
        <v>51.169032258064519</v>
      </c>
      <c r="AI94" s="130">
        <f t="shared" ref="AI94:AI105" si="56">AI75*$AI$91</f>
        <v>21525.551612903244</v>
      </c>
      <c r="AJ94" s="128">
        <f>AJ75*$AJ$88</f>
        <v>218.26925161290305</v>
      </c>
      <c r="AK94" s="128">
        <f>AK75*$AK$90</f>
        <v>16.895035483870966</v>
      </c>
      <c r="AL94" s="127">
        <f t="shared" ref="AL94:AL105" si="57">AL75*$AL$91</f>
        <v>0</v>
      </c>
      <c r="AM94" s="127">
        <f>AM75*$AM$91</f>
        <v>13.583870967741936</v>
      </c>
      <c r="AN94" s="127">
        <f>AN75*$AN$91</f>
        <v>0</v>
      </c>
      <c r="AO94" s="129">
        <f>AO75*$AO$91</f>
        <v>0</v>
      </c>
      <c r="AP94" s="127">
        <f t="shared" ref="AP94:AP99" ca="1" si="58">AP75*$AP$98</f>
        <v>1228896784000658.8</v>
      </c>
      <c r="AQ94" s="127">
        <f t="shared" ref="AQ94:AQ99" ca="1" si="59">AQ75*$AQ$98</f>
        <v>0</v>
      </c>
      <c r="AR94" s="129">
        <f t="shared" ref="AR94:AR99" ca="1" si="60">AR75*$AR$98</f>
        <v>0</v>
      </c>
    </row>
    <row r="95" spans="1:47">
      <c r="A95" s="20">
        <v>28</v>
      </c>
      <c r="B95" s="44" t="s">
        <v>69</v>
      </c>
      <c r="C95" s="123">
        <f t="shared" ca="1" si="36"/>
        <v>50403136.050756179</v>
      </c>
      <c r="D95" s="124">
        <f t="shared" ca="1" si="37"/>
        <v>28887102133.767944</v>
      </c>
      <c r="E95" s="124">
        <f t="shared" ca="1" si="38"/>
        <v>24168130.90102376</v>
      </c>
      <c r="F95" s="124">
        <f t="shared" ca="1" si="39"/>
        <v>1580746130753629.3</v>
      </c>
      <c r="G95" s="124">
        <f t="shared" ca="1" si="40"/>
        <v>55119457447.48082</v>
      </c>
      <c r="H95" s="125">
        <f t="shared" ca="1" si="41"/>
        <v>65311268.109026611</v>
      </c>
      <c r="I95" s="124">
        <f t="shared" ca="1" si="42"/>
        <v>22206835.728317346</v>
      </c>
      <c r="J95" s="124">
        <f t="shared" ca="1" si="43"/>
        <v>3522.1322323225054</v>
      </c>
      <c r="K95" s="124">
        <f t="shared" ca="1" si="44"/>
        <v>0</v>
      </c>
      <c r="L95" s="124">
        <f t="shared" ca="1" si="45"/>
        <v>2739582409.4383669</v>
      </c>
      <c r="M95" s="124">
        <f t="shared" ca="1" si="46"/>
        <v>17634338617.479118</v>
      </c>
      <c r="N95" s="124">
        <f t="shared" ca="1" si="47"/>
        <v>0</v>
      </c>
      <c r="O95" s="124">
        <f t="shared" ca="1" si="48"/>
        <v>0</v>
      </c>
      <c r="P95" s="123">
        <v>1407.815736089575</v>
      </c>
      <c r="Q95" s="124">
        <v>140.70642707401248</v>
      </c>
      <c r="R95" s="124">
        <v>152.24715826922161</v>
      </c>
      <c r="S95" s="124">
        <f t="shared" si="49"/>
        <v>193.47214285714287</v>
      </c>
      <c r="T95" s="124">
        <f t="shared" ref="T95:T105" si="61">T76*$T$91</f>
        <v>0</v>
      </c>
      <c r="U95" s="124">
        <f t="shared" ref="U95:U105" si="62">U76*$U$91</f>
        <v>701.04142857142858</v>
      </c>
      <c r="V95" s="124">
        <f t="shared" ref="V95:V105" si="63">+V76*$V$91</f>
        <v>0</v>
      </c>
      <c r="W95" s="124">
        <f t="shared" ref="W95:W105" si="64">+W76*$W$91</f>
        <v>0</v>
      </c>
      <c r="X95" s="124">
        <f t="shared" ref="X95:X105" si="65">+X76*$X$91</f>
        <v>92.605000000000004</v>
      </c>
      <c r="Y95" s="124">
        <f t="shared" ref="Y95:Y105" si="66">+Y76*$Y$91</f>
        <v>0.67107142857142854</v>
      </c>
      <c r="Z95" s="123">
        <f>Z76*$Z$90</f>
        <v>33.693851785714287</v>
      </c>
      <c r="AA95" s="124">
        <f t="shared" si="50"/>
        <v>183.63678571428571</v>
      </c>
      <c r="AB95" s="124">
        <f t="shared" si="51"/>
        <v>321.05178571428576</v>
      </c>
      <c r="AC95" s="124">
        <f t="shared" si="52"/>
        <v>0</v>
      </c>
      <c r="AD95" s="124">
        <f t="shared" si="53"/>
        <v>18.707857142857144</v>
      </c>
      <c r="AE95" s="124">
        <f t="shared" si="54"/>
        <v>4.6225000000000005</v>
      </c>
      <c r="AF95" s="124">
        <f>+AF76*$AF$90</f>
        <v>22.434571428571431</v>
      </c>
      <c r="AG95" s="131">
        <f>+AG76*$AG$90</f>
        <v>208.7045714285714</v>
      </c>
      <c r="AH95" s="125">
        <f t="shared" si="55"/>
        <v>15.634285714285713</v>
      </c>
      <c r="AI95" s="132">
        <f t="shared" si="56"/>
        <v>19555.154999999995</v>
      </c>
      <c r="AJ95" s="131">
        <f>AJ76*$AJ$88</f>
        <v>240.14078571428573</v>
      </c>
      <c r="AK95" s="131">
        <f>AK76*$AK$90</f>
        <v>23.852842857142857</v>
      </c>
      <c r="AL95" s="124">
        <f t="shared" si="57"/>
        <v>0</v>
      </c>
      <c r="AM95" s="124">
        <f>AM76*$AM$91</f>
        <v>6.385357142857143</v>
      </c>
      <c r="AN95" s="124">
        <f t="shared" ref="AN95:AN105" si="67">AN76*$AN$91</f>
        <v>0</v>
      </c>
      <c r="AO95" s="125">
        <f t="shared" ref="AO95:AO105" si="68">AO76*$AO$91</f>
        <v>0</v>
      </c>
      <c r="AP95" s="124">
        <f t="shared" ca="1" si="58"/>
        <v>27838820650.784622</v>
      </c>
      <c r="AQ95" s="124">
        <f t="shared" ca="1" si="59"/>
        <v>0</v>
      </c>
      <c r="AR95" s="125">
        <f t="shared" ca="1" si="60"/>
        <v>0</v>
      </c>
      <c r="AS95" s="54"/>
      <c r="AT95" s="54"/>
      <c r="AU95" s="54"/>
    </row>
    <row r="96" spans="1:47">
      <c r="A96" s="20">
        <v>31</v>
      </c>
      <c r="B96" s="44" t="s">
        <v>70</v>
      </c>
      <c r="C96" s="123">
        <f t="shared" ca="1" si="36"/>
        <v>48798039.614442512</v>
      </c>
      <c r="D96" s="124">
        <f t="shared" ca="1" si="37"/>
        <v>63230984.321519494</v>
      </c>
      <c r="E96" s="124">
        <f t="shared" ca="1" si="38"/>
        <v>34772089.437864065</v>
      </c>
      <c r="F96" s="124">
        <f t="shared" ca="1" si="39"/>
        <v>252557881538.50278</v>
      </c>
      <c r="G96" s="124">
        <f t="shared" ca="1" si="40"/>
        <v>53185469803.47554</v>
      </c>
      <c r="H96" s="125">
        <f t="shared" ca="1" si="41"/>
        <v>65097678.704617351</v>
      </c>
      <c r="I96" s="124">
        <f t="shared" ca="1" si="42"/>
        <v>20774977.879863366</v>
      </c>
      <c r="J96" s="124">
        <f t="shared" ca="1" si="43"/>
        <v>3064.6193695087095</v>
      </c>
      <c r="K96" s="124">
        <f t="shared" ca="1" si="44"/>
        <v>0</v>
      </c>
      <c r="L96" s="124">
        <f t="shared" ca="1" si="45"/>
        <v>2630918261.096653</v>
      </c>
      <c r="M96" s="124">
        <f t="shared" ca="1" si="46"/>
        <v>36358824.25443045</v>
      </c>
      <c r="N96" s="124">
        <f t="shared" ca="1" si="47"/>
        <v>0</v>
      </c>
      <c r="O96" s="124">
        <f t="shared" ca="1" si="48"/>
        <v>0</v>
      </c>
      <c r="P96" s="123">
        <v>2666.0151741935483</v>
      </c>
      <c r="Q96" s="124">
        <v>261.69167741935485</v>
      </c>
      <c r="R96" s="124">
        <v>414.91554838709681</v>
      </c>
      <c r="S96" s="124">
        <f t="shared" si="49"/>
        <v>188.12903225806451</v>
      </c>
      <c r="T96" s="124">
        <f t="shared" si="61"/>
        <v>0</v>
      </c>
      <c r="U96" s="124">
        <f t="shared" si="62"/>
        <v>455.28935483870964</v>
      </c>
      <c r="V96" s="124">
        <f t="shared" si="63"/>
        <v>0</v>
      </c>
      <c r="W96" s="124">
        <f t="shared" si="64"/>
        <v>0</v>
      </c>
      <c r="X96" s="124">
        <f t="shared" si="65"/>
        <v>77.109677419354824</v>
      </c>
      <c r="Y96" s="124">
        <f t="shared" si="66"/>
        <v>0</v>
      </c>
      <c r="Z96" s="123">
        <f>Z77*$Z$89</f>
        <v>29.23484516129032</v>
      </c>
      <c r="AA96" s="124">
        <f t="shared" si="50"/>
        <v>149.39709677419356</v>
      </c>
      <c r="AB96" s="124">
        <f t="shared" si="51"/>
        <v>291.67483870967743</v>
      </c>
      <c r="AC96" s="124">
        <f t="shared" si="52"/>
        <v>0</v>
      </c>
      <c r="AD96" s="124">
        <f t="shared" si="53"/>
        <v>18.196451612903228</v>
      </c>
      <c r="AE96" s="124">
        <f t="shared" si="54"/>
        <v>3.7487096774193547</v>
      </c>
      <c r="AF96" s="124">
        <f t="shared" ref="AF96:AG105" si="69">+AF77*100%</f>
        <v>30.771290322580644</v>
      </c>
      <c r="AG96" s="131">
        <f t="shared" si="69"/>
        <v>364.77838709677422</v>
      </c>
      <c r="AH96" s="125">
        <f t="shared" si="55"/>
        <v>0</v>
      </c>
      <c r="AI96" s="132">
        <f t="shared" si="56"/>
        <v>20535.734193548386</v>
      </c>
      <c r="AJ96" s="131">
        <f>AJ77*$AJ$88</f>
        <v>237.58158064516141</v>
      </c>
      <c r="AK96" s="131">
        <f>AK77*$AK$90</f>
        <v>22.07431935483871</v>
      </c>
      <c r="AL96" s="124">
        <f t="shared" si="57"/>
        <v>0</v>
      </c>
      <c r="AM96" s="124">
        <f t="shared" ref="AM96:AM105" si="70">AM77*$AM$91</f>
        <v>8.1996774193548383</v>
      </c>
      <c r="AN96" s="124">
        <f t="shared" si="67"/>
        <v>0</v>
      </c>
      <c r="AO96" s="125">
        <f t="shared" si="68"/>
        <v>0</v>
      </c>
      <c r="AP96" s="124">
        <f t="shared" ca="1" si="58"/>
        <v>28073036087.628647</v>
      </c>
      <c r="AQ96" s="124">
        <f t="shared" ca="1" si="59"/>
        <v>0</v>
      </c>
      <c r="AR96" s="125">
        <f t="shared" ca="1" si="60"/>
        <v>0</v>
      </c>
      <c r="AS96" s="54"/>
      <c r="AU96" s="54"/>
    </row>
    <row r="97" spans="1:47">
      <c r="A97" s="20">
        <v>30</v>
      </c>
      <c r="B97" s="44" t="s">
        <v>71</v>
      </c>
      <c r="C97" s="133">
        <f t="shared" ca="1" si="36"/>
        <v>48636804.237007692</v>
      </c>
      <c r="D97" s="134">
        <f t="shared" ca="1" si="37"/>
        <v>57237151.134438962</v>
      </c>
      <c r="E97" s="134">
        <f t="shared" ca="1" si="38"/>
        <v>27543354.32159796</v>
      </c>
      <c r="F97" s="134">
        <f t="shared" ca="1" si="39"/>
        <v>238512494207.14789</v>
      </c>
      <c r="G97" s="134">
        <f t="shared" ca="1" si="40"/>
        <v>200485244401098.66</v>
      </c>
      <c r="H97" s="135">
        <f t="shared" ca="1" si="41"/>
        <v>99841614.232141748</v>
      </c>
      <c r="I97" s="134">
        <f t="shared" ca="1" si="42"/>
        <v>7275647914.4680042</v>
      </c>
      <c r="J97" s="134">
        <f t="shared" ca="1" si="43"/>
        <v>3240.38583703309</v>
      </c>
      <c r="K97" s="134">
        <f t="shared" ca="1" si="44"/>
        <v>0</v>
      </c>
      <c r="L97" s="134">
        <f t="shared" ca="1" si="45"/>
        <v>2581494544.5592875</v>
      </c>
      <c r="M97" s="134">
        <f t="shared" ca="1" si="46"/>
        <v>39165515.600469604</v>
      </c>
      <c r="N97" s="134">
        <f t="shared" ca="1" si="47"/>
        <v>0</v>
      </c>
      <c r="O97" s="134">
        <f t="shared" ca="1" si="48"/>
        <v>0</v>
      </c>
      <c r="P97" s="133">
        <f>+P78*$P$91</f>
        <v>809.03184714474423</v>
      </c>
      <c r="Q97" s="134">
        <f>+Q78*$Q$91</f>
        <v>0</v>
      </c>
      <c r="R97" s="134">
        <f>+R78*$R$91</f>
        <v>0</v>
      </c>
      <c r="S97" s="134">
        <f t="shared" si="49"/>
        <v>192.70400000000001</v>
      </c>
      <c r="T97" s="134">
        <f t="shared" si="61"/>
        <v>0</v>
      </c>
      <c r="U97" s="134">
        <f t="shared" si="62"/>
        <v>312.90099999999995</v>
      </c>
      <c r="V97" s="134">
        <f t="shared" si="63"/>
        <v>0</v>
      </c>
      <c r="W97" s="134">
        <f t="shared" si="64"/>
        <v>0</v>
      </c>
      <c r="X97" s="134">
        <f t="shared" si="65"/>
        <v>114.7163333</v>
      </c>
      <c r="Y97" s="134">
        <f t="shared" si="66"/>
        <v>0</v>
      </c>
      <c r="Z97" s="133">
        <f>Z78*$Z$89</f>
        <v>30.906479999999998</v>
      </c>
      <c r="AA97" s="134">
        <f t="shared" si="50"/>
        <v>172.33566666666701</v>
      </c>
      <c r="AB97" s="134">
        <f t="shared" si="51"/>
        <v>299.322</v>
      </c>
      <c r="AC97" s="134">
        <f t="shared" si="52"/>
        <v>0</v>
      </c>
      <c r="AD97" s="134">
        <f t="shared" si="53"/>
        <v>18.007999999999999</v>
      </c>
      <c r="AE97" s="134">
        <f t="shared" si="54"/>
        <v>0</v>
      </c>
      <c r="AF97" s="134">
        <f t="shared" si="69"/>
        <v>33.382333333333335</v>
      </c>
      <c r="AG97" s="131">
        <f t="shared" si="69"/>
        <v>289.15966666666674</v>
      </c>
      <c r="AH97" s="135">
        <f t="shared" si="55"/>
        <v>2.0116666666669998</v>
      </c>
      <c r="AI97" s="132">
        <f t="shared" si="56"/>
        <v>19997.884666666669</v>
      </c>
      <c r="AJ97" s="131">
        <f>AJ78*$AI$88</f>
        <v>225.20388000000003</v>
      </c>
      <c r="AK97" s="131">
        <f>AK78*$AK$89</f>
        <v>19.28856</v>
      </c>
      <c r="AL97" s="134">
        <f t="shared" si="57"/>
        <v>0</v>
      </c>
      <c r="AM97" s="134">
        <f t="shared" si="70"/>
        <v>12.242666666666667</v>
      </c>
      <c r="AN97" s="134">
        <f t="shared" si="67"/>
        <v>0</v>
      </c>
      <c r="AO97" s="135">
        <f t="shared" si="68"/>
        <v>0</v>
      </c>
      <c r="AP97" s="134">
        <f t="shared" ca="1" si="58"/>
        <v>27328485090.266994</v>
      </c>
      <c r="AQ97" s="134">
        <f t="shared" ca="1" si="59"/>
        <v>0</v>
      </c>
      <c r="AR97" s="135">
        <f t="shared" ca="1" si="60"/>
        <v>0</v>
      </c>
      <c r="AS97" s="54"/>
      <c r="AU97" s="54"/>
    </row>
    <row r="98" spans="1:47">
      <c r="A98" s="20">
        <v>31</v>
      </c>
      <c r="B98" s="44" t="s">
        <v>72</v>
      </c>
      <c r="C98" s="82">
        <f t="shared" ca="1" si="36"/>
        <v>49900458.054617636</v>
      </c>
      <c r="D98" s="83">
        <f t="shared" ca="1" si="37"/>
        <v>68357046.974239096</v>
      </c>
      <c r="E98" s="83">
        <f t="shared" ca="1" si="38"/>
        <v>29053803.589857943</v>
      </c>
      <c r="F98" s="83">
        <f t="shared" ca="1" si="39"/>
        <v>209468067180.16516</v>
      </c>
      <c r="G98" s="83">
        <f t="shared" ca="1" si="40"/>
        <v>57020577667.438919</v>
      </c>
      <c r="H98" s="84">
        <f t="shared" ca="1" si="41"/>
        <v>147489900.55115509</v>
      </c>
      <c r="I98" s="83">
        <f t="shared" ca="1" si="42"/>
        <v>17194598.535697386</v>
      </c>
      <c r="J98" s="83">
        <f t="shared" ca="1" si="43"/>
        <v>2699.8912903973678</v>
      </c>
      <c r="K98" s="83">
        <f t="shared" ca="1" si="44"/>
        <v>0</v>
      </c>
      <c r="L98" s="83">
        <f t="shared" ca="1" si="45"/>
        <v>2620149639.8565855</v>
      </c>
      <c r="M98" s="83">
        <f t="shared" ca="1" si="46"/>
        <v>39034097.068446025</v>
      </c>
      <c r="N98" s="83">
        <f t="shared" ca="1" si="47"/>
        <v>0</v>
      </c>
      <c r="O98" s="83">
        <f t="shared" ca="1" si="48"/>
        <v>0</v>
      </c>
      <c r="P98" s="82">
        <f t="shared" ref="P98:P105" si="71">+P79*$P$91</f>
        <v>844.47100964776757</v>
      </c>
      <c r="Q98" s="83">
        <f t="shared" ref="Q98:Q105" si="72">+Q79*$Q$91</f>
        <v>0</v>
      </c>
      <c r="R98" s="83">
        <f t="shared" ref="R98:R105" si="73">+R79*$R$91</f>
        <v>0</v>
      </c>
      <c r="S98" s="83">
        <f t="shared" si="49"/>
        <v>180.4058064516129</v>
      </c>
      <c r="T98" s="83">
        <f t="shared" si="61"/>
        <v>0</v>
      </c>
      <c r="U98" s="83">
        <f t="shared" si="62"/>
        <v>217.97870967741935</v>
      </c>
      <c r="V98" s="83">
        <f t="shared" si="63"/>
        <v>0</v>
      </c>
      <c r="W98" s="83">
        <f t="shared" si="64"/>
        <v>0</v>
      </c>
      <c r="X98" s="83">
        <f t="shared" si="65"/>
        <v>72.561612903225807</v>
      </c>
      <c r="Y98" s="83">
        <f t="shared" si="66"/>
        <v>0</v>
      </c>
      <c r="Z98" s="82">
        <f>Z79*$Z$89</f>
        <v>28.580167741935487</v>
      </c>
      <c r="AA98" s="83">
        <f t="shared" si="50"/>
        <v>163.91387096774193</v>
      </c>
      <c r="AB98" s="83">
        <f t="shared" si="51"/>
        <v>281.6577419354839</v>
      </c>
      <c r="AC98" s="83">
        <f t="shared" si="52"/>
        <v>0</v>
      </c>
      <c r="AD98" s="83">
        <f t="shared" si="53"/>
        <v>18.522903225806452</v>
      </c>
      <c r="AE98" s="83">
        <f t="shared" si="54"/>
        <v>3.4767741935483873</v>
      </c>
      <c r="AF98" s="83">
        <f t="shared" si="69"/>
        <v>30.15258064516129</v>
      </c>
      <c r="AG98" s="136">
        <f t="shared" si="69"/>
        <v>585.16225806451564</v>
      </c>
      <c r="AH98" s="84">
        <f t="shared" si="55"/>
        <v>10.449354838709677</v>
      </c>
      <c r="AI98" s="137">
        <f t="shared" si="56"/>
        <v>18593.280000000002</v>
      </c>
      <c r="AJ98" s="136">
        <f>AJ79*$AI$88</f>
        <v>225.64899677419359</v>
      </c>
      <c r="AK98" s="136">
        <f>AK79*$AK$89</f>
        <v>18.124896774193548</v>
      </c>
      <c r="AL98" s="83">
        <f t="shared" si="57"/>
        <v>0</v>
      </c>
      <c r="AM98" s="83">
        <f t="shared" si="70"/>
        <v>15.015806451612903</v>
      </c>
      <c r="AN98" s="83">
        <f t="shared" si="67"/>
        <v>0</v>
      </c>
      <c r="AO98" s="84">
        <f t="shared" si="68"/>
        <v>0</v>
      </c>
      <c r="AP98" s="83">
        <f t="shared" ca="1" si="58"/>
        <v>26519538236.019104</v>
      </c>
      <c r="AQ98" s="83">
        <f t="shared" ca="1" si="59"/>
        <v>0</v>
      </c>
      <c r="AR98" s="84">
        <f t="shared" ca="1" si="60"/>
        <v>0</v>
      </c>
      <c r="AS98" s="54"/>
      <c r="AU98" s="54"/>
    </row>
    <row r="99" spans="1:47">
      <c r="A99" s="20">
        <v>30</v>
      </c>
      <c r="B99" s="50" t="s">
        <v>73</v>
      </c>
      <c r="C99" s="85">
        <f t="shared" ca="1" si="36"/>
        <v>19099067650.684536</v>
      </c>
      <c r="D99" s="86">
        <f t="shared" ca="1" si="37"/>
        <v>71206817.495078728</v>
      </c>
      <c r="E99" s="86">
        <f t="shared" ca="1" si="38"/>
        <v>29430616.474120107</v>
      </c>
      <c r="F99" s="86">
        <f t="shared" ca="1" si="39"/>
        <v>205706511963.00897</v>
      </c>
      <c r="G99" s="86">
        <f t="shared" ca="1" si="40"/>
        <v>61283622371.33139</v>
      </c>
      <c r="H99" s="87">
        <f t="shared" ca="1" si="41"/>
        <v>132144153.77336934</v>
      </c>
      <c r="I99" s="86">
        <f t="shared" ca="1" si="42"/>
        <v>17029982.546852689</v>
      </c>
      <c r="J99" s="86">
        <f t="shared" ca="1" si="43"/>
        <v>2696.3715924514045</v>
      </c>
      <c r="K99" s="86">
        <f t="shared" ca="1" si="44"/>
        <v>0</v>
      </c>
      <c r="L99" s="86">
        <f t="shared" ca="1" si="45"/>
        <v>4507034682101.4668</v>
      </c>
      <c r="M99" s="86">
        <f t="shared" ca="1" si="46"/>
        <v>37014759.837000847</v>
      </c>
      <c r="N99" s="86">
        <f t="shared" ca="1" si="47"/>
        <v>0</v>
      </c>
      <c r="O99" s="86">
        <f t="shared" ca="1" si="48"/>
        <v>0</v>
      </c>
      <c r="P99" s="85">
        <f t="shared" si="71"/>
        <v>536.32371562611468</v>
      </c>
      <c r="Q99" s="86">
        <f t="shared" si="72"/>
        <v>0</v>
      </c>
      <c r="R99" s="86">
        <f t="shared" si="73"/>
        <v>0</v>
      </c>
      <c r="S99" s="86">
        <f t="shared" si="49"/>
        <v>158.43133333</v>
      </c>
      <c r="T99" s="86">
        <f t="shared" si="61"/>
        <v>0</v>
      </c>
      <c r="U99" s="86">
        <f t="shared" si="62"/>
        <v>295.74766666666665</v>
      </c>
      <c r="V99" s="88">
        <f t="shared" si="63"/>
        <v>0</v>
      </c>
      <c r="W99" s="86">
        <f t="shared" si="64"/>
        <v>0</v>
      </c>
      <c r="X99" s="86">
        <f t="shared" si="65"/>
        <v>52.779666669999997</v>
      </c>
      <c r="Y99" s="86">
        <f t="shared" si="66"/>
        <v>0</v>
      </c>
      <c r="Z99" s="85">
        <f>Z80*$Z$90</f>
        <v>36.76511166666667</v>
      </c>
      <c r="AA99" s="86">
        <f t="shared" si="50"/>
        <v>140.17366666666666</v>
      </c>
      <c r="AB99" s="86">
        <f t="shared" si="51"/>
        <v>274.59466666666668</v>
      </c>
      <c r="AC99" s="86">
        <f t="shared" si="52"/>
        <v>0</v>
      </c>
      <c r="AD99" s="86">
        <f t="shared" si="53"/>
        <v>20.380999999999997</v>
      </c>
      <c r="AE99" s="86">
        <f t="shared" si="54"/>
        <v>3.8463333333333334</v>
      </c>
      <c r="AF99" s="86">
        <f t="shared" si="69"/>
        <v>16.927666666666667</v>
      </c>
      <c r="AG99" s="138">
        <f t="shared" si="69"/>
        <v>436.20299999999969</v>
      </c>
      <c r="AH99" s="87">
        <f t="shared" si="55"/>
        <v>61.016333333333336</v>
      </c>
      <c r="AI99" s="139">
        <f t="shared" si="56"/>
        <v>15198.709000000003</v>
      </c>
      <c r="AJ99" s="138">
        <f>AJ80*$AJ$88</f>
        <v>226.19667333333345</v>
      </c>
      <c r="AK99" s="138">
        <f>AK80*$AK$90</f>
        <v>17.464493333333333</v>
      </c>
      <c r="AL99" s="86">
        <f t="shared" si="57"/>
        <v>0</v>
      </c>
      <c r="AM99" s="86">
        <f t="shared" si="70"/>
        <v>15.443333333333333</v>
      </c>
      <c r="AN99" s="86">
        <f t="shared" si="67"/>
        <v>0</v>
      </c>
      <c r="AO99" s="87">
        <f t="shared" si="68"/>
        <v>0</v>
      </c>
      <c r="AP99" s="86">
        <f t="shared" ca="1" si="58"/>
        <v>22849056121.196014</v>
      </c>
      <c r="AQ99" s="86">
        <f t="shared" ca="1" si="59"/>
        <v>0</v>
      </c>
      <c r="AR99" s="87">
        <f t="shared" ca="1" si="60"/>
        <v>0</v>
      </c>
      <c r="AS99" s="54"/>
      <c r="AU99" s="54"/>
    </row>
    <row r="100" spans="1:47">
      <c r="A100" s="20">
        <v>31</v>
      </c>
      <c r="B100" s="50" t="s">
        <v>74</v>
      </c>
      <c r="C100" s="140">
        <f t="shared" ref="C100:C105" si="74">C81*$C$91</f>
        <v>218.73715777998831</v>
      </c>
      <c r="D100" s="141">
        <f t="shared" ref="D100:D105" si="75">D81*$D$91</f>
        <v>333.31214107790635</v>
      </c>
      <c r="E100" s="141">
        <f t="shared" ref="E100:E105" si="76">E81*$E$91</f>
        <v>199.94126689986024</v>
      </c>
      <c r="F100" s="141">
        <f t="shared" ref="F100:F105" si="77">F81*$F$91</f>
        <v>5748.5258295189378</v>
      </c>
      <c r="G100" s="141">
        <f t="shared" ref="G100:G105" si="78">G81*$G$91</f>
        <v>3854.349480548191</v>
      </c>
      <c r="H100" s="142">
        <f t="shared" ref="H100:H105" si="79">H81*$H$90</f>
        <v>533.09228944827123</v>
      </c>
      <c r="I100" s="141">
        <f t="shared" ref="I100:I105" si="80">I81*$I$91</f>
        <v>104.25769494665683</v>
      </c>
      <c r="J100" s="141">
        <f t="shared" ref="J100:J105" si="81">J81*$J$91</f>
        <v>11.419231714720876</v>
      </c>
      <c r="K100" s="89">
        <f t="shared" ref="K100:K105" si="82">K81*$K$91</f>
        <v>0</v>
      </c>
      <c r="L100" s="141">
        <f t="shared" ref="L100:L105" si="83">L81*$L$91</f>
        <v>735.50188909617475</v>
      </c>
      <c r="M100" s="141">
        <f t="shared" ref="M100:M105" si="84">M81*$M$91</f>
        <v>107.6231391557649</v>
      </c>
      <c r="N100" s="141"/>
      <c r="O100" s="89">
        <f t="shared" ref="O100:O105" si="85">O81*$O$91</f>
        <v>0</v>
      </c>
      <c r="P100" s="143">
        <f t="shared" si="71"/>
        <v>866.09160543276084</v>
      </c>
      <c r="Q100" s="144">
        <f t="shared" si="72"/>
        <v>0</v>
      </c>
      <c r="R100" s="144">
        <f t="shared" si="73"/>
        <v>0</v>
      </c>
      <c r="S100" s="144">
        <f t="shared" si="49"/>
        <v>173.23980217445742</v>
      </c>
      <c r="T100" s="145">
        <f t="shared" si="61"/>
        <v>0</v>
      </c>
      <c r="U100" s="144">
        <f t="shared" si="62"/>
        <v>664.33163677638117</v>
      </c>
      <c r="V100" s="144">
        <f t="shared" si="63"/>
        <v>0</v>
      </c>
      <c r="W100" s="144">
        <f t="shared" si="64"/>
        <v>0</v>
      </c>
      <c r="X100" s="145">
        <f t="shared" si="65"/>
        <v>46.11</v>
      </c>
      <c r="Y100" s="145">
        <f t="shared" si="66"/>
        <v>0</v>
      </c>
      <c r="Z100" s="146">
        <f t="shared" ref="Z100:Z105" si="86">Z81*$Z$89</f>
        <v>41.042282292585618</v>
      </c>
      <c r="AA100" s="144">
        <f t="shared" si="50"/>
        <v>147.4224962144354</v>
      </c>
      <c r="AB100" s="144">
        <f t="shared" si="51"/>
        <v>164.68931170165655</v>
      </c>
      <c r="AC100" s="145">
        <f t="shared" si="52"/>
        <v>0</v>
      </c>
      <c r="AD100" s="144">
        <f t="shared" si="53"/>
        <v>14.820404506098244</v>
      </c>
      <c r="AE100" s="145">
        <f t="shared" si="54"/>
        <v>1.1791205119914101</v>
      </c>
      <c r="AF100" s="145">
        <f t="shared" si="69"/>
        <v>21.420526683030126</v>
      </c>
      <c r="AG100" s="144">
        <f t="shared" si="69"/>
        <v>384.52714721636465</v>
      </c>
      <c r="AH100" s="147">
        <f t="shared" si="55"/>
        <v>207.14546454562051</v>
      </c>
      <c r="AI100" s="143">
        <f t="shared" si="56"/>
        <v>14380.783360229254</v>
      </c>
      <c r="AJ100" s="144">
        <f t="shared" ref="AJ100:AJ105" si="87">AJ81*$AJ$88</f>
        <v>220.25064647891168</v>
      </c>
      <c r="AK100" s="144">
        <f t="shared" ref="AK100:AK105" si="88">AK81*$AK$89</f>
        <v>15.721402553352293</v>
      </c>
      <c r="AL100" s="144">
        <f t="shared" si="57"/>
        <v>-3.2096278516051147</v>
      </c>
      <c r="AM100" s="144">
        <f t="shared" si="70"/>
        <v>14.596056111014031</v>
      </c>
      <c r="AN100" s="145">
        <f t="shared" si="67"/>
        <v>0</v>
      </c>
      <c r="AO100" s="148">
        <f t="shared" si="68"/>
        <v>0</v>
      </c>
      <c r="AP100" s="91">
        <f t="shared" ref="AP100:AP105" si="89">SUM(C100:AO100)</f>
        <v>29206.921755762785</v>
      </c>
      <c r="AQ100" s="149"/>
      <c r="AR100" s="150"/>
      <c r="AS100" s="54"/>
      <c r="AU100" s="54"/>
    </row>
    <row r="101" spans="1:47">
      <c r="A101" s="20">
        <v>31</v>
      </c>
      <c r="B101" s="50" t="s">
        <v>75</v>
      </c>
      <c r="C101" s="140">
        <f t="shared" si="74"/>
        <v>268.26420374541647</v>
      </c>
      <c r="D101" s="141">
        <f t="shared" si="75"/>
        <v>316.07564467944815</v>
      </c>
      <c r="E101" s="141">
        <f t="shared" si="76"/>
        <v>221.98482932699238</v>
      </c>
      <c r="F101" s="141">
        <f t="shared" si="77"/>
        <v>6039.8302048701244</v>
      </c>
      <c r="G101" s="141">
        <f t="shared" si="78"/>
        <v>3357.3151942369896</v>
      </c>
      <c r="H101" s="142">
        <f t="shared" si="79"/>
        <v>499.24900582838723</v>
      </c>
      <c r="I101" s="141">
        <f t="shared" si="80"/>
        <v>104.14392494858983</v>
      </c>
      <c r="J101" s="141">
        <f t="shared" si="81"/>
        <v>63.344842212730363</v>
      </c>
      <c r="K101" s="89">
        <f t="shared" si="82"/>
        <v>0</v>
      </c>
      <c r="L101" s="141">
        <f t="shared" si="83"/>
        <v>708.40817691507266</v>
      </c>
      <c r="M101" s="141">
        <f t="shared" si="84"/>
        <v>103.37270135462053</v>
      </c>
      <c r="N101" s="141"/>
      <c r="O101" s="89">
        <f t="shared" si="85"/>
        <v>0</v>
      </c>
      <c r="P101" s="143">
        <f t="shared" si="71"/>
        <v>746.56063159872554</v>
      </c>
      <c r="Q101" s="144">
        <f t="shared" si="72"/>
        <v>0</v>
      </c>
      <c r="R101" s="144">
        <f t="shared" si="73"/>
        <v>0</v>
      </c>
      <c r="S101" s="144">
        <f t="shared" si="49"/>
        <v>161.92074454491316</v>
      </c>
      <c r="T101" s="145">
        <f t="shared" si="61"/>
        <v>0</v>
      </c>
      <c r="U101" s="144">
        <f t="shared" si="62"/>
        <v>485.43131255861908</v>
      </c>
      <c r="V101" s="144">
        <f t="shared" si="63"/>
        <v>0</v>
      </c>
      <c r="W101" s="144">
        <f t="shared" si="64"/>
        <v>0</v>
      </c>
      <c r="X101" s="145">
        <f t="shared" si="65"/>
        <v>34.880776947426071</v>
      </c>
      <c r="Y101" s="145">
        <f t="shared" si="66"/>
        <v>0</v>
      </c>
      <c r="Z101" s="146">
        <f t="shared" si="86"/>
        <v>41.065488722043852</v>
      </c>
      <c r="AA101" s="144">
        <f t="shared" si="50"/>
        <v>137.32574127549398</v>
      </c>
      <c r="AB101" s="144">
        <f t="shared" si="51"/>
        <v>238.68974575562962</v>
      </c>
      <c r="AC101" s="145">
        <f t="shared" si="52"/>
        <v>0</v>
      </c>
      <c r="AD101" s="144">
        <f t="shared" si="53"/>
        <v>16.960628722430506</v>
      </c>
      <c r="AE101" s="145">
        <f t="shared" si="54"/>
        <v>2.8076068021758429</v>
      </c>
      <c r="AF101" s="144">
        <f t="shared" si="69"/>
        <v>25.849021387071378</v>
      </c>
      <c r="AG101" s="144">
        <f t="shared" si="69"/>
        <v>390.366452520341</v>
      </c>
      <c r="AH101" s="147">
        <f t="shared" si="55"/>
        <v>199.70683086876954</v>
      </c>
      <c r="AI101" s="143">
        <f t="shared" si="56"/>
        <v>14815.728195734608</v>
      </c>
      <c r="AJ101" s="144">
        <f t="shared" si="87"/>
        <v>205.28054091065619</v>
      </c>
      <c r="AK101" s="144">
        <f t="shared" si="88"/>
        <v>14.868730728829078</v>
      </c>
      <c r="AL101" s="144">
        <f t="shared" si="57"/>
        <v>-3.1723997793530905</v>
      </c>
      <c r="AM101" s="144">
        <f t="shared" si="70"/>
        <v>13.027307505993948</v>
      </c>
      <c r="AN101" s="145">
        <f t="shared" si="67"/>
        <v>0</v>
      </c>
      <c r="AO101" s="148">
        <f t="shared" si="68"/>
        <v>0</v>
      </c>
      <c r="AP101" s="91">
        <f t="shared" si="89"/>
        <v>29209.286084922747</v>
      </c>
      <c r="AQ101" s="149"/>
      <c r="AS101" s="54"/>
      <c r="AU101" s="54"/>
    </row>
    <row r="102" spans="1:47" ht="12.75" customHeight="1">
      <c r="A102" s="20">
        <v>30</v>
      </c>
      <c r="B102" s="50" t="s">
        <v>76</v>
      </c>
      <c r="C102" s="140">
        <f t="shared" si="74"/>
        <v>290.71081441962849</v>
      </c>
      <c r="D102" s="141">
        <f t="shared" si="75"/>
        <v>302.26922516873657</v>
      </c>
      <c r="E102" s="141">
        <f t="shared" si="76"/>
        <v>192.08179301777486</v>
      </c>
      <c r="F102" s="141">
        <f t="shared" si="77"/>
        <v>6320.0125701707302</v>
      </c>
      <c r="G102" s="141">
        <f t="shared" si="78"/>
        <v>3176.2987785715518</v>
      </c>
      <c r="H102" s="142">
        <f t="shared" si="79"/>
        <v>453.13945376554619</v>
      </c>
      <c r="I102" s="141">
        <f t="shared" si="80"/>
        <v>95.685142351343387</v>
      </c>
      <c r="J102" s="141">
        <f t="shared" si="81"/>
        <v>53.317613196899423</v>
      </c>
      <c r="K102" s="151">
        <f t="shared" si="82"/>
        <v>0</v>
      </c>
      <c r="L102" s="141">
        <f t="shared" si="83"/>
        <v>675.52928595916558</v>
      </c>
      <c r="M102" s="141">
        <f t="shared" si="84"/>
        <v>99.866034488349982</v>
      </c>
      <c r="N102" s="141"/>
      <c r="O102" s="151">
        <f t="shared" si="85"/>
        <v>0</v>
      </c>
      <c r="P102" s="143">
        <f t="shared" si="71"/>
        <v>778.50395261771973</v>
      </c>
      <c r="Q102" s="144">
        <f t="shared" si="72"/>
        <v>0</v>
      </c>
      <c r="R102" s="144">
        <f t="shared" si="73"/>
        <v>0</v>
      </c>
      <c r="S102" s="144">
        <f t="shared" si="49"/>
        <v>162.07665299767228</v>
      </c>
      <c r="T102" s="152">
        <f t="shared" si="61"/>
        <v>0</v>
      </c>
      <c r="U102" s="144">
        <f t="shared" si="62"/>
        <v>592.46801674339997</v>
      </c>
      <c r="V102" s="144">
        <f t="shared" si="63"/>
        <v>0</v>
      </c>
      <c r="W102" s="144">
        <f t="shared" si="64"/>
        <v>0</v>
      </c>
      <c r="X102" s="152">
        <f t="shared" si="65"/>
        <v>30.579778150466794</v>
      </c>
      <c r="Y102" s="152">
        <f t="shared" si="66"/>
        <v>0</v>
      </c>
      <c r="Z102" s="153">
        <f t="shared" si="86"/>
        <v>45.030048769419352</v>
      </c>
      <c r="AA102" s="144">
        <f t="shared" si="50"/>
        <v>135.80420612990113</v>
      </c>
      <c r="AB102" s="144">
        <f t="shared" si="51"/>
        <v>275.26978341233269</v>
      </c>
      <c r="AC102" s="152">
        <f t="shared" si="52"/>
        <v>0</v>
      </c>
      <c r="AD102" s="144">
        <f t="shared" si="53"/>
        <v>15.436428948151523</v>
      </c>
      <c r="AE102" s="144">
        <f t="shared" si="54"/>
        <v>2.5721419636965881</v>
      </c>
      <c r="AF102" s="144">
        <f t="shared" si="69"/>
        <v>27.938301370976408</v>
      </c>
      <c r="AG102" s="144">
        <f t="shared" si="69"/>
        <v>383.36107348277727</v>
      </c>
      <c r="AH102" s="147">
        <f t="shared" si="55"/>
        <v>186.61321678582686</v>
      </c>
      <c r="AI102" s="143">
        <f t="shared" si="56"/>
        <v>14149.902724893091</v>
      </c>
      <c r="AJ102" s="144">
        <f t="shared" si="87"/>
        <v>175.8929349334272</v>
      </c>
      <c r="AK102" s="144">
        <f t="shared" si="88"/>
        <v>14.718538894696303</v>
      </c>
      <c r="AL102" s="144">
        <f t="shared" si="57"/>
        <v>-3.1356035108576634</v>
      </c>
      <c r="AM102" s="144">
        <f t="shared" si="70"/>
        <v>10.287312333985838</v>
      </c>
      <c r="AN102" s="152">
        <f t="shared" si="67"/>
        <v>0</v>
      </c>
      <c r="AO102" s="154">
        <f t="shared" si="68"/>
        <v>0</v>
      </c>
      <c r="AP102" s="91">
        <f t="shared" si="89"/>
        <v>28642.230220026409</v>
      </c>
      <c r="AQ102" s="149"/>
      <c r="AS102" s="54"/>
      <c r="AU102" s="54"/>
    </row>
    <row r="103" spans="1:47" ht="12.75" customHeight="1">
      <c r="A103" s="20">
        <v>31</v>
      </c>
      <c r="B103" s="50" t="s">
        <v>77</v>
      </c>
      <c r="C103" s="140">
        <f t="shared" si="74"/>
        <v>271.32953171686489</v>
      </c>
      <c r="D103" s="141">
        <f t="shared" si="75"/>
        <v>338.56341553447618</v>
      </c>
      <c r="E103" s="141">
        <f t="shared" si="76"/>
        <v>187.13257252136793</v>
      </c>
      <c r="F103" s="141">
        <f t="shared" si="77"/>
        <v>6507.5178787303739</v>
      </c>
      <c r="G103" s="141">
        <f t="shared" si="78"/>
        <v>2924.2158945754882</v>
      </c>
      <c r="H103" s="142">
        <f t="shared" si="79"/>
        <v>421.68538054802895</v>
      </c>
      <c r="I103" s="141">
        <f t="shared" si="80"/>
        <v>92.229073523925749</v>
      </c>
      <c r="J103" s="141">
        <f t="shared" si="81"/>
        <v>54.218554617797416</v>
      </c>
      <c r="K103" s="151">
        <f t="shared" si="82"/>
        <v>0</v>
      </c>
      <c r="L103" s="141">
        <f t="shared" si="83"/>
        <v>639.77953190746746</v>
      </c>
      <c r="M103" s="141">
        <f t="shared" si="84"/>
        <v>95.970541606175203</v>
      </c>
      <c r="N103" s="141"/>
      <c r="O103" s="151">
        <f t="shared" si="85"/>
        <v>0</v>
      </c>
      <c r="P103" s="143">
        <f t="shared" si="71"/>
        <v>878.9303775288729</v>
      </c>
      <c r="Q103" s="144">
        <f t="shared" si="72"/>
        <v>0</v>
      </c>
      <c r="R103" s="144">
        <f t="shared" si="73"/>
        <v>0</v>
      </c>
      <c r="S103" s="144">
        <f t="shared" si="49"/>
        <v>154.08152350712209</v>
      </c>
      <c r="T103" s="152">
        <f t="shared" si="61"/>
        <v>0</v>
      </c>
      <c r="U103" s="144">
        <f t="shared" si="62"/>
        <v>700.38546612393907</v>
      </c>
      <c r="V103" s="144">
        <f t="shared" si="63"/>
        <v>0</v>
      </c>
      <c r="W103" s="144">
        <f t="shared" si="64"/>
        <v>0</v>
      </c>
      <c r="X103" s="152">
        <f t="shared" si="65"/>
        <v>27.094272588660306</v>
      </c>
      <c r="Y103" s="152">
        <f t="shared" si="66"/>
        <v>0</v>
      </c>
      <c r="Z103" s="153">
        <f t="shared" si="86"/>
        <v>42.419205118035833</v>
      </c>
      <c r="AA103" s="144">
        <f t="shared" si="50"/>
        <v>136.23470823109997</v>
      </c>
      <c r="AB103" s="144">
        <f t="shared" si="51"/>
        <v>255.10956767492061</v>
      </c>
      <c r="AC103" s="152">
        <f t="shared" si="52"/>
        <v>0</v>
      </c>
      <c r="AD103" s="144">
        <f t="shared" si="53"/>
        <v>16.571692375994473</v>
      </c>
      <c r="AE103" s="144">
        <f t="shared" si="54"/>
        <v>3.5600486339417166</v>
      </c>
      <c r="AF103" s="144">
        <f t="shared" si="69"/>
        <v>28.392625362977178</v>
      </c>
      <c r="AG103" s="144">
        <f t="shared" si="69"/>
        <v>392.72407358687894</v>
      </c>
      <c r="AH103" s="147">
        <f t="shared" si="55"/>
        <v>186.00334397820504</v>
      </c>
      <c r="AI103" s="143">
        <f t="shared" si="56"/>
        <v>13191.093626464964</v>
      </c>
      <c r="AJ103" s="144">
        <f t="shared" si="87"/>
        <v>165.15719030971556</v>
      </c>
      <c r="AK103" s="144">
        <f t="shared" si="88"/>
        <v>11.53470848534926</v>
      </c>
      <c r="AL103" s="144">
        <f t="shared" si="57"/>
        <v>-3.0992340376810357</v>
      </c>
      <c r="AM103" s="144">
        <f t="shared" si="70"/>
        <v>10.367199735080979</v>
      </c>
      <c r="AN103" s="152">
        <f t="shared" si="67"/>
        <v>0</v>
      </c>
      <c r="AO103" s="154">
        <f t="shared" si="68"/>
        <v>0</v>
      </c>
      <c r="AP103" s="91">
        <f t="shared" si="89"/>
        <v>27729.20277095004</v>
      </c>
      <c r="AQ103" s="149"/>
      <c r="AS103" s="54"/>
      <c r="AT103" s="155"/>
      <c r="AU103" s="54"/>
    </row>
    <row r="104" spans="1:47" s="155" customFormat="1" ht="12.75" customHeight="1">
      <c r="A104" s="95">
        <v>30</v>
      </c>
      <c r="B104" s="50" t="s">
        <v>78</v>
      </c>
      <c r="C104" s="140">
        <f t="shared" si="74"/>
        <v>265.98410157239215</v>
      </c>
      <c r="D104" s="141">
        <f t="shared" si="75"/>
        <v>313.87277769127036</v>
      </c>
      <c r="E104" s="141">
        <f t="shared" si="76"/>
        <v>298.5297141219354</v>
      </c>
      <c r="F104" s="141">
        <f t="shared" si="77"/>
        <v>6340.8862380646488</v>
      </c>
      <c r="G104" s="141">
        <f t="shared" si="78"/>
        <v>2887.3109308934399</v>
      </c>
      <c r="H104" s="142">
        <f t="shared" si="79"/>
        <v>402.6920146514704</v>
      </c>
      <c r="I104" s="141">
        <f t="shared" si="80"/>
        <v>79.33468891864247</v>
      </c>
      <c r="J104" s="141">
        <f t="shared" si="81"/>
        <v>67.313869629031331</v>
      </c>
      <c r="K104" s="89">
        <f t="shared" si="82"/>
        <v>0</v>
      </c>
      <c r="L104" s="141">
        <f t="shared" si="83"/>
        <v>600.18138786553413</v>
      </c>
      <c r="M104" s="141">
        <f t="shared" si="84"/>
        <v>88.666963149503545</v>
      </c>
      <c r="N104" s="141"/>
      <c r="O104" s="89">
        <f t="shared" si="85"/>
        <v>0</v>
      </c>
      <c r="P104" s="143">
        <f t="shared" si="71"/>
        <v>891.05930239740997</v>
      </c>
      <c r="Q104" s="144">
        <f t="shared" si="72"/>
        <v>0</v>
      </c>
      <c r="R104" s="144">
        <f t="shared" si="73"/>
        <v>0</v>
      </c>
      <c r="S104" s="144">
        <f t="shared" si="49"/>
        <v>158.8028754384265</v>
      </c>
      <c r="T104" s="145">
        <f t="shared" si="61"/>
        <v>0</v>
      </c>
      <c r="U104" s="144">
        <f t="shared" si="62"/>
        <v>633.63986635760762</v>
      </c>
      <c r="V104" s="144">
        <f t="shared" si="63"/>
        <v>0</v>
      </c>
      <c r="W104" s="144">
        <f t="shared" si="64"/>
        <v>0</v>
      </c>
      <c r="X104" s="145">
        <f t="shared" si="65"/>
        <v>27.17697843886733</v>
      </c>
      <c r="Y104" s="145">
        <f t="shared" si="66"/>
        <v>0</v>
      </c>
      <c r="Z104" s="146">
        <f t="shared" si="86"/>
        <v>37.628910645628267</v>
      </c>
      <c r="AA104" s="144">
        <f t="shared" si="50"/>
        <v>136.69241963651996</v>
      </c>
      <c r="AB104" s="144">
        <f t="shared" si="51"/>
        <v>198.28342412010193</v>
      </c>
      <c r="AC104" s="145">
        <f t="shared" si="52"/>
        <v>0</v>
      </c>
      <c r="AD104" s="144">
        <f t="shared" si="53"/>
        <v>15.546198955502737</v>
      </c>
      <c r="AE104" s="144">
        <f t="shared" si="54"/>
        <v>2.0519612775981342</v>
      </c>
      <c r="AF104" s="144">
        <f t="shared" si="69"/>
        <v>23.67263917983491</v>
      </c>
      <c r="AG104" s="144">
        <f t="shared" si="69"/>
        <v>363.98504410152032</v>
      </c>
      <c r="AH104" s="147">
        <f t="shared" si="55"/>
        <v>173.86550387596901</v>
      </c>
      <c r="AI104" s="143">
        <f t="shared" si="56"/>
        <v>14585.456184428605</v>
      </c>
      <c r="AJ104" s="144">
        <f t="shared" si="87"/>
        <v>156.20080952300896</v>
      </c>
      <c r="AK104" s="144">
        <f t="shared" si="88"/>
        <v>9.7052021911337629</v>
      </c>
      <c r="AL104" s="144">
        <f t="shared" si="57"/>
        <v>-3.0632864094776528</v>
      </c>
      <c r="AM104" s="144">
        <f t="shared" si="70"/>
        <v>11.891787020251757</v>
      </c>
      <c r="AN104" s="145">
        <f t="shared" si="67"/>
        <v>0</v>
      </c>
      <c r="AO104" s="148">
        <f t="shared" si="68"/>
        <v>0</v>
      </c>
      <c r="AP104" s="91">
        <f t="shared" si="89"/>
        <v>28767.368507736381</v>
      </c>
      <c r="AQ104" s="149"/>
      <c r="AR104" s="150"/>
      <c r="AS104" s="54"/>
      <c r="AT104"/>
      <c r="AU104" s="54"/>
    </row>
    <row r="105" spans="1:47">
      <c r="A105" s="20">
        <v>31</v>
      </c>
      <c r="B105" s="57" t="s">
        <v>79</v>
      </c>
      <c r="C105" s="61">
        <f t="shared" si="74"/>
        <v>283.2600833264292</v>
      </c>
      <c r="D105" s="92">
        <f t="shared" si="75"/>
        <v>314.74804385285557</v>
      </c>
      <c r="E105" s="92">
        <f t="shared" si="76"/>
        <v>339.92851190144654</v>
      </c>
      <c r="F105" s="92">
        <f t="shared" si="77"/>
        <v>7466.590881208218</v>
      </c>
      <c r="G105" s="92">
        <f t="shared" si="78"/>
        <v>2891.9924955590886</v>
      </c>
      <c r="H105" s="93">
        <f t="shared" si="79"/>
        <v>418.60252701939288</v>
      </c>
      <c r="I105" s="92">
        <f t="shared" si="80"/>
        <v>84.384941964021067</v>
      </c>
      <c r="J105" s="92">
        <f t="shared" si="81"/>
        <v>47.651197596049293</v>
      </c>
      <c r="K105" s="92">
        <f t="shared" si="82"/>
        <v>0</v>
      </c>
      <c r="L105" s="92">
        <f t="shared" si="83"/>
        <v>576.79435313532224</v>
      </c>
      <c r="M105" s="92">
        <f t="shared" si="84"/>
        <v>85.355735632173193</v>
      </c>
      <c r="N105" s="92"/>
      <c r="O105" s="92">
        <f t="shared" si="85"/>
        <v>0</v>
      </c>
      <c r="P105" s="156">
        <f t="shared" si="71"/>
        <v>955.75969026404732</v>
      </c>
      <c r="Q105" s="157">
        <f t="shared" si="72"/>
        <v>0</v>
      </c>
      <c r="R105" s="157">
        <f t="shared" si="73"/>
        <v>0</v>
      </c>
      <c r="S105" s="158">
        <f t="shared" si="49"/>
        <v>151.45297746417287</v>
      </c>
      <c r="T105" s="158">
        <f t="shared" si="61"/>
        <v>0</v>
      </c>
      <c r="U105" s="158">
        <f t="shared" si="62"/>
        <v>644.85664190183854</v>
      </c>
      <c r="V105" s="158">
        <f t="shared" si="63"/>
        <v>0</v>
      </c>
      <c r="W105" s="158">
        <f t="shared" si="64"/>
        <v>0</v>
      </c>
      <c r="X105" s="158">
        <f t="shared" si="65"/>
        <v>0.46305373763319402</v>
      </c>
      <c r="Y105" s="158">
        <f t="shared" si="66"/>
        <v>0</v>
      </c>
      <c r="Z105" s="159">
        <f t="shared" si="86"/>
        <v>39.79627028530475</v>
      </c>
      <c r="AA105" s="158">
        <f t="shared" si="50"/>
        <v>167.90758744312049</v>
      </c>
      <c r="AB105" s="158">
        <f t="shared" si="51"/>
        <v>246.0798071382676</v>
      </c>
      <c r="AC105" s="158">
        <f t="shared" si="52"/>
        <v>0</v>
      </c>
      <c r="AD105" s="158">
        <f t="shared" si="53"/>
        <v>15.31792118403777</v>
      </c>
      <c r="AE105" s="158">
        <f t="shared" si="54"/>
        <v>1.5060197350463118</v>
      </c>
      <c r="AF105" s="158">
        <f t="shared" si="69"/>
        <v>22.95989185597508</v>
      </c>
      <c r="AG105" s="157">
        <f t="shared" si="69"/>
        <v>367.80402469813652</v>
      </c>
      <c r="AH105" s="160">
        <f t="shared" si="55"/>
        <v>171.41723507891362</v>
      </c>
      <c r="AI105" s="156">
        <f t="shared" si="56"/>
        <v>14150.554264484166</v>
      </c>
      <c r="AJ105" s="157">
        <f t="shared" si="87"/>
        <v>160.03552722290334</v>
      </c>
      <c r="AK105" s="157">
        <f t="shared" si="88"/>
        <v>13.437851055688483</v>
      </c>
      <c r="AL105" s="157">
        <f t="shared" si="57"/>
        <v>-3.0277557333204008</v>
      </c>
      <c r="AM105" s="157">
        <f t="shared" si="70"/>
        <v>8.8547947251276451</v>
      </c>
      <c r="AN105" s="158">
        <f t="shared" si="67"/>
        <v>0</v>
      </c>
      <c r="AO105" s="160">
        <f t="shared" si="68"/>
        <v>0</v>
      </c>
      <c r="AP105" s="94">
        <f t="shared" si="89"/>
        <v>29624.484573736056</v>
      </c>
      <c r="AQ105" s="149"/>
      <c r="AR105" s="150"/>
      <c r="AS105" s="54"/>
      <c r="AU105" s="54"/>
    </row>
    <row r="106" spans="1:47" ht="15" customHeight="1" thickBot="1">
      <c r="A106" s="20">
        <v>365</v>
      </c>
      <c r="B106" s="161" t="s">
        <v>80</v>
      </c>
      <c r="C106" s="162">
        <f ca="1">((C94*$A$94)+(C95*$A$95)+(C96*$A$96)+(C97*$A$97)+(C98*$A$98)+(C99*$A$99)+(C100*$A$100)+(C101*$A$101)+(C102*$A$102)+(C103*$A$103)+(C104*$A$104)+(C105*$A$105))/$A$106</f>
        <v>11958399.081217065</v>
      </c>
      <c r="D106" s="162">
        <f t="shared" ref="D106:AO106" ca="1" si="90">((D94*$A$94)+(D95*$A$95)+(D96*$A$96)+(D97*$A$97)+(D98*$A$98)+(D99*$A$99)+(D100*$A$100)+(D101*$A$101)+(D102*$A$102)+(D103*$A$103)+(D104*$A$104)+(D105*$A$105))/$A$106</f>
        <v>68807.120674641075</v>
      </c>
      <c r="E106" s="162">
        <f t="shared" ca="1" si="90"/>
        <v>707870359.39420998</v>
      </c>
      <c r="F106" s="162">
        <f t="shared" ca="1" si="90"/>
        <v>16924620970.418282</v>
      </c>
      <c r="G106" s="162">
        <f t="shared" ca="1" si="90"/>
        <v>9558803772.4705734</v>
      </c>
      <c r="H106" s="162">
        <f t="shared" ca="1" si="90"/>
        <v>2589218522.5499997</v>
      </c>
      <c r="I106" s="162">
        <f t="shared" ca="1" si="90"/>
        <v>1577124.5161556299</v>
      </c>
      <c r="J106" s="162">
        <f t="shared" ca="1" si="90"/>
        <v>6455.3306344074708</v>
      </c>
      <c r="K106" s="162">
        <f t="shared" ca="1" si="90"/>
        <v>0</v>
      </c>
      <c r="L106" s="162">
        <f t="shared" ca="1" si="90"/>
        <v>884886295.71703601</v>
      </c>
      <c r="M106" s="162">
        <f t="shared" ca="1" si="90"/>
        <v>2943810.7721580644</v>
      </c>
      <c r="N106" s="162"/>
      <c r="O106" s="162">
        <f t="shared" ca="1" si="90"/>
        <v>0</v>
      </c>
      <c r="P106" s="162">
        <f t="shared" si="90"/>
        <v>1020.3881949844563</v>
      </c>
      <c r="Q106" s="162"/>
      <c r="R106" s="162"/>
      <c r="S106" s="162">
        <f t="shared" si="90"/>
        <v>173.61836255176328</v>
      </c>
      <c r="T106" s="162">
        <f t="shared" si="90"/>
        <v>0</v>
      </c>
      <c r="U106" s="162">
        <f t="shared" si="90"/>
        <v>535.56200896223095</v>
      </c>
      <c r="V106" s="162"/>
      <c r="W106" s="162"/>
      <c r="X106" s="162">
        <f t="shared" si="90"/>
        <v>59.00253122812417</v>
      </c>
      <c r="Y106" s="162">
        <f t="shared" si="90"/>
        <v>0.6379178082191781</v>
      </c>
      <c r="Z106" s="162">
        <f t="shared" si="90"/>
        <v>36.770050058653432</v>
      </c>
      <c r="AA106" s="162">
        <f t="shared" si="90"/>
        <v>156.19628849611311</v>
      </c>
      <c r="AB106" s="162">
        <f t="shared" si="90"/>
        <v>265.5107332228979</v>
      </c>
      <c r="AC106" s="162">
        <f t="shared" si="90"/>
        <v>0</v>
      </c>
      <c r="AD106" s="162">
        <f t="shared" si="90"/>
        <v>17.189531198780873</v>
      </c>
      <c r="AE106" s="162">
        <f t="shared" si="90"/>
        <v>2.4333418175798776</v>
      </c>
      <c r="AF106" s="162">
        <f t="shared" si="90"/>
        <v>25.294510247904121</v>
      </c>
      <c r="AG106" s="162">
        <f t="shared" si="90"/>
        <v>371.52966620877334</v>
      </c>
      <c r="AH106" s="162">
        <f t="shared" si="90"/>
        <v>106.15230336567301</v>
      </c>
      <c r="AI106" s="162">
        <f t="shared" si="90"/>
        <v>16708.157260640968</v>
      </c>
      <c r="AJ106" s="162">
        <f t="shared" si="90"/>
        <v>204.45947037337228</v>
      </c>
      <c r="AK106" s="162">
        <f t="shared" si="90"/>
        <v>16.426160849574508</v>
      </c>
      <c r="AL106" s="162">
        <f t="shared" si="90"/>
        <v>-1.5719074988241326</v>
      </c>
      <c r="AM106" s="162">
        <f t="shared" si="90"/>
        <v>11.692408441152994</v>
      </c>
      <c r="AN106" s="162">
        <f t="shared" si="90"/>
        <v>0</v>
      </c>
      <c r="AO106" s="162">
        <f t="shared" si="90"/>
        <v>0</v>
      </c>
      <c r="AP106" s="163">
        <f ca="1">+SUMPRODUCT(AP94:AP105,A94:A105)/365</f>
        <v>104382952033836.14</v>
      </c>
      <c r="AQ106" s="149"/>
      <c r="AR106" s="150"/>
    </row>
    <row r="107" spans="1:47" ht="15" customHeight="1" thickTop="1">
      <c r="A107" s="20"/>
      <c r="B107" s="20"/>
      <c r="C107" s="164"/>
      <c r="D107" s="164"/>
      <c r="E107" s="164"/>
      <c r="F107" s="164"/>
      <c r="G107" s="164"/>
      <c r="H107" s="164"/>
      <c r="I107" s="164"/>
      <c r="J107" s="164"/>
      <c r="K107" s="164"/>
      <c r="L107" s="164"/>
      <c r="M107" s="164"/>
      <c r="N107" s="164"/>
      <c r="O107" s="23"/>
      <c r="P107" s="23"/>
      <c r="Q107" s="23"/>
      <c r="R107" s="23"/>
      <c r="S107" s="164"/>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R107" s="150"/>
    </row>
    <row r="108" spans="1:47" hidden="1" outlineLevel="1">
      <c r="A108" s="20"/>
      <c r="B108" t="s">
        <v>87</v>
      </c>
      <c r="C108" s="20"/>
      <c r="D108" s="20"/>
      <c r="E108" s="20"/>
      <c r="F108" s="20"/>
      <c r="G108" s="20"/>
      <c r="H108" s="20"/>
      <c r="I108" s="20"/>
      <c r="J108" s="20"/>
      <c r="K108" s="20"/>
      <c r="L108" s="20"/>
      <c r="M108" s="20"/>
      <c r="N108" s="20"/>
      <c r="O108" s="23"/>
      <c r="P108" s="23"/>
      <c r="Q108" s="23"/>
      <c r="R108" s="23"/>
      <c r="S108" s="20"/>
      <c r="T108" s="23"/>
      <c r="U108" s="23"/>
      <c r="V108" s="23"/>
      <c r="W108" s="23"/>
      <c r="X108" s="23"/>
      <c r="Y108" s="23"/>
      <c r="Z108" s="23"/>
      <c r="AA108" s="23"/>
      <c r="AB108" s="23"/>
      <c r="AC108" s="23"/>
      <c r="AD108" s="23"/>
      <c r="AE108" s="113">
        <v>0.08</v>
      </c>
      <c r="AF108" s="113"/>
      <c r="AG108" s="113"/>
      <c r="AH108" s="113"/>
      <c r="AI108" s="113">
        <v>0.08</v>
      </c>
      <c r="AJ108" s="23"/>
      <c r="AK108" s="23"/>
      <c r="AL108" s="23"/>
      <c r="AM108" s="23"/>
      <c r="AN108" s="23"/>
      <c r="AO108" s="113"/>
      <c r="AP108" s="23"/>
      <c r="AR108" s="150">
        <v>41348.108691687034</v>
      </c>
    </row>
    <row r="109" spans="1:47" ht="27.6" hidden="1" outlineLevel="1">
      <c r="A109" s="20"/>
      <c r="B109" s="97" t="s">
        <v>23</v>
      </c>
      <c r="C109" s="97" t="s">
        <v>24</v>
      </c>
      <c r="D109" s="97" t="s">
        <v>25</v>
      </c>
      <c r="E109" s="97"/>
      <c r="F109" s="97" t="s">
        <v>27</v>
      </c>
      <c r="G109" s="97" t="s">
        <v>28</v>
      </c>
      <c r="H109" s="97"/>
      <c r="I109" s="97" t="s">
        <v>31</v>
      </c>
      <c r="J109" s="97"/>
      <c r="K109" s="97" t="s">
        <v>32</v>
      </c>
      <c r="L109" s="97" t="s">
        <v>33</v>
      </c>
      <c r="M109" s="97" t="s">
        <v>34</v>
      </c>
      <c r="N109" s="97"/>
      <c r="O109" s="97"/>
      <c r="P109" s="97" t="s">
        <v>88</v>
      </c>
      <c r="Q109" s="97"/>
      <c r="R109" s="97"/>
      <c r="S109" s="97"/>
      <c r="T109" s="97" t="s">
        <v>42</v>
      </c>
      <c r="U109" s="97"/>
      <c r="V109" s="97"/>
      <c r="W109" s="97"/>
      <c r="X109" s="97"/>
      <c r="Y109" s="97"/>
      <c r="Z109" s="165"/>
      <c r="AA109" s="165"/>
      <c r="AB109" s="165"/>
      <c r="AC109" s="165"/>
      <c r="AD109" s="165"/>
      <c r="AE109" s="166" t="s">
        <v>56</v>
      </c>
      <c r="AF109" s="167"/>
      <c r="AG109" s="167"/>
      <c r="AH109" s="167"/>
      <c r="AI109" s="168" t="s">
        <v>89</v>
      </c>
      <c r="AJ109" s="165"/>
      <c r="AK109" s="165"/>
      <c r="AL109" s="165"/>
      <c r="AM109" s="165"/>
      <c r="AN109" s="165"/>
      <c r="AO109" s="167"/>
      <c r="AP109" s="169"/>
    </row>
    <row r="110" spans="1:47" hidden="1" outlineLevel="1">
      <c r="A110" s="20"/>
      <c r="B110" s="170"/>
      <c r="C110" s="38" t="s">
        <v>66</v>
      </c>
      <c r="D110" s="38" t="s">
        <v>66</v>
      </c>
      <c r="E110" s="38"/>
      <c r="F110" s="38" t="s">
        <v>66</v>
      </c>
      <c r="G110" s="38" t="s">
        <v>66</v>
      </c>
      <c r="H110" s="38"/>
      <c r="I110" s="38" t="s">
        <v>66</v>
      </c>
      <c r="J110" s="38"/>
      <c r="K110" s="38" t="s">
        <v>66</v>
      </c>
      <c r="L110" s="38" t="s">
        <v>66</v>
      </c>
      <c r="M110" s="38" t="s">
        <v>66</v>
      </c>
      <c r="N110" s="38"/>
      <c r="O110" s="38"/>
      <c r="P110" s="38" t="s">
        <v>66</v>
      </c>
      <c r="Q110" s="38"/>
      <c r="R110" s="38"/>
      <c r="S110" s="38"/>
      <c r="T110" s="38" t="s">
        <v>66</v>
      </c>
      <c r="U110" s="38"/>
      <c r="V110" s="38"/>
      <c r="W110" s="38"/>
      <c r="X110" s="38"/>
      <c r="Y110" s="38"/>
      <c r="Z110" s="171"/>
      <c r="AA110" s="171"/>
      <c r="AB110" s="171"/>
      <c r="AC110" s="171"/>
      <c r="AD110" s="171"/>
      <c r="AE110" s="35" t="s">
        <v>66</v>
      </c>
      <c r="AF110" s="36"/>
      <c r="AG110" s="36"/>
      <c r="AH110" s="36"/>
      <c r="AI110" s="36" t="s">
        <v>66</v>
      </c>
      <c r="AJ110" s="171"/>
      <c r="AK110" s="171"/>
      <c r="AL110" s="171"/>
      <c r="AM110" s="171"/>
      <c r="AN110" s="171"/>
      <c r="AO110" s="36"/>
      <c r="AP110" s="40"/>
    </row>
    <row r="111" spans="1:47" hidden="1" outlineLevel="1">
      <c r="A111" s="20"/>
      <c r="B111" s="50" t="s">
        <v>68</v>
      </c>
      <c r="C111" s="89">
        <v>39.869226286906866</v>
      </c>
      <c r="D111" s="89">
        <v>24.525342597806294</v>
      </c>
      <c r="E111" s="89"/>
      <c r="F111" s="89">
        <v>1167</v>
      </c>
      <c r="G111" s="89">
        <v>549.1</v>
      </c>
      <c r="H111" s="89"/>
      <c r="I111" s="89">
        <v>73.283266283503096</v>
      </c>
      <c r="J111" s="89"/>
      <c r="K111" s="89">
        <v>3.4860000000000002</v>
      </c>
      <c r="L111" s="89">
        <v>63.826574642717134</v>
      </c>
      <c r="M111" s="90">
        <v>13</v>
      </c>
      <c r="N111" s="89"/>
      <c r="O111" s="172"/>
      <c r="P111" s="173">
        <f>'[3]3) Roy_HPR'!C66</f>
        <v>79.858052121722892</v>
      </c>
      <c r="Q111" s="89"/>
      <c r="R111" s="89"/>
      <c r="S111" s="89"/>
      <c r="T111" s="172">
        <f>'[3]3) Roy_HPR'!I66</f>
        <v>0</v>
      </c>
      <c r="U111" s="89"/>
      <c r="V111" s="89"/>
      <c r="W111" s="89"/>
      <c r="X111" s="89"/>
      <c r="Y111" s="89"/>
      <c r="Z111" s="91"/>
      <c r="AA111" s="91"/>
      <c r="AB111" s="91"/>
      <c r="AC111" s="91"/>
      <c r="AD111" s="91"/>
      <c r="AE111" s="91">
        <v>0</v>
      </c>
      <c r="AF111" s="91"/>
      <c r="AG111" s="91"/>
      <c r="AH111" s="91"/>
      <c r="AI111" s="91">
        <v>0</v>
      </c>
      <c r="AJ111" s="91"/>
      <c r="AK111" s="91"/>
      <c r="AL111" s="91"/>
      <c r="AM111" s="91"/>
      <c r="AN111" s="91"/>
      <c r="AO111" s="91"/>
      <c r="AP111" s="91"/>
    </row>
    <row r="112" spans="1:47" hidden="1" outlineLevel="1">
      <c r="A112" s="20"/>
      <c r="B112" s="50" t="s">
        <v>69</v>
      </c>
      <c r="C112" s="89">
        <f ca="1">C95*'[3]3) Roy_HPR'!$C$8</f>
        <v>9724.0795301121343</v>
      </c>
      <c r="D112" s="89">
        <f ca="1">D95*'[3]3) Roy_HPR'!$D$8</f>
        <v>10896.576544160927</v>
      </c>
      <c r="E112" s="89"/>
      <c r="F112" s="89">
        <f>'[3]3) Roy_HPR'!D52</f>
        <v>1214</v>
      </c>
      <c r="G112" s="89">
        <f>'[3]3) Roy_HPR'!G52</f>
        <v>548</v>
      </c>
      <c r="H112" s="89"/>
      <c r="I112" s="89">
        <f ca="1">I95*'[3]3) Roy_HPR'!$E$8</f>
        <v>4626.2085971196157</v>
      </c>
      <c r="J112" s="89"/>
      <c r="K112" s="89">
        <f ca="1">K95*'[3]3) Roy_HPR'!$F$8</f>
        <v>0</v>
      </c>
      <c r="L112" s="89">
        <f ca="1">L95*'[3]3) Roy_HPR'!$H$8</f>
        <v>136014.44527277956</v>
      </c>
      <c r="M112" s="90">
        <v>13</v>
      </c>
      <c r="N112" s="89"/>
      <c r="O112" s="89"/>
      <c r="P112" s="52">
        <f>'[3]3) Roy_HPR'!C67</f>
        <v>136.05757142857118</v>
      </c>
      <c r="Q112" s="89"/>
      <c r="R112" s="89"/>
      <c r="S112" s="89"/>
      <c r="T112" s="89">
        <f>'[3]3) Roy_HPR'!I67</f>
        <v>0</v>
      </c>
      <c r="U112" s="89"/>
      <c r="V112" s="89"/>
      <c r="W112" s="89"/>
      <c r="X112" s="89"/>
      <c r="Y112" s="89"/>
      <c r="Z112" s="91"/>
      <c r="AA112" s="91"/>
      <c r="AB112" s="91"/>
      <c r="AC112" s="91"/>
      <c r="AD112" s="91"/>
      <c r="AE112" s="91">
        <v>0</v>
      </c>
      <c r="AF112" s="91"/>
      <c r="AG112" s="91"/>
      <c r="AH112" s="91"/>
      <c r="AI112" s="91">
        <v>0</v>
      </c>
      <c r="AJ112" s="91"/>
      <c r="AK112" s="91"/>
      <c r="AL112" s="91"/>
      <c r="AM112" s="91"/>
      <c r="AN112" s="91"/>
      <c r="AO112" s="91"/>
      <c r="AP112" s="91"/>
    </row>
    <row r="113" spans="1:42" hidden="1" outlineLevel="1">
      <c r="A113" s="20"/>
      <c r="B113" s="50" t="s">
        <v>70</v>
      </c>
      <c r="C113" s="89">
        <f ca="1">C96*'[3]3) Roy_HPR'!$C$8</f>
        <v>9414.4145643350803</v>
      </c>
      <c r="D113" s="89">
        <f ca="1">D96*'[3]3) Roy_HPR'!$D$8</f>
        <v>10983.593647203823</v>
      </c>
      <c r="E113" s="89"/>
      <c r="F113" s="89">
        <f>'[3]3) Roy_HPR'!D53</f>
        <v>1163</v>
      </c>
      <c r="G113" s="89">
        <f>'[3]3) Roy_HPR'!G53</f>
        <v>287.2</v>
      </c>
      <c r="H113" s="89"/>
      <c r="I113" s="89">
        <f ca="1">I96*'[3]3) Roy_HPR'!$E$8</f>
        <v>1662226.5559619775</v>
      </c>
      <c r="J113" s="89"/>
      <c r="K113" s="89">
        <f ca="1">K96*'[3]3) Roy_HPR'!$F$8</f>
        <v>0</v>
      </c>
      <c r="L113" s="89">
        <f ca="1">L96*'[3]3) Roy_HPR'!$H$8</f>
        <v>130619.50120874344</v>
      </c>
      <c r="M113" s="90">
        <v>14</v>
      </c>
      <c r="N113" s="89"/>
      <c r="O113" s="89"/>
      <c r="P113" s="52">
        <f>'[3]3) Roy_HPR'!C68</f>
        <v>267.40979200000004</v>
      </c>
      <c r="Q113" s="89"/>
      <c r="R113" s="89"/>
      <c r="S113" s="89"/>
      <c r="T113" s="89">
        <f>'[3]3) Roy_HPR'!I68</f>
        <v>0</v>
      </c>
      <c r="U113" s="89"/>
      <c r="V113" s="89"/>
      <c r="W113" s="89"/>
      <c r="X113" s="89"/>
      <c r="Y113" s="89"/>
      <c r="Z113" s="91"/>
      <c r="AA113" s="91"/>
      <c r="AB113" s="91"/>
      <c r="AC113" s="91"/>
      <c r="AD113" s="91"/>
      <c r="AE113" s="91">
        <v>0</v>
      </c>
      <c r="AF113" s="91"/>
      <c r="AG113" s="91"/>
      <c r="AH113" s="91"/>
      <c r="AI113" s="91">
        <v>0</v>
      </c>
      <c r="AJ113" s="91"/>
      <c r="AK113" s="91"/>
      <c r="AL113" s="91"/>
      <c r="AM113" s="91"/>
      <c r="AN113" s="91"/>
      <c r="AO113" s="91"/>
      <c r="AP113" s="91"/>
    </row>
    <row r="114" spans="1:42" hidden="1" outlineLevel="1">
      <c r="A114" s="20"/>
      <c r="B114" s="50" t="s">
        <v>71</v>
      </c>
      <c r="C114" s="89">
        <f ca="1">C97*'[3]3) Roy_HPR'!$C$8</f>
        <v>9383.3080547785121</v>
      </c>
      <c r="D114" s="89">
        <f ca="1">D97*'[3]3) Roy_HPR'!$D$8</f>
        <v>9942.4295909673638</v>
      </c>
      <c r="E114" s="89"/>
      <c r="F114" s="89">
        <f>'[3]3) Roy_HPR'!D54</f>
        <v>1123</v>
      </c>
      <c r="G114" s="89">
        <f>'[3]3) Roy_HPR'!G54</f>
        <v>297.89999999999998</v>
      </c>
      <c r="H114" s="89"/>
      <c r="I114" s="89">
        <f ca="1">I97*'[3]3) Roy_HPR'!$E$8</f>
        <v>1515689.3734575151</v>
      </c>
      <c r="J114" s="89"/>
      <c r="K114" s="89">
        <f ca="1">K97*'[3]3) Roy_HPR'!$F$8</f>
        <v>0</v>
      </c>
      <c r="L114" s="89">
        <f ca="1">L97*'[3]3) Roy_HPR'!$H$8</f>
        <v>128165.71870342836</v>
      </c>
      <c r="M114" s="90">
        <v>21</v>
      </c>
      <c r="N114" s="89"/>
      <c r="O114" s="89"/>
      <c r="P114" s="52">
        <f>'[3]3) Roy_HPR'!C69</f>
        <v>86.717744619878232</v>
      </c>
      <c r="Q114" s="89"/>
      <c r="R114" s="89"/>
      <c r="S114" s="89"/>
      <c r="T114" s="89">
        <f>'[3]3) Roy_HPR'!I69</f>
        <v>0</v>
      </c>
      <c r="U114" s="89"/>
      <c r="V114" s="89"/>
      <c r="W114" s="89"/>
      <c r="X114" s="89"/>
      <c r="Y114" s="89"/>
      <c r="Z114" s="91"/>
      <c r="AA114" s="91"/>
      <c r="AB114" s="91"/>
      <c r="AC114" s="91"/>
      <c r="AD114" s="91"/>
      <c r="AE114" s="91">
        <v>0</v>
      </c>
      <c r="AF114" s="91"/>
      <c r="AG114" s="91"/>
      <c r="AH114" s="91"/>
      <c r="AI114" s="91">
        <v>0</v>
      </c>
      <c r="AJ114" s="91"/>
      <c r="AK114" s="91"/>
      <c r="AL114" s="91"/>
      <c r="AM114" s="91"/>
      <c r="AN114" s="91"/>
      <c r="AO114" s="91"/>
      <c r="AP114" s="91"/>
    </row>
    <row r="115" spans="1:42" hidden="1" outlineLevel="1">
      <c r="A115" s="20"/>
      <c r="B115" s="50" t="s">
        <v>72</v>
      </c>
      <c r="C115" s="89">
        <f ca="1">C98*'[3]3) Roy_HPR'!$C$8</f>
        <v>9627.0998340954775</v>
      </c>
      <c r="D115" s="89">
        <f ca="1">D98*'[3]3) Roy_HPR'!$D$8</f>
        <v>11874.020860882643</v>
      </c>
      <c r="E115" s="89"/>
      <c r="F115" s="89">
        <f>'[3]3) Roy_HPR'!D55</f>
        <v>1135</v>
      </c>
      <c r="G115" s="89">
        <f>'[3]3) Roy_HPR'!G55</f>
        <v>288.2</v>
      </c>
      <c r="H115" s="89"/>
      <c r="I115" s="89">
        <f ca="1">I98*'[3]3) Roy_HPR'!$E$8</f>
        <v>3582.0411580939335</v>
      </c>
      <c r="J115" s="89"/>
      <c r="K115" s="89">
        <f ca="1">K98*'[3]3) Roy_HPR'!$F$8</f>
        <v>0</v>
      </c>
      <c r="L115" s="89">
        <f ca="1">L98*'[3]3) Roy_HPR'!$H$8</f>
        <v>130084.86204648488</v>
      </c>
      <c r="M115" s="90">
        <v>16</v>
      </c>
      <c r="N115" s="89"/>
      <c r="O115" s="89"/>
      <c r="P115" s="52">
        <f>'[3]3) Roy_HPR'!C70</f>
        <v>84.584945320961793</v>
      </c>
      <c r="Q115" s="89"/>
      <c r="R115" s="89"/>
      <c r="S115" s="89"/>
      <c r="T115" s="89">
        <f>'[3]3) Roy_HPR'!I70</f>
        <v>0</v>
      </c>
      <c r="U115" s="89"/>
      <c r="V115" s="89"/>
      <c r="W115" s="89"/>
      <c r="X115" s="89"/>
      <c r="Y115" s="89"/>
      <c r="Z115" s="91"/>
      <c r="AA115" s="91"/>
      <c r="AB115" s="91"/>
      <c r="AC115" s="91"/>
      <c r="AD115" s="91"/>
      <c r="AE115" s="91">
        <v>0</v>
      </c>
      <c r="AF115" s="91"/>
      <c r="AG115" s="91"/>
      <c r="AH115" s="91"/>
      <c r="AI115" s="91">
        <v>0</v>
      </c>
      <c r="AJ115" s="91"/>
      <c r="AK115" s="91"/>
      <c r="AL115" s="91"/>
      <c r="AM115" s="91"/>
      <c r="AN115" s="91"/>
      <c r="AO115" s="91"/>
      <c r="AP115" s="91"/>
    </row>
    <row r="116" spans="1:42" hidden="1" outlineLevel="1">
      <c r="A116" s="20"/>
      <c r="B116" s="50" t="s">
        <v>73</v>
      </c>
      <c r="C116" s="89">
        <f ca="1">C99*'[3]3) Roy_HPR'!$C$8</f>
        <v>3684708.2808344834</v>
      </c>
      <c r="D116" s="89">
        <v>22</v>
      </c>
      <c r="E116" s="89"/>
      <c r="F116" s="89">
        <f>'[3]3) Roy_HPR'!D56</f>
        <v>1112</v>
      </c>
      <c r="G116" s="89">
        <f>'[3]3) Roy_HPR'!G56</f>
        <v>279.39999999999998</v>
      </c>
      <c r="H116" s="89"/>
      <c r="I116" s="89">
        <f ca="1">I99*'[3]3) Roy_HPR'!$E$8</f>
        <v>3547.7477579835527</v>
      </c>
      <c r="J116" s="89"/>
      <c r="K116" s="89">
        <f ca="1">K99*'[3]3) Roy_HPR'!$F$8</f>
        <v>0</v>
      </c>
      <c r="L116" s="89">
        <v>64</v>
      </c>
      <c r="M116" s="90">
        <v>14</v>
      </c>
      <c r="N116" s="89"/>
      <c r="O116" s="89"/>
      <c r="P116" s="52">
        <f>'[3]3) Roy_HPR'!C71</f>
        <v>82.516747165901037</v>
      </c>
      <c r="Q116" s="89"/>
      <c r="R116" s="89"/>
      <c r="S116" s="89"/>
      <c r="T116" s="89">
        <f>'[3]3) Roy_HPR'!I71</f>
        <v>10.622910111963902</v>
      </c>
      <c r="U116" s="89"/>
      <c r="V116" s="89"/>
      <c r="W116" s="89"/>
      <c r="X116" s="89"/>
      <c r="Y116" s="89"/>
      <c r="Z116" s="91"/>
      <c r="AA116" s="91"/>
      <c r="AB116" s="91"/>
      <c r="AC116" s="91"/>
      <c r="AD116" s="91"/>
      <c r="AE116" s="91">
        <v>0</v>
      </c>
      <c r="AF116" s="91"/>
      <c r="AG116" s="91"/>
      <c r="AH116" s="91"/>
      <c r="AI116" s="91">
        <v>0</v>
      </c>
      <c r="AJ116" s="91"/>
      <c r="AK116" s="91"/>
      <c r="AL116" s="91"/>
      <c r="AM116" s="91"/>
      <c r="AN116" s="91"/>
      <c r="AO116" s="91"/>
      <c r="AP116" s="91"/>
    </row>
    <row r="117" spans="1:42" hidden="1" outlineLevel="1">
      <c r="A117" s="20"/>
      <c r="B117" s="50" t="s">
        <v>74</v>
      </c>
      <c r="C117" s="89">
        <f>C100*'[3]3) Roy_HPR'!$C$8</f>
        <v>17.497755298726336</v>
      </c>
      <c r="D117" s="89">
        <f>D100*'[3]3) Roy_HPR'!$D$8</f>
        <v>26.662082361200255</v>
      </c>
      <c r="E117" s="89"/>
      <c r="F117" s="89">
        <f>'[3]3) Roy_HPR'!D57</f>
        <v>1042</v>
      </c>
      <c r="G117" s="89">
        <f>'[3]3) Roy_HPR'!G57</f>
        <v>282.10000000000002</v>
      </c>
      <c r="H117" s="89"/>
      <c r="I117" s="89">
        <f>I100*'[3]3) Roy_HPR'!$E$8</f>
        <v>8.3417614307878907</v>
      </c>
      <c r="J117" s="89"/>
      <c r="K117" s="89">
        <f>K100*'[3]3) Roy_HPR'!$F$8</f>
        <v>0</v>
      </c>
      <c r="L117" s="89">
        <v>64</v>
      </c>
      <c r="M117" s="90">
        <f>M100*'[3]3) Roy_HPR'!$I$8</f>
        <v>9.6126732782101332</v>
      </c>
      <c r="N117" s="89"/>
      <c r="O117" s="89"/>
      <c r="P117" s="52">
        <f>'[3]3) Roy_HPR'!C72</f>
        <v>80.511365152301423</v>
      </c>
      <c r="Q117" s="89"/>
      <c r="R117" s="89"/>
      <c r="S117" s="89"/>
      <c r="T117" s="89">
        <f>'[3]3) Roy_HPR'!I72</f>
        <v>10.470735075393835</v>
      </c>
      <c r="U117" s="89"/>
      <c r="V117" s="89"/>
      <c r="W117" s="89"/>
      <c r="X117" s="89"/>
      <c r="Y117" s="89"/>
      <c r="Z117" s="91"/>
      <c r="AA117" s="91"/>
      <c r="AB117" s="91"/>
      <c r="AC117" s="91"/>
      <c r="AD117" s="91"/>
      <c r="AE117" s="91">
        <v>0</v>
      </c>
      <c r="AF117" s="91"/>
      <c r="AG117" s="91"/>
      <c r="AH117" s="91"/>
      <c r="AI117" s="91">
        <v>0</v>
      </c>
      <c r="AJ117" s="91"/>
      <c r="AK117" s="91"/>
      <c r="AL117" s="91"/>
      <c r="AM117" s="91"/>
      <c r="AN117" s="91"/>
      <c r="AO117" s="91"/>
      <c r="AP117" s="91"/>
    </row>
    <row r="118" spans="1:42" hidden="1" outlineLevel="1">
      <c r="A118" s="20"/>
      <c r="B118" s="50" t="s">
        <v>75</v>
      </c>
      <c r="C118" s="174">
        <f>C101*'[3]3) Roy_HPR'!$C$8</f>
        <v>21.459643346314</v>
      </c>
      <c r="D118" s="174">
        <f>D101*'[3]3) Roy_HPR'!$D$8</f>
        <v>25.28331204365935</v>
      </c>
      <c r="E118" s="174"/>
      <c r="F118" s="174">
        <f>'[3]3) Roy_HPR'!D58</f>
        <v>520.5</v>
      </c>
      <c r="G118" s="174">
        <f>'[3]3) Roy_HPR'!G58</f>
        <v>290.7</v>
      </c>
      <c r="H118" s="174"/>
      <c r="I118" s="174">
        <f>I101*'[3]3) Roy_HPR'!$E$8</f>
        <v>8.3326585805633435</v>
      </c>
      <c r="J118" s="174"/>
      <c r="K118" s="174">
        <f>K101*'[3]3) Roy_HPR'!$F$8</f>
        <v>0</v>
      </c>
      <c r="L118" s="174">
        <f>L101*'[3]3) Roy_HPR'!$H$8</f>
        <v>63.273533978982712</v>
      </c>
      <c r="M118" s="175">
        <f>M101*'[3]3) Roy_HPR'!$I$8</f>
        <v>9.2330330800867522</v>
      </c>
      <c r="N118" s="174"/>
      <c r="O118" s="174"/>
      <c r="P118" s="176">
        <f>'[3]3) Roy_HPR'!C73</f>
        <v>78.536179509330751</v>
      </c>
      <c r="Q118" s="174"/>
      <c r="R118" s="174"/>
      <c r="S118" s="174"/>
      <c r="T118" s="174">
        <f>'[3]3) Roy_HPR'!I73</f>
        <v>10.327931580379005</v>
      </c>
      <c r="U118" s="174"/>
      <c r="V118" s="174"/>
      <c r="W118" s="174"/>
      <c r="X118" s="174"/>
      <c r="Y118" s="174"/>
      <c r="Z118" s="177"/>
      <c r="AA118" s="177"/>
      <c r="AB118" s="177"/>
      <c r="AC118" s="177"/>
      <c r="AD118" s="177"/>
      <c r="AE118" s="178">
        <v>0</v>
      </c>
      <c r="AF118" s="178"/>
      <c r="AG118" s="178"/>
      <c r="AH118" s="178"/>
      <c r="AI118" s="177">
        <v>0</v>
      </c>
      <c r="AJ118" s="177"/>
      <c r="AK118" s="177"/>
      <c r="AL118" s="177"/>
      <c r="AM118" s="177"/>
      <c r="AN118" s="177"/>
      <c r="AO118" s="178"/>
      <c r="AP118" s="177"/>
    </row>
    <row r="119" spans="1:42" hidden="1" outlineLevel="1">
      <c r="A119" s="20"/>
      <c r="B119" s="50" t="s">
        <v>76</v>
      </c>
      <c r="C119" s="174">
        <f>C102*'[3]3) Roy_HPR'!$C$8</f>
        <v>23.255247279588996</v>
      </c>
      <c r="D119" s="174">
        <f>D102*'[3]3) Roy_HPR'!$D$8</f>
        <v>24.178918147543111</v>
      </c>
      <c r="E119" s="174"/>
      <c r="F119" s="174">
        <f>'[3]3) Roy_HPR'!D59</f>
        <v>507.1</v>
      </c>
      <c r="G119" s="174">
        <f>'[3]3) Roy_HPR'!G59</f>
        <v>283.10000000000002</v>
      </c>
      <c r="H119" s="174"/>
      <c r="I119" s="174">
        <f>I102*'[3]3) Roy_HPR'!$E$8</f>
        <v>7.6558630072751299</v>
      </c>
      <c r="J119" s="174"/>
      <c r="K119" s="174">
        <f>K102*'[3]3) Roy_HPR'!$F$8</f>
        <v>0</v>
      </c>
      <c r="L119" s="174">
        <f>L102*'[3]3) Roy_HPR'!$H$8</f>
        <v>60.336860332513417</v>
      </c>
      <c r="M119" s="175">
        <f>M102*'[3]3) Roy_HPR'!$I$8</f>
        <v>8.919824943384878</v>
      </c>
      <c r="N119" s="174"/>
      <c r="O119" s="174"/>
      <c r="P119" s="176">
        <f>'[3]3) Roy_HPR'!C74</f>
        <v>81.875885204653983</v>
      </c>
      <c r="Q119" s="174"/>
      <c r="R119" s="174"/>
      <c r="S119" s="174"/>
      <c r="T119" s="174">
        <f>'[3]3) Roy_HPR'!I74</f>
        <v>10.187108240546673</v>
      </c>
      <c r="U119" s="174"/>
      <c r="V119" s="174"/>
      <c r="W119" s="174"/>
      <c r="X119" s="174"/>
      <c r="Y119" s="174"/>
      <c r="Z119" s="177"/>
      <c r="AA119" s="177"/>
      <c r="AB119" s="177"/>
      <c r="AC119" s="177"/>
      <c r="AD119" s="177"/>
      <c r="AE119" s="179">
        <f>+AE102*$AE$108</f>
        <v>0.20577135709572705</v>
      </c>
      <c r="AF119" s="179"/>
      <c r="AG119" s="179"/>
      <c r="AH119" s="179"/>
      <c r="AI119" s="177">
        <f>+AI102*$AI$108</f>
        <v>1131.9922179914472</v>
      </c>
      <c r="AJ119" s="177"/>
      <c r="AK119" s="177"/>
      <c r="AL119" s="177"/>
      <c r="AM119" s="177"/>
      <c r="AN119" s="177"/>
      <c r="AO119" s="179"/>
      <c r="AP119" s="177"/>
    </row>
    <row r="120" spans="1:42" hidden="1" outlineLevel="1">
      <c r="A120" s="20"/>
      <c r="B120" s="50" t="s">
        <v>77</v>
      </c>
      <c r="C120" s="174">
        <f>C103*'[3]3) Roy_HPR'!$C$8</f>
        <v>21.704852524759552</v>
      </c>
      <c r="D120" s="174">
        <f>D103*'[3]3) Roy_HPR'!$D$8</f>
        <v>27.082138803217489</v>
      </c>
      <c r="E120" s="174"/>
      <c r="F120" s="174">
        <f>'[3]3) Roy_HPR'!D60</f>
        <v>494.5</v>
      </c>
      <c r="G120" s="174">
        <f>'[3]3) Roy_HPR'!G60</f>
        <v>276.39999999999998</v>
      </c>
      <c r="H120" s="174"/>
      <c r="I120" s="174">
        <f>I103*'[3]3) Roy_HPR'!$E$8</f>
        <v>7.3793395174602878</v>
      </c>
      <c r="J120" s="174"/>
      <c r="K120" s="174">
        <f>K103*'[3]3) Roy_HPR'!$F$8</f>
        <v>0</v>
      </c>
      <c r="L120" s="174">
        <f>L103*'[3]3) Roy_HPR'!$H$8</f>
        <v>57.143767209872095</v>
      </c>
      <c r="M120" s="175">
        <f>M103*'[3]3) Roy_HPR'!$I$8</f>
        <v>8.5718876816800051</v>
      </c>
      <c r="N120" s="174"/>
      <c r="O120" s="174"/>
      <c r="P120" s="176">
        <f>'[3]3) Roy_HPR'!C75</f>
        <v>86.480310404084321</v>
      </c>
      <c r="Q120" s="174"/>
      <c r="R120" s="174"/>
      <c r="S120" s="174"/>
      <c r="T120" s="174">
        <f>'[3]3) Roy_HPR'!I75</f>
        <v>10.043507686973642</v>
      </c>
      <c r="U120" s="174"/>
      <c r="V120" s="174"/>
      <c r="W120" s="174"/>
      <c r="X120" s="174"/>
      <c r="Y120" s="174"/>
      <c r="Z120" s="177"/>
      <c r="AA120" s="177"/>
      <c r="AB120" s="177"/>
      <c r="AC120" s="177"/>
      <c r="AD120" s="177"/>
      <c r="AE120" s="179">
        <f>+AE103*$AE$108</f>
        <v>0.28480389071533735</v>
      </c>
      <c r="AF120" s="179"/>
      <c r="AG120" s="179"/>
      <c r="AH120" s="179"/>
      <c r="AI120" s="177">
        <f>+AI103*$AI$108</f>
        <v>1055.2874901171972</v>
      </c>
      <c r="AJ120" s="177"/>
      <c r="AK120" s="177"/>
      <c r="AL120" s="177"/>
      <c r="AM120" s="177"/>
      <c r="AN120" s="177"/>
      <c r="AO120" s="179"/>
      <c r="AP120" s="177"/>
    </row>
    <row r="121" spans="1:42" hidden="1" outlineLevel="1">
      <c r="A121" s="20"/>
      <c r="B121" s="50" t="s">
        <v>78</v>
      </c>
      <c r="C121" s="174">
        <f>C104*'[3]3) Roy_HPR'!$C$8</f>
        <v>21.277247861776331</v>
      </c>
      <c r="D121" s="174">
        <f>D104*'[3]3) Roy_HPR'!$D$8</f>
        <v>25.107101777571749</v>
      </c>
      <c r="E121" s="174"/>
      <c r="F121" s="174">
        <f>'[3]3) Roy_HPR'!D61</f>
        <v>507.8</v>
      </c>
      <c r="G121" s="174">
        <f>'[3]3) Roy_HPR'!G61</f>
        <v>274.39999999999998</v>
      </c>
      <c r="H121" s="174"/>
      <c r="I121" s="174">
        <f>I104*'[3]3) Roy_HPR'!$E$8</f>
        <v>6.347647034434158</v>
      </c>
      <c r="J121" s="174"/>
      <c r="K121" s="174">
        <f>K104*'[3]3) Roy_HPR'!$F$8</f>
        <v>0</v>
      </c>
      <c r="L121" s="174">
        <f>L104*'[3]3) Roy_HPR'!$H$8</f>
        <v>53.606943957135563</v>
      </c>
      <c r="M121" s="175">
        <f>M104*'[3]3) Roy_HPR'!$I$8</f>
        <v>7.9195473576893889</v>
      </c>
      <c r="N121" s="174"/>
      <c r="O121" s="174"/>
      <c r="P121" s="176">
        <f>'[3]3) Roy_HPR'!C76</f>
        <v>90.066317377136698</v>
      </c>
      <c r="Q121" s="174"/>
      <c r="R121" s="174"/>
      <c r="S121" s="174"/>
      <c r="T121" s="174">
        <f>'[3]3) Roy_HPR'!I76</f>
        <v>9.9019422745799233</v>
      </c>
      <c r="U121" s="174"/>
      <c r="V121" s="174"/>
      <c r="W121" s="174"/>
      <c r="X121" s="174"/>
      <c r="Y121" s="174"/>
      <c r="Z121" s="177"/>
      <c r="AA121" s="177"/>
      <c r="AB121" s="177"/>
      <c r="AC121" s="177"/>
      <c r="AD121" s="177"/>
      <c r="AE121" s="179">
        <f>+AE104*$AE$108</f>
        <v>0.16415690220785073</v>
      </c>
      <c r="AF121" s="179"/>
      <c r="AG121" s="179"/>
      <c r="AH121" s="179"/>
      <c r="AI121" s="177">
        <f>+AI104*$AI$108</f>
        <v>1166.8364947542884</v>
      </c>
      <c r="AJ121" s="177"/>
      <c r="AK121" s="177"/>
      <c r="AL121" s="177"/>
      <c r="AM121" s="177"/>
      <c r="AN121" s="177"/>
      <c r="AO121" s="179"/>
      <c r="AP121" s="177"/>
    </row>
    <row r="122" spans="1:42" hidden="1" outlineLevel="1">
      <c r="A122" s="20"/>
      <c r="B122" s="57" t="s">
        <v>79</v>
      </c>
      <c r="C122" s="180">
        <f>C105*'[3]3) Roy_HPR'!$C$8</f>
        <v>22.659230257202047</v>
      </c>
      <c r="D122" s="180">
        <f>D105*'[3]3) Roy_HPR'!$D$8</f>
        <v>25.177115484281288</v>
      </c>
      <c r="E122" s="180"/>
      <c r="F122" s="180">
        <f>'[3]3) Roy_HPR'!D62</f>
        <v>543.79999999999995</v>
      </c>
      <c r="G122" s="180">
        <f>'[3]3) Roy_HPR'!G62</f>
        <v>270.2</v>
      </c>
      <c r="H122" s="180"/>
      <c r="I122" s="180">
        <f>I105*'[3]3) Roy_HPR'!$E$8</f>
        <v>6.7517227824277519</v>
      </c>
      <c r="J122" s="180"/>
      <c r="K122" s="180">
        <f>K105*'[3]3) Roy_HPR'!$F$8</f>
        <v>0</v>
      </c>
      <c r="L122" s="180">
        <f>L105*'[3]3) Roy_HPR'!$H$8</f>
        <v>51.518063019716465</v>
      </c>
      <c r="M122" s="181">
        <f>M105*'[3]3) Roy_HPR'!$I$8</f>
        <v>7.6237954541154949</v>
      </c>
      <c r="N122" s="180"/>
      <c r="O122" s="180"/>
      <c r="P122" s="182">
        <f>'[3]3) Roy_HPR'!C77</f>
        <v>87.968821672638882</v>
      </c>
      <c r="Q122" s="180"/>
      <c r="R122" s="180"/>
      <c r="S122" s="180"/>
      <c r="T122" s="180">
        <f>'[3]3) Roy_HPR'!I77</f>
        <v>0</v>
      </c>
      <c r="U122" s="180"/>
      <c r="V122" s="174"/>
      <c r="W122" s="174"/>
      <c r="X122" s="174"/>
      <c r="Y122" s="174"/>
      <c r="Z122" s="177"/>
      <c r="AA122" s="177"/>
      <c r="AB122" s="177"/>
      <c r="AC122" s="177"/>
      <c r="AD122" s="177"/>
      <c r="AE122" s="179">
        <f>+AE105*$AE$108</f>
        <v>0.12048157880370494</v>
      </c>
      <c r="AF122" s="179"/>
      <c r="AG122" s="179"/>
      <c r="AH122" s="179"/>
      <c r="AI122" s="177">
        <f>+AI105*$AI$108</f>
        <v>1132.0443411587332</v>
      </c>
      <c r="AJ122" s="177"/>
      <c r="AK122" s="177"/>
      <c r="AL122" s="177"/>
      <c r="AM122" s="177"/>
      <c r="AN122" s="177"/>
      <c r="AO122" s="179"/>
      <c r="AP122" s="183"/>
    </row>
    <row r="123" spans="1:42" hidden="1" outlineLevel="1">
      <c r="A123" s="20"/>
      <c r="B123" s="184" t="s">
        <v>80</v>
      </c>
      <c r="C123" s="64">
        <f ca="1">AVERAGE(C111:C122)</f>
        <v>308643.36639526248</v>
      </c>
      <c r="D123" s="64">
        <f t="shared" ref="D123:M123" ca="1" si="91">AVERAGE(D111:D122)</f>
        <v>2751.9768888627245</v>
      </c>
      <c r="E123" s="64"/>
      <c r="F123" s="64">
        <f t="shared" si="91"/>
        <v>877.47499999999991</v>
      </c>
      <c r="G123" s="64">
        <f t="shared" si="91"/>
        <v>327.22499999999997</v>
      </c>
      <c r="H123" s="64"/>
      <c r="I123" s="64">
        <f t="shared" ca="1" si="91"/>
        <v>265815.83493261051</v>
      </c>
      <c r="J123" s="64"/>
      <c r="K123" s="64">
        <f ca="1">AVERAGE(K111:K122)</f>
        <v>0.29050000000000004</v>
      </c>
      <c r="L123" s="64">
        <f t="shared" ca="1" si="91"/>
        <v>43780.186081214757</v>
      </c>
      <c r="M123" s="64">
        <f t="shared" si="91"/>
        <v>11.906730149597223</v>
      </c>
      <c r="N123" s="64"/>
      <c r="O123" s="107"/>
      <c r="P123" s="107">
        <f>AVERAGE(P111:P122)</f>
        <v>103.54864433143176</v>
      </c>
      <c r="Q123" s="107"/>
      <c r="R123" s="107"/>
      <c r="S123" s="64"/>
      <c r="T123" s="107">
        <f>AVERAGE(T111:T122)</f>
        <v>5.1295112474864153</v>
      </c>
      <c r="U123" s="107"/>
      <c r="V123" s="107"/>
      <c r="W123" s="107"/>
      <c r="X123" s="107"/>
      <c r="Y123" s="107"/>
      <c r="Z123" s="185"/>
      <c r="AA123" s="185"/>
      <c r="AB123" s="185"/>
      <c r="AC123" s="185"/>
      <c r="AD123" s="185"/>
      <c r="AE123" s="185">
        <f>AVERAGE(AE111:AE122)</f>
        <v>6.4601144068551677E-2</v>
      </c>
      <c r="AF123" s="185"/>
      <c r="AG123" s="185"/>
      <c r="AH123" s="185"/>
      <c r="AI123" s="185">
        <f>AVERAGE(AI111:AI122)</f>
        <v>373.84671200180554</v>
      </c>
      <c r="AJ123" s="185"/>
      <c r="AK123" s="185"/>
      <c r="AL123" s="185"/>
      <c r="AM123" s="185"/>
      <c r="AN123" s="185"/>
      <c r="AO123" s="185"/>
      <c r="AP123" s="186"/>
    </row>
    <row r="124" spans="1:42" hidden="1" outlineLevel="1">
      <c r="A124" s="20"/>
      <c r="B124" s="20"/>
      <c r="C124" s="64"/>
      <c r="D124" s="64"/>
      <c r="E124" s="64"/>
      <c r="F124" s="64"/>
      <c r="G124" s="64"/>
      <c r="H124" s="64"/>
      <c r="I124" s="64"/>
      <c r="J124" s="64"/>
      <c r="K124" s="64"/>
      <c r="L124" s="64"/>
      <c r="M124" s="64"/>
      <c r="N124" s="64"/>
      <c r="O124" s="107"/>
      <c r="P124" s="107"/>
      <c r="Q124" s="107"/>
      <c r="R124" s="107"/>
      <c r="S124" s="64"/>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20"/>
    </row>
    <row r="125" spans="1:42" hidden="1" outlineLevel="1">
      <c r="A125" s="20"/>
      <c r="B125" t="s">
        <v>90</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c r="AP125" s="20"/>
    </row>
    <row r="126" spans="1:42" ht="27.6" hidden="1" outlineLevel="1">
      <c r="A126" s="20"/>
      <c r="B126" s="97" t="s">
        <v>23</v>
      </c>
      <c r="C126" s="97" t="s">
        <v>24</v>
      </c>
      <c r="D126" s="97" t="s">
        <v>25</v>
      </c>
      <c r="E126" s="97"/>
      <c r="F126" s="97" t="s">
        <v>27</v>
      </c>
      <c r="G126" s="97" t="s">
        <v>28</v>
      </c>
      <c r="H126" s="97"/>
      <c r="I126" s="97" t="s">
        <v>31</v>
      </c>
      <c r="J126" s="97"/>
      <c r="K126" s="97" t="s">
        <v>32</v>
      </c>
      <c r="L126" s="97" t="s">
        <v>33</v>
      </c>
      <c r="M126" s="97" t="s">
        <v>34</v>
      </c>
      <c r="N126" s="97"/>
      <c r="O126" s="97"/>
      <c r="P126" s="97" t="s">
        <v>88</v>
      </c>
      <c r="Q126" s="97"/>
      <c r="R126" s="97"/>
      <c r="S126" s="97"/>
      <c r="T126" s="97" t="s">
        <v>42</v>
      </c>
      <c r="U126" s="97"/>
      <c r="V126" s="97"/>
      <c r="W126" s="97"/>
      <c r="X126" s="97"/>
      <c r="Y126" s="97"/>
      <c r="Z126" s="165"/>
      <c r="AA126" s="165"/>
      <c r="AB126" s="165"/>
      <c r="AC126" s="165"/>
      <c r="AD126" s="165"/>
      <c r="AE126" s="166" t="s">
        <v>56</v>
      </c>
      <c r="AF126" s="167"/>
      <c r="AG126" s="167"/>
      <c r="AH126" s="167"/>
      <c r="AI126" s="168" t="s">
        <v>89</v>
      </c>
      <c r="AJ126" s="165"/>
      <c r="AK126" s="165"/>
      <c r="AL126" s="165"/>
      <c r="AM126" s="165"/>
      <c r="AN126" s="165"/>
      <c r="AO126" s="167"/>
      <c r="AP126" s="169"/>
    </row>
    <row r="127" spans="1:42" hidden="1" outlineLevel="1">
      <c r="A127" s="20"/>
      <c r="B127" s="170"/>
      <c r="C127" s="38" t="s">
        <v>66</v>
      </c>
      <c r="D127" s="38" t="s">
        <v>66</v>
      </c>
      <c r="E127" s="38"/>
      <c r="F127" s="38" t="s">
        <v>66</v>
      </c>
      <c r="G127" s="38" t="s">
        <v>66</v>
      </c>
      <c r="H127" s="38"/>
      <c r="I127" s="38" t="s">
        <v>66</v>
      </c>
      <c r="J127" s="38"/>
      <c r="K127" s="38" t="s">
        <v>66</v>
      </c>
      <c r="L127" s="38" t="s">
        <v>66</v>
      </c>
      <c r="M127" s="38" t="s">
        <v>66</v>
      </c>
      <c r="N127" s="38"/>
      <c r="O127" s="38"/>
      <c r="P127" s="38" t="s">
        <v>66</v>
      </c>
      <c r="Q127" s="38"/>
      <c r="R127" s="38"/>
      <c r="S127" s="38"/>
      <c r="T127" s="38" t="s">
        <v>66</v>
      </c>
      <c r="U127" s="38"/>
      <c r="V127" s="38"/>
      <c r="W127" s="38"/>
      <c r="X127" s="38"/>
      <c r="Y127" s="38"/>
      <c r="Z127" s="171"/>
      <c r="AA127" s="171"/>
      <c r="AB127" s="171"/>
      <c r="AC127" s="171"/>
      <c r="AD127" s="171"/>
      <c r="AE127" s="35" t="s">
        <v>66</v>
      </c>
      <c r="AF127" s="36"/>
      <c r="AG127" s="36"/>
      <c r="AH127" s="36"/>
      <c r="AI127" s="36" t="s">
        <v>66</v>
      </c>
      <c r="AJ127" s="171"/>
      <c r="AK127" s="171"/>
      <c r="AL127" s="171"/>
      <c r="AM127" s="171"/>
      <c r="AN127" s="171"/>
      <c r="AO127" s="36"/>
      <c r="AP127" s="40"/>
    </row>
    <row r="128" spans="1:42" hidden="1" outlineLevel="1">
      <c r="A128" s="20"/>
      <c r="B128" s="187" t="s">
        <v>68</v>
      </c>
      <c r="C128" s="89">
        <f ca="1">C94-C111</f>
        <v>52527324.061818078</v>
      </c>
      <c r="D128" s="89">
        <f t="shared" ref="C128:D139" ca="1" si="92">D94-D111</f>
        <v>59649740.566704519</v>
      </c>
      <c r="E128" s="89"/>
      <c r="F128" s="89">
        <f t="shared" ref="F128:M139" ca="1" si="93">F94-F111</f>
        <v>271789667077.15237</v>
      </c>
      <c r="G128" s="89">
        <f t="shared" ca="1" si="93"/>
        <v>54424183403.181404</v>
      </c>
      <c r="H128" s="89"/>
      <c r="I128" s="89">
        <f ca="1">I94-I111</f>
        <v>16279063.966177601</v>
      </c>
      <c r="J128" s="89"/>
      <c r="K128" s="89">
        <f t="shared" ca="1" si="93"/>
        <v>-3.4860000000000002</v>
      </c>
      <c r="L128" s="89">
        <f t="shared" ca="1" si="93"/>
        <v>2812414168.0276804</v>
      </c>
      <c r="M128" s="89">
        <f t="shared" ca="1" si="93"/>
        <v>34242269.160688564</v>
      </c>
      <c r="N128" s="89"/>
      <c r="O128" s="172"/>
      <c r="P128" s="173">
        <f t="shared" ref="P128:P139" si="94">P94-P111</f>
        <v>787.32268583316113</v>
      </c>
      <c r="Q128" s="89"/>
      <c r="R128" s="89"/>
      <c r="S128" s="89"/>
      <c r="T128" s="172">
        <f t="shared" ref="T128:T139" si="95">T94-T111</f>
        <v>0</v>
      </c>
      <c r="U128" s="89"/>
      <c r="V128" s="89"/>
      <c r="W128" s="89"/>
      <c r="X128" s="89"/>
      <c r="Y128" s="89"/>
      <c r="Z128" s="91"/>
      <c r="AA128" s="91"/>
      <c r="AB128" s="91"/>
      <c r="AC128" s="91"/>
      <c r="AD128" s="91"/>
      <c r="AE128" s="91">
        <v>0</v>
      </c>
      <c r="AF128" s="91"/>
      <c r="AG128" s="91"/>
      <c r="AH128" s="91"/>
      <c r="AI128" s="91">
        <v>0</v>
      </c>
      <c r="AJ128" s="91"/>
      <c r="AK128" s="91"/>
      <c r="AL128" s="91"/>
      <c r="AM128" s="91"/>
      <c r="AN128" s="91"/>
      <c r="AO128" s="91"/>
      <c r="AP128" s="91"/>
    </row>
    <row r="129" spans="1:42" hidden="1" outlineLevel="1">
      <c r="A129" s="20"/>
      <c r="B129" s="187" t="s">
        <v>69</v>
      </c>
      <c r="C129" s="89">
        <f t="shared" ca="1" si="92"/>
        <v>50393411.971226066</v>
      </c>
      <c r="D129" s="89">
        <f t="shared" ca="1" si="92"/>
        <v>28887091237.191399</v>
      </c>
      <c r="E129" s="89"/>
      <c r="F129" s="89">
        <f t="shared" ca="1" si="93"/>
        <v>1580746130752415.3</v>
      </c>
      <c r="G129" s="89">
        <f t="shared" ca="1" si="93"/>
        <v>55119456899.48082</v>
      </c>
      <c r="H129" s="89"/>
      <c r="I129" s="89">
        <f t="shared" ca="1" si="93"/>
        <v>22202209.519720227</v>
      </c>
      <c r="J129" s="89"/>
      <c r="K129" s="89">
        <f ca="1">K95-K112</f>
        <v>0</v>
      </c>
      <c r="L129" s="89">
        <f t="shared" ca="1" si="93"/>
        <v>2739446394.993094</v>
      </c>
      <c r="M129" s="89">
        <f t="shared" ca="1" si="93"/>
        <v>17634338604.479118</v>
      </c>
      <c r="N129" s="89"/>
      <c r="O129" s="89"/>
      <c r="P129" s="52">
        <f t="shared" si="94"/>
        <v>1271.7581646610038</v>
      </c>
      <c r="Q129" s="89"/>
      <c r="R129" s="89"/>
      <c r="S129" s="89"/>
      <c r="T129" s="89">
        <f t="shared" si="95"/>
        <v>0</v>
      </c>
      <c r="U129" s="89"/>
      <c r="V129" s="89"/>
      <c r="W129" s="89"/>
      <c r="X129" s="89"/>
      <c r="Y129" s="89"/>
      <c r="Z129" s="91"/>
      <c r="AA129" s="91"/>
      <c r="AB129" s="91"/>
      <c r="AC129" s="91"/>
      <c r="AD129" s="91"/>
      <c r="AE129" s="91">
        <v>0</v>
      </c>
      <c r="AF129" s="91"/>
      <c r="AG129" s="91"/>
      <c r="AH129" s="91"/>
      <c r="AI129" s="91">
        <v>0</v>
      </c>
      <c r="AJ129" s="91"/>
      <c r="AK129" s="91"/>
      <c r="AL129" s="91"/>
      <c r="AM129" s="91"/>
      <c r="AN129" s="91"/>
      <c r="AO129" s="91"/>
      <c r="AP129" s="91"/>
    </row>
    <row r="130" spans="1:42" hidden="1" outlineLevel="1">
      <c r="A130" s="20"/>
      <c r="B130" s="187" t="s">
        <v>70</v>
      </c>
      <c r="C130" s="89">
        <f t="shared" ca="1" si="92"/>
        <v>48788625.199878179</v>
      </c>
      <c r="D130" s="89">
        <f t="shared" ca="1" si="92"/>
        <v>63220000.72787229</v>
      </c>
      <c r="E130" s="89"/>
      <c r="F130" s="89">
        <f t="shared" ca="1" si="93"/>
        <v>252557880375.50278</v>
      </c>
      <c r="G130" s="89">
        <f t="shared" ca="1" si="93"/>
        <v>53185469516.275543</v>
      </c>
      <c r="H130" s="89"/>
      <c r="I130" s="89">
        <f t="shared" ca="1" si="93"/>
        <v>49763.634801808388</v>
      </c>
      <c r="J130" s="89"/>
      <c r="K130" s="89">
        <f t="shared" ca="1" si="93"/>
        <v>0</v>
      </c>
      <c r="L130" s="89">
        <f t="shared" ca="1" si="93"/>
        <v>2630787641.5954442</v>
      </c>
      <c r="M130" s="89">
        <f t="shared" ca="1" si="93"/>
        <v>36358810.25443045</v>
      </c>
      <c r="N130" s="89"/>
      <c r="O130" s="89"/>
      <c r="P130" s="52">
        <f t="shared" si="94"/>
        <v>2398.6053821935484</v>
      </c>
      <c r="Q130" s="89"/>
      <c r="R130" s="89"/>
      <c r="S130" s="89"/>
      <c r="T130" s="89">
        <f t="shared" si="95"/>
        <v>0</v>
      </c>
      <c r="U130" s="89"/>
      <c r="V130" s="89"/>
      <c r="W130" s="89"/>
      <c r="X130" s="89"/>
      <c r="Y130" s="89"/>
      <c r="Z130" s="91"/>
      <c r="AA130" s="91"/>
      <c r="AB130" s="91"/>
      <c r="AC130" s="91"/>
      <c r="AD130" s="91"/>
      <c r="AE130" s="91">
        <v>0</v>
      </c>
      <c r="AF130" s="91"/>
      <c r="AG130" s="91"/>
      <c r="AH130" s="91"/>
      <c r="AI130" s="91">
        <v>0</v>
      </c>
      <c r="AJ130" s="91"/>
      <c r="AK130" s="91"/>
      <c r="AL130" s="91"/>
      <c r="AM130" s="91"/>
      <c r="AN130" s="91"/>
      <c r="AO130" s="91"/>
      <c r="AP130" s="91"/>
    </row>
    <row r="131" spans="1:42" hidden="1" outlineLevel="1">
      <c r="A131" s="20"/>
      <c r="B131" s="187" t="s">
        <v>71</v>
      </c>
      <c r="C131" s="89">
        <f t="shared" ca="1" si="92"/>
        <v>48627420.928952917</v>
      </c>
      <c r="D131" s="89">
        <f t="shared" ca="1" si="92"/>
        <v>57227208.704847991</v>
      </c>
      <c r="E131" s="89"/>
      <c r="F131" s="89">
        <f t="shared" ca="1" si="93"/>
        <v>238512493084.14789</v>
      </c>
      <c r="G131" s="89">
        <f t="shared" ca="1" si="93"/>
        <v>200485244400800.75</v>
      </c>
      <c r="H131" s="89"/>
      <c r="I131" s="89">
        <f t="shared" ca="1" si="93"/>
        <v>7274132225.0945463</v>
      </c>
      <c r="J131" s="89"/>
      <c r="K131" s="89">
        <f t="shared" ca="1" si="93"/>
        <v>0</v>
      </c>
      <c r="L131" s="89">
        <f t="shared" ca="1" si="93"/>
        <v>2581366378.8405843</v>
      </c>
      <c r="M131" s="89">
        <f t="shared" ca="1" si="93"/>
        <v>39165494.600469604</v>
      </c>
      <c r="N131" s="89"/>
      <c r="O131" s="89"/>
      <c r="P131" s="52">
        <f t="shared" si="94"/>
        <v>722.31410252486603</v>
      </c>
      <c r="Q131" s="89"/>
      <c r="R131" s="89"/>
      <c r="S131" s="89"/>
      <c r="T131" s="89">
        <f t="shared" si="95"/>
        <v>0</v>
      </c>
      <c r="U131" s="89"/>
      <c r="V131" s="89"/>
      <c r="W131" s="89"/>
      <c r="X131" s="89"/>
      <c r="Y131" s="89"/>
      <c r="Z131" s="91"/>
      <c r="AA131" s="91"/>
      <c r="AB131" s="91"/>
      <c r="AC131" s="91"/>
      <c r="AD131" s="91"/>
      <c r="AE131" s="91">
        <v>0</v>
      </c>
      <c r="AF131" s="91"/>
      <c r="AG131" s="91"/>
      <c r="AH131" s="91"/>
      <c r="AI131" s="91">
        <v>0</v>
      </c>
      <c r="AJ131" s="91"/>
      <c r="AK131" s="91"/>
      <c r="AL131" s="91"/>
      <c r="AM131" s="91"/>
      <c r="AN131" s="91"/>
      <c r="AO131" s="91"/>
      <c r="AP131" s="91"/>
    </row>
    <row r="132" spans="1:42" hidden="1" outlineLevel="1">
      <c r="A132" s="20"/>
      <c r="B132" s="187" t="s">
        <v>72</v>
      </c>
      <c r="C132" s="89">
        <f t="shared" ca="1" si="92"/>
        <v>110720.02009205434</v>
      </c>
      <c r="D132" s="89">
        <f t="shared" ca="1" si="92"/>
        <v>136567.32226931505</v>
      </c>
      <c r="E132" s="89"/>
      <c r="F132" s="89">
        <f t="shared" ca="1" si="93"/>
        <v>35269386.703861132</v>
      </c>
      <c r="G132" s="89">
        <f t="shared" ca="1" si="93"/>
        <v>14814237.163217589</v>
      </c>
      <c r="H132" s="89"/>
      <c r="I132" s="89">
        <f t="shared" ca="1" si="93"/>
        <v>41187.322895950136</v>
      </c>
      <c r="J132" s="89"/>
      <c r="K132" s="89">
        <f t="shared" ca="1" si="93"/>
        <v>0</v>
      </c>
      <c r="L132" s="89">
        <f t="shared" ca="1" si="93"/>
        <v>1326340.5052675835</v>
      </c>
      <c r="M132" s="89">
        <f t="shared" ca="1" si="93"/>
        <v>88163.357432328368</v>
      </c>
      <c r="N132" s="89"/>
      <c r="O132" s="89"/>
      <c r="P132" s="52">
        <f t="shared" si="94"/>
        <v>759.88606432680581</v>
      </c>
      <c r="Q132" s="89"/>
      <c r="R132" s="89"/>
      <c r="S132" s="89"/>
      <c r="T132" s="89">
        <f t="shared" si="95"/>
        <v>0</v>
      </c>
      <c r="U132" s="89"/>
      <c r="V132" s="89"/>
      <c r="W132" s="89"/>
      <c r="X132" s="89"/>
      <c r="Y132" s="89"/>
      <c r="Z132" s="91"/>
      <c r="AA132" s="91"/>
      <c r="AB132" s="91"/>
      <c r="AC132" s="91"/>
      <c r="AD132" s="91"/>
      <c r="AE132" s="91">
        <v>0</v>
      </c>
      <c r="AF132" s="91"/>
      <c r="AG132" s="91"/>
      <c r="AH132" s="91"/>
      <c r="AI132" s="91">
        <v>0</v>
      </c>
      <c r="AJ132" s="91"/>
      <c r="AK132" s="91"/>
      <c r="AL132" s="91"/>
      <c r="AM132" s="91"/>
      <c r="AN132" s="91"/>
      <c r="AO132" s="91"/>
      <c r="AP132" s="91"/>
    </row>
    <row r="133" spans="1:42" hidden="1" outlineLevel="1">
      <c r="A133" s="20"/>
      <c r="B133" s="187" t="s">
        <v>73</v>
      </c>
      <c r="C133" s="89">
        <f t="shared" ca="1" si="92"/>
        <v>19095382942.403702</v>
      </c>
      <c r="D133" s="89">
        <f t="shared" ca="1" si="92"/>
        <v>71206795.495078728</v>
      </c>
      <c r="E133" s="89"/>
      <c r="F133" s="89">
        <f t="shared" ca="1" si="93"/>
        <v>205706510851.00897</v>
      </c>
      <c r="G133" s="89">
        <f t="shared" ca="1" si="93"/>
        <v>61283622091.931389</v>
      </c>
      <c r="H133" s="89"/>
      <c r="I133" s="89">
        <f t="shared" ca="1" si="93"/>
        <v>17026434.799094707</v>
      </c>
      <c r="J133" s="89"/>
      <c r="K133" s="89">
        <f t="shared" ca="1" si="93"/>
        <v>0</v>
      </c>
      <c r="L133" s="89">
        <f t="shared" ca="1" si="93"/>
        <v>4507034682037.4668</v>
      </c>
      <c r="M133" s="89">
        <f t="shared" ca="1" si="93"/>
        <v>37014745.837000847</v>
      </c>
      <c r="N133" s="89"/>
      <c r="O133" s="89"/>
      <c r="P133" s="52">
        <f t="shared" si="94"/>
        <v>453.80696846021362</v>
      </c>
      <c r="Q133" s="89"/>
      <c r="R133" s="89"/>
      <c r="S133" s="89"/>
      <c r="T133" s="89">
        <f t="shared" si="95"/>
        <v>-10.622910111963902</v>
      </c>
      <c r="U133" s="89"/>
      <c r="V133" s="89"/>
      <c r="W133" s="89"/>
      <c r="X133" s="89"/>
      <c r="Y133" s="89"/>
      <c r="Z133" s="91"/>
      <c r="AA133" s="91"/>
      <c r="AB133" s="91"/>
      <c r="AC133" s="91"/>
      <c r="AD133" s="91"/>
      <c r="AE133" s="91">
        <v>0</v>
      </c>
      <c r="AF133" s="91"/>
      <c r="AG133" s="91"/>
      <c r="AH133" s="91"/>
      <c r="AI133" s="91">
        <v>0</v>
      </c>
      <c r="AJ133" s="91"/>
      <c r="AK133" s="91"/>
      <c r="AL133" s="91"/>
      <c r="AM133" s="91"/>
      <c r="AN133" s="91"/>
      <c r="AO133" s="91"/>
      <c r="AP133" s="91"/>
    </row>
    <row r="134" spans="1:42" hidden="1" outlineLevel="1">
      <c r="A134" s="20"/>
      <c r="B134" s="187" t="s">
        <v>74</v>
      </c>
      <c r="C134" s="89">
        <f t="shared" si="92"/>
        <v>201.23940248126198</v>
      </c>
      <c r="D134" s="89">
        <f t="shared" si="92"/>
        <v>306.6500587167061</v>
      </c>
      <c r="E134" s="89"/>
      <c r="F134" s="89">
        <f t="shared" si="93"/>
        <v>4706.5258295189378</v>
      </c>
      <c r="G134" s="89">
        <f t="shared" si="93"/>
        <v>3572.2494805481911</v>
      </c>
      <c r="H134" s="89"/>
      <c r="I134" s="89">
        <f t="shared" si="93"/>
        <v>95.915933515868943</v>
      </c>
      <c r="J134" s="89"/>
      <c r="K134" s="89">
        <f t="shared" si="93"/>
        <v>0</v>
      </c>
      <c r="L134" s="89">
        <f t="shared" si="93"/>
        <v>671.50188909617475</v>
      </c>
      <c r="M134" s="89">
        <f t="shared" si="93"/>
        <v>98.010465877554765</v>
      </c>
      <c r="N134" s="89"/>
      <c r="O134" s="89"/>
      <c r="P134" s="52">
        <f t="shared" si="94"/>
        <v>785.58024028045941</v>
      </c>
      <c r="Q134" s="89"/>
      <c r="R134" s="89"/>
      <c r="S134" s="89"/>
      <c r="T134" s="89">
        <f t="shared" si="95"/>
        <v>-10.470735075393835</v>
      </c>
      <c r="U134" s="89"/>
      <c r="V134" s="89"/>
      <c r="W134" s="89"/>
      <c r="X134" s="89"/>
      <c r="Y134" s="89"/>
      <c r="Z134" s="91"/>
      <c r="AA134" s="91"/>
      <c r="AB134" s="91"/>
      <c r="AC134" s="91"/>
      <c r="AD134" s="91"/>
      <c r="AE134" s="91">
        <v>0</v>
      </c>
      <c r="AF134" s="91"/>
      <c r="AG134" s="91"/>
      <c r="AH134" s="91"/>
      <c r="AI134" s="91">
        <v>0</v>
      </c>
      <c r="AJ134" s="91"/>
      <c r="AK134" s="91"/>
      <c r="AL134" s="91"/>
      <c r="AM134" s="91"/>
      <c r="AN134" s="91"/>
      <c r="AO134" s="91"/>
      <c r="AP134" s="91"/>
    </row>
    <row r="135" spans="1:42" hidden="1" outlineLevel="1">
      <c r="A135" s="20"/>
      <c r="B135" s="187" t="s">
        <v>75</v>
      </c>
      <c r="C135" s="164">
        <f t="shared" si="92"/>
        <v>246.80456039910246</v>
      </c>
      <c r="D135" s="164">
        <f t="shared" si="92"/>
        <v>290.7923326357888</v>
      </c>
      <c r="E135" s="164"/>
      <c r="F135" s="164">
        <f t="shared" si="93"/>
        <v>5519.3302048701244</v>
      </c>
      <c r="G135" s="164">
        <f t="shared" si="93"/>
        <v>3066.6151942369897</v>
      </c>
      <c r="H135" s="164"/>
      <c r="I135" s="164">
        <f t="shared" si="93"/>
        <v>95.81126636802648</v>
      </c>
      <c r="J135" s="164"/>
      <c r="K135" s="164">
        <f t="shared" si="93"/>
        <v>0</v>
      </c>
      <c r="L135" s="164">
        <f t="shared" si="93"/>
        <v>645.1346429360899</v>
      </c>
      <c r="M135" s="188">
        <f t="shared" si="93"/>
        <v>94.139668274533776</v>
      </c>
      <c r="N135" s="164"/>
      <c r="O135" s="107"/>
      <c r="P135" s="189">
        <f t="shared" si="94"/>
        <v>668.0244520893948</v>
      </c>
      <c r="Q135" s="107"/>
      <c r="R135" s="107"/>
      <c r="S135" s="164"/>
      <c r="T135" s="107">
        <f t="shared" si="95"/>
        <v>-10.327931580379005</v>
      </c>
      <c r="U135" s="107"/>
      <c r="V135" s="107"/>
      <c r="W135" s="107"/>
      <c r="X135" s="107"/>
      <c r="Y135" s="107"/>
      <c r="Z135" s="177"/>
      <c r="AA135" s="177"/>
      <c r="AB135" s="177"/>
      <c r="AC135" s="177"/>
      <c r="AD135" s="177"/>
      <c r="AE135" s="177">
        <v>0</v>
      </c>
      <c r="AF135" s="177"/>
      <c r="AG135" s="177"/>
      <c r="AH135" s="177"/>
      <c r="AI135" s="177">
        <v>0</v>
      </c>
      <c r="AJ135" s="177"/>
      <c r="AK135" s="177"/>
      <c r="AL135" s="177"/>
      <c r="AM135" s="177"/>
      <c r="AN135" s="177"/>
      <c r="AO135" s="177"/>
      <c r="AP135" s="177"/>
    </row>
    <row r="136" spans="1:42" hidden="1" outlineLevel="1">
      <c r="A136" s="20"/>
      <c r="B136" s="187" t="s">
        <v>76</v>
      </c>
      <c r="C136" s="164">
        <f t="shared" si="92"/>
        <v>267.45556714003948</v>
      </c>
      <c r="D136" s="164">
        <f t="shared" si="92"/>
        <v>278.09030702119344</v>
      </c>
      <c r="E136" s="164"/>
      <c r="F136" s="164">
        <f t="shared" si="93"/>
        <v>5812.9125701707299</v>
      </c>
      <c r="G136" s="164">
        <f t="shared" si="93"/>
        <v>2893.1987785715519</v>
      </c>
      <c r="H136" s="164"/>
      <c r="I136" s="164">
        <f t="shared" si="93"/>
        <v>88.029279344068257</v>
      </c>
      <c r="J136" s="164"/>
      <c r="K136" s="164">
        <f t="shared" si="93"/>
        <v>0</v>
      </c>
      <c r="L136" s="164">
        <f t="shared" si="93"/>
        <v>615.19242562665215</v>
      </c>
      <c r="M136" s="188">
        <f t="shared" si="93"/>
        <v>90.9462095449651</v>
      </c>
      <c r="N136" s="164"/>
      <c r="O136" s="107"/>
      <c r="P136" s="189">
        <f t="shared" si="94"/>
        <v>696.62806741306576</v>
      </c>
      <c r="Q136" s="107"/>
      <c r="R136" s="107"/>
      <c r="S136" s="164"/>
      <c r="T136" s="107">
        <f t="shared" si="95"/>
        <v>-10.187108240546673</v>
      </c>
      <c r="U136" s="107"/>
      <c r="V136" s="107"/>
      <c r="W136" s="107"/>
      <c r="X136" s="107"/>
      <c r="Y136" s="107"/>
      <c r="Z136" s="177"/>
      <c r="AA136" s="177"/>
      <c r="AB136" s="177"/>
      <c r="AC136" s="177"/>
      <c r="AD136" s="177"/>
      <c r="AE136" s="177">
        <f>+AE102-AE119</f>
        <v>2.366370606600861</v>
      </c>
      <c r="AF136" s="177"/>
      <c r="AG136" s="177"/>
      <c r="AH136" s="177"/>
      <c r="AI136" s="177">
        <f>+AI102-AI119</f>
        <v>13017.910506901644</v>
      </c>
      <c r="AJ136" s="177"/>
      <c r="AK136" s="177"/>
      <c r="AL136" s="177"/>
      <c r="AM136" s="177"/>
      <c r="AN136" s="177"/>
      <c r="AO136" s="177"/>
      <c r="AP136" s="177"/>
    </row>
    <row r="137" spans="1:42" hidden="1" outlineLevel="1">
      <c r="A137" s="20"/>
      <c r="B137" s="187" t="s">
        <v>77</v>
      </c>
      <c r="C137" s="164">
        <f t="shared" si="92"/>
        <v>249.62467919210533</v>
      </c>
      <c r="D137" s="164">
        <f t="shared" si="92"/>
        <v>311.48127673125867</v>
      </c>
      <c r="E137" s="164"/>
      <c r="F137" s="164">
        <f t="shared" si="93"/>
        <v>6013.0178787303739</v>
      </c>
      <c r="G137" s="164">
        <f t="shared" si="93"/>
        <v>2647.8158945754881</v>
      </c>
      <c r="H137" s="164"/>
      <c r="I137" s="164">
        <f t="shared" si="93"/>
        <v>84.849734006465468</v>
      </c>
      <c r="J137" s="164"/>
      <c r="K137" s="164">
        <f t="shared" si="93"/>
        <v>0</v>
      </c>
      <c r="L137" s="164">
        <f t="shared" si="93"/>
        <v>582.63576469759539</v>
      </c>
      <c r="M137" s="188">
        <f t="shared" si="93"/>
        <v>87.398653924495193</v>
      </c>
      <c r="N137" s="164"/>
      <c r="O137" s="107"/>
      <c r="P137" s="189">
        <f t="shared" si="94"/>
        <v>792.45006712478857</v>
      </c>
      <c r="Q137" s="107"/>
      <c r="R137" s="107"/>
      <c r="S137" s="164"/>
      <c r="T137" s="107">
        <f t="shared" si="95"/>
        <v>-10.043507686973642</v>
      </c>
      <c r="U137" s="107"/>
      <c r="V137" s="107"/>
      <c r="W137" s="107"/>
      <c r="X137" s="107"/>
      <c r="Y137" s="107"/>
      <c r="Z137" s="177"/>
      <c r="AA137" s="177"/>
      <c r="AB137" s="177"/>
      <c r="AC137" s="177"/>
      <c r="AD137" s="177"/>
      <c r="AE137" s="177">
        <f>+AE103-AE120</f>
        <v>3.2752447432263794</v>
      </c>
      <c r="AF137" s="177"/>
      <c r="AG137" s="177"/>
      <c r="AH137" s="177"/>
      <c r="AI137" s="177">
        <f>+AI103-AI120</f>
        <v>12135.806136347768</v>
      </c>
      <c r="AJ137" s="177"/>
      <c r="AK137" s="177"/>
      <c r="AL137" s="177"/>
      <c r="AM137" s="177"/>
      <c r="AN137" s="177"/>
      <c r="AO137" s="177"/>
      <c r="AP137" s="177"/>
    </row>
    <row r="138" spans="1:42" hidden="1" outlineLevel="1">
      <c r="A138" s="20"/>
      <c r="B138" s="187" t="s">
        <v>78</v>
      </c>
      <c r="C138" s="164">
        <f t="shared" si="92"/>
        <v>244.7068537106158</v>
      </c>
      <c r="D138" s="164">
        <f t="shared" si="92"/>
        <v>288.7656759136986</v>
      </c>
      <c r="E138" s="164"/>
      <c r="F138" s="164">
        <f t="shared" si="93"/>
        <v>5833.0862380646486</v>
      </c>
      <c r="G138" s="164">
        <f t="shared" si="93"/>
        <v>2612.9109308934399</v>
      </c>
      <c r="H138" s="164"/>
      <c r="I138" s="164">
        <f t="shared" si="93"/>
        <v>72.98704188420831</v>
      </c>
      <c r="J138" s="164"/>
      <c r="K138" s="164">
        <f t="shared" si="93"/>
        <v>0</v>
      </c>
      <c r="L138" s="164">
        <f t="shared" si="93"/>
        <v>546.57444390839862</v>
      </c>
      <c r="M138" s="188">
        <f t="shared" si="93"/>
        <v>80.747415791814149</v>
      </c>
      <c r="N138" s="164"/>
      <c r="O138" s="107"/>
      <c r="P138" s="189">
        <f t="shared" si="94"/>
        <v>800.9929850202733</v>
      </c>
      <c r="Q138" s="107"/>
      <c r="R138" s="107"/>
      <c r="S138" s="164"/>
      <c r="T138" s="107">
        <f t="shared" si="95"/>
        <v>-9.9019422745799233</v>
      </c>
      <c r="U138" s="107"/>
      <c r="V138" s="107"/>
      <c r="W138" s="107"/>
      <c r="X138" s="107"/>
      <c r="Y138" s="107"/>
      <c r="Z138" s="177"/>
      <c r="AA138" s="177"/>
      <c r="AB138" s="177"/>
      <c r="AC138" s="177"/>
      <c r="AD138" s="177"/>
      <c r="AE138" s="177">
        <f>+AE104-AE121</f>
        <v>1.8878043753902833</v>
      </c>
      <c r="AF138" s="177"/>
      <c r="AG138" s="177"/>
      <c r="AH138" s="177"/>
      <c r="AI138" s="177">
        <f>+AI104-AI121</f>
        <v>13418.619689674317</v>
      </c>
      <c r="AJ138" s="177"/>
      <c r="AK138" s="177"/>
      <c r="AL138" s="177"/>
      <c r="AM138" s="177"/>
      <c r="AN138" s="177"/>
      <c r="AO138" s="177"/>
      <c r="AP138" s="177"/>
    </row>
    <row r="139" spans="1:42" hidden="1" outlineLevel="1">
      <c r="A139" s="20"/>
      <c r="B139" s="190" t="s">
        <v>79</v>
      </c>
      <c r="C139" s="191">
        <f t="shared" si="92"/>
        <v>260.60085306922713</v>
      </c>
      <c r="D139" s="191">
        <f t="shared" si="92"/>
        <v>289.5709283685743</v>
      </c>
      <c r="E139" s="191"/>
      <c r="F139" s="191">
        <f t="shared" si="93"/>
        <v>6922.7908812082178</v>
      </c>
      <c r="G139" s="191">
        <f t="shared" si="93"/>
        <v>2621.7924955590888</v>
      </c>
      <c r="H139" s="191"/>
      <c r="I139" s="191">
        <f t="shared" si="93"/>
        <v>77.633219181593319</v>
      </c>
      <c r="J139" s="191"/>
      <c r="K139" s="191">
        <f t="shared" si="93"/>
        <v>0</v>
      </c>
      <c r="L139" s="191">
        <f t="shared" si="93"/>
        <v>525.27629011560578</v>
      </c>
      <c r="M139" s="192">
        <f t="shared" si="93"/>
        <v>77.731940178057698</v>
      </c>
      <c r="N139" s="191"/>
      <c r="O139" s="193"/>
      <c r="P139" s="194">
        <f t="shared" si="94"/>
        <v>867.79086859140841</v>
      </c>
      <c r="Q139" s="193"/>
      <c r="R139" s="193"/>
      <c r="S139" s="191"/>
      <c r="T139" s="193">
        <f t="shared" si="95"/>
        <v>0</v>
      </c>
      <c r="U139" s="193"/>
      <c r="V139" s="107"/>
      <c r="W139" s="107"/>
      <c r="X139" s="107"/>
      <c r="Y139" s="107"/>
      <c r="Z139" s="177"/>
      <c r="AA139" s="177"/>
      <c r="AB139" s="177"/>
      <c r="AC139" s="177"/>
      <c r="AD139" s="177"/>
      <c r="AE139" s="177">
        <f>+AE105-AE122</f>
        <v>1.3855381562426068</v>
      </c>
      <c r="AF139" s="177"/>
      <c r="AG139" s="177"/>
      <c r="AH139" s="177"/>
      <c r="AI139" s="177">
        <f>+AI105-AI122</f>
        <v>13018.509923325433</v>
      </c>
      <c r="AJ139" s="177"/>
      <c r="AK139" s="177"/>
      <c r="AL139" s="177"/>
      <c r="AM139" s="177"/>
      <c r="AN139" s="177"/>
      <c r="AO139" s="177"/>
      <c r="AP139" s="183"/>
    </row>
    <row r="140" spans="1:42" hidden="1" outlineLevel="1">
      <c r="A140" s="20"/>
      <c r="B140" s="184" t="s">
        <v>80</v>
      </c>
      <c r="C140" s="64">
        <f t="shared" ref="C140:M140" ca="1" si="96">AVERAGE(C128:C139)</f>
        <v>20142.627807855035</v>
      </c>
      <c r="D140" s="64">
        <f t="shared" ca="1" si="96"/>
        <v>22383.757849829821</v>
      </c>
      <c r="E140" s="64"/>
      <c r="F140" s="64">
        <f t="shared" ca="1" si="96"/>
        <v>17152917063.927656</v>
      </c>
      <c r="G140" s="64">
        <f t="shared" ca="1" si="96"/>
        <v>18668963898.394234</v>
      </c>
      <c r="H140" s="64"/>
      <c r="I140" s="64">
        <f t="shared" ca="1" si="96"/>
        <v>1361487.3315254885</v>
      </c>
      <c r="J140" s="64"/>
      <c r="K140" s="64">
        <f t="shared" ca="1" si="96"/>
        <v>-0.29050000000000004</v>
      </c>
      <c r="L140" s="64">
        <f t="shared" ca="1" si="96"/>
        <v>234368453.26527855</v>
      </c>
      <c r="M140" s="64">
        <f t="shared" ca="1" si="96"/>
        <v>14567.260211613886</v>
      </c>
      <c r="N140" s="64"/>
      <c r="O140" s="107"/>
      <c r="P140" s="107">
        <f>AVERAGE(P128:P139)</f>
        <v>917.09667070991566</v>
      </c>
      <c r="Q140" s="107"/>
      <c r="R140" s="107"/>
      <c r="S140" s="64"/>
      <c r="T140" s="107">
        <f>AVERAGE(T128:T139)</f>
        <v>-5.1295112474864153</v>
      </c>
      <c r="U140" s="107"/>
      <c r="V140" s="107"/>
      <c r="W140" s="107"/>
      <c r="X140" s="107"/>
      <c r="Y140" s="107"/>
      <c r="Z140" s="185"/>
      <c r="AA140" s="185"/>
      <c r="AB140" s="185"/>
      <c r="AC140" s="185"/>
      <c r="AD140" s="185"/>
      <c r="AE140" s="185">
        <f>AVERAGE(AE128:AE139)</f>
        <v>0.74291315678834424</v>
      </c>
      <c r="AF140" s="185"/>
      <c r="AG140" s="185"/>
      <c r="AH140" s="185"/>
      <c r="AI140" s="185">
        <f>AVERAGE(AI128:AI139)</f>
        <v>4299.2371880207638</v>
      </c>
      <c r="AJ140" s="185"/>
      <c r="AK140" s="185"/>
      <c r="AL140" s="185"/>
      <c r="AM140" s="185"/>
      <c r="AN140" s="185"/>
      <c r="AO140" s="185"/>
      <c r="AP140" s="186"/>
    </row>
    <row r="141" spans="1:42" hidden="1" outlineLevel="1">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c r="AP141" s="20"/>
    </row>
    <row r="142" spans="1:42" hidden="1" outlineLevel="1">
      <c r="A142" s="20"/>
      <c r="B142" t="s">
        <v>91</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c r="AP142" s="20"/>
    </row>
    <row r="143" spans="1:42" ht="27.6" hidden="1" outlineLevel="1">
      <c r="A143" s="20"/>
      <c r="B143" s="97" t="s">
        <v>23</v>
      </c>
      <c r="C143" s="97" t="s">
        <v>24</v>
      </c>
      <c r="D143" s="97" t="s">
        <v>25</v>
      </c>
      <c r="E143" s="97"/>
      <c r="F143" s="97" t="s">
        <v>27</v>
      </c>
      <c r="G143" s="97" t="s">
        <v>28</v>
      </c>
      <c r="H143" s="97"/>
      <c r="I143" s="97" t="s">
        <v>31</v>
      </c>
      <c r="J143" s="97"/>
      <c r="K143" s="97" t="s">
        <v>32</v>
      </c>
      <c r="L143" s="97" t="s">
        <v>33</v>
      </c>
      <c r="M143" s="97" t="s">
        <v>34</v>
      </c>
      <c r="N143" s="97"/>
      <c r="O143" s="97"/>
      <c r="P143" s="97" t="s">
        <v>88</v>
      </c>
      <c r="Q143" s="97"/>
      <c r="R143" s="97"/>
      <c r="S143" s="97"/>
      <c r="T143" s="97" t="s">
        <v>42</v>
      </c>
      <c r="U143" s="97"/>
      <c r="V143" s="97"/>
      <c r="W143" s="97"/>
      <c r="X143" s="97"/>
      <c r="Y143" s="97"/>
      <c r="Z143" s="165"/>
      <c r="AA143" s="165"/>
      <c r="AB143" s="165"/>
      <c r="AC143" s="165"/>
      <c r="AD143" s="165"/>
      <c r="AE143" s="166" t="s">
        <v>56</v>
      </c>
      <c r="AF143" s="167"/>
      <c r="AG143" s="167"/>
      <c r="AH143" s="167"/>
      <c r="AI143" s="168" t="s">
        <v>89</v>
      </c>
      <c r="AJ143" s="165"/>
      <c r="AK143" s="165"/>
      <c r="AL143" s="165"/>
      <c r="AM143" s="165"/>
      <c r="AN143" s="165"/>
      <c r="AO143" s="167"/>
      <c r="AP143" s="169"/>
    </row>
    <row r="144" spans="1:42" hidden="1" outlineLevel="1">
      <c r="A144" s="20"/>
      <c r="B144" s="170"/>
      <c r="C144" s="38" t="s">
        <v>66</v>
      </c>
      <c r="D144" s="38" t="s">
        <v>66</v>
      </c>
      <c r="E144" s="38"/>
      <c r="F144" s="38" t="s">
        <v>66</v>
      </c>
      <c r="G144" s="38" t="s">
        <v>66</v>
      </c>
      <c r="H144" s="38"/>
      <c r="I144" s="38" t="s">
        <v>66</v>
      </c>
      <c r="J144" s="38"/>
      <c r="K144" s="38" t="s">
        <v>66</v>
      </c>
      <c r="L144" s="38" t="s">
        <v>66</v>
      </c>
      <c r="M144" s="38" t="s">
        <v>66</v>
      </c>
      <c r="N144" s="38"/>
      <c r="O144" s="38"/>
      <c r="P144" s="38" t="s">
        <v>66</v>
      </c>
      <c r="Q144" s="38"/>
      <c r="R144" s="38"/>
      <c r="S144" s="38"/>
      <c r="T144" s="38" t="s">
        <v>66</v>
      </c>
      <c r="U144" s="38"/>
      <c r="V144" s="38"/>
      <c r="W144" s="38"/>
      <c r="X144" s="38"/>
      <c r="Y144" s="38"/>
      <c r="Z144" s="171"/>
      <c r="AA144" s="171"/>
      <c r="AB144" s="171"/>
      <c r="AC144" s="171"/>
      <c r="AD144" s="171"/>
      <c r="AE144" s="35" t="s">
        <v>66</v>
      </c>
      <c r="AF144" s="36"/>
      <c r="AG144" s="36"/>
      <c r="AH144" s="36"/>
      <c r="AI144" s="36" t="s">
        <v>66</v>
      </c>
      <c r="AJ144" s="171"/>
      <c r="AK144" s="171"/>
      <c r="AL144" s="171"/>
      <c r="AM144" s="171"/>
      <c r="AN144" s="171"/>
      <c r="AO144" s="36"/>
      <c r="AP144" s="40"/>
    </row>
    <row r="145" spans="1:42" hidden="1" outlineLevel="1">
      <c r="A145" s="20"/>
      <c r="B145" s="50" t="s">
        <v>68</v>
      </c>
      <c r="C145" s="89">
        <v>0</v>
      </c>
      <c r="D145" s="89">
        <v>0</v>
      </c>
      <c r="E145" s="89"/>
      <c r="F145" s="89" t="e">
        <f>'[3]3) Roy_HPR'!F102</f>
        <v>#REF!</v>
      </c>
      <c r="G145" s="89" t="e">
        <f>'[3]3) Roy_HPR'!K102</f>
        <v>#REF!</v>
      </c>
      <c r="H145" s="89"/>
      <c r="I145" s="89">
        <v>0</v>
      </c>
      <c r="J145" s="89"/>
      <c r="K145" s="89">
        <v>0</v>
      </c>
      <c r="L145" s="89">
        <v>0</v>
      </c>
      <c r="M145" s="90">
        <v>0</v>
      </c>
      <c r="N145" s="89"/>
      <c r="O145" s="89"/>
      <c r="P145" s="89">
        <v>0</v>
      </c>
      <c r="Q145" s="89"/>
      <c r="R145" s="89"/>
      <c r="S145" s="89"/>
      <c r="T145" s="172">
        <f>'[3]3) Roy_HPR'!D145</f>
        <v>0</v>
      </c>
      <c r="U145" s="89"/>
      <c r="V145" s="89"/>
      <c r="W145" s="89"/>
      <c r="X145" s="89"/>
      <c r="Y145" s="89"/>
      <c r="Z145" s="91"/>
      <c r="AA145" s="91"/>
      <c r="AB145" s="91"/>
      <c r="AC145" s="91"/>
      <c r="AD145" s="91"/>
      <c r="AE145" s="91"/>
      <c r="AF145" s="91"/>
      <c r="AG145" s="91"/>
      <c r="AH145" s="91"/>
      <c r="AI145" s="91"/>
      <c r="AJ145" s="91"/>
      <c r="AK145" s="91"/>
      <c r="AL145" s="91"/>
      <c r="AM145" s="91"/>
      <c r="AN145" s="91"/>
      <c r="AO145" s="91"/>
      <c r="AP145" s="91"/>
    </row>
    <row r="146" spans="1:42" hidden="1" outlineLevel="1">
      <c r="A146" s="20"/>
      <c r="B146" s="50" t="s">
        <v>69</v>
      </c>
      <c r="C146" s="89">
        <v>0</v>
      </c>
      <c r="D146" s="89">
        <v>0</v>
      </c>
      <c r="E146" s="89"/>
      <c r="F146" s="89" t="e">
        <f>'[3]3) Roy_HPR'!F103</f>
        <v>#REF!</v>
      </c>
      <c r="G146" s="89" t="e">
        <f>'[3]3) Roy_HPR'!K103</f>
        <v>#REF!</v>
      </c>
      <c r="H146" s="89"/>
      <c r="I146" s="89">
        <v>0</v>
      </c>
      <c r="J146" s="89"/>
      <c r="K146" s="89">
        <v>0</v>
      </c>
      <c r="L146" s="89">
        <v>0</v>
      </c>
      <c r="M146" s="90">
        <v>0</v>
      </c>
      <c r="N146" s="89"/>
      <c r="O146" s="89"/>
      <c r="P146" s="89">
        <v>0</v>
      </c>
      <c r="Q146" s="89"/>
      <c r="R146" s="89"/>
      <c r="S146" s="89"/>
      <c r="T146" s="89">
        <f>'[3]3) Roy_HPR'!D146</f>
        <v>0</v>
      </c>
      <c r="U146" s="89"/>
      <c r="V146" s="89"/>
      <c r="W146" s="89"/>
      <c r="X146" s="89"/>
      <c r="Y146" s="89"/>
      <c r="Z146" s="91"/>
      <c r="AA146" s="91"/>
      <c r="AB146" s="91"/>
      <c r="AC146" s="91"/>
      <c r="AD146" s="91"/>
      <c r="AE146" s="91"/>
      <c r="AF146" s="91"/>
      <c r="AG146" s="91"/>
      <c r="AH146" s="91"/>
      <c r="AI146" s="91"/>
      <c r="AJ146" s="91"/>
      <c r="AK146" s="91"/>
      <c r="AL146" s="91"/>
      <c r="AM146" s="91"/>
      <c r="AN146" s="91"/>
      <c r="AO146" s="91"/>
      <c r="AP146" s="91"/>
    </row>
    <row r="147" spans="1:42" hidden="1" outlineLevel="1">
      <c r="A147" s="20"/>
      <c r="B147" s="50" t="s">
        <v>70</v>
      </c>
      <c r="C147" s="89">
        <v>0</v>
      </c>
      <c r="D147" s="89">
        <v>0</v>
      </c>
      <c r="E147" s="89"/>
      <c r="F147" s="89">
        <f>'[3]3) Roy_HPR'!F104</f>
        <v>19</v>
      </c>
      <c r="G147" s="89">
        <f>'[3]3) Roy_HPR'!K104</f>
        <v>10</v>
      </c>
      <c r="H147" s="89"/>
      <c r="I147" s="89">
        <v>0</v>
      </c>
      <c r="J147" s="89"/>
      <c r="K147" s="89">
        <v>0</v>
      </c>
      <c r="L147" s="89">
        <v>0</v>
      </c>
      <c r="M147" s="90">
        <v>0</v>
      </c>
      <c r="N147" s="89"/>
      <c r="O147" s="89"/>
      <c r="P147" s="89">
        <v>0</v>
      </c>
      <c r="Q147" s="89"/>
      <c r="R147" s="89"/>
      <c r="S147" s="89"/>
      <c r="T147" s="89">
        <f>'[3]3) Roy_HPR'!D147</f>
        <v>0</v>
      </c>
      <c r="U147" s="89"/>
      <c r="V147" s="89"/>
      <c r="W147" s="89"/>
      <c r="X147" s="89"/>
      <c r="Y147" s="89"/>
      <c r="Z147" s="91"/>
      <c r="AA147" s="91"/>
      <c r="AB147" s="91"/>
      <c r="AC147" s="91"/>
      <c r="AD147" s="91"/>
      <c r="AE147" s="91"/>
      <c r="AF147" s="91"/>
      <c r="AG147" s="91"/>
      <c r="AH147" s="91"/>
      <c r="AI147" s="91"/>
      <c r="AJ147" s="91"/>
      <c r="AK147" s="91"/>
      <c r="AL147" s="91"/>
      <c r="AM147" s="91"/>
      <c r="AN147" s="91"/>
      <c r="AO147" s="91"/>
      <c r="AP147" s="91"/>
    </row>
    <row r="148" spans="1:42" hidden="1" outlineLevel="1">
      <c r="A148" s="20"/>
      <c r="B148" s="50" t="s">
        <v>71</v>
      </c>
      <c r="C148" s="89">
        <v>0</v>
      </c>
      <c r="D148" s="89">
        <v>0</v>
      </c>
      <c r="E148" s="89"/>
      <c r="F148" s="89">
        <f>'[3]3) Roy_HPR'!D120</f>
        <v>286</v>
      </c>
      <c r="G148" s="89">
        <f>'[3]3) Roy_HPR'!F120</f>
        <v>172</v>
      </c>
      <c r="H148" s="89"/>
      <c r="I148" s="89">
        <v>0</v>
      </c>
      <c r="J148" s="89"/>
      <c r="K148" s="89">
        <v>0</v>
      </c>
      <c r="L148" s="89">
        <v>0</v>
      </c>
      <c r="M148" s="90">
        <v>0</v>
      </c>
      <c r="N148" s="89"/>
      <c r="O148" s="89"/>
      <c r="P148" s="89">
        <v>0</v>
      </c>
      <c r="Q148" s="89"/>
      <c r="R148" s="89"/>
      <c r="S148" s="89"/>
      <c r="T148" s="89">
        <f>'[3]3) Roy_HPR'!D148</f>
        <v>0</v>
      </c>
      <c r="U148" s="89"/>
      <c r="V148" s="89"/>
      <c r="W148" s="89"/>
      <c r="X148" s="89"/>
      <c r="Y148" s="89"/>
      <c r="Z148" s="91"/>
      <c r="AA148" s="91"/>
      <c r="AB148" s="91"/>
      <c r="AC148" s="91"/>
      <c r="AD148" s="91"/>
      <c r="AE148" s="91"/>
      <c r="AF148" s="91"/>
      <c r="AG148" s="91"/>
      <c r="AH148" s="91"/>
      <c r="AI148" s="91"/>
      <c r="AJ148" s="91"/>
      <c r="AK148" s="91"/>
      <c r="AL148" s="91"/>
      <c r="AM148" s="91"/>
      <c r="AN148" s="91"/>
      <c r="AO148" s="91"/>
      <c r="AP148" s="91"/>
    </row>
    <row r="149" spans="1:42" hidden="1" outlineLevel="1">
      <c r="A149" s="20"/>
      <c r="B149" s="50" t="s">
        <v>72</v>
      </c>
      <c r="C149" s="89">
        <v>0</v>
      </c>
      <c r="D149" s="89">
        <v>0</v>
      </c>
      <c r="E149" s="89"/>
      <c r="F149" s="89">
        <f>'[3]3) Roy_HPR'!D121</f>
        <v>905</v>
      </c>
      <c r="G149" s="89">
        <f>'[3]3) Roy_HPR'!F121</f>
        <v>383</v>
      </c>
      <c r="H149" s="89"/>
      <c r="I149" s="89">
        <v>0</v>
      </c>
      <c r="J149" s="89"/>
      <c r="K149" s="89">
        <v>0</v>
      </c>
      <c r="L149" s="89">
        <v>0</v>
      </c>
      <c r="M149" s="90">
        <v>0</v>
      </c>
      <c r="N149" s="89"/>
      <c r="O149" s="89"/>
      <c r="P149" s="89">
        <v>0</v>
      </c>
      <c r="Q149" s="89"/>
      <c r="R149" s="89"/>
      <c r="S149" s="89"/>
      <c r="T149" s="89">
        <f>'[3]3) Roy_HPR'!D149</f>
        <v>0</v>
      </c>
      <c r="U149" s="89"/>
      <c r="V149" s="89"/>
      <c r="W149" s="89"/>
      <c r="X149" s="89"/>
      <c r="Y149" s="89"/>
      <c r="Z149" s="91"/>
      <c r="AA149" s="91"/>
      <c r="AB149" s="91"/>
      <c r="AC149" s="91"/>
      <c r="AD149" s="91"/>
      <c r="AE149" s="91"/>
      <c r="AF149" s="91"/>
      <c r="AG149" s="91"/>
      <c r="AH149" s="91"/>
      <c r="AI149" s="91"/>
      <c r="AJ149" s="91"/>
      <c r="AK149" s="91"/>
      <c r="AL149" s="91"/>
      <c r="AM149" s="91"/>
      <c r="AN149" s="91"/>
      <c r="AO149" s="91"/>
      <c r="AP149" s="91"/>
    </row>
    <row r="150" spans="1:42" hidden="1" outlineLevel="1">
      <c r="A150" s="20"/>
      <c r="B150" s="50" t="s">
        <v>73</v>
      </c>
      <c r="C150" s="89">
        <v>0</v>
      </c>
      <c r="D150" s="89">
        <v>0</v>
      </c>
      <c r="E150" s="89"/>
      <c r="F150" s="89">
        <f>'[3]3) Roy_HPR'!D122</f>
        <v>888</v>
      </c>
      <c r="G150" s="89">
        <f>'[3]3) Roy_HPR'!F122</f>
        <v>435</v>
      </c>
      <c r="H150" s="89"/>
      <c r="I150" s="89">
        <v>0</v>
      </c>
      <c r="J150" s="89"/>
      <c r="K150" s="89">
        <v>0</v>
      </c>
      <c r="L150" s="89">
        <v>0</v>
      </c>
      <c r="M150" s="90">
        <v>0</v>
      </c>
      <c r="N150" s="89"/>
      <c r="O150" s="89"/>
      <c r="P150" s="89">
        <v>0</v>
      </c>
      <c r="Q150" s="89"/>
      <c r="R150" s="89"/>
      <c r="S150" s="89"/>
      <c r="T150" s="89">
        <f>'[3]3) Roy_HPR'!D150</f>
        <v>0</v>
      </c>
      <c r="U150" s="89"/>
      <c r="V150" s="89"/>
      <c r="W150" s="89"/>
      <c r="X150" s="89"/>
      <c r="Y150" s="89"/>
      <c r="Z150" s="91"/>
      <c r="AA150" s="91"/>
      <c r="AB150" s="91"/>
      <c r="AC150" s="91"/>
      <c r="AD150" s="91"/>
      <c r="AE150" s="91"/>
      <c r="AF150" s="91"/>
      <c r="AG150" s="91"/>
      <c r="AH150" s="91"/>
      <c r="AI150" s="91"/>
      <c r="AJ150" s="91"/>
      <c r="AK150" s="91"/>
      <c r="AL150" s="91"/>
      <c r="AM150" s="91"/>
      <c r="AN150" s="91"/>
      <c r="AO150" s="91"/>
      <c r="AP150" s="91"/>
    </row>
    <row r="151" spans="1:42" hidden="1" outlineLevel="1">
      <c r="A151" s="20"/>
      <c r="B151" s="50" t="s">
        <v>74</v>
      </c>
      <c r="C151" s="89">
        <v>0</v>
      </c>
      <c r="D151" s="89">
        <v>0</v>
      </c>
      <c r="E151" s="89"/>
      <c r="F151" s="89">
        <f>'[3]3) Roy_HPR'!D123</f>
        <v>619</v>
      </c>
      <c r="G151" s="89">
        <f>'[3]3) Roy_HPR'!F123</f>
        <v>279</v>
      </c>
      <c r="H151" s="89"/>
      <c r="I151" s="89">
        <v>0</v>
      </c>
      <c r="J151" s="89"/>
      <c r="K151" s="89">
        <v>0</v>
      </c>
      <c r="L151" s="89">
        <v>0</v>
      </c>
      <c r="M151" s="90">
        <v>0</v>
      </c>
      <c r="N151" s="89"/>
      <c r="O151" s="89"/>
      <c r="P151" s="89">
        <v>0</v>
      </c>
      <c r="Q151" s="89"/>
      <c r="R151" s="89"/>
      <c r="S151" s="89"/>
      <c r="T151" s="89">
        <f>'[3]3) Roy_HPR'!D151</f>
        <v>3.6951307284902803</v>
      </c>
      <c r="U151" s="89"/>
      <c r="V151" s="89"/>
      <c r="W151" s="89"/>
      <c r="X151" s="89"/>
      <c r="Y151" s="89"/>
      <c r="Z151" s="91"/>
      <c r="AA151" s="91"/>
      <c r="AB151" s="91"/>
      <c r="AC151" s="91"/>
      <c r="AD151" s="91"/>
      <c r="AE151" s="91"/>
      <c r="AF151" s="91"/>
      <c r="AG151" s="91"/>
      <c r="AH151" s="91"/>
      <c r="AI151" s="91"/>
      <c r="AJ151" s="91"/>
      <c r="AK151" s="91"/>
      <c r="AL151" s="91"/>
      <c r="AM151" s="91"/>
      <c r="AN151" s="91"/>
      <c r="AO151" s="91"/>
      <c r="AP151" s="91"/>
    </row>
    <row r="152" spans="1:42" hidden="1" outlineLevel="1">
      <c r="A152" s="20"/>
      <c r="B152" s="50" t="s">
        <v>75</v>
      </c>
      <c r="C152" s="174">
        <v>0</v>
      </c>
      <c r="D152" s="174">
        <v>0</v>
      </c>
      <c r="E152" s="174"/>
      <c r="F152" s="174" t="e">
        <f>'[3]3) Roy_HPR'!D124</f>
        <v>#REF!</v>
      </c>
      <c r="G152" s="174" t="e">
        <f>'[3]3) Roy_HPR'!F124</f>
        <v>#REF!</v>
      </c>
      <c r="H152" s="174"/>
      <c r="I152" s="174">
        <v>0</v>
      </c>
      <c r="J152" s="174"/>
      <c r="K152" s="174">
        <v>0</v>
      </c>
      <c r="L152" s="174">
        <v>0</v>
      </c>
      <c r="M152" s="175">
        <v>0</v>
      </c>
      <c r="N152" s="174"/>
      <c r="O152" s="174"/>
      <c r="P152" s="176">
        <v>0</v>
      </c>
      <c r="Q152" s="174"/>
      <c r="R152" s="174"/>
      <c r="S152" s="174"/>
      <c r="T152" s="174">
        <f>'[3]3) Roy_HPR'!D152</f>
        <v>4.1560574987500329</v>
      </c>
      <c r="U152" s="174"/>
      <c r="V152" s="174"/>
      <c r="W152" s="174"/>
      <c r="X152" s="174"/>
      <c r="Y152" s="174"/>
      <c r="Z152" s="177"/>
      <c r="AA152" s="177"/>
      <c r="AB152" s="177"/>
      <c r="AC152" s="177"/>
      <c r="AD152" s="177"/>
      <c r="AE152" s="177"/>
      <c r="AF152" s="177"/>
      <c r="AG152" s="177"/>
      <c r="AH152" s="177"/>
      <c r="AI152" s="177"/>
      <c r="AJ152" s="177"/>
      <c r="AK152" s="177"/>
      <c r="AL152" s="177"/>
      <c r="AM152" s="177"/>
      <c r="AN152" s="177"/>
      <c r="AO152" s="177"/>
      <c r="AP152" s="177"/>
    </row>
    <row r="153" spans="1:42" hidden="1" outlineLevel="1">
      <c r="A153" s="20"/>
      <c r="B153" s="50" t="s">
        <v>76</v>
      </c>
      <c r="C153" s="174">
        <v>0</v>
      </c>
      <c r="D153" s="174">
        <v>0</v>
      </c>
      <c r="E153" s="174"/>
      <c r="F153" s="174">
        <f>'[3]3) Roy_HPR'!D125</f>
        <v>277</v>
      </c>
      <c r="G153" s="174">
        <f>'[3]3) Roy_HPR'!F125</f>
        <v>157</v>
      </c>
      <c r="H153" s="174"/>
      <c r="I153" s="174">
        <v>0</v>
      </c>
      <c r="J153" s="174"/>
      <c r="K153" s="174">
        <v>0</v>
      </c>
      <c r="L153" s="174">
        <v>0</v>
      </c>
      <c r="M153" s="175">
        <v>0</v>
      </c>
      <c r="N153" s="174"/>
      <c r="O153" s="174"/>
      <c r="P153" s="176">
        <v>0</v>
      </c>
      <c r="Q153" s="174"/>
      <c r="R153" s="174"/>
      <c r="S153" s="174"/>
      <c r="T153" s="174">
        <f>'[3]3) Roy_HPR'!D153</f>
        <v>2.4140580840753949</v>
      </c>
      <c r="U153" s="174"/>
      <c r="V153" s="174"/>
      <c r="W153" s="174"/>
      <c r="X153" s="174"/>
      <c r="Y153" s="174"/>
      <c r="Z153" s="177"/>
      <c r="AA153" s="177"/>
      <c r="AB153" s="177"/>
      <c r="AC153" s="177"/>
      <c r="AD153" s="177"/>
      <c r="AE153" s="177"/>
      <c r="AF153" s="177"/>
      <c r="AG153" s="177"/>
      <c r="AH153" s="177"/>
      <c r="AI153" s="177"/>
      <c r="AJ153" s="177"/>
      <c r="AK153" s="177"/>
      <c r="AL153" s="177"/>
      <c r="AM153" s="177"/>
      <c r="AN153" s="177"/>
      <c r="AO153" s="177"/>
      <c r="AP153" s="177"/>
    </row>
    <row r="154" spans="1:42" hidden="1" outlineLevel="1">
      <c r="A154" s="20"/>
      <c r="B154" s="50" t="s">
        <v>77</v>
      </c>
      <c r="C154" s="174">
        <v>0</v>
      </c>
      <c r="D154" s="174">
        <v>0</v>
      </c>
      <c r="E154" s="174"/>
      <c r="F154" s="174">
        <f>'[3]3) Roy_HPR'!D126</f>
        <v>271</v>
      </c>
      <c r="G154" s="174">
        <f>'[3]3) Roy_HPR'!F126</f>
        <v>153</v>
      </c>
      <c r="H154" s="174"/>
      <c r="I154" s="174">
        <v>0</v>
      </c>
      <c r="J154" s="174"/>
      <c r="K154" s="174">
        <v>0</v>
      </c>
      <c r="L154" s="174">
        <v>0</v>
      </c>
      <c r="M154" s="175">
        <v>0</v>
      </c>
      <c r="N154" s="174"/>
      <c r="O154" s="174"/>
      <c r="P154" s="176">
        <v>0</v>
      </c>
      <c r="Q154" s="174"/>
      <c r="R154" s="174"/>
      <c r="S154" s="174"/>
      <c r="T154" s="174">
        <f>'[3]3) Roy_HPR'!D154</f>
        <v>0.99228904364797232</v>
      </c>
      <c r="U154" s="174"/>
      <c r="V154" s="174"/>
      <c r="W154" s="174"/>
      <c r="X154" s="174"/>
      <c r="Y154" s="174"/>
      <c r="Z154" s="177"/>
      <c r="AA154" s="177"/>
      <c r="AB154" s="177"/>
      <c r="AC154" s="177"/>
      <c r="AD154" s="177"/>
      <c r="AE154" s="177"/>
      <c r="AF154" s="177"/>
      <c r="AG154" s="177"/>
      <c r="AH154" s="177"/>
      <c r="AI154" s="177"/>
      <c r="AJ154" s="177"/>
      <c r="AK154" s="177"/>
      <c r="AL154" s="177"/>
      <c r="AM154" s="177"/>
      <c r="AN154" s="177"/>
      <c r="AO154" s="177"/>
      <c r="AP154" s="177"/>
    </row>
    <row r="155" spans="1:42" hidden="1" outlineLevel="1">
      <c r="A155" s="20"/>
      <c r="B155" s="50" t="s">
        <v>78</v>
      </c>
      <c r="C155" s="174">
        <v>0</v>
      </c>
      <c r="D155" s="174">
        <v>0</v>
      </c>
      <c r="E155" s="174"/>
      <c r="F155" s="174">
        <f>'[3]3) Roy_HPR'!D127</f>
        <v>277</v>
      </c>
      <c r="G155" s="174">
        <f>'[3]3) Roy_HPR'!F127</f>
        <v>152</v>
      </c>
      <c r="H155" s="174"/>
      <c r="I155" s="174">
        <v>0</v>
      </c>
      <c r="J155" s="174"/>
      <c r="K155" s="174">
        <v>0</v>
      </c>
      <c r="L155" s="174">
        <v>0</v>
      </c>
      <c r="M155" s="175">
        <v>0</v>
      </c>
      <c r="N155" s="174"/>
      <c r="O155" s="174"/>
      <c r="P155" s="176">
        <v>0</v>
      </c>
      <c r="Q155" s="174"/>
      <c r="R155" s="174"/>
      <c r="S155" s="174"/>
      <c r="T155" s="174">
        <f>'[3]3) Roy_HPR'!D155</f>
        <v>1.4927483572973845</v>
      </c>
      <c r="U155" s="174"/>
      <c r="V155" s="174"/>
      <c r="W155" s="174"/>
      <c r="X155" s="174"/>
      <c r="Y155" s="174"/>
      <c r="Z155" s="177"/>
      <c r="AA155" s="177"/>
      <c r="AB155" s="177"/>
      <c r="AC155" s="177"/>
      <c r="AD155" s="177"/>
      <c r="AE155" s="177"/>
      <c r="AF155" s="177"/>
      <c r="AG155" s="177"/>
      <c r="AH155" s="177"/>
      <c r="AI155" s="177"/>
      <c r="AJ155" s="177"/>
      <c r="AK155" s="177"/>
      <c r="AL155" s="177"/>
      <c r="AM155" s="177"/>
      <c r="AN155" s="177"/>
      <c r="AO155" s="177"/>
      <c r="AP155" s="177"/>
    </row>
    <row r="156" spans="1:42" hidden="1" outlineLevel="1">
      <c r="A156" s="20"/>
      <c r="B156" s="57" t="s">
        <v>79</v>
      </c>
      <c r="C156" s="180">
        <v>0</v>
      </c>
      <c r="D156" s="180">
        <v>0</v>
      </c>
      <c r="E156" s="180"/>
      <c r="F156" s="180">
        <f>'[3]3) Roy_HPR'!D128</f>
        <v>295</v>
      </c>
      <c r="G156" s="180">
        <f>'[3]3) Roy_HPR'!F128</f>
        <v>150</v>
      </c>
      <c r="H156" s="180"/>
      <c r="I156" s="180">
        <v>0</v>
      </c>
      <c r="J156" s="180"/>
      <c r="K156" s="180">
        <v>0</v>
      </c>
      <c r="L156" s="180">
        <v>0</v>
      </c>
      <c r="M156" s="181">
        <v>0</v>
      </c>
      <c r="N156" s="180"/>
      <c r="O156" s="180"/>
      <c r="P156" s="182">
        <v>0</v>
      </c>
      <c r="Q156" s="180"/>
      <c r="R156" s="180"/>
      <c r="S156" s="180"/>
      <c r="T156" s="180">
        <f>'[3]3) Roy_HPR'!D156</f>
        <v>0</v>
      </c>
      <c r="U156" s="180"/>
      <c r="V156" s="180"/>
      <c r="W156" s="180"/>
      <c r="X156" s="180"/>
      <c r="Y156" s="180"/>
      <c r="Z156" s="183"/>
      <c r="AA156" s="183"/>
      <c r="AB156" s="183"/>
      <c r="AC156" s="183"/>
      <c r="AD156" s="183"/>
      <c r="AE156" s="183"/>
      <c r="AF156" s="183"/>
      <c r="AG156" s="183"/>
      <c r="AH156" s="183"/>
      <c r="AI156" s="183"/>
      <c r="AJ156" s="183"/>
      <c r="AK156" s="183"/>
      <c r="AL156" s="183"/>
      <c r="AM156" s="183"/>
      <c r="AN156" s="183"/>
      <c r="AO156" s="183"/>
      <c r="AP156" s="183"/>
    </row>
    <row r="157" spans="1:42" hidden="1" outlineLevel="1">
      <c r="A157" s="20"/>
      <c r="B157" s="184" t="s">
        <v>80</v>
      </c>
      <c r="C157" s="64">
        <f t="shared" ref="C157:M157" si="97">AVERAGE(C145:C156)</f>
        <v>0</v>
      </c>
      <c r="D157" s="64">
        <f t="shared" si="97"/>
        <v>0</v>
      </c>
      <c r="E157" s="64"/>
      <c r="F157" s="64" t="e">
        <f t="shared" si="97"/>
        <v>#REF!</v>
      </c>
      <c r="G157" s="64" t="e">
        <f t="shared" si="97"/>
        <v>#REF!</v>
      </c>
      <c r="H157" s="64"/>
      <c r="I157" s="64">
        <f t="shared" si="97"/>
        <v>0</v>
      </c>
      <c r="J157" s="64"/>
      <c r="K157" s="64">
        <f t="shared" si="97"/>
        <v>0</v>
      </c>
      <c r="L157" s="64">
        <f t="shared" si="97"/>
        <v>0</v>
      </c>
      <c r="M157" s="64">
        <f t="shared" si="97"/>
        <v>0</v>
      </c>
      <c r="N157" s="64"/>
      <c r="O157" s="107"/>
      <c r="P157" s="107">
        <f>AVERAGE(P145:P156)</f>
        <v>0</v>
      </c>
      <c r="Q157" s="107"/>
      <c r="R157" s="107"/>
      <c r="S157" s="64"/>
      <c r="T157" s="107">
        <f>AVERAGE(T145:T156)</f>
        <v>1.0625236426884221</v>
      </c>
      <c r="U157" s="107"/>
      <c r="V157" s="107"/>
      <c r="W157" s="107"/>
      <c r="X157" s="107"/>
      <c r="Y157" s="107"/>
      <c r="Z157" s="185"/>
      <c r="AA157" s="185"/>
      <c r="AB157" s="185"/>
      <c r="AC157" s="185"/>
      <c r="AD157" s="185"/>
      <c r="AE157" s="185"/>
      <c r="AF157" s="185"/>
      <c r="AG157" s="185"/>
      <c r="AH157" s="185"/>
      <c r="AI157" s="185"/>
      <c r="AJ157" s="185"/>
      <c r="AK157" s="185"/>
      <c r="AL157" s="185"/>
      <c r="AM157" s="185"/>
      <c r="AN157" s="185"/>
      <c r="AO157" s="185"/>
      <c r="AP157" s="186"/>
    </row>
    <row r="158" spans="1:42" hidden="1" outlineLevel="1">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c r="AP158" s="20"/>
    </row>
    <row r="159" spans="1:42" hidden="1" outlineLevel="1">
      <c r="A159" s="20"/>
      <c r="B159" t="s">
        <v>92</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c r="AP159" s="20"/>
    </row>
    <row r="160" spans="1:42" ht="27.6" hidden="1" outlineLevel="1">
      <c r="A160" s="20"/>
      <c r="B160" s="97" t="s">
        <v>23</v>
      </c>
      <c r="C160" s="97" t="s">
        <v>24</v>
      </c>
      <c r="D160" s="97" t="s">
        <v>25</v>
      </c>
      <c r="E160" s="97"/>
      <c r="F160" s="97" t="s">
        <v>27</v>
      </c>
      <c r="G160" s="97" t="s">
        <v>28</v>
      </c>
      <c r="H160" s="97"/>
      <c r="I160" s="97" t="s">
        <v>31</v>
      </c>
      <c r="J160" s="97"/>
      <c r="K160" s="97" t="s">
        <v>32</v>
      </c>
      <c r="L160" s="97" t="s">
        <v>33</v>
      </c>
      <c r="M160" s="97" t="s">
        <v>34</v>
      </c>
      <c r="N160" s="97"/>
      <c r="O160" s="97"/>
      <c r="P160" s="97" t="s">
        <v>88</v>
      </c>
      <c r="Q160" s="97"/>
      <c r="R160" s="97"/>
      <c r="S160" s="97"/>
      <c r="T160" s="97" t="s">
        <v>42</v>
      </c>
      <c r="U160" s="97"/>
      <c r="V160" s="97"/>
      <c r="W160" s="97"/>
      <c r="X160" s="97"/>
      <c r="Y160" s="97"/>
      <c r="Z160" s="165"/>
      <c r="AA160" s="165"/>
      <c r="AB160" s="165"/>
      <c r="AC160" s="165"/>
      <c r="AD160" s="165"/>
      <c r="AE160" s="166" t="s">
        <v>56</v>
      </c>
      <c r="AF160" s="167"/>
      <c r="AG160" s="167"/>
      <c r="AH160" s="167"/>
      <c r="AI160" s="168" t="s">
        <v>89</v>
      </c>
      <c r="AJ160" s="165"/>
      <c r="AK160" s="165"/>
      <c r="AL160" s="165"/>
      <c r="AM160" s="165"/>
      <c r="AN160" s="165"/>
      <c r="AO160" s="167"/>
      <c r="AP160" s="169"/>
    </row>
    <row r="161" spans="1:42" hidden="1" outlineLevel="1">
      <c r="A161" s="20"/>
      <c r="B161" s="170"/>
      <c r="C161" s="38" t="s">
        <v>66</v>
      </c>
      <c r="D161" s="38" t="s">
        <v>66</v>
      </c>
      <c r="E161" s="38"/>
      <c r="F161" s="38" t="s">
        <v>66</v>
      </c>
      <c r="G161" s="38" t="s">
        <v>66</v>
      </c>
      <c r="H161" s="38"/>
      <c r="I161" s="38" t="s">
        <v>66</v>
      </c>
      <c r="J161" s="38"/>
      <c r="K161" s="38" t="s">
        <v>66</v>
      </c>
      <c r="L161" s="38" t="s">
        <v>66</v>
      </c>
      <c r="M161" s="38" t="s">
        <v>66</v>
      </c>
      <c r="N161" s="38"/>
      <c r="O161" s="38"/>
      <c r="P161" s="38" t="s">
        <v>66</v>
      </c>
      <c r="Q161" s="38"/>
      <c r="R161" s="38"/>
      <c r="S161" s="38"/>
      <c r="T161" s="38" t="s">
        <v>66</v>
      </c>
      <c r="U161" s="38"/>
      <c r="V161" s="38"/>
      <c r="W161" s="38"/>
      <c r="X161" s="38"/>
      <c r="Y161" s="38"/>
      <c r="Z161" s="171"/>
      <c r="AA161" s="171"/>
      <c r="AB161" s="171"/>
      <c r="AC161" s="171"/>
      <c r="AD161" s="171"/>
      <c r="AE161" s="35" t="s">
        <v>66</v>
      </c>
      <c r="AF161" s="36"/>
      <c r="AG161" s="36"/>
      <c r="AH161" s="36"/>
      <c r="AI161" s="36" t="s">
        <v>66</v>
      </c>
      <c r="AJ161" s="171"/>
      <c r="AK161" s="171"/>
      <c r="AL161" s="171"/>
      <c r="AM161" s="171"/>
      <c r="AN161" s="171"/>
      <c r="AO161" s="36"/>
      <c r="AP161" s="40"/>
    </row>
    <row r="162" spans="1:42" hidden="1" outlineLevel="1">
      <c r="A162" s="20"/>
      <c r="B162" s="50" t="s">
        <v>68</v>
      </c>
      <c r="C162" s="89">
        <f>'[3]4) Calc_Crosby'!F71</f>
        <v>4.4800000000000004</v>
      </c>
      <c r="D162" s="172">
        <f>'[3]4) Calc_Crosby'!P141</f>
        <v>4.9000000000000004</v>
      </c>
      <c r="E162" s="172"/>
      <c r="F162" s="172">
        <f>'[3]4) Calc_Crosby'!F141</f>
        <v>283.226</v>
      </c>
      <c r="G162" s="172">
        <f>'[3]4) Calc_Crosby'!K141</f>
        <v>154.226</v>
      </c>
      <c r="H162" s="89"/>
      <c r="I162" s="89">
        <v>0</v>
      </c>
      <c r="J162" s="89"/>
      <c r="K162" s="89">
        <v>0</v>
      </c>
      <c r="L162" s="89">
        <v>0</v>
      </c>
      <c r="M162" s="90">
        <v>0</v>
      </c>
      <c r="N162" s="89"/>
      <c r="O162" s="172"/>
      <c r="P162" s="173">
        <v>0</v>
      </c>
      <c r="Q162" s="172"/>
      <c r="R162" s="172"/>
      <c r="S162" s="172"/>
      <c r="T162" s="172">
        <v>0</v>
      </c>
      <c r="U162" s="89"/>
      <c r="V162" s="89"/>
      <c r="W162" s="89"/>
      <c r="X162" s="89"/>
      <c r="Y162" s="89"/>
      <c r="Z162" s="91"/>
      <c r="AA162" s="91"/>
      <c r="AB162" s="91"/>
      <c r="AC162" s="91"/>
      <c r="AD162" s="91"/>
      <c r="AE162" s="91"/>
      <c r="AF162" s="91"/>
      <c r="AG162" s="91"/>
      <c r="AH162" s="91"/>
      <c r="AI162" s="91"/>
      <c r="AJ162" s="91"/>
      <c r="AK162" s="91"/>
      <c r="AL162" s="91"/>
      <c r="AM162" s="91"/>
      <c r="AN162" s="91"/>
      <c r="AO162" s="91"/>
      <c r="AP162" s="91"/>
    </row>
    <row r="163" spans="1:42" hidden="1" outlineLevel="1">
      <c r="A163" s="20"/>
      <c r="B163" s="50" t="s">
        <v>69</v>
      </c>
      <c r="C163" s="52">
        <f>'[3]4) Calc_Crosby'!F72</f>
        <v>2.6297530502228517</v>
      </c>
      <c r="D163" s="89">
        <f>'[3]4) Calc_Crosby'!P142</f>
        <v>5.34</v>
      </c>
      <c r="E163" s="89"/>
      <c r="F163" s="89">
        <f>'[3]4) Calc_Crosby'!F142</f>
        <v>335</v>
      </c>
      <c r="G163" s="89">
        <f>'[3]4) Calc_Crosby'!K142</f>
        <v>129</v>
      </c>
      <c r="H163" s="89"/>
      <c r="I163" s="89">
        <v>0</v>
      </c>
      <c r="J163" s="89"/>
      <c r="K163" s="89">
        <v>0</v>
      </c>
      <c r="L163" s="89">
        <v>0</v>
      </c>
      <c r="M163" s="90">
        <v>0</v>
      </c>
      <c r="N163" s="89"/>
      <c r="O163" s="89"/>
      <c r="P163" s="52">
        <v>0</v>
      </c>
      <c r="Q163" s="89"/>
      <c r="R163" s="89"/>
      <c r="S163" s="89"/>
      <c r="T163" s="89">
        <v>0</v>
      </c>
      <c r="U163" s="89"/>
      <c r="V163" s="89"/>
      <c r="W163" s="89"/>
      <c r="X163" s="89"/>
      <c r="Y163" s="89"/>
      <c r="Z163" s="91"/>
      <c r="AA163" s="91"/>
      <c r="AB163" s="91"/>
      <c r="AC163" s="91"/>
      <c r="AD163" s="91"/>
      <c r="AE163" s="91"/>
      <c r="AF163" s="91"/>
      <c r="AG163" s="91"/>
      <c r="AH163" s="91"/>
      <c r="AI163" s="91"/>
      <c r="AJ163" s="91"/>
      <c r="AK163" s="91"/>
      <c r="AL163" s="91"/>
      <c r="AM163" s="91"/>
      <c r="AN163" s="91"/>
      <c r="AO163" s="91"/>
      <c r="AP163" s="91"/>
    </row>
    <row r="164" spans="1:42" hidden="1" outlineLevel="1">
      <c r="A164" s="20"/>
      <c r="B164" s="50" t="s">
        <v>70</v>
      </c>
      <c r="C164" s="89">
        <f>'[3]4) Calc_Crosby'!K157</f>
        <v>3.9310344827586206</v>
      </c>
      <c r="D164" s="89">
        <f>'[3]4) Calc_Crosby'!P143</f>
        <v>4.8099999999999996</v>
      </c>
      <c r="E164" s="89"/>
      <c r="F164" s="89">
        <f>'[3]4) Calc_Crosby'!F143</f>
        <v>169</v>
      </c>
      <c r="G164" s="89">
        <f>'[3]4) Calc_Crosby'!K143</f>
        <v>200</v>
      </c>
      <c r="H164" s="89"/>
      <c r="I164" s="89">
        <v>0</v>
      </c>
      <c r="J164" s="89"/>
      <c r="K164" s="89">
        <v>0</v>
      </c>
      <c r="L164" s="89">
        <v>0</v>
      </c>
      <c r="M164" s="90">
        <v>0</v>
      </c>
      <c r="N164" s="89"/>
      <c r="O164" s="89"/>
      <c r="P164" s="52">
        <v>0</v>
      </c>
      <c r="Q164" s="89"/>
      <c r="R164" s="89"/>
      <c r="S164" s="89"/>
      <c r="T164" s="89">
        <v>0</v>
      </c>
      <c r="U164" s="89"/>
      <c r="V164" s="89"/>
      <c r="W164" s="89"/>
      <c r="X164" s="89"/>
      <c r="Y164" s="89"/>
      <c r="Z164" s="91"/>
      <c r="AA164" s="91"/>
      <c r="AB164" s="91"/>
      <c r="AC164" s="91"/>
      <c r="AD164" s="91"/>
      <c r="AE164" s="91"/>
      <c r="AF164" s="91"/>
      <c r="AG164" s="91"/>
      <c r="AH164" s="91"/>
      <c r="AI164" s="91"/>
      <c r="AJ164" s="91"/>
      <c r="AK164" s="91"/>
      <c r="AL164" s="91"/>
      <c r="AM164" s="91"/>
      <c r="AN164" s="91"/>
      <c r="AO164" s="91"/>
      <c r="AP164" s="91"/>
    </row>
    <row r="165" spans="1:42" hidden="1" outlineLevel="1">
      <c r="A165" s="20"/>
      <c r="B165" s="50" t="s">
        <v>71</v>
      </c>
      <c r="C165" s="52">
        <f>'[3]4) Calc_Crosby'!K158</f>
        <v>2.5561362482234942</v>
      </c>
      <c r="D165" s="89">
        <f>'[3]4) Calc_Crosby'!N159</f>
        <v>5.73</v>
      </c>
      <c r="E165" s="89"/>
      <c r="F165" s="89">
        <f>'[3]4) Calc_Crosby'!F144</f>
        <v>319</v>
      </c>
      <c r="G165" s="89">
        <f>'[3]4) Calc_Crosby'!K144</f>
        <v>275</v>
      </c>
      <c r="H165" s="89"/>
      <c r="I165" s="89">
        <v>0</v>
      </c>
      <c r="J165" s="89"/>
      <c r="K165" s="89">
        <v>0</v>
      </c>
      <c r="L165" s="89">
        <v>0</v>
      </c>
      <c r="M165" s="90">
        <v>0</v>
      </c>
      <c r="N165" s="89"/>
      <c r="O165" s="89"/>
      <c r="P165" s="52">
        <v>0</v>
      </c>
      <c r="Q165" s="89"/>
      <c r="R165" s="89"/>
      <c r="S165" s="89"/>
      <c r="T165" s="89">
        <v>0</v>
      </c>
      <c r="U165" s="89"/>
      <c r="V165" s="89"/>
      <c r="W165" s="89"/>
      <c r="X165" s="89"/>
      <c r="Y165" s="89"/>
      <c r="Z165" s="91"/>
      <c r="AA165" s="91"/>
      <c r="AB165" s="91"/>
      <c r="AC165" s="91"/>
      <c r="AD165" s="91"/>
      <c r="AE165" s="91"/>
      <c r="AF165" s="91"/>
      <c r="AG165" s="91"/>
      <c r="AH165" s="91"/>
      <c r="AI165" s="91"/>
      <c r="AJ165" s="91"/>
      <c r="AK165" s="91"/>
      <c r="AL165" s="91"/>
      <c r="AM165" s="91"/>
      <c r="AN165" s="91"/>
      <c r="AO165" s="91"/>
      <c r="AP165" s="91"/>
    </row>
    <row r="166" spans="1:42" hidden="1" outlineLevel="1">
      <c r="A166" s="20"/>
      <c r="B166" s="50" t="s">
        <v>72</v>
      </c>
      <c r="C166" s="52">
        <f>'[3]4) Calc_Crosby'!K159</f>
        <v>3.3290793499801317</v>
      </c>
      <c r="D166" s="89">
        <f>'[3]4) Calc_Crosby'!N160</f>
        <v>8.5500000000000007</v>
      </c>
      <c r="E166" s="89"/>
      <c r="F166" s="89">
        <f>'[3]4) Calc_Crosby'!E160</f>
        <v>348</v>
      </c>
      <c r="G166" s="89">
        <f>'[3]4) Calc_Crosby'!H160</f>
        <v>262</v>
      </c>
      <c r="H166" s="89"/>
      <c r="I166" s="89">
        <v>0</v>
      </c>
      <c r="J166" s="89"/>
      <c r="K166" s="89">
        <v>0</v>
      </c>
      <c r="L166" s="89">
        <v>0</v>
      </c>
      <c r="M166" s="90">
        <v>0</v>
      </c>
      <c r="N166" s="89"/>
      <c r="O166" s="89"/>
      <c r="P166" s="52">
        <v>0</v>
      </c>
      <c r="Q166" s="89"/>
      <c r="R166" s="89"/>
      <c r="S166" s="89"/>
      <c r="T166" s="89">
        <v>0</v>
      </c>
      <c r="U166" s="89"/>
      <c r="V166" s="89"/>
      <c r="W166" s="89"/>
      <c r="X166" s="89"/>
      <c r="Y166" s="89"/>
      <c r="Z166" s="91"/>
      <c r="AA166" s="91"/>
      <c r="AB166" s="91"/>
      <c r="AC166" s="91"/>
      <c r="AD166" s="91"/>
      <c r="AE166" s="91"/>
      <c r="AF166" s="91"/>
      <c r="AG166" s="91"/>
      <c r="AH166" s="91"/>
      <c r="AI166" s="91"/>
      <c r="AJ166" s="91"/>
      <c r="AK166" s="91"/>
      <c r="AL166" s="91"/>
      <c r="AM166" s="91"/>
      <c r="AN166" s="91"/>
      <c r="AO166" s="91"/>
      <c r="AP166" s="91"/>
    </row>
    <row r="167" spans="1:42" hidden="1" outlineLevel="1">
      <c r="A167" s="20"/>
      <c r="B167" s="50" t="s">
        <v>73</v>
      </c>
      <c r="C167" s="52">
        <f>'[3]4) Calc_Crosby'!K160</f>
        <v>3.2954869980483545</v>
      </c>
      <c r="D167" s="89">
        <f>'[3]4) Calc_Crosby'!N161</f>
        <v>7.27</v>
      </c>
      <c r="E167" s="89"/>
      <c r="F167" s="89">
        <f>'[3]4) Calc_Crosby'!E161</f>
        <v>425</v>
      </c>
      <c r="G167" s="89">
        <f>'[3]4) Calc_Crosby'!H161</f>
        <v>238</v>
      </c>
      <c r="H167" s="89"/>
      <c r="I167" s="89">
        <v>0</v>
      </c>
      <c r="J167" s="89"/>
      <c r="K167" s="89">
        <v>0</v>
      </c>
      <c r="L167" s="89">
        <v>0</v>
      </c>
      <c r="M167" s="90">
        <v>0</v>
      </c>
      <c r="N167" s="89"/>
      <c r="O167" s="89"/>
      <c r="P167" s="52">
        <v>0</v>
      </c>
      <c r="Q167" s="89"/>
      <c r="R167" s="89"/>
      <c r="S167" s="89"/>
      <c r="T167" s="89">
        <v>0</v>
      </c>
      <c r="U167" s="89"/>
      <c r="V167" s="89"/>
      <c r="W167" s="89"/>
      <c r="X167" s="89"/>
      <c r="Y167" s="89"/>
      <c r="Z167" s="91"/>
      <c r="AA167" s="91"/>
      <c r="AB167" s="91"/>
      <c r="AC167" s="91"/>
      <c r="AD167" s="91"/>
      <c r="AE167" s="91"/>
      <c r="AF167" s="91"/>
      <c r="AG167" s="91"/>
      <c r="AH167" s="91"/>
      <c r="AI167" s="91"/>
      <c r="AJ167" s="91"/>
      <c r="AK167" s="91"/>
      <c r="AL167" s="91"/>
      <c r="AM167" s="91"/>
      <c r="AN167" s="91"/>
      <c r="AO167" s="91"/>
      <c r="AP167" s="91"/>
    </row>
    <row r="168" spans="1:42" hidden="1" outlineLevel="1">
      <c r="A168" s="20"/>
      <c r="B168" s="50" t="s">
        <v>74</v>
      </c>
      <c r="C168" s="52">
        <f>'[3]4) Calc_Crosby'!K161</f>
        <v>3.2552852027966579</v>
      </c>
      <c r="D168" s="89">
        <f>'[3]4) Calc_Crosby'!N162</f>
        <v>17.32</v>
      </c>
      <c r="E168" s="89"/>
      <c r="F168" s="89">
        <f>'[3]4) Calc_Crosby'!E162</f>
        <v>318</v>
      </c>
      <c r="G168" s="89">
        <f>'[3]4) Calc_Crosby'!H162</f>
        <v>191</v>
      </c>
      <c r="H168" s="89"/>
      <c r="I168" s="89">
        <v>0</v>
      </c>
      <c r="J168" s="89"/>
      <c r="K168" s="89">
        <v>0</v>
      </c>
      <c r="L168" s="89">
        <v>0</v>
      </c>
      <c r="M168" s="90">
        <v>0</v>
      </c>
      <c r="N168" s="89"/>
      <c r="O168" s="89"/>
      <c r="P168" s="52">
        <v>0</v>
      </c>
      <c r="Q168" s="89"/>
      <c r="R168" s="89"/>
      <c r="S168" s="89"/>
      <c r="T168" s="89">
        <v>0</v>
      </c>
      <c r="U168" s="89"/>
      <c r="V168" s="89"/>
      <c r="W168" s="89"/>
      <c r="X168" s="89"/>
      <c r="Y168" s="89"/>
      <c r="Z168" s="91"/>
      <c r="AA168" s="91"/>
      <c r="AB168" s="91"/>
      <c r="AC168" s="91"/>
      <c r="AD168" s="91"/>
      <c r="AE168" s="91"/>
      <c r="AF168" s="91"/>
      <c r="AG168" s="91"/>
      <c r="AH168" s="91"/>
      <c r="AI168" s="91"/>
      <c r="AJ168" s="91"/>
      <c r="AK168" s="91"/>
      <c r="AL168" s="91"/>
      <c r="AM168" s="91"/>
      <c r="AN168" s="91"/>
      <c r="AO168" s="91"/>
      <c r="AP168" s="91"/>
    </row>
    <row r="169" spans="1:42" hidden="1" outlineLevel="1">
      <c r="A169" s="20"/>
      <c r="B169" s="50" t="s">
        <v>75</v>
      </c>
      <c r="C169" s="176">
        <f>'[3]4) Calc_Crosby'!K162</f>
        <v>3.1966414495441233</v>
      </c>
      <c r="D169" s="174" t="e">
        <f>'[3]4) Calc_Crosby'!N163</f>
        <v>#REF!</v>
      </c>
      <c r="E169" s="174"/>
      <c r="F169" s="174">
        <f>'[3]4) Calc_Crosby'!E163</f>
        <v>113.44859722505184</v>
      </c>
      <c r="G169" s="174">
        <f>'[3]4) Calc_Crosby'!H163</f>
        <v>108.17019433630416</v>
      </c>
      <c r="H169" s="174"/>
      <c r="I169" s="174">
        <v>0</v>
      </c>
      <c r="J169" s="174"/>
      <c r="K169" s="174">
        <v>0</v>
      </c>
      <c r="L169" s="174">
        <v>0</v>
      </c>
      <c r="M169" s="175">
        <v>0</v>
      </c>
      <c r="N169" s="174"/>
      <c r="O169" s="174"/>
      <c r="P169" s="176">
        <v>0</v>
      </c>
      <c r="Q169" s="174"/>
      <c r="R169" s="174"/>
      <c r="S169" s="174"/>
      <c r="T169" s="174">
        <v>0</v>
      </c>
      <c r="U169" s="174"/>
      <c r="V169" s="174"/>
      <c r="W169" s="174"/>
      <c r="X169" s="174"/>
      <c r="Y169" s="174"/>
      <c r="Z169" s="177"/>
      <c r="AA169" s="177"/>
      <c r="AB169" s="177"/>
      <c r="AC169" s="177"/>
      <c r="AD169" s="177"/>
      <c r="AE169" s="177"/>
      <c r="AF169" s="177"/>
      <c r="AG169" s="177"/>
      <c r="AH169" s="177"/>
      <c r="AI169" s="177"/>
      <c r="AJ169" s="177"/>
      <c r="AK169" s="177"/>
      <c r="AL169" s="177"/>
      <c r="AM169" s="177"/>
      <c r="AN169" s="177"/>
      <c r="AO169" s="177"/>
      <c r="AP169" s="177"/>
    </row>
    <row r="170" spans="1:42" hidden="1" outlineLevel="1">
      <c r="A170" s="20"/>
      <c r="B170" s="50" t="s">
        <v>76</v>
      </c>
      <c r="C170" s="176">
        <f>'[3]4) Calc_Crosby'!K163</f>
        <v>3.1753770192328035</v>
      </c>
      <c r="D170" s="174">
        <f>'[3]4) Calc_Crosby'!N164</f>
        <v>1.65</v>
      </c>
      <c r="E170" s="174"/>
      <c r="F170" s="174">
        <f>'[3]4) Calc_Crosby'!E164</f>
        <v>163.32558380884322</v>
      </c>
      <c r="G170" s="174">
        <f>'[3]4) Calc_Crosby'!H164</f>
        <v>92.502781830186009</v>
      </c>
      <c r="H170" s="174"/>
      <c r="I170" s="174">
        <v>0</v>
      </c>
      <c r="J170" s="174"/>
      <c r="K170" s="174">
        <v>0</v>
      </c>
      <c r="L170" s="174">
        <v>0</v>
      </c>
      <c r="M170" s="175">
        <v>0</v>
      </c>
      <c r="N170" s="174"/>
      <c r="O170" s="174"/>
      <c r="P170" s="176">
        <v>0</v>
      </c>
      <c r="Q170" s="174"/>
      <c r="R170" s="174"/>
      <c r="S170" s="174"/>
      <c r="T170" s="174">
        <v>0</v>
      </c>
      <c r="U170" s="174"/>
      <c r="V170" s="174"/>
      <c r="W170" s="174"/>
      <c r="X170" s="174"/>
      <c r="Y170" s="174"/>
      <c r="Z170" s="177"/>
      <c r="AA170" s="177"/>
      <c r="AB170" s="177"/>
      <c r="AC170" s="177"/>
      <c r="AD170" s="177"/>
      <c r="AE170" s="177"/>
      <c r="AF170" s="177"/>
      <c r="AG170" s="177"/>
      <c r="AH170" s="177"/>
      <c r="AI170" s="177"/>
      <c r="AJ170" s="177"/>
      <c r="AK170" s="177"/>
      <c r="AL170" s="177"/>
      <c r="AM170" s="177"/>
      <c r="AN170" s="177"/>
      <c r="AO170" s="177"/>
      <c r="AP170" s="177"/>
    </row>
    <row r="171" spans="1:42" hidden="1" outlineLevel="1">
      <c r="A171" s="20"/>
      <c r="B171" s="50" t="s">
        <v>77</v>
      </c>
      <c r="C171" s="176">
        <f>'[3]4) Calc_Crosby'!K164</f>
        <v>3.1115541843728738</v>
      </c>
      <c r="D171" s="174">
        <f>'[3]4) Calc_Crosby'!N165</f>
        <v>0</v>
      </c>
      <c r="E171" s="174"/>
      <c r="F171" s="174">
        <f>'[3]4) Calc_Crosby'!E165</f>
        <v>158.93919892960028</v>
      </c>
      <c r="G171" s="174">
        <f>'[3]4) Calc_Crosby'!H165</f>
        <v>87.446042760621012</v>
      </c>
      <c r="H171" s="174"/>
      <c r="I171" s="174">
        <v>0</v>
      </c>
      <c r="J171" s="174"/>
      <c r="K171" s="174">
        <v>0</v>
      </c>
      <c r="L171" s="174">
        <v>0</v>
      </c>
      <c r="M171" s="175">
        <v>0</v>
      </c>
      <c r="N171" s="174"/>
      <c r="O171" s="174"/>
      <c r="P171" s="176">
        <v>0</v>
      </c>
      <c r="Q171" s="174"/>
      <c r="R171" s="174"/>
      <c r="S171" s="174"/>
      <c r="T171" s="174">
        <v>0</v>
      </c>
      <c r="U171" s="174"/>
      <c r="V171" s="174"/>
      <c r="W171" s="174"/>
      <c r="X171" s="174"/>
      <c r="Y171" s="174"/>
      <c r="Z171" s="177"/>
      <c r="AA171" s="177"/>
      <c r="AB171" s="177"/>
      <c r="AC171" s="177"/>
      <c r="AD171" s="177"/>
      <c r="AE171" s="177"/>
      <c r="AF171" s="177"/>
      <c r="AG171" s="177"/>
      <c r="AH171" s="177"/>
      <c r="AI171" s="177"/>
      <c r="AJ171" s="177"/>
      <c r="AK171" s="177"/>
      <c r="AL171" s="177"/>
      <c r="AM171" s="177"/>
      <c r="AN171" s="177"/>
      <c r="AO171" s="177"/>
      <c r="AP171" s="177"/>
    </row>
    <row r="172" spans="1:42" hidden="1" outlineLevel="1">
      <c r="A172" s="20"/>
      <c r="B172" s="50" t="s">
        <v>78</v>
      </c>
      <c r="C172" s="176">
        <f>'[3]4) Calc_Crosby'!K165</f>
        <v>3.0917479149557714</v>
      </c>
      <c r="D172" s="174">
        <f>'[3]4) Calc_Crosby'!N166</f>
        <v>0</v>
      </c>
      <c r="E172" s="174"/>
      <c r="F172" s="174">
        <f>'[3]4) Calc_Crosby'!E166</f>
        <v>159.04819249377076</v>
      </c>
      <c r="G172" s="174">
        <f>'[3]4) Calc_Crosby'!H166</f>
        <v>110.29810129792638</v>
      </c>
      <c r="H172" s="174"/>
      <c r="I172" s="174">
        <v>0</v>
      </c>
      <c r="J172" s="174"/>
      <c r="K172" s="174">
        <v>0</v>
      </c>
      <c r="L172" s="174">
        <v>0</v>
      </c>
      <c r="M172" s="175">
        <v>0</v>
      </c>
      <c r="N172" s="174"/>
      <c r="O172" s="174"/>
      <c r="P172" s="176">
        <v>0</v>
      </c>
      <c r="Q172" s="174"/>
      <c r="R172" s="174"/>
      <c r="S172" s="174"/>
      <c r="T172" s="174">
        <v>0</v>
      </c>
      <c r="U172" s="174"/>
      <c r="V172" s="174"/>
      <c r="W172" s="174"/>
      <c r="X172" s="174"/>
      <c r="Y172" s="174"/>
      <c r="Z172" s="177"/>
      <c r="AA172" s="177"/>
      <c r="AB172" s="177"/>
      <c r="AC172" s="177"/>
      <c r="AD172" s="177"/>
      <c r="AE172" s="177"/>
      <c r="AF172" s="177"/>
      <c r="AG172" s="177"/>
      <c r="AH172" s="177"/>
      <c r="AI172" s="177"/>
      <c r="AJ172" s="177"/>
      <c r="AK172" s="177"/>
      <c r="AL172" s="177"/>
      <c r="AM172" s="177"/>
      <c r="AN172" s="177"/>
      <c r="AO172" s="177"/>
      <c r="AP172" s="177"/>
    </row>
    <row r="173" spans="1:42" hidden="1" outlineLevel="1">
      <c r="A173" s="20"/>
      <c r="B173" s="57" t="s">
        <v>79</v>
      </c>
      <c r="C173" s="182">
        <f>'[3]4) Calc_Crosby'!K166</f>
        <v>3.0337325717411718</v>
      </c>
      <c r="D173" s="180">
        <f>'[3]4) Calc_Crosby'!N167</f>
        <v>3.8249999999999997</v>
      </c>
      <c r="E173" s="180"/>
      <c r="F173" s="180">
        <f>'[3]4) Calc_Crosby'!E167</f>
        <v>166.72221250166621</v>
      </c>
      <c r="G173" s="180">
        <f>'[3]4) Calc_Crosby'!H167</f>
        <v>110.27685505263668</v>
      </c>
      <c r="H173" s="180"/>
      <c r="I173" s="180">
        <v>0</v>
      </c>
      <c r="J173" s="180"/>
      <c r="K173" s="180">
        <v>0</v>
      </c>
      <c r="L173" s="180">
        <v>0</v>
      </c>
      <c r="M173" s="181">
        <v>0</v>
      </c>
      <c r="N173" s="180"/>
      <c r="O173" s="180"/>
      <c r="P173" s="182">
        <v>0</v>
      </c>
      <c r="Q173" s="180"/>
      <c r="R173" s="180"/>
      <c r="S173" s="180"/>
      <c r="T173" s="180">
        <v>0</v>
      </c>
      <c r="U173" s="180"/>
      <c r="V173" s="180"/>
      <c r="W173" s="180"/>
      <c r="X173" s="180"/>
      <c r="Y173" s="180"/>
      <c r="Z173" s="183"/>
      <c r="AA173" s="183"/>
      <c r="AB173" s="183"/>
      <c r="AC173" s="183"/>
      <c r="AD173" s="183"/>
      <c r="AE173" s="183"/>
      <c r="AF173" s="183"/>
      <c r="AG173" s="183"/>
      <c r="AH173" s="183"/>
      <c r="AI173" s="183"/>
      <c r="AJ173" s="183"/>
      <c r="AK173" s="183"/>
      <c r="AL173" s="183"/>
      <c r="AM173" s="183"/>
      <c r="AN173" s="183"/>
      <c r="AO173" s="183"/>
      <c r="AP173" s="183"/>
    </row>
    <row r="174" spans="1:42" hidden="1" outlineLevel="1">
      <c r="A174" s="20"/>
      <c r="B174" s="184" t="s">
        <v>80</v>
      </c>
      <c r="C174" s="64">
        <f t="shared" ref="C174:M174" si="98">AVERAGE(C162:C173)</f>
        <v>3.2571523726564044</v>
      </c>
      <c r="D174" s="64" t="e">
        <f t="shared" si="98"/>
        <v>#REF!</v>
      </c>
      <c r="E174" s="64"/>
      <c r="F174" s="64">
        <f t="shared" si="98"/>
        <v>246.55914874657768</v>
      </c>
      <c r="G174" s="64">
        <f t="shared" si="98"/>
        <v>163.15999793980617</v>
      </c>
      <c r="H174" s="64"/>
      <c r="I174" s="64">
        <f t="shared" si="98"/>
        <v>0</v>
      </c>
      <c r="J174" s="64"/>
      <c r="K174" s="64">
        <f t="shared" si="98"/>
        <v>0</v>
      </c>
      <c r="L174" s="64">
        <f t="shared" si="98"/>
        <v>0</v>
      </c>
      <c r="M174" s="64">
        <f t="shared" si="98"/>
        <v>0</v>
      </c>
      <c r="N174" s="64"/>
      <c r="O174" s="107"/>
      <c r="P174" s="107">
        <f>AVERAGE(P162:P173)</f>
        <v>0</v>
      </c>
      <c r="Q174" s="107"/>
      <c r="R174" s="107"/>
      <c r="S174" s="64"/>
      <c r="T174" s="107">
        <f>AVERAGE(T162:T173)</f>
        <v>0</v>
      </c>
      <c r="U174" s="107"/>
      <c r="V174" s="107"/>
      <c r="W174" s="107"/>
      <c r="X174" s="107"/>
      <c r="Y174" s="107"/>
      <c r="Z174" s="185"/>
      <c r="AA174" s="185"/>
      <c r="AB174" s="185"/>
      <c r="AC174" s="185"/>
      <c r="AD174" s="185"/>
      <c r="AE174" s="185"/>
      <c r="AF174" s="185"/>
      <c r="AG174" s="185"/>
      <c r="AH174" s="185"/>
      <c r="AI174" s="185"/>
      <c r="AJ174" s="185"/>
      <c r="AK174" s="185"/>
      <c r="AL174" s="185"/>
      <c r="AM174" s="185"/>
      <c r="AN174" s="185"/>
      <c r="AO174" s="185"/>
      <c r="AP174" s="186"/>
    </row>
    <row r="175" spans="1:42" hidden="1" outlineLevel="1">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row>
    <row r="176" spans="1:42" hidden="1" outlineLevel="1">
      <c r="A176" s="20"/>
      <c r="B176" t="s">
        <v>93</v>
      </c>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row>
    <row r="177" spans="1:45" ht="27.6" hidden="1" outlineLevel="1">
      <c r="A177" s="20"/>
      <c r="B177" s="97" t="s">
        <v>23</v>
      </c>
      <c r="C177" s="97" t="s">
        <v>24</v>
      </c>
      <c r="D177" s="97" t="s">
        <v>25</v>
      </c>
      <c r="E177" s="97"/>
      <c r="F177" s="97" t="s">
        <v>27</v>
      </c>
      <c r="G177" s="97" t="s">
        <v>28</v>
      </c>
      <c r="H177" s="97"/>
      <c r="I177" s="97" t="s">
        <v>31</v>
      </c>
      <c r="J177" s="97"/>
      <c r="K177" s="97" t="s">
        <v>32</v>
      </c>
      <c r="L177" s="97" t="s">
        <v>33</v>
      </c>
      <c r="M177" s="97" t="s">
        <v>34</v>
      </c>
      <c r="N177" s="97"/>
      <c r="O177" s="97"/>
      <c r="P177" s="97" t="s">
        <v>88</v>
      </c>
      <c r="Q177" s="97"/>
      <c r="R177" s="97"/>
      <c r="S177" s="97"/>
      <c r="T177" s="97" t="s">
        <v>42</v>
      </c>
      <c r="U177" s="97"/>
      <c r="V177" s="97"/>
      <c r="W177" s="97"/>
      <c r="X177" s="97"/>
      <c r="Y177" s="97"/>
      <c r="Z177" s="165"/>
      <c r="AA177" s="165"/>
      <c r="AB177" s="165"/>
      <c r="AC177" s="165"/>
      <c r="AD177" s="165"/>
      <c r="AE177" s="166" t="s">
        <v>56</v>
      </c>
      <c r="AF177" s="167"/>
      <c r="AG177" s="167"/>
      <c r="AH177" s="167"/>
      <c r="AI177" s="168" t="s">
        <v>89</v>
      </c>
      <c r="AJ177" s="165"/>
      <c r="AK177" s="165"/>
      <c r="AL177" s="165"/>
      <c r="AM177" s="165"/>
      <c r="AN177" s="165"/>
      <c r="AO177" s="167"/>
      <c r="AP177" s="169"/>
    </row>
    <row r="178" spans="1:45" hidden="1" outlineLevel="1">
      <c r="A178" s="20"/>
      <c r="B178" s="170"/>
      <c r="C178" s="38" t="s">
        <v>66</v>
      </c>
      <c r="D178" s="38" t="s">
        <v>66</v>
      </c>
      <c r="E178" s="38"/>
      <c r="F178" s="38" t="s">
        <v>66</v>
      </c>
      <c r="G178" s="38" t="s">
        <v>66</v>
      </c>
      <c r="H178" s="38"/>
      <c r="I178" s="38" t="s">
        <v>66</v>
      </c>
      <c r="J178" s="38"/>
      <c r="K178" s="38" t="s">
        <v>66</v>
      </c>
      <c r="L178" s="38" t="s">
        <v>66</v>
      </c>
      <c r="M178" s="38" t="s">
        <v>66</v>
      </c>
      <c r="N178" s="38"/>
      <c r="O178" s="38"/>
      <c r="P178" s="38" t="s">
        <v>66</v>
      </c>
      <c r="Q178" s="38"/>
      <c r="R178" s="38"/>
      <c r="S178" s="38"/>
      <c r="T178" s="38" t="s">
        <v>66</v>
      </c>
      <c r="U178" s="38"/>
      <c r="V178" s="38"/>
      <c r="W178" s="38"/>
      <c r="X178" s="38"/>
      <c r="Y178" s="38"/>
      <c r="Z178" s="171"/>
      <c r="AA178" s="171"/>
      <c r="AB178" s="171"/>
      <c r="AC178" s="171"/>
      <c r="AD178" s="171"/>
      <c r="AE178" s="35" t="s">
        <v>66</v>
      </c>
      <c r="AF178" s="36"/>
      <c r="AG178" s="36"/>
      <c r="AH178" s="36"/>
      <c r="AI178" s="36" t="s">
        <v>66</v>
      </c>
      <c r="AJ178" s="171"/>
      <c r="AK178" s="171"/>
      <c r="AL178" s="171"/>
      <c r="AM178" s="171"/>
      <c r="AN178" s="171"/>
      <c r="AO178" s="36"/>
      <c r="AP178" s="40"/>
    </row>
    <row r="179" spans="1:45" hidden="1" outlineLevel="1">
      <c r="A179" s="20"/>
      <c r="B179" s="187" t="s">
        <v>68</v>
      </c>
      <c r="C179" s="89">
        <f t="shared" ref="C179:M190" ca="1" si="99">C128-C145-C162</f>
        <v>52527319.581818081</v>
      </c>
      <c r="D179" s="89">
        <f t="shared" ca="1" si="99"/>
        <v>129503.54367230335</v>
      </c>
      <c r="E179" s="89"/>
      <c r="F179" s="89" t="e">
        <f ca="1">F128-F145-F162</f>
        <v>#REF!</v>
      </c>
      <c r="G179" s="89" t="e">
        <f t="shared" ca="1" si="99"/>
        <v>#REF!</v>
      </c>
      <c r="H179" s="89"/>
      <c r="I179" s="89">
        <f t="shared" ca="1" si="99"/>
        <v>37.076089039077544</v>
      </c>
      <c r="J179" s="89"/>
      <c r="K179" s="89">
        <f t="shared" ca="1" si="99"/>
        <v>-3.4860000000000002</v>
      </c>
      <c r="L179" s="89">
        <f t="shared" ca="1" si="99"/>
        <v>2812414168.0276804</v>
      </c>
      <c r="M179" s="89">
        <f t="shared" ca="1" si="99"/>
        <v>34242269.160688564</v>
      </c>
      <c r="N179" s="89"/>
      <c r="O179" s="172"/>
      <c r="P179" s="173">
        <f t="shared" ref="P179:P190" si="100">P128-P145-P162</f>
        <v>787.32268583316113</v>
      </c>
      <c r="Q179" s="89"/>
      <c r="R179" s="89"/>
      <c r="S179" s="89"/>
      <c r="T179" s="172">
        <f>T128-T145-T162</f>
        <v>0</v>
      </c>
      <c r="U179" s="89"/>
      <c r="V179" s="89"/>
      <c r="W179" s="89"/>
      <c r="X179" s="89"/>
      <c r="Y179" s="89"/>
      <c r="Z179" s="91"/>
      <c r="AA179" s="91"/>
      <c r="AB179" s="91"/>
      <c r="AC179" s="91"/>
      <c r="AD179" s="91"/>
      <c r="AE179" s="91"/>
      <c r="AF179" s="91"/>
      <c r="AG179" s="91"/>
      <c r="AH179" s="91"/>
      <c r="AI179" s="91"/>
      <c r="AJ179" s="91"/>
      <c r="AK179" s="91"/>
      <c r="AL179" s="91"/>
      <c r="AM179" s="91"/>
      <c r="AN179" s="91"/>
      <c r="AO179" s="91"/>
      <c r="AP179" s="91"/>
    </row>
    <row r="180" spans="1:45" hidden="1" outlineLevel="1">
      <c r="A180" s="20"/>
      <c r="B180" s="187" t="s">
        <v>69</v>
      </c>
      <c r="C180" s="52">
        <f t="shared" ca="1" si="99"/>
        <v>50393409.341473013</v>
      </c>
      <c r="D180" s="89">
        <f t="shared" ca="1" si="99"/>
        <v>136192.96274843253</v>
      </c>
      <c r="E180" s="89"/>
      <c r="F180" s="89" t="e">
        <f t="shared" ca="1" si="99"/>
        <v>#REF!</v>
      </c>
      <c r="G180" s="89" t="e">
        <f t="shared" ca="1" si="99"/>
        <v>#REF!</v>
      </c>
      <c r="H180" s="89"/>
      <c r="I180" s="89">
        <f t="shared" ca="1" si="99"/>
        <v>22202209.519720227</v>
      </c>
      <c r="J180" s="89"/>
      <c r="K180" s="89">
        <f t="shared" ca="1" si="99"/>
        <v>0</v>
      </c>
      <c r="L180" s="89">
        <f t="shared" ca="1" si="99"/>
        <v>2739446394.993094</v>
      </c>
      <c r="M180" s="89">
        <f t="shared" ca="1" si="99"/>
        <v>89979.177409044074</v>
      </c>
      <c r="N180" s="89"/>
      <c r="O180" s="89"/>
      <c r="P180" s="52">
        <f t="shared" si="100"/>
        <v>1271.7581646610038</v>
      </c>
      <c r="Q180" s="89"/>
      <c r="R180" s="89"/>
      <c r="S180" s="89"/>
      <c r="T180" s="89">
        <f t="shared" ref="T180:T190" si="101">T129-T146-T163</f>
        <v>0</v>
      </c>
      <c r="U180" s="89"/>
      <c r="V180" s="89"/>
      <c r="W180" s="89"/>
      <c r="X180" s="89"/>
      <c r="Y180" s="89"/>
      <c r="Z180" s="91"/>
      <c r="AA180" s="91"/>
      <c r="AB180" s="91"/>
      <c r="AC180" s="91"/>
      <c r="AD180" s="91"/>
      <c r="AE180" s="91"/>
      <c r="AF180" s="91"/>
      <c r="AG180" s="91"/>
      <c r="AH180" s="91"/>
      <c r="AI180" s="91"/>
      <c r="AJ180" s="91"/>
      <c r="AK180" s="91"/>
      <c r="AL180" s="91"/>
      <c r="AM180" s="91"/>
      <c r="AN180" s="91"/>
      <c r="AO180" s="91"/>
      <c r="AP180" s="91"/>
    </row>
    <row r="181" spans="1:45" hidden="1" outlineLevel="1">
      <c r="A181" s="20"/>
      <c r="B181" s="187" t="s">
        <v>70</v>
      </c>
      <c r="C181" s="89">
        <f t="shared" ca="1" si="99"/>
        <v>48788621.268843696</v>
      </c>
      <c r="D181" s="89">
        <f t="shared" ca="1" si="99"/>
        <v>63219995.917872287</v>
      </c>
      <c r="E181" s="89"/>
      <c r="F181" s="89">
        <f t="shared" ca="1" si="99"/>
        <v>42524693.003753752</v>
      </c>
      <c r="G181" s="89">
        <f t="shared" ca="1" si="99"/>
        <v>3092.8893548387105</v>
      </c>
      <c r="H181" s="89"/>
      <c r="I181" s="89">
        <f t="shared" ca="1" si="99"/>
        <v>129.56896193123578</v>
      </c>
      <c r="J181" s="89"/>
      <c r="K181" s="89">
        <f t="shared" ca="1" si="99"/>
        <v>0</v>
      </c>
      <c r="L181" s="89">
        <f t="shared" ca="1" si="99"/>
        <v>2630787641.5954442</v>
      </c>
      <c r="M181" s="89">
        <f t="shared" ca="1" si="99"/>
        <v>171.54763145161283</v>
      </c>
      <c r="N181" s="89"/>
      <c r="O181" s="89"/>
      <c r="P181" s="52">
        <f t="shared" si="100"/>
        <v>2398.6053821935484</v>
      </c>
      <c r="Q181" s="89"/>
      <c r="R181" s="89"/>
      <c r="S181" s="89"/>
      <c r="T181" s="89">
        <f t="shared" si="101"/>
        <v>0</v>
      </c>
      <c r="U181" s="89"/>
      <c r="V181" s="89"/>
      <c r="W181" s="89"/>
      <c r="X181" s="89"/>
      <c r="Y181" s="89"/>
      <c r="Z181" s="91"/>
      <c r="AA181" s="91"/>
      <c r="AB181" s="91"/>
      <c r="AC181" s="91"/>
      <c r="AD181" s="91"/>
      <c r="AE181" s="91"/>
      <c r="AF181" s="91"/>
      <c r="AG181" s="91"/>
      <c r="AH181" s="91"/>
      <c r="AI181" s="91"/>
      <c r="AJ181" s="91"/>
      <c r="AK181" s="91"/>
      <c r="AL181" s="91"/>
      <c r="AM181" s="91"/>
      <c r="AN181" s="91"/>
      <c r="AO181" s="91"/>
      <c r="AP181" s="91"/>
    </row>
    <row r="182" spans="1:45" hidden="1" outlineLevel="1">
      <c r="A182" s="20"/>
      <c r="B182" s="187" t="s">
        <v>71</v>
      </c>
      <c r="C182" s="89">
        <f t="shared" ca="1" si="99"/>
        <v>48627418.372816667</v>
      </c>
      <c r="D182" s="89">
        <f t="shared" ca="1" si="99"/>
        <v>57227202.974847995</v>
      </c>
      <c r="E182" s="89"/>
      <c r="F182" s="89">
        <f t="shared" ca="1" si="99"/>
        <v>40159334.33672189</v>
      </c>
      <c r="G182" s="89">
        <f t="shared" ca="1" si="99"/>
        <v>200485244400353.75</v>
      </c>
      <c r="H182" s="89"/>
      <c r="I182" s="89">
        <f t="shared" ca="1" si="99"/>
        <v>7274132225.0945463</v>
      </c>
      <c r="J182" s="89"/>
      <c r="K182" s="89">
        <f t="shared" ca="1" si="99"/>
        <v>0</v>
      </c>
      <c r="L182" s="89">
        <f t="shared" ca="1" si="99"/>
        <v>2581366378.8405843</v>
      </c>
      <c r="M182" s="89">
        <f t="shared" ca="1" si="99"/>
        <v>39165494.600469604</v>
      </c>
      <c r="N182" s="89"/>
      <c r="O182" s="89"/>
      <c r="P182" s="52">
        <f t="shared" si="100"/>
        <v>722.31410252486603</v>
      </c>
      <c r="Q182" s="89"/>
      <c r="R182" s="89"/>
      <c r="S182" s="89"/>
      <c r="T182" s="89">
        <f t="shared" si="101"/>
        <v>0</v>
      </c>
      <c r="U182" s="89"/>
      <c r="V182" s="89"/>
      <c r="W182" s="89"/>
      <c r="X182" s="89"/>
      <c r="Y182" s="89"/>
      <c r="Z182" s="91"/>
      <c r="AA182" s="91"/>
      <c r="AB182" s="91"/>
      <c r="AC182" s="91"/>
      <c r="AD182" s="91"/>
      <c r="AE182" s="91"/>
      <c r="AF182" s="91"/>
      <c r="AG182" s="91"/>
      <c r="AH182" s="91"/>
      <c r="AI182" s="91"/>
      <c r="AJ182" s="91"/>
      <c r="AK182" s="91"/>
      <c r="AL182" s="91"/>
      <c r="AM182" s="91"/>
      <c r="AN182" s="91"/>
      <c r="AO182" s="91"/>
      <c r="AP182" s="91"/>
    </row>
    <row r="183" spans="1:45" hidden="1" outlineLevel="1">
      <c r="A183" s="20"/>
      <c r="B183" s="187" t="s">
        <v>72</v>
      </c>
      <c r="C183" s="89">
        <f t="shared" ca="1" si="99"/>
        <v>263.69924174598509</v>
      </c>
      <c r="D183" s="89">
        <f t="shared" ca="1" si="99"/>
        <v>136558.77226931506</v>
      </c>
      <c r="E183" s="89"/>
      <c r="F183" s="89">
        <f t="shared" ca="1" si="99"/>
        <v>35268133.703861132</v>
      </c>
      <c r="G183" s="89">
        <f t="shared" ca="1" si="99"/>
        <v>14813592.163217589</v>
      </c>
      <c r="H183" s="89"/>
      <c r="I183" s="89">
        <f t="shared" ca="1" si="99"/>
        <v>41187.322895950136</v>
      </c>
      <c r="J183" s="89"/>
      <c r="K183" s="89">
        <f t="shared" ca="1" si="99"/>
        <v>0</v>
      </c>
      <c r="L183" s="89">
        <f t="shared" ca="1" si="99"/>
        <v>1326340.5052675835</v>
      </c>
      <c r="M183" s="89">
        <f t="shared" ca="1" si="99"/>
        <v>183.20017782258068</v>
      </c>
      <c r="N183" s="89"/>
      <c r="O183" s="89"/>
      <c r="P183" s="52">
        <f t="shared" si="100"/>
        <v>759.88606432680581</v>
      </c>
      <c r="Q183" s="89"/>
      <c r="R183" s="89"/>
      <c r="S183" s="89"/>
      <c r="T183" s="89">
        <f t="shared" si="101"/>
        <v>0</v>
      </c>
      <c r="U183" s="89"/>
      <c r="V183" s="89"/>
      <c r="W183" s="89"/>
      <c r="X183" s="89"/>
      <c r="Y183" s="89"/>
      <c r="Z183" s="91"/>
      <c r="AA183" s="91"/>
      <c r="AB183" s="91"/>
      <c r="AC183" s="91"/>
      <c r="AD183" s="91"/>
      <c r="AE183" s="91"/>
      <c r="AF183" s="91"/>
      <c r="AG183" s="91"/>
      <c r="AH183" s="91"/>
      <c r="AI183" s="91"/>
      <c r="AJ183" s="91"/>
      <c r="AK183" s="91"/>
      <c r="AL183" s="91"/>
      <c r="AM183" s="91"/>
      <c r="AN183" s="91"/>
      <c r="AO183" s="91"/>
      <c r="AP183" s="91"/>
    </row>
    <row r="184" spans="1:45" hidden="1" outlineLevel="1">
      <c r="A184" s="20"/>
      <c r="B184" s="187" t="s">
        <v>73</v>
      </c>
      <c r="C184" s="89">
        <f t="shared" ca="1" si="99"/>
        <v>19095382939.108215</v>
      </c>
      <c r="D184" s="89">
        <f t="shared" ca="1" si="99"/>
        <v>306.51766666666668</v>
      </c>
      <c r="E184" s="89"/>
      <c r="F184" s="89">
        <f t="shared" ca="1" si="99"/>
        <v>205706509538.00897</v>
      </c>
      <c r="G184" s="89">
        <f t="shared" ca="1" si="99"/>
        <v>61283621418.931389</v>
      </c>
      <c r="H184" s="89"/>
      <c r="I184" s="89">
        <f t="shared" ca="1" si="99"/>
        <v>106.21225076930277</v>
      </c>
      <c r="J184" s="89"/>
      <c r="K184" s="89">
        <f t="shared" ca="1" si="99"/>
        <v>0</v>
      </c>
      <c r="L184" s="89">
        <f t="shared" ca="1" si="99"/>
        <v>4507034682037.4668</v>
      </c>
      <c r="M184" s="89">
        <f t="shared" ca="1" si="99"/>
        <v>37014745.837000847</v>
      </c>
      <c r="N184" s="89"/>
      <c r="O184" s="89"/>
      <c r="P184" s="52">
        <f t="shared" si="100"/>
        <v>453.80696846021362</v>
      </c>
      <c r="Q184" s="89"/>
      <c r="R184" s="89"/>
      <c r="S184" s="89"/>
      <c r="T184" s="89">
        <f t="shared" si="101"/>
        <v>-10.622910111963902</v>
      </c>
      <c r="U184" s="89"/>
      <c r="V184" s="89"/>
      <c r="W184" s="89"/>
      <c r="X184" s="89"/>
      <c r="Y184" s="89"/>
      <c r="Z184" s="91"/>
      <c r="AA184" s="91"/>
      <c r="AB184" s="91"/>
      <c r="AC184" s="91"/>
      <c r="AD184" s="91"/>
      <c r="AE184" s="91"/>
      <c r="AF184" s="91"/>
      <c r="AG184" s="91"/>
      <c r="AH184" s="91"/>
      <c r="AI184" s="91"/>
      <c r="AJ184" s="91"/>
      <c r="AK184" s="91"/>
      <c r="AL184" s="91"/>
      <c r="AM184" s="91"/>
      <c r="AN184" s="91"/>
      <c r="AO184" s="91"/>
      <c r="AP184" s="91"/>
    </row>
    <row r="185" spans="1:45" hidden="1" outlineLevel="1">
      <c r="A185" s="20"/>
      <c r="B185" s="187" t="s">
        <v>74</v>
      </c>
      <c r="C185" s="89">
        <f t="shared" si="99"/>
        <v>197.98411727846531</v>
      </c>
      <c r="D185" s="89">
        <f t="shared" si="99"/>
        <v>289.33005871670611</v>
      </c>
      <c r="E185" s="89"/>
      <c r="F185" s="89">
        <f t="shared" si="99"/>
        <v>3769.5258295189378</v>
      </c>
      <c r="G185" s="89">
        <f t="shared" si="99"/>
        <v>3102.2494805481911</v>
      </c>
      <c r="H185" s="89"/>
      <c r="I185" s="89">
        <f t="shared" si="99"/>
        <v>95.915933515868943</v>
      </c>
      <c r="J185" s="89"/>
      <c r="K185" s="89">
        <f t="shared" si="99"/>
        <v>0</v>
      </c>
      <c r="L185" s="89">
        <f t="shared" si="99"/>
        <v>671.50188909617475</v>
      </c>
      <c r="M185" s="89">
        <f t="shared" si="99"/>
        <v>98.010465877554765</v>
      </c>
      <c r="N185" s="89"/>
      <c r="O185" s="89"/>
      <c r="P185" s="52">
        <f t="shared" si="100"/>
        <v>785.58024028045941</v>
      </c>
      <c r="Q185" s="89"/>
      <c r="R185" s="89"/>
      <c r="S185" s="89"/>
      <c r="T185" s="89">
        <f t="shared" si="101"/>
        <v>-14.165865803884115</v>
      </c>
      <c r="U185" s="89"/>
      <c r="V185" s="89"/>
      <c r="W185" s="89"/>
      <c r="X185" s="89"/>
      <c r="Y185" s="89"/>
      <c r="Z185" s="91"/>
      <c r="AA185" s="91"/>
      <c r="AB185" s="91"/>
      <c r="AC185" s="91"/>
      <c r="AD185" s="91"/>
      <c r="AE185" s="91"/>
      <c r="AF185" s="91"/>
      <c r="AG185" s="91"/>
      <c r="AH185" s="91"/>
      <c r="AI185" s="91"/>
      <c r="AJ185" s="91"/>
      <c r="AK185" s="91"/>
      <c r="AL185" s="91"/>
      <c r="AM185" s="91"/>
      <c r="AN185" s="91"/>
      <c r="AO185" s="91"/>
      <c r="AP185" s="91"/>
    </row>
    <row r="186" spans="1:45" hidden="1" outlineLevel="1">
      <c r="A186" s="20"/>
      <c r="B186" s="187" t="s">
        <v>75</v>
      </c>
      <c r="C186" s="164">
        <f t="shared" si="99"/>
        <v>243.60791894955833</v>
      </c>
      <c r="D186" s="164" t="e">
        <f t="shared" si="99"/>
        <v>#REF!</v>
      </c>
      <c r="E186" s="164"/>
      <c r="F186" s="164" t="e">
        <f t="shared" si="99"/>
        <v>#REF!</v>
      </c>
      <c r="G186" s="164" t="e">
        <f t="shared" si="99"/>
        <v>#REF!</v>
      </c>
      <c r="H186" s="164"/>
      <c r="I186" s="164">
        <f t="shared" si="99"/>
        <v>95.81126636802648</v>
      </c>
      <c r="J186" s="164"/>
      <c r="K186" s="164">
        <f t="shared" si="99"/>
        <v>0</v>
      </c>
      <c r="L186" s="164">
        <f t="shared" si="99"/>
        <v>645.1346429360899</v>
      </c>
      <c r="M186" s="164">
        <f t="shared" si="99"/>
        <v>94.139668274533776</v>
      </c>
      <c r="N186" s="164"/>
      <c r="O186" s="107"/>
      <c r="P186" s="189">
        <f t="shared" si="100"/>
        <v>668.0244520893948</v>
      </c>
      <c r="Q186" s="107"/>
      <c r="R186" s="107"/>
      <c r="S186" s="164"/>
      <c r="T186" s="107">
        <f t="shared" si="101"/>
        <v>-14.483989079129039</v>
      </c>
      <c r="U186" s="107"/>
      <c r="V186" s="107"/>
      <c r="W186" s="107"/>
      <c r="X186" s="107"/>
      <c r="Y186" s="107"/>
      <c r="Z186" s="177"/>
      <c r="AA186" s="177"/>
      <c r="AB186" s="177"/>
      <c r="AC186" s="177"/>
      <c r="AD186" s="177"/>
      <c r="AE186" s="177"/>
      <c r="AF186" s="177"/>
      <c r="AG186" s="177"/>
      <c r="AH186" s="177"/>
      <c r="AI186" s="177"/>
      <c r="AJ186" s="177"/>
      <c r="AK186" s="177"/>
      <c r="AL186" s="177"/>
      <c r="AM186" s="177"/>
      <c r="AN186" s="177"/>
      <c r="AO186" s="177"/>
      <c r="AP186" s="177"/>
    </row>
    <row r="187" spans="1:45" hidden="1" outlineLevel="1">
      <c r="A187" s="20"/>
      <c r="B187" s="187" t="s">
        <v>76</v>
      </c>
      <c r="C187" s="164">
        <f t="shared" si="99"/>
        <v>264.28019012080665</v>
      </c>
      <c r="D187" s="164">
        <f t="shared" si="99"/>
        <v>276.44030702119346</v>
      </c>
      <c r="E187" s="164"/>
      <c r="F187" s="164">
        <f t="shared" si="99"/>
        <v>5372.5869863618864</v>
      </c>
      <c r="G187" s="164">
        <f t="shared" si="99"/>
        <v>2643.6959967413659</v>
      </c>
      <c r="H187" s="164"/>
      <c r="I187" s="164">
        <f t="shared" si="99"/>
        <v>88.029279344068257</v>
      </c>
      <c r="J187" s="164"/>
      <c r="K187" s="164">
        <f t="shared" si="99"/>
        <v>0</v>
      </c>
      <c r="L187" s="164">
        <f t="shared" si="99"/>
        <v>615.19242562665215</v>
      </c>
      <c r="M187" s="164">
        <f t="shared" si="99"/>
        <v>90.9462095449651</v>
      </c>
      <c r="N187" s="164"/>
      <c r="O187" s="107"/>
      <c r="P187" s="189">
        <f t="shared" si="100"/>
        <v>696.62806741306576</v>
      </c>
      <c r="Q187" s="107"/>
      <c r="R187" s="107"/>
      <c r="S187" s="164"/>
      <c r="T187" s="107">
        <f t="shared" si="101"/>
        <v>-12.601166324622067</v>
      </c>
      <c r="U187" s="107"/>
      <c r="V187" s="107"/>
      <c r="W187" s="107"/>
      <c r="X187" s="107"/>
      <c r="Y187" s="107"/>
      <c r="Z187" s="177"/>
      <c r="AA187" s="177"/>
      <c r="AB187" s="177"/>
      <c r="AC187" s="177"/>
      <c r="AD187" s="177"/>
      <c r="AE187" s="177"/>
      <c r="AF187" s="177"/>
      <c r="AG187" s="177"/>
      <c r="AH187" s="177"/>
      <c r="AI187" s="177"/>
      <c r="AJ187" s="177"/>
      <c r="AK187" s="177"/>
      <c r="AL187" s="177"/>
      <c r="AM187" s="177"/>
      <c r="AN187" s="177"/>
      <c r="AO187" s="177"/>
      <c r="AP187" s="177"/>
    </row>
    <row r="188" spans="1:45" hidden="1" outlineLevel="1">
      <c r="A188" s="20"/>
      <c r="B188" s="187" t="s">
        <v>77</v>
      </c>
      <c r="C188" s="164">
        <f t="shared" si="99"/>
        <v>246.51312500773247</v>
      </c>
      <c r="D188" s="164">
        <f t="shared" si="99"/>
        <v>311.48127673125867</v>
      </c>
      <c r="E188" s="164"/>
      <c r="F188" s="164">
        <f t="shared" si="99"/>
        <v>5583.0786798007739</v>
      </c>
      <c r="G188" s="164">
        <f t="shared" si="99"/>
        <v>2407.3698518148672</v>
      </c>
      <c r="H188" s="164"/>
      <c r="I188" s="164">
        <f t="shared" si="99"/>
        <v>84.849734006465468</v>
      </c>
      <c r="J188" s="164"/>
      <c r="K188" s="164">
        <f t="shared" si="99"/>
        <v>0</v>
      </c>
      <c r="L188" s="164">
        <f t="shared" si="99"/>
        <v>582.63576469759539</v>
      </c>
      <c r="M188" s="164">
        <f t="shared" si="99"/>
        <v>87.398653924495193</v>
      </c>
      <c r="N188" s="164"/>
      <c r="O188" s="107"/>
      <c r="P188" s="189">
        <f t="shared" si="100"/>
        <v>792.45006712478857</v>
      </c>
      <c r="Q188" s="107"/>
      <c r="R188" s="107"/>
      <c r="S188" s="164"/>
      <c r="T188" s="107">
        <f t="shared" si="101"/>
        <v>-11.035796730621614</v>
      </c>
      <c r="U188" s="107"/>
      <c r="V188" s="107"/>
      <c r="W188" s="107"/>
      <c r="X188" s="107"/>
      <c r="Y188" s="107"/>
      <c r="Z188" s="177"/>
      <c r="AA188" s="177"/>
      <c r="AB188" s="177"/>
      <c r="AC188" s="177"/>
      <c r="AD188" s="177"/>
      <c r="AE188" s="177"/>
      <c r="AF188" s="177"/>
      <c r="AG188" s="177"/>
      <c r="AH188" s="177"/>
      <c r="AI188" s="177"/>
      <c r="AJ188" s="177"/>
      <c r="AK188" s="177"/>
      <c r="AL188" s="177"/>
      <c r="AM188" s="177"/>
      <c r="AN188" s="177"/>
      <c r="AO188" s="177"/>
      <c r="AP188" s="177"/>
    </row>
    <row r="189" spans="1:45" hidden="1" outlineLevel="1">
      <c r="A189" s="20"/>
      <c r="B189" s="187" t="s">
        <v>78</v>
      </c>
      <c r="C189" s="164">
        <f t="shared" si="99"/>
        <v>241.61510579566004</v>
      </c>
      <c r="D189" s="164">
        <f t="shared" si="99"/>
        <v>288.7656759136986</v>
      </c>
      <c r="E189" s="164"/>
      <c r="F189" s="164">
        <f t="shared" si="99"/>
        <v>5397.0380455708782</v>
      </c>
      <c r="G189" s="164">
        <f t="shared" si="99"/>
        <v>2350.6128295955136</v>
      </c>
      <c r="H189" s="164"/>
      <c r="I189" s="164">
        <f t="shared" si="99"/>
        <v>72.98704188420831</v>
      </c>
      <c r="J189" s="164"/>
      <c r="K189" s="164">
        <f t="shared" si="99"/>
        <v>0</v>
      </c>
      <c r="L189" s="164">
        <f t="shared" si="99"/>
        <v>546.57444390839862</v>
      </c>
      <c r="M189" s="164">
        <f t="shared" si="99"/>
        <v>80.747415791814149</v>
      </c>
      <c r="N189" s="164"/>
      <c r="O189" s="107"/>
      <c r="P189" s="189">
        <f t="shared" si="100"/>
        <v>800.9929850202733</v>
      </c>
      <c r="Q189" s="107"/>
      <c r="R189" s="107"/>
      <c r="S189" s="164"/>
      <c r="T189" s="107">
        <f t="shared" si="101"/>
        <v>-11.394690631877308</v>
      </c>
      <c r="U189" s="107"/>
      <c r="V189" s="107"/>
      <c r="W189" s="107"/>
      <c r="X189" s="107"/>
      <c r="Y189" s="107"/>
      <c r="Z189" s="177"/>
      <c r="AA189" s="177"/>
      <c r="AB189" s="177"/>
      <c r="AC189" s="177"/>
      <c r="AD189" s="177"/>
      <c r="AE189" s="177"/>
      <c r="AF189" s="177"/>
      <c r="AG189" s="177"/>
      <c r="AH189" s="177"/>
      <c r="AI189" s="177"/>
      <c r="AJ189" s="177"/>
      <c r="AK189" s="177"/>
      <c r="AL189" s="177"/>
      <c r="AM189" s="177"/>
      <c r="AN189" s="177"/>
      <c r="AO189" s="177"/>
      <c r="AP189" s="177"/>
    </row>
    <row r="190" spans="1:45" hidden="1" outlineLevel="1">
      <c r="A190" s="20"/>
      <c r="B190" s="190" t="s">
        <v>79</v>
      </c>
      <c r="C190" s="191">
        <f t="shared" si="99"/>
        <v>257.56712049748597</v>
      </c>
      <c r="D190" s="191">
        <f t="shared" si="99"/>
        <v>285.74592836857431</v>
      </c>
      <c r="E190" s="191"/>
      <c r="F190" s="191">
        <f t="shared" si="99"/>
        <v>6461.0686687065518</v>
      </c>
      <c r="G190" s="191">
        <f t="shared" si="99"/>
        <v>2361.5156405064522</v>
      </c>
      <c r="H190" s="191"/>
      <c r="I190" s="191">
        <f t="shared" si="99"/>
        <v>77.633219181593319</v>
      </c>
      <c r="J190" s="191"/>
      <c r="K190" s="191">
        <f t="shared" si="99"/>
        <v>0</v>
      </c>
      <c r="L190" s="191">
        <f t="shared" si="99"/>
        <v>525.27629011560578</v>
      </c>
      <c r="M190" s="191">
        <f t="shared" si="99"/>
        <v>77.731940178057698</v>
      </c>
      <c r="N190" s="191"/>
      <c r="O190" s="193"/>
      <c r="P190" s="194">
        <f t="shared" si="100"/>
        <v>867.79086859140841</v>
      </c>
      <c r="Q190" s="193"/>
      <c r="R190" s="193"/>
      <c r="S190" s="191"/>
      <c r="T190" s="193">
        <f t="shared" si="101"/>
        <v>0</v>
      </c>
      <c r="U190" s="193"/>
      <c r="V190" s="107"/>
      <c r="W190" s="107"/>
      <c r="X190" s="107"/>
      <c r="Y190" s="107"/>
      <c r="Z190" s="177"/>
      <c r="AA190" s="177"/>
      <c r="AB190" s="177"/>
      <c r="AC190" s="177"/>
      <c r="AD190" s="177"/>
      <c r="AE190" s="177"/>
      <c r="AF190" s="177"/>
      <c r="AG190" s="177"/>
      <c r="AH190" s="177"/>
      <c r="AI190" s="177"/>
      <c r="AJ190" s="177"/>
      <c r="AK190" s="177"/>
      <c r="AL190" s="177"/>
      <c r="AM190" s="177"/>
      <c r="AN190" s="177"/>
      <c r="AO190" s="177"/>
      <c r="AP190" s="177"/>
    </row>
    <row r="191" spans="1:45" hidden="1" outlineLevel="1">
      <c r="A191" s="20"/>
      <c r="B191" s="184" t="s">
        <v>80</v>
      </c>
      <c r="C191" s="64">
        <f t="shared" ref="C191:M191" ca="1" si="102">AVERAGE(C179:C190)</f>
        <v>12495465.39762642</v>
      </c>
      <c r="D191" s="64" t="e">
        <f t="shared" ca="1" si="102"/>
        <v>#REF!</v>
      </c>
      <c r="E191" s="64"/>
      <c r="F191" s="64" t="e">
        <f t="shared" ca="1" si="102"/>
        <v>#REF!</v>
      </c>
      <c r="G191" s="64" t="e">
        <f t="shared" ca="1" si="102"/>
        <v>#REF!</v>
      </c>
      <c r="H191" s="64"/>
      <c r="I191" s="64">
        <f t="shared" ca="1" si="102"/>
        <v>4901.7573514413989</v>
      </c>
      <c r="J191" s="64"/>
      <c r="K191" s="64">
        <f t="shared" ca="1" si="102"/>
        <v>-0.29050000000000004</v>
      </c>
      <c r="L191" s="64">
        <f t="shared" ca="1" si="102"/>
        <v>234368453.26527855</v>
      </c>
      <c r="M191" s="64">
        <f t="shared" ca="1" si="102"/>
        <v>14567.260211613886</v>
      </c>
      <c r="N191" s="64"/>
      <c r="O191" s="107"/>
      <c r="P191" s="107">
        <f>AVERAGE(P179:P190)</f>
        <v>917.09667070991566</v>
      </c>
      <c r="Q191" s="107"/>
      <c r="R191" s="107"/>
      <c r="S191" s="64"/>
      <c r="T191" s="107">
        <f>AVERAGE(T179:T190)</f>
        <v>-6.1920348901748374</v>
      </c>
      <c r="U191" s="107"/>
      <c r="V191" s="107"/>
      <c r="W191" s="107"/>
      <c r="X191" s="107"/>
      <c r="Y191" s="107"/>
      <c r="Z191" s="185"/>
      <c r="AA191" s="185"/>
      <c r="AB191" s="185"/>
      <c r="AC191" s="185"/>
      <c r="AD191" s="185"/>
      <c r="AE191" s="185"/>
      <c r="AF191" s="185"/>
      <c r="AG191" s="185"/>
      <c r="AH191" s="185"/>
      <c r="AI191" s="185"/>
      <c r="AJ191" s="185"/>
      <c r="AK191" s="185"/>
      <c r="AL191" s="185"/>
      <c r="AM191" s="185"/>
      <c r="AN191" s="185"/>
      <c r="AO191" s="185"/>
      <c r="AP191" s="186"/>
    </row>
    <row r="192" spans="1:45" collapsed="1">
      <c r="A192" s="20"/>
      <c r="B192" s="20"/>
      <c r="C192" s="20"/>
      <c r="D192" s="20"/>
      <c r="E192" s="20"/>
      <c r="F192" s="20"/>
      <c r="G192" s="20"/>
      <c r="H192" s="23">
        <f>+H81-H100</f>
        <v>0</v>
      </c>
      <c r="I192" s="23">
        <f>+I102+J102</f>
        <v>149.00275554824282</v>
      </c>
      <c r="J192" s="20"/>
      <c r="K192" s="20"/>
      <c r="L192" s="23">
        <f ca="1">+L106+M106</f>
        <v>887830106.48919404</v>
      </c>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195"/>
      <c r="AK192" s="20"/>
      <c r="AL192" s="20"/>
      <c r="AM192" s="20"/>
      <c r="AN192" s="20"/>
      <c r="AO192" s="20"/>
      <c r="AP192" s="23">
        <f>36362-34569</f>
        <v>1793</v>
      </c>
      <c r="AQ192" s="20"/>
      <c r="AS192" s="20"/>
    </row>
    <row r="193" spans="3:42">
      <c r="C193" s="196"/>
      <c r="D193" s="196"/>
      <c r="E193" s="196"/>
      <c r="F193" s="196"/>
      <c r="G193" s="196"/>
      <c r="H193" s="23">
        <f>+H82-H101</f>
        <v>0</v>
      </c>
      <c r="I193" s="196"/>
      <c r="J193" s="196"/>
      <c r="K193" s="196"/>
      <c r="L193" s="196"/>
      <c r="M193" s="196"/>
      <c r="N193" s="196"/>
      <c r="O193" s="196"/>
      <c r="P193" s="196"/>
      <c r="Q193" s="196"/>
      <c r="R193" s="196"/>
      <c r="S193" s="196"/>
      <c r="T193" s="196"/>
      <c r="U193" s="196"/>
      <c r="V193" s="196"/>
      <c r="W193" s="196"/>
      <c r="X193" s="196"/>
      <c r="Y193" s="196"/>
      <c r="AD193" s="54"/>
      <c r="AI193" s="54"/>
      <c r="AL193" s="54"/>
      <c r="AP193" s="54"/>
    </row>
    <row r="194" spans="3:42">
      <c r="H194" s="195">
        <f>+H83-H102</f>
        <v>0</v>
      </c>
      <c r="AP194" s="54"/>
    </row>
    <row r="195" spans="3:42">
      <c r="C195" s="197">
        <f>+C42*31</f>
        <v>12569.8</v>
      </c>
      <c r="D195" s="197">
        <f t="shared" ref="D195:AP195" si="103">+D42*31</f>
        <v>13204.95</v>
      </c>
      <c r="E195" s="197">
        <f t="shared" si="103"/>
        <v>11405.749199172189</v>
      </c>
      <c r="F195" s="197">
        <f t="shared" si="103"/>
        <v>221978.41000000003</v>
      </c>
      <c r="G195" s="197">
        <f t="shared" si="103"/>
        <v>111292.77000000002</v>
      </c>
      <c r="H195" s="197">
        <f t="shared" si="103"/>
        <v>9376.76</v>
      </c>
      <c r="I195" s="197">
        <f t="shared" si="103"/>
        <v>14385.38</v>
      </c>
      <c r="J195" s="197">
        <f t="shared" si="103"/>
        <v>617.32999999999981</v>
      </c>
      <c r="K195" s="197">
        <f t="shared" si="103"/>
        <v>0</v>
      </c>
      <c r="L195" s="197">
        <f t="shared" si="103"/>
        <v>55999.070000000007</v>
      </c>
      <c r="M195" s="197">
        <f t="shared" si="103"/>
        <v>12782.170166666661</v>
      </c>
      <c r="N195" s="197"/>
      <c r="O195" s="197">
        <f t="shared" si="103"/>
        <v>0</v>
      </c>
      <c r="P195" s="197">
        <f t="shared" si="103"/>
        <v>158935.51999999999</v>
      </c>
      <c r="Q195" s="197"/>
      <c r="R195" s="197"/>
      <c r="S195" s="197">
        <f t="shared" si="103"/>
        <v>5832</v>
      </c>
      <c r="T195" s="197">
        <f t="shared" si="103"/>
        <v>0</v>
      </c>
      <c r="U195" s="197">
        <f t="shared" si="103"/>
        <v>14113.97</v>
      </c>
      <c r="V195" s="197"/>
      <c r="W195" s="197"/>
      <c r="X195" s="197">
        <f t="shared" si="103"/>
        <v>2390.3999999999996</v>
      </c>
      <c r="Y195" s="197">
        <f t="shared" si="103"/>
        <v>0</v>
      </c>
      <c r="Z195" s="197">
        <f t="shared" si="103"/>
        <v>5034.8899999999994</v>
      </c>
      <c r="AA195" s="197">
        <f t="shared" si="103"/>
        <v>4631.3100000000004</v>
      </c>
      <c r="AB195" s="197">
        <f t="shared" si="103"/>
        <v>9041.92</v>
      </c>
      <c r="AC195" s="197">
        <f t="shared" si="103"/>
        <v>0</v>
      </c>
      <c r="AD195" s="197">
        <f t="shared" si="103"/>
        <v>564.09</v>
      </c>
      <c r="AE195" s="197">
        <f t="shared" si="103"/>
        <v>116.21</v>
      </c>
      <c r="AF195" s="197">
        <f t="shared" si="103"/>
        <v>953.91</v>
      </c>
      <c r="AG195" s="197">
        <f t="shared" si="103"/>
        <v>11308.130000000001</v>
      </c>
      <c r="AH195" s="197">
        <f t="shared" si="103"/>
        <v>0</v>
      </c>
      <c r="AI195" s="197">
        <f t="shared" si="103"/>
        <v>636607.76</v>
      </c>
      <c r="AJ195" s="197">
        <f t="shared" si="103"/>
        <v>21661.850000000009</v>
      </c>
      <c r="AK195" s="197">
        <f t="shared" si="103"/>
        <v>3698.94</v>
      </c>
      <c r="AL195" s="197">
        <f t="shared" si="103"/>
        <v>0</v>
      </c>
      <c r="AM195" s="197">
        <f t="shared" si="103"/>
        <v>254.19</v>
      </c>
      <c r="AN195" s="197">
        <f t="shared" si="103"/>
        <v>0</v>
      </c>
      <c r="AO195" s="197">
        <f t="shared" si="103"/>
        <v>0</v>
      </c>
      <c r="AP195" s="197">
        <f t="shared" si="103"/>
        <v>1379093.6793658391</v>
      </c>
    </row>
    <row r="196" spans="3:42">
      <c r="AP196" s="54"/>
    </row>
    <row r="199" spans="3:42">
      <c r="C199" s="198"/>
      <c r="D199" s="198"/>
      <c r="E199" s="198"/>
      <c r="F199" s="198"/>
      <c r="G199" s="198"/>
      <c r="H199" s="198"/>
      <c r="I199" s="198"/>
      <c r="J199" s="198"/>
      <c r="K199" s="198"/>
      <c r="L199" s="198"/>
      <c r="M199" s="198"/>
      <c r="N199" s="198"/>
      <c r="O199" s="198"/>
      <c r="P199" s="198"/>
      <c r="Q199" s="198"/>
      <c r="R199" s="198"/>
      <c r="S199" s="198"/>
      <c r="T199" s="198"/>
      <c r="U199" s="198"/>
      <c r="V199" s="198"/>
      <c r="W199" s="198"/>
      <c r="X199" s="198"/>
      <c r="Y199" s="198"/>
      <c r="Z199" s="198">
        <f>+SUM(Z102:AH102,AJ102:AO102)</f>
        <v>1269.7883835143336</v>
      </c>
      <c r="AA199" s="198"/>
      <c r="AB199" s="198"/>
      <c r="AC199" s="198"/>
      <c r="AD199" s="198"/>
      <c r="AE199" s="198"/>
      <c r="AF199" s="198"/>
      <c r="AG199" s="198"/>
      <c r="AH199" s="198"/>
      <c r="AI199" s="198"/>
      <c r="AJ199" s="198"/>
      <c r="AK199" s="198"/>
      <c r="AL199" s="198"/>
      <c r="AM199" s="198"/>
      <c r="AN199" s="198"/>
      <c r="AO199" s="198"/>
      <c r="AP199" s="198"/>
    </row>
    <row r="200" spans="3:42">
      <c r="C200" s="198"/>
      <c r="D200" s="198"/>
      <c r="E200" s="198"/>
      <c r="F200" s="198"/>
      <c r="G200" s="198"/>
      <c r="H200" s="198"/>
      <c r="I200" s="198"/>
      <c r="J200" s="198"/>
      <c r="K200" s="198"/>
      <c r="L200" s="198"/>
      <c r="M200" s="198"/>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198"/>
      <c r="AK200" s="198"/>
      <c r="AL200" s="198"/>
      <c r="AM200" s="198"/>
      <c r="AN200" s="198"/>
      <c r="AO200" s="198"/>
      <c r="AP200" s="198"/>
    </row>
    <row r="202" spans="3:42">
      <c r="AA202" s="54"/>
    </row>
    <row r="205" spans="3:42">
      <c r="L205" s="198"/>
      <c r="M205" s="198"/>
      <c r="N205" s="198"/>
    </row>
  </sheetData>
  <mergeCells count="3">
    <mergeCell ref="B2:AP2"/>
    <mergeCell ref="AU20:AZ20"/>
    <mergeCell ref="BD20:BN20"/>
  </mergeCells>
  <pageMargins left="0.25" right="0.25" top="0.75" bottom="0.75" header="0.3" footer="0.3"/>
  <pageSetup scale="51"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B3:AF43"/>
  <sheetViews>
    <sheetView showGridLines="0" zoomScale="80" zoomScaleNormal="80" workbookViewId="0">
      <selection activeCell="C13" sqref="C13:C14"/>
    </sheetView>
  </sheetViews>
  <sheetFormatPr defaultRowHeight="14.4"/>
  <cols>
    <col min="1" max="2" width="8.6640625" style="71"/>
    <col min="3" max="3" width="28.5546875" style="71" customWidth="1"/>
    <col min="4" max="4" width="16.33203125" style="31" customWidth="1"/>
    <col min="5" max="16" width="16.33203125" style="71" customWidth="1"/>
    <col min="17" max="28" width="15.33203125" style="31" customWidth="1"/>
    <col min="29" max="29" width="16.6640625" style="71" customWidth="1"/>
    <col min="30" max="31" width="8.6640625" style="71"/>
    <col min="32" max="32" width="54.33203125" style="71" customWidth="1"/>
    <col min="33" max="267" width="8.6640625" style="71"/>
    <col min="268" max="268" width="28.5546875" style="71" customWidth="1"/>
    <col min="269" max="269" width="32.44140625" style="71" customWidth="1"/>
    <col min="270" max="271" width="17.5546875" style="71" customWidth="1"/>
    <col min="272" max="272" width="26.44140625" style="71" customWidth="1"/>
    <col min="273" max="274" width="17.5546875" style="71" customWidth="1"/>
    <col min="275" max="275" width="25.33203125" style="71" customWidth="1"/>
    <col min="276" max="277" width="17.5546875" style="71" customWidth="1"/>
    <col min="278" max="278" width="24.5546875" style="71" customWidth="1"/>
    <col min="279" max="280" width="17.5546875" style="71" customWidth="1"/>
    <col min="281" max="281" width="23.44140625" style="71" customWidth="1"/>
    <col min="282" max="282" width="21.6640625" style="71" customWidth="1"/>
    <col min="283" max="283" width="18.6640625" style="71" customWidth="1"/>
    <col min="284" max="284" width="33.33203125" style="71" customWidth="1"/>
    <col min="285" max="285" width="16.6640625" style="71" customWidth="1"/>
    <col min="286" max="523" width="8.6640625" style="71"/>
    <col min="524" max="524" width="28.5546875" style="71" customWidth="1"/>
    <col min="525" max="525" width="32.44140625" style="71" customWidth="1"/>
    <col min="526" max="527" width="17.5546875" style="71" customWidth="1"/>
    <col min="528" max="528" width="26.44140625" style="71" customWidth="1"/>
    <col min="529" max="530" width="17.5546875" style="71" customWidth="1"/>
    <col min="531" max="531" width="25.33203125" style="71" customWidth="1"/>
    <col min="532" max="533" width="17.5546875" style="71" customWidth="1"/>
    <col min="534" max="534" width="24.5546875" style="71" customWidth="1"/>
    <col min="535" max="536" width="17.5546875" style="71" customWidth="1"/>
    <col min="537" max="537" width="23.44140625" style="71" customWidth="1"/>
    <col min="538" max="538" width="21.6640625" style="71" customWidth="1"/>
    <col min="539" max="539" width="18.6640625" style="71" customWidth="1"/>
    <col min="540" max="540" width="33.33203125" style="71" customWidth="1"/>
    <col min="541" max="541" width="16.6640625" style="71" customWidth="1"/>
    <col min="542" max="779" width="8.6640625" style="71"/>
    <col min="780" max="780" width="28.5546875" style="71" customWidth="1"/>
    <col min="781" max="781" width="32.44140625" style="71" customWidth="1"/>
    <col min="782" max="783" width="17.5546875" style="71" customWidth="1"/>
    <col min="784" max="784" width="26.44140625" style="71" customWidth="1"/>
    <col min="785" max="786" width="17.5546875" style="71" customWidth="1"/>
    <col min="787" max="787" width="25.33203125" style="71" customWidth="1"/>
    <col min="788" max="789" width="17.5546875" style="71" customWidth="1"/>
    <col min="790" max="790" width="24.5546875" style="71" customWidth="1"/>
    <col min="791" max="792" width="17.5546875" style="71" customWidth="1"/>
    <col min="793" max="793" width="23.44140625" style="71" customWidth="1"/>
    <col min="794" max="794" width="21.6640625" style="71" customWidth="1"/>
    <col min="795" max="795" width="18.6640625" style="71" customWidth="1"/>
    <col min="796" max="796" width="33.33203125" style="71" customWidth="1"/>
    <col min="797" max="797" width="16.6640625" style="71" customWidth="1"/>
    <col min="798" max="1035" width="8.6640625" style="71"/>
    <col min="1036" max="1036" width="28.5546875" style="71" customWidth="1"/>
    <col min="1037" max="1037" width="32.44140625" style="71" customWidth="1"/>
    <col min="1038" max="1039" width="17.5546875" style="71" customWidth="1"/>
    <col min="1040" max="1040" width="26.44140625" style="71" customWidth="1"/>
    <col min="1041" max="1042" width="17.5546875" style="71" customWidth="1"/>
    <col min="1043" max="1043" width="25.33203125" style="71" customWidth="1"/>
    <col min="1044" max="1045" width="17.5546875" style="71" customWidth="1"/>
    <col min="1046" max="1046" width="24.5546875" style="71" customWidth="1"/>
    <col min="1047" max="1048" width="17.5546875" style="71" customWidth="1"/>
    <col min="1049" max="1049" width="23.44140625" style="71" customWidth="1"/>
    <col min="1050" max="1050" width="21.6640625" style="71" customWidth="1"/>
    <col min="1051" max="1051" width="18.6640625" style="71" customWidth="1"/>
    <col min="1052" max="1052" width="33.33203125" style="71" customWidth="1"/>
    <col min="1053" max="1053" width="16.6640625" style="71" customWidth="1"/>
    <col min="1054" max="1291" width="8.6640625" style="71"/>
    <col min="1292" max="1292" width="28.5546875" style="71" customWidth="1"/>
    <col min="1293" max="1293" width="32.44140625" style="71" customWidth="1"/>
    <col min="1294" max="1295" width="17.5546875" style="71" customWidth="1"/>
    <col min="1296" max="1296" width="26.44140625" style="71" customWidth="1"/>
    <col min="1297" max="1298" width="17.5546875" style="71" customWidth="1"/>
    <col min="1299" max="1299" width="25.33203125" style="71" customWidth="1"/>
    <col min="1300" max="1301" width="17.5546875" style="71" customWidth="1"/>
    <col min="1302" max="1302" width="24.5546875" style="71" customWidth="1"/>
    <col min="1303" max="1304" width="17.5546875" style="71" customWidth="1"/>
    <col min="1305" max="1305" width="23.44140625" style="71" customWidth="1"/>
    <col min="1306" max="1306" width="21.6640625" style="71" customWidth="1"/>
    <col min="1307" max="1307" width="18.6640625" style="71" customWidth="1"/>
    <col min="1308" max="1308" width="33.33203125" style="71" customWidth="1"/>
    <col min="1309" max="1309" width="16.6640625" style="71" customWidth="1"/>
    <col min="1310" max="1547" width="8.6640625" style="71"/>
    <col min="1548" max="1548" width="28.5546875" style="71" customWidth="1"/>
    <col min="1549" max="1549" width="32.44140625" style="71" customWidth="1"/>
    <col min="1550" max="1551" width="17.5546875" style="71" customWidth="1"/>
    <col min="1552" max="1552" width="26.44140625" style="71" customWidth="1"/>
    <col min="1553" max="1554" width="17.5546875" style="71" customWidth="1"/>
    <col min="1555" max="1555" width="25.33203125" style="71" customWidth="1"/>
    <col min="1556" max="1557" width="17.5546875" style="71" customWidth="1"/>
    <col min="1558" max="1558" width="24.5546875" style="71" customWidth="1"/>
    <col min="1559" max="1560" width="17.5546875" style="71" customWidth="1"/>
    <col min="1561" max="1561" width="23.44140625" style="71" customWidth="1"/>
    <col min="1562" max="1562" width="21.6640625" style="71" customWidth="1"/>
    <col min="1563" max="1563" width="18.6640625" style="71" customWidth="1"/>
    <col min="1564" max="1564" width="33.33203125" style="71" customWidth="1"/>
    <col min="1565" max="1565" width="16.6640625" style="71" customWidth="1"/>
    <col min="1566" max="1803" width="8.6640625" style="71"/>
    <col min="1804" max="1804" width="28.5546875" style="71" customWidth="1"/>
    <col min="1805" max="1805" width="32.44140625" style="71" customWidth="1"/>
    <col min="1806" max="1807" width="17.5546875" style="71" customWidth="1"/>
    <col min="1808" max="1808" width="26.44140625" style="71" customWidth="1"/>
    <col min="1809" max="1810" width="17.5546875" style="71" customWidth="1"/>
    <col min="1811" max="1811" width="25.33203125" style="71" customWidth="1"/>
    <col min="1812" max="1813" width="17.5546875" style="71" customWidth="1"/>
    <col min="1814" max="1814" width="24.5546875" style="71" customWidth="1"/>
    <col min="1815" max="1816" width="17.5546875" style="71" customWidth="1"/>
    <col min="1817" max="1817" width="23.44140625" style="71" customWidth="1"/>
    <col min="1818" max="1818" width="21.6640625" style="71" customWidth="1"/>
    <col min="1819" max="1819" width="18.6640625" style="71" customWidth="1"/>
    <col min="1820" max="1820" width="33.33203125" style="71" customWidth="1"/>
    <col min="1821" max="1821" width="16.6640625" style="71" customWidth="1"/>
    <col min="1822" max="2059" width="8.6640625" style="71"/>
    <col min="2060" max="2060" width="28.5546875" style="71" customWidth="1"/>
    <col min="2061" max="2061" width="32.44140625" style="71" customWidth="1"/>
    <col min="2062" max="2063" width="17.5546875" style="71" customWidth="1"/>
    <col min="2064" max="2064" width="26.44140625" style="71" customWidth="1"/>
    <col min="2065" max="2066" width="17.5546875" style="71" customWidth="1"/>
    <col min="2067" max="2067" width="25.33203125" style="71" customWidth="1"/>
    <col min="2068" max="2069" width="17.5546875" style="71" customWidth="1"/>
    <col min="2070" max="2070" width="24.5546875" style="71" customWidth="1"/>
    <col min="2071" max="2072" width="17.5546875" style="71" customWidth="1"/>
    <col min="2073" max="2073" width="23.44140625" style="71" customWidth="1"/>
    <col min="2074" max="2074" width="21.6640625" style="71" customWidth="1"/>
    <col min="2075" max="2075" width="18.6640625" style="71" customWidth="1"/>
    <col min="2076" max="2076" width="33.33203125" style="71" customWidth="1"/>
    <col min="2077" max="2077" width="16.6640625" style="71" customWidth="1"/>
    <col min="2078" max="2315" width="8.6640625" style="71"/>
    <col min="2316" max="2316" width="28.5546875" style="71" customWidth="1"/>
    <col min="2317" max="2317" width="32.44140625" style="71" customWidth="1"/>
    <col min="2318" max="2319" width="17.5546875" style="71" customWidth="1"/>
    <col min="2320" max="2320" width="26.44140625" style="71" customWidth="1"/>
    <col min="2321" max="2322" width="17.5546875" style="71" customWidth="1"/>
    <col min="2323" max="2323" width="25.33203125" style="71" customWidth="1"/>
    <col min="2324" max="2325" width="17.5546875" style="71" customWidth="1"/>
    <col min="2326" max="2326" width="24.5546875" style="71" customWidth="1"/>
    <col min="2327" max="2328" width="17.5546875" style="71" customWidth="1"/>
    <col min="2329" max="2329" width="23.44140625" style="71" customWidth="1"/>
    <col min="2330" max="2330" width="21.6640625" style="71" customWidth="1"/>
    <col min="2331" max="2331" width="18.6640625" style="71" customWidth="1"/>
    <col min="2332" max="2332" width="33.33203125" style="71" customWidth="1"/>
    <col min="2333" max="2333" width="16.6640625" style="71" customWidth="1"/>
    <col min="2334" max="2571" width="8.6640625" style="71"/>
    <col min="2572" max="2572" width="28.5546875" style="71" customWidth="1"/>
    <col min="2573" max="2573" width="32.44140625" style="71" customWidth="1"/>
    <col min="2574" max="2575" width="17.5546875" style="71" customWidth="1"/>
    <col min="2576" max="2576" width="26.44140625" style="71" customWidth="1"/>
    <col min="2577" max="2578" width="17.5546875" style="71" customWidth="1"/>
    <col min="2579" max="2579" width="25.33203125" style="71" customWidth="1"/>
    <col min="2580" max="2581" width="17.5546875" style="71" customWidth="1"/>
    <col min="2582" max="2582" width="24.5546875" style="71" customWidth="1"/>
    <col min="2583" max="2584" width="17.5546875" style="71" customWidth="1"/>
    <col min="2585" max="2585" width="23.44140625" style="71" customWidth="1"/>
    <col min="2586" max="2586" width="21.6640625" style="71" customWidth="1"/>
    <col min="2587" max="2587" width="18.6640625" style="71" customWidth="1"/>
    <col min="2588" max="2588" width="33.33203125" style="71" customWidth="1"/>
    <col min="2589" max="2589" width="16.6640625" style="71" customWidth="1"/>
    <col min="2590" max="2827" width="8.6640625" style="71"/>
    <col min="2828" max="2828" width="28.5546875" style="71" customWidth="1"/>
    <col min="2829" max="2829" width="32.44140625" style="71" customWidth="1"/>
    <col min="2830" max="2831" width="17.5546875" style="71" customWidth="1"/>
    <col min="2832" max="2832" width="26.44140625" style="71" customWidth="1"/>
    <col min="2833" max="2834" width="17.5546875" style="71" customWidth="1"/>
    <col min="2835" max="2835" width="25.33203125" style="71" customWidth="1"/>
    <col min="2836" max="2837" width="17.5546875" style="71" customWidth="1"/>
    <col min="2838" max="2838" width="24.5546875" style="71" customWidth="1"/>
    <col min="2839" max="2840" width="17.5546875" style="71" customWidth="1"/>
    <col min="2841" max="2841" width="23.44140625" style="71" customWidth="1"/>
    <col min="2842" max="2842" width="21.6640625" style="71" customWidth="1"/>
    <col min="2843" max="2843" width="18.6640625" style="71" customWidth="1"/>
    <col min="2844" max="2844" width="33.33203125" style="71" customWidth="1"/>
    <col min="2845" max="2845" width="16.6640625" style="71" customWidth="1"/>
    <col min="2846" max="3083" width="8.6640625" style="71"/>
    <col min="3084" max="3084" width="28.5546875" style="71" customWidth="1"/>
    <col min="3085" max="3085" width="32.44140625" style="71" customWidth="1"/>
    <col min="3086" max="3087" width="17.5546875" style="71" customWidth="1"/>
    <col min="3088" max="3088" width="26.44140625" style="71" customWidth="1"/>
    <col min="3089" max="3090" width="17.5546875" style="71" customWidth="1"/>
    <col min="3091" max="3091" width="25.33203125" style="71" customWidth="1"/>
    <col min="3092" max="3093" width="17.5546875" style="71" customWidth="1"/>
    <col min="3094" max="3094" width="24.5546875" style="71" customWidth="1"/>
    <col min="3095" max="3096" width="17.5546875" style="71" customWidth="1"/>
    <col min="3097" max="3097" width="23.44140625" style="71" customWidth="1"/>
    <col min="3098" max="3098" width="21.6640625" style="71" customWidth="1"/>
    <col min="3099" max="3099" width="18.6640625" style="71" customWidth="1"/>
    <col min="3100" max="3100" width="33.33203125" style="71" customWidth="1"/>
    <col min="3101" max="3101" width="16.6640625" style="71" customWidth="1"/>
    <col min="3102" max="3339" width="8.6640625" style="71"/>
    <col min="3340" max="3340" width="28.5546875" style="71" customWidth="1"/>
    <col min="3341" max="3341" width="32.44140625" style="71" customWidth="1"/>
    <col min="3342" max="3343" width="17.5546875" style="71" customWidth="1"/>
    <col min="3344" max="3344" width="26.44140625" style="71" customWidth="1"/>
    <col min="3345" max="3346" width="17.5546875" style="71" customWidth="1"/>
    <col min="3347" max="3347" width="25.33203125" style="71" customWidth="1"/>
    <col min="3348" max="3349" width="17.5546875" style="71" customWidth="1"/>
    <col min="3350" max="3350" width="24.5546875" style="71" customWidth="1"/>
    <col min="3351" max="3352" width="17.5546875" style="71" customWidth="1"/>
    <col min="3353" max="3353" width="23.44140625" style="71" customWidth="1"/>
    <col min="3354" max="3354" width="21.6640625" style="71" customWidth="1"/>
    <col min="3355" max="3355" width="18.6640625" style="71" customWidth="1"/>
    <col min="3356" max="3356" width="33.33203125" style="71" customWidth="1"/>
    <col min="3357" max="3357" width="16.6640625" style="71" customWidth="1"/>
    <col min="3358" max="3595" width="8.6640625" style="71"/>
    <col min="3596" max="3596" width="28.5546875" style="71" customWidth="1"/>
    <col min="3597" max="3597" width="32.44140625" style="71" customWidth="1"/>
    <col min="3598" max="3599" width="17.5546875" style="71" customWidth="1"/>
    <col min="3600" max="3600" width="26.44140625" style="71" customWidth="1"/>
    <col min="3601" max="3602" width="17.5546875" style="71" customWidth="1"/>
    <col min="3603" max="3603" width="25.33203125" style="71" customWidth="1"/>
    <col min="3604" max="3605" width="17.5546875" style="71" customWidth="1"/>
    <col min="3606" max="3606" width="24.5546875" style="71" customWidth="1"/>
    <col min="3607" max="3608" width="17.5546875" style="71" customWidth="1"/>
    <col min="3609" max="3609" width="23.44140625" style="71" customWidth="1"/>
    <col min="3610" max="3610" width="21.6640625" style="71" customWidth="1"/>
    <col min="3611" max="3611" width="18.6640625" style="71" customWidth="1"/>
    <col min="3612" max="3612" width="33.33203125" style="71" customWidth="1"/>
    <col min="3613" max="3613" width="16.6640625" style="71" customWidth="1"/>
    <col min="3614" max="3851" width="8.6640625" style="71"/>
    <col min="3852" max="3852" width="28.5546875" style="71" customWidth="1"/>
    <col min="3853" max="3853" width="32.44140625" style="71" customWidth="1"/>
    <col min="3854" max="3855" width="17.5546875" style="71" customWidth="1"/>
    <col min="3856" max="3856" width="26.44140625" style="71" customWidth="1"/>
    <col min="3857" max="3858" width="17.5546875" style="71" customWidth="1"/>
    <col min="3859" max="3859" width="25.33203125" style="71" customWidth="1"/>
    <col min="3860" max="3861" width="17.5546875" style="71" customWidth="1"/>
    <col min="3862" max="3862" width="24.5546875" style="71" customWidth="1"/>
    <col min="3863" max="3864" width="17.5546875" style="71" customWidth="1"/>
    <col min="3865" max="3865" width="23.44140625" style="71" customWidth="1"/>
    <col min="3866" max="3866" width="21.6640625" style="71" customWidth="1"/>
    <col min="3867" max="3867" width="18.6640625" style="71" customWidth="1"/>
    <col min="3868" max="3868" width="33.33203125" style="71" customWidth="1"/>
    <col min="3869" max="3869" width="16.6640625" style="71" customWidth="1"/>
    <col min="3870" max="4107" width="8.6640625" style="71"/>
    <col min="4108" max="4108" width="28.5546875" style="71" customWidth="1"/>
    <col min="4109" max="4109" width="32.44140625" style="71" customWidth="1"/>
    <col min="4110" max="4111" width="17.5546875" style="71" customWidth="1"/>
    <col min="4112" max="4112" width="26.44140625" style="71" customWidth="1"/>
    <col min="4113" max="4114" width="17.5546875" style="71" customWidth="1"/>
    <col min="4115" max="4115" width="25.33203125" style="71" customWidth="1"/>
    <col min="4116" max="4117" width="17.5546875" style="71" customWidth="1"/>
    <col min="4118" max="4118" width="24.5546875" style="71" customWidth="1"/>
    <col min="4119" max="4120" width="17.5546875" style="71" customWidth="1"/>
    <col min="4121" max="4121" width="23.44140625" style="71" customWidth="1"/>
    <col min="4122" max="4122" width="21.6640625" style="71" customWidth="1"/>
    <col min="4123" max="4123" width="18.6640625" style="71" customWidth="1"/>
    <col min="4124" max="4124" width="33.33203125" style="71" customWidth="1"/>
    <col min="4125" max="4125" width="16.6640625" style="71" customWidth="1"/>
    <col min="4126" max="4363" width="8.6640625" style="71"/>
    <col min="4364" max="4364" width="28.5546875" style="71" customWidth="1"/>
    <col min="4365" max="4365" width="32.44140625" style="71" customWidth="1"/>
    <col min="4366" max="4367" width="17.5546875" style="71" customWidth="1"/>
    <col min="4368" max="4368" width="26.44140625" style="71" customWidth="1"/>
    <col min="4369" max="4370" width="17.5546875" style="71" customWidth="1"/>
    <col min="4371" max="4371" width="25.33203125" style="71" customWidth="1"/>
    <col min="4372" max="4373" width="17.5546875" style="71" customWidth="1"/>
    <col min="4374" max="4374" width="24.5546875" style="71" customWidth="1"/>
    <col min="4375" max="4376" width="17.5546875" style="71" customWidth="1"/>
    <col min="4377" max="4377" width="23.44140625" style="71" customWidth="1"/>
    <col min="4378" max="4378" width="21.6640625" style="71" customWidth="1"/>
    <col min="4379" max="4379" width="18.6640625" style="71" customWidth="1"/>
    <col min="4380" max="4380" width="33.33203125" style="71" customWidth="1"/>
    <col min="4381" max="4381" width="16.6640625" style="71" customWidth="1"/>
    <col min="4382" max="4619" width="8.6640625" style="71"/>
    <col min="4620" max="4620" width="28.5546875" style="71" customWidth="1"/>
    <col min="4621" max="4621" width="32.44140625" style="71" customWidth="1"/>
    <col min="4622" max="4623" width="17.5546875" style="71" customWidth="1"/>
    <col min="4624" max="4624" width="26.44140625" style="71" customWidth="1"/>
    <col min="4625" max="4626" width="17.5546875" style="71" customWidth="1"/>
    <col min="4627" max="4627" width="25.33203125" style="71" customWidth="1"/>
    <col min="4628" max="4629" width="17.5546875" style="71" customWidth="1"/>
    <col min="4630" max="4630" width="24.5546875" style="71" customWidth="1"/>
    <col min="4631" max="4632" width="17.5546875" style="71" customWidth="1"/>
    <col min="4633" max="4633" width="23.44140625" style="71" customWidth="1"/>
    <col min="4634" max="4634" width="21.6640625" style="71" customWidth="1"/>
    <col min="4635" max="4635" width="18.6640625" style="71" customWidth="1"/>
    <col min="4636" max="4636" width="33.33203125" style="71" customWidth="1"/>
    <col min="4637" max="4637" width="16.6640625" style="71" customWidth="1"/>
    <col min="4638" max="4875" width="8.6640625" style="71"/>
    <col min="4876" max="4876" width="28.5546875" style="71" customWidth="1"/>
    <col min="4877" max="4877" width="32.44140625" style="71" customWidth="1"/>
    <col min="4878" max="4879" width="17.5546875" style="71" customWidth="1"/>
    <col min="4880" max="4880" width="26.44140625" style="71" customWidth="1"/>
    <col min="4881" max="4882" width="17.5546875" style="71" customWidth="1"/>
    <col min="4883" max="4883" width="25.33203125" style="71" customWidth="1"/>
    <col min="4884" max="4885" width="17.5546875" style="71" customWidth="1"/>
    <col min="4886" max="4886" width="24.5546875" style="71" customWidth="1"/>
    <col min="4887" max="4888" width="17.5546875" style="71" customWidth="1"/>
    <col min="4889" max="4889" width="23.44140625" style="71" customWidth="1"/>
    <col min="4890" max="4890" width="21.6640625" style="71" customWidth="1"/>
    <col min="4891" max="4891" width="18.6640625" style="71" customWidth="1"/>
    <col min="4892" max="4892" width="33.33203125" style="71" customWidth="1"/>
    <col min="4893" max="4893" width="16.6640625" style="71" customWidth="1"/>
    <col min="4894" max="5131" width="8.6640625" style="71"/>
    <col min="5132" max="5132" width="28.5546875" style="71" customWidth="1"/>
    <col min="5133" max="5133" width="32.44140625" style="71" customWidth="1"/>
    <col min="5134" max="5135" width="17.5546875" style="71" customWidth="1"/>
    <col min="5136" max="5136" width="26.44140625" style="71" customWidth="1"/>
    <col min="5137" max="5138" width="17.5546875" style="71" customWidth="1"/>
    <col min="5139" max="5139" width="25.33203125" style="71" customWidth="1"/>
    <col min="5140" max="5141" width="17.5546875" style="71" customWidth="1"/>
    <col min="5142" max="5142" width="24.5546875" style="71" customWidth="1"/>
    <col min="5143" max="5144" width="17.5546875" style="71" customWidth="1"/>
    <col min="5145" max="5145" width="23.44140625" style="71" customWidth="1"/>
    <col min="5146" max="5146" width="21.6640625" style="71" customWidth="1"/>
    <col min="5147" max="5147" width="18.6640625" style="71" customWidth="1"/>
    <col min="5148" max="5148" width="33.33203125" style="71" customWidth="1"/>
    <col min="5149" max="5149" width="16.6640625" style="71" customWidth="1"/>
    <col min="5150" max="5387" width="8.6640625" style="71"/>
    <col min="5388" max="5388" width="28.5546875" style="71" customWidth="1"/>
    <col min="5389" max="5389" width="32.44140625" style="71" customWidth="1"/>
    <col min="5390" max="5391" width="17.5546875" style="71" customWidth="1"/>
    <col min="5392" max="5392" width="26.44140625" style="71" customWidth="1"/>
    <col min="5393" max="5394" width="17.5546875" style="71" customWidth="1"/>
    <col min="5395" max="5395" width="25.33203125" style="71" customWidth="1"/>
    <col min="5396" max="5397" width="17.5546875" style="71" customWidth="1"/>
    <col min="5398" max="5398" width="24.5546875" style="71" customWidth="1"/>
    <col min="5399" max="5400" width="17.5546875" style="71" customWidth="1"/>
    <col min="5401" max="5401" width="23.44140625" style="71" customWidth="1"/>
    <col min="5402" max="5402" width="21.6640625" style="71" customWidth="1"/>
    <col min="5403" max="5403" width="18.6640625" style="71" customWidth="1"/>
    <col min="5404" max="5404" width="33.33203125" style="71" customWidth="1"/>
    <col min="5405" max="5405" width="16.6640625" style="71" customWidth="1"/>
    <col min="5406" max="5643" width="8.6640625" style="71"/>
    <col min="5644" max="5644" width="28.5546875" style="71" customWidth="1"/>
    <col min="5645" max="5645" width="32.44140625" style="71" customWidth="1"/>
    <col min="5646" max="5647" width="17.5546875" style="71" customWidth="1"/>
    <col min="5648" max="5648" width="26.44140625" style="71" customWidth="1"/>
    <col min="5649" max="5650" width="17.5546875" style="71" customWidth="1"/>
    <col min="5651" max="5651" width="25.33203125" style="71" customWidth="1"/>
    <col min="5652" max="5653" width="17.5546875" style="71" customWidth="1"/>
    <col min="5654" max="5654" width="24.5546875" style="71" customWidth="1"/>
    <col min="5655" max="5656" width="17.5546875" style="71" customWidth="1"/>
    <col min="5657" max="5657" width="23.44140625" style="71" customWidth="1"/>
    <col min="5658" max="5658" width="21.6640625" style="71" customWidth="1"/>
    <col min="5659" max="5659" width="18.6640625" style="71" customWidth="1"/>
    <col min="5660" max="5660" width="33.33203125" style="71" customWidth="1"/>
    <col min="5661" max="5661" width="16.6640625" style="71" customWidth="1"/>
    <col min="5662" max="5899" width="8.6640625" style="71"/>
    <col min="5900" max="5900" width="28.5546875" style="71" customWidth="1"/>
    <col min="5901" max="5901" width="32.44140625" style="71" customWidth="1"/>
    <col min="5902" max="5903" width="17.5546875" style="71" customWidth="1"/>
    <col min="5904" max="5904" width="26.44140625" style="71" customWidth="1"/>
    <col min="5905" max="5906" width="17.5546875" style="71" customWidth="1"/>
    <col min="5907" max="5907" width="25.33203125" style="71" customWidth="1"/>
    <col min="5908" max="5909" width="17.5546875" style="71" customWidth="1"/>
    <col min="5910" max="5910" width="24.5546875" style="71" customWidth="1"/>
    <col min="5911" max="5912" width="17.5546875" style="71" customWidth="1"/>
    <col min="5913" max="5913" width="23.44140625" style="71" customWidth="1"/>
    <col min="5914" max="5914" width="21.6640625" style="71" customWidth="1"/>
    <col min="5915" max="5915" width="18.6640625" style="71" customWidth="1"/>
    <col min="5916" max="5916" width="33.33203125" style="71" customWidth="1"/>
    <col min="5917" max="5917" width="16.6640625" style="71" customWidth="1"/>
    <col min="5918" max="6155" width="8.6640625" style="71"/>
    <col min="6156" max="6156" width="28.5546875" style="71" customWidth="1"/>
    <col min="6157" max="6157" width="32.44140625" style="71" customWidth="1"/>
    <col min="6158" max="6159" width="17.5546875" style="71" customWidth="1"/>
    <col min="6160" max="6160" width="26.44140625" style="71" customWidth="1"/>
    <col min="6161" max="6162" width="17.5546875" style="71" customWidth="1"/>
    <col min="6163" max="6163" width="25.33203125" style="71" customWidth="1"/>
    <col min="6164" max="6165" width="17.5546875" style="71" customWidth="1"/>
    <col min="6166" max="6166" width="24.5546875" style="71" customWidth="1"/>
    <col min="6167" max="6168" width="17.5546875" style="71" customWidth="1"/>
    <col min="6169" max="6169" width="23.44140625" style="71" customWidth="1"/>
    <col min="6170" max="6170" width="21.6640625" style="71" customWidth="1"/>
    <col min="6171" max="6171" width="18.6640625" style="71" customWidth="1"/>
    <col min="6172" max="6172" width="33.33203125" style="71" customWidth="1"/>
    <col min="6173" max="6173" width="16.6640625" style="71" customWidth="1"/>
    <col min="6174" max="6411" width="8.6640625" style="71"/>
    <col min="6412" max="6412" width="28.5546875" style="71" customWidth="1"/>
    <col min="6413" max="6413" width="32.44140625" style="71" customWidth="1"/>
    <col min="6414" max="6415" width="17.5546875" style="71" customWidth="1"/>
    <col min="6416" max="6416" width="26.44140625" style="71" customWidth="1"/>
    <col min="6417" max="6418" width="17.5546875" style="71" customWidth="1"/>
    <col min="6419" max="6419" width="25.33203125" style="71" customWidth="1"/>
    <col min="6420" max="6421" width="17.5546875" style="71" customWidth="1"/>
    <col min="6422" max="6422" width="24.5546875" style="71" customWidth="1"/>
    <col min="6423" max="6424" width="17.5546875" style="71" customWidth="1"/>
    <col min="6425" max="6425" width="23.44140625" style="71" customWidth="1"/>
    <col min="6426" max="6426" width="21.6640625" style="71" customWidth="1"/>
    <col min="6427" max="6427" width="18.6640625" style="71" customWidth="1"/>
    <col min="6428" max="6428" width="33.33203125" style="71" customWidth="1"/>
    <col min="6429" max="6429" width="16.6640625" style="71" customWidth="1"/>
    <col min="6430" max="6667" width="8.6640625" style="71"/>
    <col min="6668" max="6668" width="28.5546875" style="71" customWidth="1"/>
    <col min="6669" max="6669" width="32.44140625" style="71" customWidth="1"/>
    <col min="6670" max="6671" width="17.5546875" style="71" customWidth="1"/>
    <col min="6672" max="6672" width="26.44140625" style="71" customWidth="1"/>
    <col min="6673" max="6674" width="17.5546875" style="71" customWidth="1"/>
    <col min="6675" max="6675" width="25.33203125" style="71" customWidth="1"/>
    <col min="6676" max="6677" width="17.5546875" style="71" customWidth="1"/>
    <col min="6678" max="6678" width="24.5546875" style="71" customWidth="1"/>
    <col min="6679" max="6680" width="17.5546875" style="71" customWidth="1"/>
    <col min="6681" max="6681" width="23.44140625" style="71" customWidth="1"/>
    <col min="6682" max="6682" width="21.6640625" style="71" customWidth="1"/>
    <col min="6683" max="6683" width="18.6640625" style="71" customWidth="1"/>
    <col min="6684" max="6684" width="33.33203125" style="71" customWidth="1"/>
    <col min="6685" max="6685" width="16.6640625" style="71" customWidth="1"/>
    <col min="6686" max="6923" width="8.6640625" style="71"/>
    <col min="6924" max="6924" width="28.5546875" style="71" customWidth="1"/>
    <col min="6925" max="6925" width="32.44140625" style="71" customWidth="1"/>
    <col min="6926" max="6927" width="17.5546875" style="71" customWidth="1"/>
    <col min="6928" max="6928" width="26.44140625" style="71" customWidth="1"/>
    <col min="6929" max="6930" width="17.5546875" style="71" customWidth="1"/>
    <col min="6931" max="6931" width="25.33203125" style="71" customWidth="1"/>
    <col min="6932" max="6933" width="17.5546875" style="71" customWidth="1"/>
    <col min="6934" max="6934" width="24.5546875" style="71" customWidth="1"/>
    <col min="6935" max="6936" width="17.5546875" style="71" customWidth="1"/>
    <col min="6937" max="6937" width="23.44140625" style="71" customWidth="1"/>
    <col min="6938" max="6938" width="21.6640625" style="71" customWidth="1"/>
    <col min="6939" max="6939" width="18.6640625" style="71" customWidth="1"/>
    <col min="6940" max="6940" width="33.33203125" style="71" customWidth="1"/>
    <col min="6941" max="6941" width="16.6640625" style="71" customWidth="1"/>
    <col min="6942" max="7179" width="8.6640625" style="71"/>
    <col min="7180" max="7180" width="28.5546875" style="71" customWidth="1"/>
    <col min="7181" max="7181" width="32.44140625" style="71" customWidth="1"/>
    <col min="7182" max="7183" width="17.5546875" style="71" customWidth="1"/>
    <col min="7184" max="7184" width="26.44140625" style="71" customWidth="1"/>
    <col min="7185" max="7186" width="17.5546875" style="71" customWidth="1"/>
    <col min="7187" max="7187" width="25.33203125" style="71" customWidth="1"/>
    <col min="7188" max="7189" width="17.5546875" style="71" customWidth="1"/>
    <col min="7190" max="7190" width="24.5546875" style="71" customWidth="1"/>
    <col min="7191" max="7192" width="17.5546875" style="71" customWidth="1"/>
    <col min="7193" max="7193" width="23.44140625" style="71" customWidth="1"/>
    <col min="7194" max="7194" width="21.6640625" style="71" customWidth="1"/>
    <col min="7195" max="7195" width="18.6640625" style="71" customWidth="1"/>
    <col min="7196" max="7196" width="33.33203125" style="71" customWidth="1"/>
    <col min="7197" max="7197" width="16.6640625" style="71" customWidth="1"/>
    <col min="7198" max="7435" width="8.6640625" style="71"/>
    <col min="7436" max="7436" width="28.5546875" style="71" customWidth="1"/>
    <col min="7437" max="7437" width="32.44140625" style="71" customWidth="1"/>
    <col min="7438" max="7439" width="17.5546875" style="71" customWidth="1"/>
    <col min="7440" max="7440" width="26.44140625" style="71" customWidth="1"/>
    <col min="7441" max="7442" width="17.5546875" style="71" customWidth="1"/>
    <col min="7443" max="7443" width="25.33203125" style="71" customWidth="1"/>
    <col min="7444" max="7445" width="17.5546875" style="71" customWidth="1"/>
    <col min="7446" max="7446" width="24.5546875" style="71" customWidth="1"/>
    <col min="7447" max="7448" width="17.5546875" style="71" customWidth="1"/>
    <col min="7449" max="7449" width="23.44140625" style="71" customWidth="1"/>
    <col min="7450" max="7450" width="21.6640625" style="71" customWidth="1"/>
    <col min="7451" max="7451" width="18.6640625" style="71" customWidth="1"/>
    <col min="7452" max="7452" width="33.33203125" style="71" customWidth="1"/>
    <col min="7453" max="7453" width="16.6640625" style="71" customWidth="1"/>
    <col min="7454" max="7691" width="8.6640625" style="71"/>
    <col min="7692" max="7692" width="28.5546875" style="71" customWidth="1"/>
    <col min="7693" max="7693" width="32.44140625" style="71" customWidth="1"/>
    <col min="7694" max="7695" width="17.5546875" style="71" customWidth="1"/>
    <col min="7696" max="7696" width="26.44140625" style="71" customWidth="1"/>
    <col min="7697" max="7698" width="17.5546875" style="71" customWidth="1"/>
    <col min="7699" max="7699" width="25.33203125" style="71" customWidth="1"/>
    <col min="7700" max="7701" width="17.5546875" style="71" customWidth="1"/>
    <col min="7702" max="7702" width="24.5546875" style="71" customWidth="1"/>
    <col min="7703" max="7704" width="17.5546875" style="71" customWidth="1"/>
    <col min="7705" max="7705" width="23.44140625" style="71" customWidth="1"/>
    <col min="7706" max="7706" width="21.6640625" style="71" customWidth="1"/>
    <col min="7707" max="7707" width="18.6640625" style="71" customWidth="1"/>
    <col min="7708" max="7708" width="33.33203125" style="71" customWidth="1"/>
    <col min="7709" max="7709" width="16.6640625" style="71" customWidth="1"/>
    <col min="7710" max="7947" width="8.6640625" style="71"/>
    <col min="7948" max="7948" width="28.5546875" style="71" customWidth="1"/>
    <col min="7949" max="7949" width="32.44140625" style="71" customWidth="1"/>
    <col min="7950" max="7951" width="17.5546875" style="71" customWidth="1"/>
    <col min="7952" max="7952" width="26.44140625" style="71" customWidth="1"/>
    <col min="7953" max="7954" width="17.5546875" style="71" customWidth="1"/>
    <col min="7955" max="7955" width="25.33203125" style="71" customWidth="1"/>
    <col min="7956" max="7957" width="17.5546875" style="71" customWidth="1"/>
    <col min="7958" max="7958" width="24.5546875" style="71" customWidth="1"/>
    <col min="7959" max="7960" width="17.5546875" style="71" customWidth="1"/>
    <col min="7961" max="7961" width="23.44140625" style="71" customWidth="1"/>
    <col min="7962" max="7962" width="21.6640625" style="71" customWidth="1"/>
    <col min="7963" max="7963" width="18.6640625" style="71" customWidth="1"/>
    <col min="7964" max="7964" width="33.33203125" style="71" customWidth="1"/>
    <col min="7965" max="7965" width="16.6640625" style="71" customWidth="1"/>
    <col min="7966" max="8203" width="8.6640625" style="71"/>
    <col min="8204" max="8204" width="28.5546875" style="71" customWidth="1"/>
    <col min="8205" max="8205" width="32.44140625" style="71" customWidth="1"/>
    <col min="8206" max="8207" width="17.5546875" style="71" customWidth="1"/>
    <col min="8208" max="8208" width="26.44140625" style="71" customWidth="1"/>
    <col min="8209" max="8210" width="17.5546875" style="71" customWidth="1"/>
    <col min="8211" max="8211" width="25.33203125" style="71" customWidth="1"/>
    <col min="8212" max="8213" width="17.5546875" style="71" customWidth="1"/>
    <col min="8214" max="8214" width="24.5546875" style="71" customWidth="1"/>
    <col min="8215" max="8216" width="17.5546875" style="71" customWidth="1"/>
    <col min="8217" max="8217" width="23.44140625" style="71" customWidth="1"/>
    <col min="8218" max="8218" width="21.6640625" style="71" customWidth="1"/>
    <col min="8219" max="8219" width="18.6640625" style="71" customWidth="1"/>
    <col min="8220" max="8220" width="33.33203125" style="71" customWidth="1"/>
    <col min="8221" max="8221" width="16.6640625" style="71" customWidth="1"/>
    <col min="8222" max="8459" width="8.6640625" style="71"/>
    <col min="8460" max="8460" width="28.5546875" style="71" customWidth="1"/>
    <col min="8461" max="8461" width="32.44140625" style="71" customWidth="1"/>
    <col min="8462" max="8463" width="17.5546875" style="71" customWidth="1"/>
    <col min="8464" max="8464" width="26.44140625" style="71" customWidth="1"/>
    <col min="8465" max="8466" width="17.5546875" style="71" customWidth="1"/>
    <col min="8467" max="8467" width="25.33203125" style="71" customWidth="1"/>
    <col min="8468" max="8469" width="17.5546875" style="71" customWidth="1"/>
    <col min="8470" max="8470" width="24.5546875" style="71" customWidth="1"/>
    <col min="8471" max="8472" width="17.5546875" style="71" customWidth="1"/>
    <col min="8473" max="8473" width="23.44140625" style="71" customWidth="1"/>
    <col min="8474" max="8474" width="21.6640625" style="71" customWidth="1"/>
    <col min="8475" max="8475" width="18.6640625" style="71" customWidth="1"/>
    <col min="8476" max="8476" width="33.33203125" style="71" customWidth="1"/>
    <col min="8477" max="8477" width="16.6640625" style="71" customWidth="1"/>
    <col min="8478" max="8715" width="8.6640625" style="71"/>
    <col min="8716" max="8716" width="28.5546875" style="71" customWidth="1"/>
    <col min="8717" max="8717" width="32.44140625" style="71" customWidth="1"/>
    <col min="8718" max="8719" width="17.5546875" style="71" customWidth="1"/>
    <col min="8720" max="8720" width="26.44140625" style="71" customWidth="1"/>
    <col min="8721" max="8722" width="17.5546875" style="71" customWidth="1"/>
    <col min="8723" max="8723" width="25.33203125" style="71" customWidth="1"/>
    <col min="8724" max="8725" width="17.5546875" style="71" customWidth="1"/>
    <col min="8726" max="8726" width="24.5546875" style="71" customWidth="1"/>
    <col min="8727" max="8728" width="17.5546875" style="71" customWidth="1"/>
    <col min="8729" max="8729" width="23.44140625" style="71" customWidth="1"/>
    <col min="8730" max="8730" width="21.6640625" style="71" customWidth="1"/>
    <col min="8731" max="8731" width="18.6640625" style="71" customWidth="1"/>
    <col min="8732" max="8732" width="33.33203125" style="71" customWidth="1"/>
    <col min="8733" max="8733" width="16.6640625" style="71" customWidth="1"/>
    <col min="8734" max="8971" width="8.6640625" style="71"/>
    <col min="8972" max="8972" width="28.5546875" style="71" customWidth="1"/>
    <col min="8973" max="8973" width="32.44140625" style="71" customWidth="1"/>
    <col min="8974" max="8975" width="17.5546875" style="71" customWidth="1"/>
    <col min="8976" max="8976" width="26.44140625" style="71" customWidth="1"/>
    <col min="8977" max="8978" width="17.5546875" style="71" customWidth="1"/>
    <col min="8979" max="8979" width="25.33203125" style="71" customWidth="1"/>
    <col min="8980" max="8981" width="17.5546875" style="71" customWidth="1"/>
    <col min="8982" max="8982" width="24.5546875" style="71" customWidth="1"/>
    <col min="8983" max="8984" width="17.5546875" style="71" customWidth="1"/>
    <col min="8985" max="8985" width="23.44140625" style="71" customWidth="1"/>
    <col min="8986" max="8986" width="21.6640625" style="71" customWidth="1"/>
    <col min="8987" max="8987" width="18.6640625" style="71" customWidth="1"/>
    <col min="8988" max="8988" width="33.33203125" style="71" customWidth="1"/>
    <col min="8989" max="8989" width="16.6640625" style="71" customWidth="1"/>
    <col min="8990" max="9227" width="8.6640625" style="71"/>
    <col min="9228" max="9228" width="28.5546875" style="71" customWidth="1"/>
    <col min="9229" max="9229" width="32.44140625" style="71" customWidth="1"/>
    <col min="9230" max="9231" width="17.5546875" style="71" customWidth="1"/>
    <col min="9232" max="9232" width="26.44140625" style="71" customWidth="1"/>
    <col min="9233" max="9234" width="17.5546875" style="71" customWidth="1"/>
    <col min="9235" max="9235" width="25.33203125" style="71" customWidth="1"/>
    <col min="9236" max="9237" width="17.5546875" style="71" customWidth="1"/>
    <col min="9238" max="9238" width="24.5546875" style="71" customWidth="1"/>
    <col min="9239" max="9240" width="17.5546875" style="71" customWidth="1"/>
    <col min="9241" max="9241" width="23.44140625" style="71" customWidth="1"/>
    <col min="9242" max="9242" width="21.6640625" style="71" customWidth="1"/>
    <col min="9243" max="9243" width="18.6640625" style="71" customWidth="1"/>
    <col min="9244" max="9244" width="33.33203125" style="71" customWidth="1"/>
    <col min="9245" max="9245" width="16.6640625" style="71" customWidth="1"/>
    <col min="9246" max="9483" width="8.6640625" style="71"/>
    <col min="9484" max="9484" width="28.5546875" style="71" customWidth="1"/>
    <col min="9485" max="9485" width="32.44140625" style="71" customWidth="1"/>
    <col min="9486" max="9487" width="17.5546875" style="71" customWidth="1"/>
    <col min="9488" max="9488" width="26.44140625" style="71" customWidth="1"/>
    <col min="9489" max="9490" width="17.5546875" style="71" customWidth="1"/>
    <col min="9491" max="9491" width="25.33203125" style="71" customWidth="1"/>
    <col min="9492" max="9493" width="17.5546875" style="71" customWidth="1"/>
    <col min="9494" max="9494" width="24.5546875" style="71" customWidth="1"/>
    <col min="9495" max="9496" width="17.5546875" style="71" customWidth="1"/>
    <col min="9497" max="9497" width="23.44140625" style="71" customWidth="1"/>
    <col min="9498" max="9498" width="21.6640625" style="71" customWidth="1"/>
    <col min="9499" max="9499" width="18.6640625" style="71" customWidth="1"/>
    <col min="9500" max="9500" width="33.33203125" style="71" customWidth="1"/>
    <col min="9501" max="9501" width="16.6640625" style="71" customWidth="1"/>
    <col min="9502" max="9739" width="8.6640625" style="71"/>
    <col min="9740" max="9740" width="28.5546875" style="71" customWidth="1"/>
    <col min="9741" max="9741" width="32.44140625" style="71" customWidth="1"/>
    <col min="9742" max="9743" width="17.5546875" style="71" customWidth="1"/>
    <col min="9744" max="9744" width="26.44140625" style="71" customWidth="1"/>
    <col min="9745" max="9746" width="17.5546875" style="71" customWidth="1"/>
    <col min="9747" max="9747" width="25.33203125" style="71" customWidth="1"/>
    <col min="9748" max="9749" width="17.5546875" style="71" customWidth="1"/>
    <col min="9750" max="9750" width="24.5546875" style="71" customWidth="1"/>
    <col min="9751" max="9752" width="17.5546875" style="71" customWidth="1"/>
    <col min="9753" max="9753" width="23.44140625" style="71" customWidth="1"/>
    <col min="9754" max="9754" width="21.6640625" style="71" customWidth="1"/>
    <col min="9755" max="9755" width="18.6640625" style="71" customWidth="1"/>
    <col min="9756" max="9756" width="33.33203125" style="71" customWidth="1"/>
    <col min="9757" max="9757" width="16.6640625" style="71" customWidth="1"/>
    <col min="9758" max="9995" width="8.6640625" style="71"/>
    <col min="9996" max="9996" width="28.5546875" style="71" customWidth="1"/>
    <col min="9997" max="9997" width="32.44140625" style="71" customWidth="1"/>
    <col min="9998" max="9999" width="17.5546875" style="71" customWidth="1"/>
    <col min="10000" max="10000" width="26.44140625" style="71" customWidth="1"/>
    <col min="10001" max="10002" width="17.5546875" style="71" customWidth="1"/>
    <col min="10003" max="10003" width="25.33203125" style="71" customWidth="1"/>
    <col min="10004" max="10005" width="17.5546875" style="71" customWidth="1"/>
    <col min="10006" max="10006" width="24.5546875" style="71" customWidth="1"/>
    <col min="10007" max="10008" width="17.5546875" style="71" customWidth="1"/>
    <col min="10009" max="10009" width="23.44140625" style="71" customWidth="1"/>
    <col min="10010" max="10010" width="21.6640625" style="71" customWidth="1"/>
    <col min="10011" max="10011" width="18.6640625" style="71" customWidth="1"/>
    <col min="10012" max="10012" width="33.33203125" style="71" customWidth="1"/>
    <col min="10013" max="10013" width="16.6640625" style="71" customWidth="1"/>
    <col min="10014" max="10251" width="8.6640625" style="71"/>
    <col min="10252" max="10252" width="28.5546875" style="71" customWidth="1"/>
    <col min="10253" max="10253" width="32.44140625" style="71" customWidth="1"/>
    <col min="10254" max="10255" width="17.5546875" style="71" customWidth="1"/>
    <col min="10256" max="10256" width="26.44140625" style="71" customWidth="1"/>
    <col min="10257" max="10258" width="17.5546875" style="71" customWidth="1"/>
    <col min="10259" max="10259" width="25.33203125" style="71" customWidth="1"/>
    <col min="10260" max="10261" width="17.5546875" style="71" customWidth="1"/>
    <col min="10262" max="10262" width="24.5546875" style="71" customWidth="1"/>
    <col min="10263" max="10264" width="17.5546875" style="71" customWidth="1"/>
    <col min="10265" max="10265" width="23.44140625" style="71" customWidth="1"/>
    <col min="10266" max="10266" width="21.6640625" style="71" customWidth="1"/>
    <col min="10267" max="10267" width="18.6640625" style="71" customWidth="1"/>
    <col min="10268" max="10268" width="33.33203125" style="71" customWidth="1"/>
    <col min="10269" max="10269" width="16.6640625" style="71" customWidth="1"/>
    <col min="10270" max="10507" width="8.6640625" style="71"/>
    <col min="10508" max="10508" width="28.5546875" style="71" customWidth="1"/>
    <col min="10509" max="10509" width="32.44140625" style="71" customWidth="1"/>
    <col min="10510" max="10511" width="17.5546875" style="71" customWidth="1"/>
    <col min="10512" max="10512" width="26.44140625" style="71" customWidth="1"/>
    <col min="10513" max="10514" width="17.5546875" style="71" customWidth="1"/>
    <col min="10515" max="10515" width="25.33203125" style="71" customWidth="1"/>
    <col min="10516" max="10517" width="17.5546875" style="71" customWidth="1"/>
    <col min="10518" max="10518" width="24.5546875" style="71" customWidth="1"/>
    <col min="10519" max="10520" width="17.5546875" style="71" customWidth="1"/>
    <col min="10521" max="10521" width="23.44140625" style="71" customWidth="1"/>
    <col min="10522" max="10522" width="21.6640625" style="71" customWidth="1"/>
    <col min="10523" max="10523" width="18.6640625" style="71" customWidth="1"/>
    <col min="10524" max="10524" width="33.33203125" style="71" customWidth="1"/>
    <col min="10525" max="10525" width="16.6640625" style="71" customWidth="1"/>
    <col min="10526" max="10763" width="8.6640625" style="71"/>
    <col min="10764" max="10764" width="28.5546875" style="71" customWidth="1"/>
    <col min="10765" max="10765" width="32.44140625" style="71" customWidth="1"/>
    <col min="10766" max="10767" width="17.5546875" style="71" customWidth="1"/>
    <col min="10768" max="10768" width="26.44140625" style="71" customWidth="1"/>
    <col min="10769" max="10770" width="17.5546875" style="71" customWidth="1"/>
    <col min="10771" max="10771" width="25.33203125" style="71" customWidth="1"/>
    <col min="10772" max="10773" width="17.5546875" style="71" customWidth="1"/>
    <col min="10774" max="10774" width="24.5546875" style="71" customWidth="1"/>
    <col min="10775" max="10776" width="17.5546875" style="71" customWidth="1"/>
    <col min="10777" max="10777" width="23.44140625" style="71" customWidth="1"/>
    <col min="10778" max="10778" width="21.6640625" style="71" customWidth="1"/>
    <col min="10779" max="10779" width="18.6640625" style="71" customWidth="1"/>
    <col min="10780" max="10780" width="33.33203125" style="71" customWidth="1"/>
    <col min="10781" max="10781" width="16.6640625" style="71" customWidth="1"/>
    <col min="10782" max="11019" width="8.6640625" style="71"/>
    <col min="11020" max="11020" width="28.5546875" style="71" customWidth="1"/>
    <col min="11021" max="11021" width="32.44140625" style="71" customWidth="1"/>
    <col min="11022" max="11023" width="17.5546875" style="71" customWidth="1"/>
    <col min="11024" max="11024" width="26.44140625" style="71" customWidth="1"/>
    <col min="11025" max="11026" width="17.5546875" style="71" customWidth="1"/>
    <col min="11027" max="11027" width="25.33203125" style="71" customWidth="1"/>
    <col min="11028" max="11029" width="17.5546875" style="71" customWidth="1"/>
    <col min="11030" max="11030" width="24.5546875" style="71" customWidth="1"/>
    <col min="11031" max="11032" width="17.5546875" style="71" customWidth="1"/>
    <col min="11033" max="11033" width="23.44140625" style="71" customWidth="1"/>
    <col min="11034" max="11034" width="21.6640625" style="71" customWidth="1"/>
    <col min="11035" max="11035" width="18.6640625" style="71" customWidth="1"/>
    <col min="11036" max="11036" width="33.33203125" style="71" customWidth="1"/>
    <col min="11037" max="11037" width="16.6640625" style="71" customWidth="1"/>
    <col min="11038" max="11275" width="8.6640625" style="71"/>
    <col min="11276" max="11276" width="28.5546875" style="71" customWidth="1"/>
    <col min="11277" max="11277" width="32.44140625" style="71" customWidth="1"/>
    <col min="11278" max="11279" width="17.5546875" style="71" customWidth="1"/>
    <col min="11280" max="11280" width="26.44140625" style="71" customWidth="1"/>
    <col min="11281" max="11282" width="17.5546875" style="71" customWidth="1"/>
    <col min="11283" max="11283" width="25.33203125" style="71" customWidth="1"/>
    <col min="11284" max="11285" width="17.5546875" style="71" customWidth="1"/>
    <col min="11286" max="11286" width="24.5546875" style="71" customWidth="1"/>
    <col min="11287" max="11288" width="17.5546875" style="71" customWidth="1"/>
    <col min="11289" max="11289" width="23.44140625" style="71" customWidth="1"/>
    <col min="11290" max="11290" width="21.6640625" style="71" customWidth="1"/>
    <col min="11291" max="11291" width="18.6640625" style="71" customWidth="1"/>
    <col min="11292" max="11292" width="33.33203125" style="71" customWidth="1"/>
    <col min="11293" max="11293" width="16.6640625" style="71" customWidth="1"/>
    <col min="11294" max="11531" width="8.6640625" style="71"/>
    <col min="11532" max="11532" width="28.5546875" style="71" customWidth="1"/>
    <col min="11533" max="11533" width="32.44140625" style="71" customWidth="1"/>
    <col min="11534" max="11535" width="17.5546875" style="71" customWidth="1"/>
    <col min="11536" max="11536" width="26.44140625" style="71" customWidth="1"/>
    <col min="11537" max="11538" width="17.5546875" style="71" customWidth="1"/>
    <col min="11539" max="11539" width="25.33203125" style="71" customWidth="1"/>
    <col min="11540" max="11541" width="17.5546875" style="71" customWidth="1"/>
    <col min="11542" max="11542" width="24.5546875" style="71" customWidth="1"/>
    <col min="11543" max="11544" width="17.5546875" style="71" customWidth="1"/>
    <col min="11545" max="11545" width="23.44140625" style="71" customWidth="1"/>
    <col min="11546" max="11546" width="21.6640625" style="71" customWidth="1"/>
    <col min="11547" max="11547" width="18.6640625" style="71" customWidth="1"/>
    <col min="11548" max="11548" width="33.33203125" style="71" customWidth="1"/>
    <col min="11549" max="11549" width="16.6640625" style="71" customWidth="1"/>
    <col min="11550" max="11787" width="8.6640625" style="71"/>
    <col min="11788" max="11788" width="28.5546875" style="71" customWidth="1"/>
    <col min="11789" max="11789" width="32.44140625" style="71" customWidth="1"/>
    <col min="11790" max="11791" width="17.5546875" style="71" customWidth="1"/>
    <col min="11792" max="11792" width="26.44140625" style="71" customWidth="1"/>
    <col min="11793" max="11794" width="17.5546875" style="71" customWidth="1"/>
    <col min="11795" max="11795" width="25.33203125" style="71" customWidth="1"/>
    <col min="11796" max="11797" width="17.5546875" style="71" customWidth="1"/>
    <col min="11798" max="11798" width="24.5546875" style="71" customWidth="1"/>
    <col min="11799" max="11800" width="17.5546875" style="71" customWidth="1"/>
    <col min="11801" max="11801" width="23.44140625" style="71" customWidth="1"/>
    <col min="11802" max="11802" width="21.6640625" style="71" customWidth="1"/>
    <col min="11803" max="11803" width="18.6640625" style="71" customWidth="1"/>
    <col min="11804" max="11804" width="33.33203125" style="71" customWidth="1"/>
    <col min="11805" max="11805" width="16.6640625" style="71" customWidth="1"/>
    <col min="11806" max="12043" width="8.6640625" style="71"/>
    <col min="12044" max="12044" width="28.5546875" style="71" customWidth="1"/>
    <col min="12045" max="12045" width="32.44140625" style="71" customWidth="1"/>
    <col min="12046" max="12047" width="17.5546875" style="71" customWidth="1"/>
    <col min="12048" max="12048" width="26.44140625" style="71" customWidth="1"/>
    <col min="12049" max="12050" width="17.5546875" style="71" customWidth="1"/>
    <col min="12051" max="12051" width="25.33203125" style="71" customWidth="1"/>
    <col min="12052" max="12053" width="17.5546875" style="71" customWidth="1"/>
    <col min="12054" max="12054" width="24.5546875" style="71" customWidth="1"/>
    <col min="12055" max="12056" width="17.5546875" style="71" customWidth="1"/>
    <col min="12057" max="12057" width="23.44140625" style="71" customWidth="1"/>
    <col min="12058" max="12058" width="21.6640625" style="71" customWidth="1"/>
    <col min="12059" max="12059" width="18.6640625" style="71" customWidth="1"/>
    <col min="12060" max="12060" width="33.33203125" style="71" customWidth="1"/>
    <col min="12061" max="12061" width="16.6640625" style="71" customWidth="1"/>
    <col min="12062" max="12299" width="8.6640625" style="71"/>
    <col min="12300" max="12300" width="28.5546875" style="71" customWidth="1"/>
    <col min="12301" max="12301" width="32.44140625" style="71" customWidth="1"/>
    <col min="12302" max="12303" width="17.5546875" style="71" customWidth="1"/>
    <col min="12304" max="12304" width="26.44140625" style="71" customWidth="1"/>
    <col min="12305" max="12306" width="17.5546875" style="71" customWidth="1"/>
    <col min="12307" max="12307" width="25.33203125" style="71" customWidth="1"/>
    <col min="12308" max="12309" width="17.5546875" style="71" customWidth="1"/>
    <col min="12310" max="12310" width="24.5546875" style="71" customWidth="1"/>
    <col min="12311" max="12312" width="17.5546875" style="71" customWidth="1"/>
    <col min="12313" max="12313" width="23.44140625" style="71" customWidth="1"/>
    <col min="12314" max="12314" width="21.6640625" style="71" customWidth="1"/>
    <col min="12315" max="12315" width="18.6640625" style="71" customWidth="1"/>
    <col min="12316" max="12316" width="33.33203125" style="71" customWidth="1"/>
    <col min="12317" max="12317" width="16.6640625" style="71" customWidth="1"/>
    <col min="12318" max="12555" width="8.6640625" style="71"/>
    <col min="12556" max="12556" width="28.5546875" style="71" customWidth="1"/>
    <col min="12557" max="12557" width="32.44140625" style="71" customWidth="1"/>
    <col min="12558" max="12559" width="17.5546875" style="71" customWidth="1"/>
    <col min="12560" max="12560" width="26.44140625" style="71" customWidth="1"/>
    <col min="12561" max="12562" width="17.5546875" style="71" customWidth="1"/>
    <col min="12563" max="12563" width="25.33203125" style="71" customWidth="1"/>
    <col min="12564" max="12565" width="17.5546875" style="71" customWidth="1"/>
    <col min="12566" max="12566" width="24.5546875" style="71" customWidth="1"/>
    <col min="12567" max="12568" width="17.5546875" style="71" customWidth="1"/>
    <col min="12569" max="12569" width="23.44140625" style="71" customWidth="1"/>
    <col min="12570" max="12570" width="21.6640625" style="71" customWidth="1"/>
    <col min="12571" max="12571" width="18.6640625" style="71" customWidth="1"/>
    <col min="12572" max="12572" width="33.33203125" style="71" customWidth="1"/>
    <col min="12573" max="12573" width="16.6640625" style="71" customWidth="1"/>
    <col min="12574" max="12811" width="8.6640625" style="71"/>
    <col min="12812" max="12812" width="28.5546875" style="71" customWidth="1"/>
    <col min="12813" max="12813" width="32.44140625" style="71" customWidth="1"/>
    <col min="12814" max="12815" width="17.5546875" style="71" customWidth="1"/>
    <col min="12816" max="12816" width="26.44140625" style="71" customWidth="1"/>
    <col min="12817" max="12818" width="17.5546875" style="71" customWidth="1"/>
    <col min="12819" max="12819" width="25.33203125" style="71" customWidth="1"/>
    <col min="12820" max="12821" width="17.5546875" style="71" customWidth="1"/>
    <col min="12822" max="12822" width="24.5546875" style="71" customWidth="1"/>
    <col min="12823" max="12824" width="17.5546875" style="71" customWidth="1"/>
    <col min="12825" max="12825" width="23.44140625" style="71" customWidth="1"/>
    <col min="12826" max="12826" width="21.6640625" style="71" customWidth="1"/>
    <col min="12827" max="12827" width="18.6640625" style="71" customWidth="1"/>
    <col min="12828" max="12828" width="33.33203125" style="71" customWidth="1"/>
    <col min="12829" max="12829" width="16.6640625" style="71" customWidth="1"/>
    <col min="12830" max="13067" width="8.6640625" style="71"/>
    <col min="13068" max="13068" width="28.5546875" style="71" customWidth="1"/>
    <col min="13069" max="13069" width="32.44140625" style="71" customWidth="1"/>
    <col min="13070" max="13071" width="17.5546875" style="71" customWidth="1"/>
    <col min="13072" max="13072" width="26.44140625" style="71" customWidth="1"/>
    <col min="13073" max="13074" width="17.5546875" style="71" customWidth="1"/>
    <col min="13075" max="13075" width="25.33203125" style="71" customWidth="1"/>
    <col min="13076" max="13077" width="17.5546875" style="71" customWidth="1"/>
    <col min="13078" max="13078" width="24.5546875" style="71" customWidth="1"/>
    <col min="13079" max="13080" width="17.5546875" style="71" customWidth="1"/>
    <col min="13081" max="13081" width="23.44140625" style="71" customWidth="1"/>
    <col min="13082" max="13082" width="21.6640625" style="71" customWidth="1"/>
    <col min="13083" max="13083" width="18.6640625" style="71" customWidth="1"/>
    <col min="13084" max="13084" width="33.33203125" style="71" customWidth="1"/>
    <col min="13085" max="13085" width="16.6640625" style="71" customWidth="1"/>
    <col min="13086" max="13323" width="8.6640625" style="71"/>
    <col min="13324" max="13324" width="28.5546875" style="71" customWidth="1"/>
    <col min="13325" max="13325" width="32.44140625" style="71" customWidth="1"/>
    <col min="13326" max="13327" width="17.5546875" style="71" customWidth="1"/>
    <col min="13328" max="13328" width="26.44140625" style="71" customWidth="1"/>
    <col min="13329" max="13330" width="17.5546875" style="71" customWidth="1"/>
    <col min="13331" max="13331" width="25.33203125" style="71" customWidth="1"/>
    <col min="13332" max="13333" width="17.5546875" style="71" customWidth="1"/>
    <col min="13334" max="13334" width="24.5546875" style="71" customWidth="1"/>
    <col min="13335" max="13336" width="17.5546875" style="71" customWidth="1"/>
    <col min="13337" max="13337" width="23.44140625" style="71" customWidth="1"/>
    <col min="13338" max="13338" width="21.6640625" style="71" customWidth="1"/>
    <col min="13339" max="13339" width="18.6640625" style="71" customWidth="1"/>
    <col min="13340" max="13340" width="33.33203125" style="71" customWidth="1"/>
    <col min="13341" max="13341" width="16.6640625" style="71" customWidth="1"/>
    <col min="13342" max="13579" width="8.6640625" style="71"/>
    <col min="13580" max="13580" width="28.5546875" style="71" customWidth="1"/>
    <col min="13581" max="13581" width="32.44140625" style="71" customWidth="1"/>
    <col min="13582" max="13583" width="17.5546875" style="71" customWidth="1"/>
    <col min="13584" max="13584" width="26.44140625" style="71" customWidth="1"/>
    <col min="13585" max="13586" width="17.5546875" style="71" customWidth="1"/>
    <col min="13587" max="13587" width="25.33203125" style="71" customWidth="1"/>
    <col min="13588" max="13589" width="17.5546875" style="71" customWidth="1"/>
    <col min="13590" max="13590" width="24.5546875" style="71" customWidth="1"/>
    <col min="13591" max="13592" width="17.5546875" style="71" customWidth="1"/>
    <col min="13593" max="13593" width="23.44140625" style="71" customWidth="1"/>
    <col min="13594" max="13594" width="21.6640625" style="71" customWidth="1"/>
    <col min="13595" max="13595" width="18.6640625" style="71" customWidth="1"/>
    <col min="13596" max="13596" width="33.33203125" style="71" customWidth="1"/>
    <col min="13597" max="13597" width="16.6640625" style="71" customWidth="1"/>
    <col min="13598" max="13835" width="8.6640625" style="71"/>
    <col min="13836" max="13836" width="28.5546875" style="71" customWidth="1"/>
    <col min="13837" max="13837" width="32.44140625" style="71" customWidth="1"/>
    <col min="13838" max="13839" width="17.5546875" style="71" customWidth="1"/>
    <col min="13840" max="13840" width="26.44140625" style="71" customWidth="1"/>
    <col min="13841" max="13842" width="17.5546875" style="71" customWidth="1"/>
    <col min="13843" max="13843" width="25.33203125" style="71" customWidth="1"/>
    <col min="13844" max="13845" width="17.5546875" style="71" customWidth="1"/>
    <col min="13846" max="13846" width="24.5546875" style="71" customWidth="1"/>
    <col min="13847" max="13848" width="17.5546875" style="71" customWidth="1"/>
    <col min="13849" max="13849" width="23.44140625" style="71" customWidth="1"/>
    <col min="13850" max="13850" width="21.6640625" style="71" customWidth="1"/>
    <col min="13851" max="13851" width="18.6640625" style="71" customWidth="1"/>
    <col min="13852" max="13852" width="33.33203125" style="71" customWidth="1"/>
    <col min="13853" max="13853" width="16.6640625" style="71" customWidth="1"/>
    <col min="13854" max="14091" width="8.6640625" style="71"/>
    <col min="14092" max="14092" width="28.5546875" style="71" customWidth="1"/>
    <col min="14093" max="14093" width="32.44140625" style="71" customWidth="1"/>
    <col min="14094" max="14095" width="17.5546875" style="71" customWidth="1"/>
    <col min="14096" max="14096" width="26.44140625" style="71" customWidth="1"/>
    <col min="14097" max="14098" width="17.5546875" style="71" customWidth="1"/>
    <col min="14099" max="14099" width="25.33203125" style="71" customWidth="1"/>
    <col min="14100" max="14101" width="17.5546875" style="71" customWidth="1"/>
    <col min="14102" max="14102" width="24.5546875" style="71" customWidth="1"/>
    <col min="14103" max="14104" width="17.5546875" style="71" customWidth="1"/>
    <col min="14105" max="14105" width="23.44140625" style="71" customWidth="1"/>
    <col min="14106" max="14106" width="21.6640625" style="71" customWidth="1"/>
    <col min="14107" max="14107" width="18.6640625" style="71" customWidth="1"/>
    <col min="14108" max="14108" width="33.33203125" style="71" customWidth="1"/>
    <col min="14109" max="14109" width="16.6640625" style="71" customWidth="1"/>
    <col min="14110" max="14347" width="8.6640625" style="71"/>
    <col min="14348" max="14348" width="28.5546875" style="71" customWidth="1"/>
    <col min="14349" max="14349" width="32.44140625" style="71" customWidth="1"/>
    <col min="14350" max="14351" width="17.5546875" style="71" customWidth="1"/>
    <col min="14352" max="14352" width="26.44140625" style="71" customWidth="1"/>
    <col min="14353" max="14354" width="17.5546875" style="71" customWidth="1"/>
    <col min="14355" max="14355" width="25.33203125" style="71" customWidth="1"/>
    <col min="14356" max="14357" width="17.5546875" style="71" customWidth="1"/>
    <col min="14358" max="14358" width="24.5546875" style="71" customWidth="1"/>
    <col min="14359" max="14360" width="17.5546875" style="71" customWidth="1"/>
    <col min="14361" max="14361" width="23.44140625" style="71" customWidth="1"/>
    <col min="14362" max="14362" width="21.6640625" style="71" customWidth="1"/>
    <col min="14363" max="14363" width="18.6640625" style="71" customWidth="1"/>
    <col min="14364" max="14364" width="33.33203125" style="71" customWidth="1"/>
    <col min="14365" max="14365" width="16.6640625" style="71" customWidth="1"/>
    <col min="14366" max="14603" width="8.6640625" style="71"/>
    <col min="14604" max="14604" width="28.5546875" style="71" customWidth="1"/>
    <col min="14605" max="14605" width="32.44140625" style="71" customWidth="1"/>
    <col min="14606" max="14607" width="17.5546875" style="71" customWidth="1"/>
    <col min="14608" max="14608" width="26.44140625" style="71" customWidth="1"/>
    <col min="14609" max="14610" width="17.5546875" style="71" customWidth="1"/>
    <col min="14611" max="14611" width="25.33203125" style="71" customWidth="1"/>
    <col min="14612" max="14613" width="17.5546875" style="71" customWidth="1"/>
    <col min="14614" max="14614" width="24.5546875" style="71" customWidth="1"/>
    <col min="14615" max="14616" width="17.5546875" style="71" customWidth="1"/>
    <col min="14617" max="14617" width="23.44140625" style="71" customWidth="1"/>
    <col min="14618" max="14618" width="21.6640625" style="71" customWidth="1"/>
    <col min="14619" max="14619" width="18.6640625" style="71" customWidth="1"/>
    <col min="14620" max="14620" width="33.33203125" style="71" customWidth="1"/>
    <col min="14621" max="14621" width="16.6640625" style="71" customWidth="1"/>
    <col min="14622" max="14859" width="8.6640625" style="71"/>
    <col min="14860" max="14860" width="28.5546875" style="71" customWidth="1"/>
    <col min="14861" max="14861" width="32.44140625" style="71" customWidth="1"/>
    <col min="14862" max="14863" width="17.5546875" style="71" customWidth="1"/>
    <col min="14864" max="14864" width="26.44140625" style="71" customWidth="1"/>
    <col min="14865" max="14866" width="17.5546875" style="71" customWidth="1"/>
    <col min="14867" max="14867" width="25.33203125" style="71" customWidth="1"/>
    <col min="14868" max="14869" width="17.5546875" style="71" customWidth="1"/>
    <col min="14870" max="14870" width="24.5546875" style="71" customWidth="1"/>
    <col min="14871" max="14872" width="17.5546875" style="71" customWidth="1"/>
    <col min="14873" max="14873" width="23.44140625" style="71" customWidth="1"/>
    <col min="14874" max="14874" width="21.6640625" style="71" customWidth="1"/>
    <col min="14875" max="14875" width="18.6640625" style="71" customWidth="1"/>
    <col min="14876" max="14876" width="33.33203125" style="71" customWidth="1"/>
    <col min="14877" max="14877" width="16.6640625" style="71" customWidth="1"/>
    <col min="14878" max="15115" width="8.6640625" style="71"/>
    <col min="15116" max="15116" width="28.5546875" style="71" customWidth="1"/>
    <col min="15117" max="15117" width="32.44140625" style="71" customWidth="1"/>
    <col min="15118" max="15119" width="17.5546875" style="71" customWidth="1"/>
    <col min="15120" max="15120" width="26.44140625" style="71" customWidth="1"/>
    <col min="15121" max="15122" width="17.5546875" style="71" customWidth="1"/>
    <col min="15123" max="15123" width="25.33203125" style="71" customWidth="1"/>
    <col min="15124" max="15125" width="17.5546875" style="71" customWidth="1"/>
    <col min="15126" max="15126" width="24.5546875" style="71" customWidth="1"/>
    <col min="15127" max="15128" width="17.5546875" style="71" customWidth="1"/>
    <col min="15129" max="15129" width="23.44140625" style="71" customWidth="1"/>
    <col min="15130" max="15130" width="21.6640625" style="71" customWidth="1"/>
    <col min="15131" max="15131" width="18.6640625" style="71" customWidth="1"/>
    <col min="15132" max="15132" width="33.33203125" style="71" customWidth="1"/>
    <col min="15133" max="15133" width="16.6640625" style="71" customWidth="1"/>
    <col min="15134" max="15371" width="8.6640625" style="71"/>
    <col min="15372" max="15372" width="28.5546875" style="71" customWidth="1"/>
    <col min="15373" max="15373" width="32.44140625" style="71" customWidth="1"/>
    <col min="15374" max="15375" width="17.5546875" style="71" customWidth="1"/>
    <col min="15376" max="15376" width="26.44140625" style="71" customWidth="1"/>
    <col min="15377" max="15378" width="17.5546875" style="71" customWidth="1"/>
    <col min="15379" max="15379" width="25.33203125" style="71" customWidth="1"/>
    <col min="15380" max="15381" width="17.5546875" style="71" customWidth="1"/>
    <col min="15382" max="15382" width="24.5546875" style="71" customWidth="1"/>
    <col min="15383" max="15384" width="17.5546875" style="71" customWidth="1"/>
    <col min="15385" max="15385" width="23.44140625" style="71" customWidth="1"/>
    <col min="15386" max="15386" width="21.6640625" style="71" customWidth="1"/>
    <col min="15387" max="15387" width="18.6640625" style="71" customWidth="1"/>
    <col min="15388" max="15388" width="33.33203125" style="71" customWidth="1"/>
    <col min="15389" max="15389" width="16.6640625" style="71" customWidth="1"/>
    <col min="15390" max="15627" width="8.6640625" style="71"/>
    <col min="15628" max="15628" width="28.5546875" style="71" customWidth="1"/>
    <col min="15629" max="15629" width="32.44140625" style="71" customWidth="1"/>
    <col min="15630" max="15631" width="17.5546875" style="71" customWidth="1"/>
    <col min="15632" max="15632" width="26.44140625" style="71" customWidth="1"/>
    <col min="15633" max="15634" width="17.5546875" style="71" customWidth="1"/>
    <col min="15635" max="15635" width="25.33203125" style="71" customWidth="1"/>
    <col min="15636" max="15637" width="17.5546875" style="71" customWidth="1"/>
    <col min="15638" max="15638" width="24.5546875" style="71" customWidth="1"/>
    <col min="15639" max="15640" width="17.5546875" style="71" customWidth="1"/>
    <col min="15641" max="15641" width="23.44140625" style="71" customWidth="1"/>
    <col min="15642" max="15642" width="21.6640625" style="71" customWidth="1"/>
    <col min="15643" max="15643" width="18.6640625" style="71" customWidth="1"/>
    <col min="15644" max="15644" width="33.33203125" style="71" customWidth="1"/>
    <col min="15645" max="15645" width="16.6640625" style="71" customWidth="1"/>
    <col min="15646" max="15883" width="8.6640625" style="71"/>
    <col min="15884" max="15884" width="28.5546875" style="71" customWidth="1"/>
    <col min="15885" max="15885" width="32.44140625" style="71" customWidth="1"/>
    <col min="15886" max="15887" width="17.5546875" style="71" customWidth="1"/>
    <col min="15888" max="15888" width="26.44140625" style="71" customWidth="1"/>
    <col min="15889" max="15890" width="17.5546875" style="71" customWidth="1"/>
    <col min="15891" max="15891" width="25.33203125" style="71" customWidth="1"/>
    <col min="15892" max="15893" width="17.5546875" style="71" customWidth="1"/>
    <col min="15894" max="15894" width="24.5546875" style="71" customWidth="1"/>
    <col min="15895" max="15896" width="17.5546875" style="71" customWidth="1"/>
    <col min="15897" max="15897" width="23.44140625" style="71" customWidth="1"/>
    <col min="15898" max="15898" width="21.6640625" style="71" customWidth="1"/>
    <col min="15899" max="15899" width="18.6640625" style="71" customWidth="1"/>
    <col min="15900" max="15900" width="33.33203125" style="71" customWidth="1"/>
    <col min="15901" max="15901" width="16.6640625" style="71" customWidth="1"/>
    <col min="15902" max="16139" width="8.6640625" style="71"/>
    <col min="16140" max="16140" width="28.5546875" style="71" customWidth="1"/>
    <col min="16141" max="16141" width="32.44140625" style="71" customWidth="1"/>
    <col min="16142" max="16143" width="17.5546875" style="71" customWidth="1"/>
    <col min="16144" max="16144" width="26.44140625" style="71" customWidth="1"/>
    <col min="16145" max="16146" width="17.5546875" style="71" customWidth="1"/>
    <col min="16147" max="16147" width="25.33203125" style="71" customWidth="1"/>
    <col min="16148" max="16149" width="17.5546875" style="71" customWidth="1"/>
    <col min="16150" max="16150" width="24.5546875" style="71" customWidth="1"/>
    <col min="16151" max="16152" width="17.5546875" style="71" customWidth="1"/>
    <col min="16153" max="16153" width="23.44140625" style="71" customWidth="1"/>
    <col min="16154" max="16154" width="21.6640625" style="71" customWidth="1"/>
    <col min="16155" max="16155" width="18.6640625" style="71" customWidth="1"/>
    <col min="16156" max="16156" width="33.33203125" style="71" customWidth="1"/>
    <col min="16157" max="16157" width="16.6640625" style="71" customWidth="1"/>
    <col min="16158" max="16384" width="8.6640625" style="71"/>
  </cols>
  <sheetData>
    <row r="3" spans="2:29" ht="15" thickBot="1"/>
    <row r="4" spans="2:29">
      <c r="B4" s="306"/>
      <c r="C4" s="295"/>
      <c r="D4" s="307"/>
      <c r="E4" s="295"/>
      <c r="F4" s="295"/>
      <c r="G4" s="295"/>
      <c r="H4" s="295"/>
      <c r="I4" s="295"/>
      <c r="J4" s="295"/>
      <c r="K4" s="295"/>
      <c r="L4" s="295"/>
      <c r="M4" s="295"/>
      <c r="N4" s="295"/>
      <c r="O4" s="295"/>
      <c r="P4" s="295"/>
      <c r="Q4" s="307"/>
      <c r="R4" s="307"/>
      <c r="S4" s="307"/>
      <c r="T4" s="307"/>
      <c r="U4" s="307"/>
      <c r="V4" s="307"/>
      <c r="W4" s="307"/>
      <c r="X4" s="307"/>
      <c r="Y4" s="307"/>
      <c r="Z4" s="307"/>
      <c r="AA4" s="307"/>
      <c r="AB4" s="307"/>
      <c r="AC4" s="308"/>
    </row>
    <row r="5" spans="2:29">
      <c r="B5" s="309"/>
      <c r="AC5" s="310"/>
    </row>
    <row r="6" spans="2:29" ht="28.8">
      <c r="B6" s="309"/>
      <c r="C6" s="829" t="s">
        <v>116</v>
      </c>
      <c r="D6" s="263" t="s">
        <v>214</v>
      </c>
      <c r="E6" s="828">
        <v>2016</v>
      </c>
      <c r="F6" s="828"/>
      <c r="G6" s="828"/>
      <c r="H6" s="828">
        <v>2017</v>
      </c>
      <c r="I6" s="828"/>
      <c r="J6" s="828"/>
      <c r="K6" s="828">
        <v>2018</v>
      </c>
      <c r="L6" s="828"/>
      <c r="M6" s="828"/>
      <c r="N6" s="828">
        <v>2019</v>
      </c>
      <c r="O6" s="828"/>
      <c r="P6" s="828"/>
      <c r="Q6" s="650">
        <v>2020</v>
      </c>
      <c r="R6" s="650"/>
      <c r="S6" s="650"/>
      <c r="T6" s="650"/>
      <c r="U6" s="650"/>
      <c r="V6" s="650"/>
      <c r="W6" s="650">
        <v>2021</v>
      </c>
      <c r="X6" s="650"/>
      <c r="Y6" s="650"/>
      <c r="Z6" s="650"/>
      <c r="AA6" s="650"/>
      <c r="AB6" s="650"/>
      <c r="AC6" s="310"/>
    </row>
    <row r="7" spans="2:29" s="101" customFormat="1" ht="46.5" customHeight="1">
      <c r="B7" s="242"/>
      <c r="C7" s="830"/>
      <c r="D7" s="263" t="s">
        <v>215</v>
      </c>
      <c r="E7" s="283" t="s">
        <v>216</v>
      </c>
      <c r="F7" s="283" t="s">
        <v>217</v>
      </c>
      <c r="G7" s="263" t="s">
        <v>215</v>
      </c>
      <c r="H7" s="283" t="s">
        <v>216</v>
      </c>
      <c r="I7" s="283" t="s">
        <v>217</v>
      </c>
      <c r="J7" s="263" t="s">
        <v>215</v>
      </c>
      <c r="K7" s="283" t="s">
        <v>216</v>
      </c>
      <c r="L7" s="283" t="s">
        <v>217</v>
      </c>
      <c r="M7" s="263" t="s">
        <v>215</v>
      </c>
      <c r="N7" s="283" t="s">
        <v>216</v>
      </c>
      <c r="O7" s="283" t="s">
        <v>217</v>
      </c>
      <c r="P7" s="263" t="s">
        <v>215</v>
      </c>
      <c r="Q7" s="263" t="s">
        <v>216</v>
      </c>
      <c r="R7" s="263" t="s">
        <v>300</v>
      </c>
      <c r="S7" s="263" t="s">
        <v>301</v>
      </c>
      <c r="T7" s="263" t="s">
        <v>325</v>
      </c>
      <c r="U7" s="263" t="s">
        <v>326</v>
      </c>
      <c r="V7" s="263" t="s">
        <v>272</v>
      </c>
      <c r="W7" s="263" t="s">
        <v>216</v>
      </c>
      <c r="X7" s="263" t="s">
        <v>300</v>
      </c>
      <c r="Y7" s="263" t="s">
        <v>301</v>
      </c>
      <c r="Z7" s="263" t="s">
        <v>325</v>
      </c>
      <c r="AA7" s="263" t="s">
        <v>326</v>
      </c>
      <c r="AB7" s="263" t="s">
        <v>272</v>
      </c>
      <c r="AC7" s="296"/>
    </row>
    <row r="8" spans="2:29" s="101" customFormat="1">
      <c r="B8" s="242"/>
      <c r="C8" s="298" t="s">
        <v>218</v>
      </c>
      <c r="D8" s="3">
        <v>0</v>
      </c>
      <c r="E8" s="266">
        <v>4</v>
      </c>
      <c r="F8" s="266">
        <v>0</v>
      </c>
      <c r="G8" s="291">
        <f>+D8+E8-F8</f>
        <v>4</v>
      </c>
      <c r="H8" s="266">
        <v>6</v>
      </c>
      <c r="I8" s="266">
        <v>3</v>
      </c>
      <c r="J8" s="291">
        <f>+G8+H8-I8</f>
        <v>7</v>
      </c>
      <c r="K8" s="266">
        <v>12</v>
      </c>
      <c r="L8" s="266">
        <v>4</v>
      </c>
      <c r="M8" s="291">
        <f>+J8+K8-L8</f>
        <v>15</v>
      </c>
      <c r="N8" s="266">
        <v>13</v>
      </c>
      <c r="O8" s="266">
        <v>28</v>
      </c>
      <c r="P8" s="291">
        <f>+M8+N8-O8</f>
        <v>0</v>
      </c>
      <c r="Q8" s="3">
        <v>14</v>
      </c>
      <c r="R8" s="3">
        <v>5</v>
      </c>
      <c r="S8" s="3">
        <v>6</v>
      </c>
      <c r="T8" s="3">
        <v>4</v>
      </c>
      <c r="U8" s="3">
        <v>1</v>
      </c>
      <c r="V8" s="312">
        <f>+P8+Q8-(SUM(R8:U8))</f>
        <v>-2</v>
      </c>
      <c r="W8" s="3"/>
      <c r="X8" s="3">
        <f>+Estadisticas!F12</f>
        <v>4</v>
      </c>
      <c r="Y8" s="3">
        <f>+Estadisticas!J12</f>
        <v>0</v>
      </c>
      <c r="Z8" s="3">
        <f>+Estadisticas!N12</f>
        <v>0</v>
      </c>
      <c r="AA8" s="3">
        <f>+Estadisticas!R12</f>
        <v>0</v>
      </c>
      <c r="AB8" s="312">
        <f>+V8+W8-(SUM(X8:AA8))</f>
        <v>-6</v>
      </c>
      <c r="AC8" s="296"/>
    </row>
    <row r="9" spans="2:29" s="101" customFormat="1">
      <c r="B9" s="242"/>
      <c r="C9" s="298" t="s">
        <v>219</v>
      </c>
      <c r="D9" s="3">
        <v>0</v>
      </c>
      <c r="E9" s="266">
        <v>7</v>
      </c>
      <c r="F9" s="266">
        <v>0</v>
      </c>
      <c r="G9" s="291">
        <f>+D9+E9-F9</f>
        <v>7</v>
      </c>
      <c r="H9" s="266">
        <v>9</v>
      </c>
      <c r="I9" s="266">
        <v>0</v>
      </c>
      <c r="J9" s="291">
        <f>+G9+H9-I9</f>
        <v>16</v>
      </c>
      <c r="K9" s="266">
        <v>9</v>
      </c>
      <c r="L9" s="266">
        <v>0</v>
      </c>
      <c r="M9" s="291">
        <f>+J9+K9-L9</f>
        <v>25</v>
      </c>
      <c r="N9" s="266">
        <v>9</v>
      </c>
      <c r="O9" s="266">
        <f>28+6</f>
        <v>34</v>
      </c>
      <c r="P9" s="291">
        <f>+M9+N9-O9</f>
        <v>0</v>
      </c>
      <c r="Q9" s="3">
        <v>9</v>
      </c>
      <c r="R9" s="3">
        <v>5</v>
      </c>
      <c r="S9" s="3">
        <v>0</v>
      </c>
      <c r="T9" s="3">
        <v>3</v>
      </c>
      <c r="U9" s="3">
        <v>0</v>
      </c>
      <c r="V9" s="312">
        <f>+P9+Q9-(SUM(R9:U9))</f>
        <v>1</v>
      </c>
      <c r="W9" s="3"/>
      <c r="X9" s="3">
        <f>+Estadisticas!F13</f>
        <v>3</v>
      </c>
      <c r="Y9" s="3">
        <f>+Estadisticas!N13</f>
        <v>0</v>
      </c>
      <c r="Z9" s="3">
        <f>+Estadisticas!N13</f>
        <v>0</v>
      </c>
      <c r="AA9" s="3">
        <f>+Estadisticas!R13</f>
        <v>0</v>
      </c>
      <c r="AB9" s="312">
        <f>+V9+W9-(SUM(X9:AA9))</f>
        <v>-2</v>
      </c>
      <c r="AC9" s="296"/>
    </row>
    <row r="10" spans="2:29" s="101" customFormat="1">
      <c r="B10" s="242"/>
      <c r="C10" s="311" t="s">
        <v>65</v>
      </c>
      <c r="D10" s="312">
        <f>SUM(D8:D9)</f>
        <v>0</v>
      </c>
      <c r="E10" s="291">
        <f t="shared" ref="E10:Q10" si="0">SUM(E8:E9)</f>
        <v>11</v>
      </c>
      <c r="F10" s="291">
        <f t="shared" si="0"/>
        <v>0</v>
      </c>
      <c r="G10" s="291">
        <f>+D10+E10-F10</f>
        <v>11</v>
      </c>
      <c r="H10" s="291">
        <f t="shared" si="0"/>
        <v>15</v>
      </c>
      <c r="I10" s="291">
        <f t="shared" si="0"/>
        <v>3</v>
      </c>
      <c r="J10" s="291">
        <f>+G10+H10-I10</f>
        <v>23</v>
      </c>
      <c r="K10" s="291">
        <f t="shared" si="0"/>
        <v>21</v>
      </c>
      <c r="L10" s="291">
        <f t="shared" si="0"/>
        <v>4</v>
      </c>
      <c r="M10" s="291">
        <f>+J10+K10-L10</f>
        <v>40</v>
      </c>
      <c r="N10" s="291">
        <f t="shared" si="0"/>
        <v>22</v>
      </c>
      <c r="O10" s="291">
        <f>SUM(O8:O9)</f>
        <v>62</v>
      </c>
      <c r="P10" s="291">
        <f>+M10+N10-O10</f>
        <v>0</v>
      </c>
      <c r="Q10" s="312">
        <f t="shared" si="0"/>
        <v>23</v>
      </c>
      <c r="R10" s="312">
        <f>SUM(R8:R9)</f>
        <v>10</v>
      </c>
      <c r="S10" s="312">
        <f t="shared" ref="S10:U10" si="1">SUM(S8:S9)</f>
        <v>6</v>
      </c>
      <c r="T10" s="312">
        <f t="shared" si="1"/>
        <v>7</v>
      </c>
      <c r="U10" s="312">
        <f t="shared" si="1"/>
        <v>1</v>
      </c>
      <c r="V10" s="312">
        <f>+P10+Q10-(SUM(R10:U10))</f>
        <v>-1</v>
      </c>
      <c r="W10" s="312"/>
      <c r="X10" s="312">
        <f>SUM(X8:X9)</f>
        <v>7</v>
      </c>
      <c r="Y10" s="312">
        <f t="shared" ref="Y10:AA10" si="2">SUM(Y8:Y9)</f>
        <v>0</v>
      </c>
      <c r="Z10" s="312">
        <f t="shared" si="2"/>
        <v>0</v>
      </c>
      <c r="AA10" s="312">
        <f t="shared" si="2"/>
        <v>0</v>
      </c>
      <c r="AB10" s="312">
        <f>+V10+W10-(SUM(X10:AA10))</f>
        <v>-8</v>
      </c>
      <c r="AC10" s="296"/>
    </row>
    <row r="11" spans="2:29">
      <c r="B11" s="309"/>
      <c r="AC11" s="310"/>
    </row>
    <row r="12" spans="2:29">
      <c r="B12" s="309"/>
      <c r="AC12" s="310"/>
    </row>
    <row r="13" spans="2:29" ht="28.8">
      <c r="B13" s="309"/>
      <c r="C13" s="829" t="s">
        <v>329</v>
      </c>
      <c r="D13" s="263" t="s">
        <v>214</v>
      </c>
      <c r="E13" s="828">
        <v>2016</v>
      </c>
      <c r="F13" s="828"/>
      <c r="G13" s="828"/>
      <c r="H13" s="828">
        <v>2017</v>
      </c>
      <c r="I13" s="828"/>
      <c r="J13" s="828"/>
      <c r="K13" s="828">
        <v>2018</v>
      </c>
      <c r="L13" s="828"/>
      <c r="M13" s="828"/>
      <c r="N13" s="828">
        <v>2019</v>
      </c>
      <c r="O13" s="828"/>
      <c r="P13" s="828"/>
      <c r="Q13" s="650">
        <v>2020</v>
      </c>
      <c r="R13" s="650"/>
      <c r="S13" s="650"/>
      <c r="T13" s="650"/>
      <c r="U13" s="650"/>
      <c r="V13" s="650"/>
      <c r="W13" s="650">
        <v>2021</v>
      </c>
      <c r="X13" s="650"/>
      <c r="Y13" s="650"/>
      <c r="Z13" s="650"/>
      <c r="AA13" s="650"/>
      <c r="AB13" s="650"/>
      <c r="AC13" s="310"/>
    </row>
    <row r="14" spans="2:29" ht="45" customHeight="1">
      <c r="B14" s="309"/>
      <c r="C14" s="830"/>
      <c r="D14" s="263" t="s">
        <v>215</v>
      </c>
      <c r="E14" s="283" t="s">
        <v>216</v>
      </c>
      <c r="F14" s="283" t="s">
        <v>217</v>
      </c>
      <c r="G14" s="263" t="s">
        <v>215</v>
      </c>
      <c r="H14" s="283" t="s">
        <v>216</v>
      </c>
      <c r="I14" s="283" t="s">
        <v>217</v>
      </c>
      <c r="J14" s="263" t="s">
        <v>215</v>
      </c>
      <c r="K14" s="283" t="s">
        <v>216</v>
      </c>
      <c r="L14" s="283" t="s">
        <v>217</v>
      </c>
      <c r="M14" s="263" t="s">
        <v>215</v>
      </c>
      <c r="N14" s="283" t="s">
        <v>216</v>
      </c>
      <c r="O14" s="283" t="s">
        <v>217</v>
      </c>
      <c r="P14" s="263" t="s">
        <v>215</v>
      </c>
      <c r="Q14" s="263" t="s">
        <v>216</v>
      </c>
      <c r="R14" s="263" t="s">
        <v>300</v>
      </c>
      <c r="S14" s="263" t="s">
        <v>301</v>
      </c>
      <c r="T14" s="263" t="s">
        <v>325</v>
      </c>
      <c r="U14" s="263" t="s">
        <v>326</v>
      </c>
      <c r="V14" s="263" t="s">
        <v>272</v>
      </c>
      <c r="W14" s="263" t="s">
        <v>216</v>
      </c>
      <c r="X14" s="263" t="s">
        <v>300</v>
      </c>
      <c r="Y14" s="263" t="s">
        <v>301</v>
      </c>
      <c r="Z14" s="263" t="s">
        <v>325</v>
      </c>
      <c r="AA14" s="263" t="s">
        <v>326</v>
      </c>
      <c r="AB14" s="263" t="s">
        <v>272</v>
      </c>
      <c r="AC14" s="310"/>
    </row>
    <row r="15" spans="2:29">
      <c r="B15" s="309"/>
      <c r="C15" s="298" t="s">
        <v>218</v>
      </c>
      <c r="D15" s="3">
        <v>0</v>
      </c>
      <c r="E15" s="266">
        <v>6</v>
      </c>
      <c r="F15" s="266">
        <v>6</v>
      </c>
      <c r="G15" s="291">
        <f>+A15+E15-F15</f>
        <v>0</v>
      </c>
      <c r="H15" s="266">
        <v>7</v>
      </c>
      <c r="I15" s="266">
        <v>7</v>
      </c>
      <c r="J15" s="291">
        <f>+D15+H15-I15</f>
        <v>0</v>
      </c>
      <c r="K15" s="266">
        <v>7</v>
      </c>
      <c r="L15" s="266">
        <v>7</v>
      </c>
      <c r="M15" s="291">
        <f>+J15+K15-L15</f>
        <v>0</v>
      </c>
      <c r="N15" s="2">
        <v>10</v>
      </c>
      <c r="O15" s="2">
        <v>10</v>
      </c>
      <c r="P15" s="291">
        <f>+M15+N15-O15</f>
        <v>0</v>
      </c>
      <c r="Q15" s="545">
        <v>11</v>
      </c>
      <c r="R15" s="545">
        <v>3</v>
      </c>
      <c r="S15" s="545">
        <v>7</v>
      </c>
      <c r="T15" s="545">
        <v>3</v>
      </c>
      <c r="U15" s="545">
        <v>0</v>
      </c>
      <c r="V15" s="312">
        <f>+P15+Q15-(SUM(R15:U15))</f>
        <v>-2</v>
      </c>
      <c r="W15" s="3"/>
      <c r="X15" s="3">
        <f>+Estadisticas!F25</f>
        <v>3</v>
      </c>
      <c r="Y15" s="3">
        <f>+Estadisticas!J25</f>
        <v>0</v>
      </c>
      <c r="Z15" s="3">
        <f>+Estadisticas!N25</f>
        <v>0</v>
      </c>
      <c r="AA15" s="3">
        <f>+Estadisticas!R25</f>
        <v>0</v>
      </c>
      <c r="AB15" s="312">
        <f>+V15+W15-(SUM(X15:AA15))</f>
        <v>-5</v>
      </c>
      <c r="AC15" s="310"/>
    </row>
    <row r="16" spans="2:29">
      <c r="B16" s="309"/>
      <c r="C16" s="265" t="s">
        <v>327</v>
      </c>
      <c r="D16" s="3">
        <v>0</v>
      </c>
      <c r="E16" s="266"/>
      <c r="F16" s="266"/>
      <c r="G16" s="291">
        <f>+A16+E16-F16</f>
        <v>0</v>
      </c>
      <c r="H16" s="266">
        <v>0</v>
      </c>
      <c r="I16" s="266"/>
      <c r="J16" s="291">
        <f>+D16+H16-I16</f>
        <v>0</v>
      </c>
      <c r="K16" s="266">
        <v>0</v>
      </c>
      <c r="L16" s="266"/>
      <c r="M16" s="291">
        <f>+J16+K16-L16</f>
        <v>0</v>
      </c>
      <c r="N16" s="2">
        <v>0</v>
      </c>
      <c r="O16" s="2">
        <v>0</v>
      </c>
      <c r="P16" s="291">
        <f>+M16+N16-O16</f>
        <v>0</v>
      </c>
      <c r="Q16" s="545">
        <v>21</v>
      </c>
      <c r="R16" s="545">
        <v>6</v>
      </c>
      <c r="S16" s="545">
        <v>6</v>
      </c>
      <c r="T16" s="545">
        <v>6</v>
      </c>
      <c r="U16" s="545">
        <v>3</v>
      </c>
      <c r="V16" s="312">
        <f>+P16+Q16-(SUM(R16:U16))</f>
        <v>0</v>
      </c>
      <c r="W16" s="3"/>
      <c r="X16" s="3">
        <f>+Estadisticas!F26</f>
        <v>6</v>
      </c>
      <c r="Y16" s="3">
        <f>+Estadisticas!J26</f>
        <v>0</v>
      </c>
      <c r="Z16" s="3">
        <f>+Estadisticas!N26</f>
        <v>0</v>
      </c>
      <c r="AA16" s="3">
        <f>+Estadisticas!R26</f>
        <v>0</v>
      </c>
      <c r="AB16" s="312">
        <f>+V16+W16-(SUM(X16:AA16))</f>
        <v>-6</v>
      </c>
      <c r="AC16" s="310"/>
    </row>
    <row r="17" spans="2:29">
      <c r="B17" s="309"/>
      <c r="C17" s="311" t="s">
        <v>65</v>
      </c>
      <c r="D17" s="312">
        <f>SUM(D15:D16)</f>
        <v>0</v>
      </c>
      <c r="E17" s="291">
        <f>SUM(E15:E16)</f>
        <v>6</v>
      </c>
      <c r="F17" s="291">
        <f>SUM(F15:F16)</f>
        <v>6</v>
      </c>
      <c r="G17" s="291">
        <f>+A17+E17-F17</f>
        <v>0</v>
      </c>
      <c r="H17" s="291">
        <f>SUM(H15:H16)</f>
        <v>7</v>
      </c>
      <c r="I17" s="291">
        <f>SUM(I15:I16)</f>
        <v>7</v>
      </c>
      <c r="J17" s="291">
        <f>+D17+H17-I17</f>
        <v>0</v>
      </c>
      <c r="K17" s="291">
        <f>SUM(K15:K16)</f>
        <v>7</v>
      </c>
      <c r="L17" s="291">
        <f>SUM(L15:L16)</f>
        <v>7</v>
      </c>
      <c r="M17" s="291">
        <f>+J17+K17-L17</f>
        <v>0</v>
      </c>
      <c r="N17" s="291">
        <f>SUM(N15:N16)</f>
        <v>10</v>
      </c>
      <c r="O17" s="291">
        <f>SUM(O15:O16)</f>
        <v>10</v>
      </c>
      <c r="P17" s="291">
        <f>+M17+N17-O17</f>
        <v>0</v>
      </c>
      <c r="Q17" s="312">
        <f>SUM(Q15:Q16)</f>
        <v>32</v>
      </c>
      <c r="R17" s="312">
        <f>SUM(R15:R16)</f>
        <v>9</v>
      </c>
      <c r="S17" s="312">
        <f>SUM(S15:S16)</f>
        <v>13</v>
      </c>
      <c r="T17" s="312">
        <f>SUM(T15:T16)</f>
        <v>9</v>
      </c>
      <c r="U17" s="312">
        <f>SUM(U15:U16)</f>
        <v>3</v>
      </c>
      <c r="V17" s="312">
        <f>+P17+Q17-(SUM(R17:U17))</f>
        <v>-2</v>
      </c>
      <c r="W17" s="312"/>
      <c r="X17" s="312">
        <f>SUM(X15:X16)</f>
        <v>9</v>
      </c>
      <c r="Y17" s="312">
        <f t="shared" ref="Y17:AA17" si="3">SUM(Y15:Y16)</f>
        <v>0</v>
      </c>
      <c r="Z17" s="312">
        <f t="shared" si="3"/>
        <v>0</v>
      </c>
      <c r="AA17" s="312">
        <f t="shared" si="3"/>
        <v>0</v>
      </c>
      <c r="AB17" s="312">
        <f>+V17+W17-(SUM(X17:AA17))</f>
        <v>-11</v>
      </c>
      <c r="AC17" s="310"/>
    </row>
    <row r="18" spans="2:29">
      <c r="B18" s="309"/>
      <c r="AC18" s="310"/>
    </row>
    <row r="19" spans="2:29">
      <c r="B19" s="309"/>
      <c r="AC19" s="310"/>
    </row>
    <row r="20" spans="2:29" ht="15" thickBot="1">
      <c r="B20" s="313"/>
      <c r="C20" s="297"/>
      <c r="D20" s="314"/>
      <c r="E20" s="297"/>
      <c r="F20" s="297"/>
      <c r="G20" s="297"/>
      <c r="H20" s="297"/>
      <c r="I20" s="297"/>
      <c r="J20" s="297"/>
      <c r="K20" s="297"/>
      <c r="L20" s="297"/>
      <c r="M20" s="297"/>
      <c r="N20" s="297"/>
      <c r="O20" s="297"/>
      <c r="P20" s="297"/>
      <c r="Q20" s="314"/>
      <c r="R20" s="314"/>
      <c r="S20" s="314"/>
      <c r="T20" s="314"/>
      <c r="U20" s="314"/>
      <c r="V20" s="314"/>
      <c r="W20" s="314"/>
      <c r="X20" s="314"/>
      <c r="Y20" s="314"/>
      <c r="Z20" s="314"/>
      <c r="AA20" s="314"/>
      <c r="AB20" s="314"/>
      <c r="AC20" s="315"/>
    </row>
    <row r="21" spans="2:29">
      <c r="B21" s="306"/>
      <c r="C21" s="295"/>
      <c r="D21" s="307"/>
      <c r="E21" s="295"/>
      <c r="F21" s="295"/>
      <c r="G21" s="295"/>
      <c r="H21" s="295"/>
      <c r="I21" s="295"/>
      <c r="J21" s="295"/>
      <c r="K21" s="295"/>
      <c r="L21" s="295"/>
      <c r="M21" s="295"/>
      <c r="N21" s="295"/>
      <c r="O21" s="295"/>
      <c r="P21" s="295"/>
      <c r="Q21" s="307"/>
      <c r="R21" s="307"/>
      <c r="S21" s="307"/>
      <c r="T21" s="307"/>
      <c r="U21" s="307"/>
      <c r="V21" s="307"/>
      <c r="W21" s="307"/>
      <c r="X21" s="307"/>
      <c r="Y21" s="307"/>
      <c r="Z21" s="307"/>
      <c r="AA21" s="307"/>
      <c r="AB21" s="307"/>
      <c r="AC21" s="308"/>
    </row>
    <row r="22" spans="2:29" ht="28.8">
      <c r="B22" s="309"/>
      <c r="C22" s="826" t="s">
        <v>221</v>
      </c>
      <c r="D22" s="263" t="s">
        <v>214</v>
      </c>
      <c r="E22" s="828">
        <v>2016</v>
      </c>
      <c r="F22" s="828"/>
      <c r="G22" s="828"/>
      <c r="H22" s="828">
        <v>2017</v>
      </c>
      <c r="I22" s="828"/>
      <c r="J22" s="828"/>
      <c r="K22" s="828">
        <v>2018</v>
      </c>
      <c r="L22" s="828"/>
      <c r="M22" s="828"/>
      <c r="N22" s="828">
        <v>2019</v>
      </c>
      <c r="O22" s="828"/>
      <c r="P22" s="828"/>
      <c r="Q22" s="650">
        <v>2020</v>
      </c>
      <c r="R22" s="650"/>
      <c r="S22" s="650"/>
      <c r="T22" s="650"/>
      <c r="U22" s="650"/>
      <c r="V22" s="650"/>
      <c r="W22" s="650">
        <v>2021</v>
      </c>
      <c r="X22" s="650"/>
      <c r="Y22" s="650"/>
      <c r="Z22" s="650"/>
      <c r="AA22" s="650"/>
      <c r="AB22" s="650"/>
      <c r="AC22" s="310"/>
    </row>
    <row r="23" spans="2:29" ht="28.8">
      <c r="B23" s="309"/>
      <c r="C23" s="827"/>
      <c r="D23" s="263" t="s">
        <v>215</v>
      </c>
      <c r="E23" s="283" t="s">
        <v>216</v>
      </c>
      <c r="F23" s="283" t="s">
        <v>217</v>
      </c>
      <c r="G23" s="263" t="s">
        <v>215</v>
      </c>
      <c r="H23" s="283" t="s">
        <v>216</v>
      </c>
      <c r="I23" s="283" t="s">
        <v>217</v>
      </c>
      <c r="J23" s="263" t="s">
        <v>215</v>
      </c>
      <c r="K23" s="283" t="s">
        <v>216</v>
      </c>
      <c r="L23" s="283" t="s">
        <v>217</v>
      </c>
      <c r="M23" s="263" t="s">
        <v>215</v>
      </c>
      <c r="N23" s="283" t="s">
        <v>216</v>
      </c>
      <c r="O23" s="283" t="s">
        <v>217</v>
      </c>
      <c r="P23" s="263" t="s">
        <v>215</v>
      </c>
      <c r="Q23" s="263" t="s">
        <v>216</v>
      </c>
      <c r="R23" s="263" t="s">
        <v>300</v>
      </c>
      <c r="S23" s="263" t="s">
        <v>301</v>
      </c>
      <c r="T23" s="263" t="s">
        <v>325</v>
      </c>
      <c r="U23" s="263" t="s">
        <v>326</v>
      </c>
      <c r="V23" s="263" t="s">
        <v>273</v>
      </c>
      <c r="W23" s="263" t="s">
        <v>216</v>
      </c>
      <c r="X23" s="263" t="s">
        <v>300</v>
      </c>
      <c r="Y23" s="263" t="s">
        <v>301</v>
      </c>
      <c r="Z23" s="263" t="s">
        <v>325</v>
      </c>
      <c r="AA23" s="263" t="s">
        <v>326</v>
      </c>
      <c r="AB23" s="263" t="s">
        <v>272</v>
      </c>
      <c r="AC23" s="310"/>
    </row>
    <row r="24" spans="2:29">
      <c r="B24" s="309"/>
      <c r="C24" s="298" t="s">
        <v>218</v>
      </c>
      <c r="D24" s="3">
        <f t="shared" ref="D24:F25" si="4">+D8+D15</f>
        <v>0</v>
      </c>
      <c r="E24" s="266">
        <f t="shared" si="4"/>
        <v>10</v>
      </c>
      <c r="F24" s="266">
        <f t="shared" si="4"/>
        <v>6</v>
      </c>
      <c r="G24" s="291">
        <f>+D24+E24-F24</f>
        <v>4</v>
      </c>
      <c r="H24" s="266">
        <f>+H8+H15</f>
        <v>13</v>
      </c>
      <c r="I24" s="266">
        <f>+I8+I15</f>
        <v>10</v>
      </c>
      <c r="J24" s="291">
        <f>+G24+H24-I24</f>
        <v>7</v>
      </c>
      <c r="K24" s="266">
        <f>+K8+K15</f>
        <v>19</v>
      </c>
      <c r="L24" s="266">
        <f>+L8+L15</f>
        <v>11</v>
      </c>
      <c r="M24" s="291">
        <f>+J24+K24-L24</f>
        <v>15</v>
      </c>
      <c r="N24" s="266">
        <f>+N8+N15</f>
        <v>23</v>
      </c>
      <c r="O24" s="266">
        <f>+O8+O15</f>
        <v>38</v>
      </c>
      <c r="P24" s="291">
        <f>+M24+N24-O24</f>
        <v>0</v>
      </c>
      <c r="Q24" s="3">
        <f t="shared" ref="Q24:S25" si="5">+Q8+Q15</f>
        <v>25</v>
      </c>
      <c r="R24" s="3">
        <f t="shared" si="5"/>
        <v>8</v>
      </c>
      <c r="S24" s="3">
        <f t="shared" si="5"/>
        <v>13</v>
      </c>
      <c r="T24" s="3">
        <f t="shared" ref="T24:U25" si="6">+T8+T15</f>
        <v>7</v>
      </c>
      <c r="U24" s="3">
        <f t="shared" si="6"/>
        <v>1</v>
      </c>
      <c r="V24" s="312">
        <f>+P24+Q24-(SUM(R24:U24))</f>
        <v>-4</v>
      </c>
      <c r="W24" s="3">
        <f t="shared" ref="W24:AA24" si="7">+W8+W15</f>
        <v>0</v>
      </c>
      <c r="X24" s="3">
        <f>+X8+X15</f>
        <v>7</v>
      </c>
      <c r="Y24" s="3">
        <f t="shared" si="7"/>
        <v>0</v>
      </c>
      <c r="Z24" s="3">
        <f t="shared" si="7"/>
        <v>0</v>
      </c>
      <c r="AA24" s="3">
        <f t="shared" si="7"/>
        <v>0</v>
      </c>
      <c r="AB24" s="312">
        <f>+V24+W24-(SUM(X24:AA24))</f>
        <v>-11</v>
      </c>
      <c r="AC24" s="310"/>
    </row>
    <row r="25" spans="2:29">
      <c r="B25" s="309"/>
      <c r="C25" s="298" t="s">
        <v>219</v>
      </c>
      <c r="D25" s="3">
        <f t="shared" si="4"/>
        <v>0</v>
      </c>
      <c r="E25" s="266">
        <f t="shared" si="4"/>
        <v>7</v>
      </c>
      <c r="F25" s="266">
        <f t="shared" si="4"/>
        <v>0</v>
      </c>
      <c r="G25" s="291">
        <f>+D25+E25-F25</f>
        <v>7</v>
      </c>
      <c r="H25" s="266">
        <f>+H9+H16</f>
        <v>9</v>
      </c>
      <c r="I25" s="266">
        <f>+I9+I16</f>
        <v>0</v>
      </c>
      <c r="J25" s="291">
        <f>+G25+H25-I25</f>
        <v>16</v>
      </c>
      <c r="K25" s="266">
        <f>+K9+K16</f>
        <v>9</v>
      </c>
      <c r="L25" s="266">
        <f>+L9+L16</f>
        <v>0</v>
      </c>
      <c r="M25" s="291">
        <f>+J25+K25-L25</f>
        <v>25</v>
      </c>
      <c r="N25" s="266">
        <f>+N9+N16</f>
        <v>9</v>
      </c>
      <c r="O25" s="266">
        <f>+O9+O16</f>
        <v>34</v>
      </c>
      <c r="P25" s="291">
        <f>+M25+N25-O25</f>
        <v>0</v>
      </c>
      <c r="Q25" s="3">
        <f t="shared" si="5"/>
        <v>30</v>
      </c>
      <c r="R25" s="3">
        <f t="shared" si="5"/>
        <v>11</v>
      </c>
      <c r="S25" s="3">
        <f t="shared" si="5"/>
        <v>6</v>
      </c>
      <c r="T25" s="3">
        <f t="shared" si="6"/>
        <v>9</v>
      </c>
      <c r="U25" s="3">
        <f t="shared" si="6"/>
        <v>3</v>
      </c>
      <c r="V25" s="312">
        <f>+P25+Q25-(SUM(R25:U25))</f>
        <v>1</v>
      </c>
      <c r="W25" s="3">
        <f t="shared" ref="W25:AA25" si="8">+W9+W16</f>
        <v>0</v>
      </c>
      <c r="X25" s="3">
        <f>+X9+X16</f>
        <v>9</v>
      </c>
      <c r="Y25" s="3">
        <f t="shared" si="8"/>
        <v>0</v>
      </c>
      <c r="Z25" s="3">
        <f t="shared" si="8"/>
        <v>0</v>
      </c>
      <c r="AA25" s="3">
        <f t="shared" si="8"/>
        <v>0</v>
      </c>
      <c r="AB25" s="312">
        <f>+V25+W25-(SUM(X25:AA25))</f>
        <v>-8</v>
      </c>
      <c r="AC25" s="310"/>
    </row>
    <row r="26" spans="2:29">
      <c r="B26" s="309"/>
      <c r="C26" s="311" t="s">
        <v>65</v>
      </c>
      <c r="D26" s="312">
        <f t="shared" ref="D26:N26" si="9">SUM(D24:D25)</f>
        <v>0</v>
      </c>
      <c r="E26" s="291">
        <f t="shared" si="9"/>
        <v>17</v>
      </c>
      <c r="F26" s="291">
        <f t="shared" si="9"/>
        <v>6</v>
      </c>
      <c r="G26" s="291">
        <f>+D26+E26-F26</f>
        <v>11</v>
      </c>
      <c r="H26" s="291">
        <f t="shared" si="9"/>
        <v>22</v>
      </c>
      <c r="I26" s="291">
        <f t="shared" si="9"/>
        <v>10</v>
      </c>
      <c r="J26" s="291">
        <f t="shared" si="9"/>
        <v>23</v>
      </c>
      <c r="K26" s="291">
        <f t="shared" si="9"/>
        <v>28</v>
      </c>
      <c r="L26" s="291">
        <f t="shared" si="9"/>
        <v>11</v>
      </c>
      <c r="M26" s="291">
        <f t="shared" si="9"/>
        <v>40</v>
      </c>
      <c r="N26" s="291">
        <f t="shared" si="9"/>
        <v>32</v>
      </c>
      <c r="O26" s="291">
        <f>SUM(O24:O25)</f>
        <v>72</v>
      </c>
      <c r="P26" s="291">
        <f>+M26+N26-O26</f>
        <v>0</v>
      </c>
      <c r="Q26" s="312">
        <f>SUM(Q24:Q25)</f>
        <v>55</v>
      </c>
      <c r="R26" s="312">
        <f>SUM(R24:R25)</f>
        <v>19</v>
      </c>
      <c r="S26" s="312">
        <f>SUM(S24:S25)</f>
        <v>19</v>
      </c>
      <c r="T26" s="312">
        <f t="shared" ref="T26:U26" si="10">SUM(T24:T25)</f>
        <v>16</v>
      </c>
      <c r="U26" s="312">
        <f t="shared" si="10"/>
        <v>4</v>
      </c>
      <c r="V26" s="312">
        <f>+P26+Q26-(SUM(R26:U26))</f>
        <v>-3</v>
      </c>
      <c r="W26" s="312">
        <f>SUM(W24:W25)</f>
        <v>0</v>
      </c>
      <c r="X26" s="312">
        <f>SUM(X24:X25)</f>
        <v>16</v>
      </c>
      <c r="Y26" s="312">
        <f>SUM(Y24:Y25)</f>
        <v>0</v>
      </c>
      <c r="Z26" s="312">
        <f t="shared" ref="Z26:AA26" si="11">SUM(Z24:Z25)</f>
        <v>0</v>
      </c>
      <c r="AA26" s="312">
        <f t="shared" si="11"/>
        <v>0</v>
      </c>
      <c r="AB26" s="312">
        <f>+V26+W26-(SUM(X26:AA26))</f>
        <v>-19</v>
      </c>
      <c r="AC26" s="310"/>
    </row>
    <row r="27" spans="2:29" ht="15" thickBot="1">
      <c r="B27" s="313"/>
      <c r="C27" s="297"/>
      <c r="D27" s="314"/>
      <c r="E27" s="297"/>
      <c r="F27" s="297"/>
      <c r="G27" s="297"/>
      <c r="H27" s="297"/>
      <c r="I27" s="297"/>
      <c r="J27" s="297"/>
      <c r="K27" s="297"/>
      <c r="L27" s="297"/>
      <c r="M27" s="297"/>
      <c r="N27" s="297"/>
      <c r="O27" s="297"/>
      <c r="P27" s="297"/>
      <c r="Q27" s="314"/>
      <c r="R27" s="314"/>
      <c r="S27" s="314"/>
      <c r="T27" s="314"/>
      <c r="U27" s="314"/>
      <c r="V27" s="314"/>
      <c r="W27" s="314"/>
      <c r="X27" s="314"/>
      <c r="Y27" s="314"/>
      <c r="Z27" s="314"/>
      <c r="AA27" s="314"/>
      <c r="AB27" s="314"/>
      <c r="AC27" s="315"/>
    </row>
    <row r="29" spans="2:29">
      <c r="D29" s="831" t="s">
        <v>222</v>
      </c>
      <c r="E29" s="832"/>
      <c r="F29" s="832"/>
      <c r="G29" s="832"/>
      <c r="H29" s="832"/>
      <c r="I29" s="832"/>
      <c r="J29" s="832"/>
    </row>
    <row r="30" spans="2:29">
      <c r="D30" s="263"/>
      <c r="E30" s="283">
        <v>2016</v>
      </c>
      <c r="F30" s="283">
        <v>2017</v>
      </c>
      <c r="G30" s="283">
        <v>2018</v>
      </c>
      <c r="H30" s="283">
        <v>2019</v>
      </c>
      <c r="I30" s="283">
        <v>2020</v>
      </c>
      <c r="J30" s="283">
        <v>2021</v>
      </c>
    </row>
    <row r="31" spans="2:29">
      <c r="D31" s="294" t="s">
        <v>335</v>
      </c>
      <c r="E31" s="266">
        <f>+E26</f>
        <v>17</v>
      </c>
      <c r="F31" s="266">
        <f>+H26</f>
        <v>22</v>
      </c>
      <c r="G31" s="266">
        <f>+K26</f>
        <v>28</v>
      </c>
      <c r="H31" s="266">
        <f>+N26</f>
        <v>32</v>
      </c>
      <c r="I31" s="266">
        <f>+Q26</f>
        <v>55</v>
      </c>
      <c r="J31" s="266">
        <f>+W26</f>
        <v>0</v>
      </c>
      <c r="K31" s="31"/>
    </row>
    <row r="32" spans="2:29" ht="30.6" customHeight="1">
      <c r="D32" s="294" t="s">
        <v>336</v>
      </c>
      <c r="E32" s="266">
        <f>+F26</f>
        <v>6</v>
      </c>
      <c r="F32" s="266">
        <f>+I26</f>
        <v>10</v>
      </c>
      <c r="G32" s="266">
        <f>+L26</f>
        <v>11</v>
      </c>
      <c r="H32" s="266">
        <f>+O26</f>
        <v>72</v>
      </c>
      <c r="I32" s="266">
        <f>+R26+S26+T26+U26</f>
        <v>58</v>
      </c>
      <c r="J32" s="266">
        <f>+SUM(W26:AA26)</f>
        <v>16</v>
      </c>
    </row>
    <row r="33" spans="4:32" ht="34.950000000000003" customHeight="1">
      <c r="D33" s="294" t="s">
        <v>337</v>
      </c>
      <c r="E33" s="266">
        <f>+G26</f>
        <v>11</v>
      </c>
      <c r="F33" s="266">
        <f>+J26</f>
        <v>23</v>
      </c>
      <c r="G33" s="266">
        <f>+M26</f>
        <v>40</v>
      </c>
      <c r="H33" s="266">
        <f>+P26</f>
        <v>0</v>
      </c>
      <c r="I33" s="266">
        <f>+V26</f>
        <v>-3</v>
      </c>
      <c r="J33" s="266">
        <f>+AB26</f>
        <v>-19</v>
      </c>
      <c r="N33" s="31" t="s">
        <v>223</v>
      </c>
      <c r="Q33" s="31" t="s">
        <v>284</v>
      </c>
    </row>
    <row r="34" spans="4:32">
      <c r="AF34" s="31"/>
    </row>
    <row r="37" spans="4:32">
      <c r="I37" s="31"/>
    </row>
    <row r="43" spans="4:32">
      <c r="K43" s="316"/>
    </row>
  </sheetData>
  <mergeCells count="22">
    <mergeCell ref="W6:AB6"/>
    <mergeCell ref="W13:AB13"/>
    <mergeCell ref="W22:AB22"/>
    <mergeCell ref="D29:J29"/>
    <mergeCell ref="Q6:V6"/>
    <mergeCell ref="Q13:V13"/>
    <mergeCell ref="N22:P22"/>
    <mergeCell ref="Q22:V22"/>
    <mergeCell ref="N13:P13"/>
    <mergeCell ref="C6:C7"/>
    <mergeCell ref="E6:G6"/>
    <mergeCell ref="H6:J6"/>
    <mergeCell ref="K6:M6"/>
    <mergeCell ref="N6:P6"/>
    <mergeCell ref="C22:C23"/>
    <mergeCell ref="E22:G22"/>
    <mergeCell ref="H22:J22"/>
    <mergeCell ref="K22:M22"/>
    <mergeCell ref="C13:C14"/>
    <mergeCell ref="E13:G13"/>
    <mergeCell ref="H13:J13"/>
    <mergeCell ref="K13:M13"/>
  </mergeCells>
  <phoneticPr fontId="96"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60" r:id="rId4" name="Button 60">
              <controlPr defaultSize="0" print="0" autoFill="0" autoPict="0" macro="[0]!Macro14_ICASvolver">
                <anchor moveWithCells="1" sizeWithCells="1">
                  <from>
                    <xdr:col>0</xdr:col>
                    <xdr:colOff>594360</xdr:colOff>
                    <xdr:row>0</xdr:row>
                    <xdr:rowOff>106680</xdr:rowOff>
                  </from>
                  <to>
                    <xdr:col>2</xdr:col>
                    <xdr:colOff>678180</xdr:colOff>
                    <xdr:row>2</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allowBlank="1" showInputMessage="1" showErrorMessage="1" prompt="Sumatoria de los ICAS pendientes por ejecutar el año anterior y que fueron presentados en el año de reporte +  los ICAS radicados correspondientes a las obligaciones del año de reporte." xr:uid="{00000000-0002-0000-0B00-000000000000}">
          <xm:sqref>F7 JK7 TG7 ADC7 AMY7 AWU7 BGQ7 BQM7 CAI7 CKE7 CUA7 DDW7 DNS7 DXO7 EHK7 ERG7 FBC7 FKY7 FUU7 GEQ7 GOM7 GYI7 HIE7 HSA7 IBW7 ILS7 IVO7 JFK7 JPG7 JZC7 KIY7 KSU7 LCQ7 LMM7 LWI7 MGE7 MQA7 MZW7 NJS7 NTO7 ODK7 ONG7 OXC7 PGY7 PQU7 QAQ7 QKM7 QUI7 REE7 ROA7 RXW7 SHS7 SRO7 TBK7 TLG7 TVC7 UEY7 UOU7 UYQ7 VIM7 VSI7 WCE7 WMA7 WVW7 F65530 JK65530 TG65530 ADC65530 AMY65530 AWU65530 BGQ65530 BQM65530 CAI65530 CKE65530 CUA65530 DDW65530 DNS65530 DXO65530 EHK65530 ERG65530 FBC65530 FKY65530 FUU65530 GEQ65530 GOM65530 GYI65530 HIE65530 HSA65530 IBW65530 ILS65530 IVO65530 JFK65530 JPG65530 JZC65530 KIY65530 KSU65530 LCQ65530 LMM65530 LWI65530 MGE65530 MQA65530 MZW65530 NJS65530 NTO65530 ODK65530 ONG65530 OXC65530 PGY65530 PQU65530 QAQ65530 QKM65530 QUI65530 REE65530 ROA65530 RXW65530 SHS65530 SRO65530 TBK65530 TLG65530 TVC65530 UEY65530 UOU65530 UYQ65530 VIM65530 VSI65530 WCE65530 WMA65530 WVW65530 F131066 JK131066 TG131066 ADC131066 AMY131066 AWU131066 BGQ131066 BQM131066 CAI131066 CKE131066 CUA131066 DDW131066 DNS131066 DXO131066 EHK131066 ERG131066 FBC131066 FKY131066 FUU131066 GEQ131066 GOM131066 GYI131066 HIE131066 HSA131066 IBW131066 ILS131066 IVO131066 JFK131066 JPG131066 JZC131066 KIY131066 KSU131066 LCQ131066 LMM131066 LWI131066 MGE131066 MQA131066 MZW131066 NJS131066 NTO131066 ODK131066 ONG131066 OXC131066 PGY131066 PQU131066 QAQ131066 QKM131066 QUI131066 REE131066 ROA131066 RXW131066 SHS131066 SRO131066 TBK131066 TLG131066 TVC131066 UEY131066 UOU131066 UYQ131066 VIM131066 VSI131066 WCE131066 WMA131066 WVW131066 F196602 JK196602 TG196602 ADC196602 AMY196602 AWU196602 BGQ196602 BQM196602 CAI196602 CKE196602 CUA196602 DDW196602 DNS196602 DXO196602 EHK196602 ERG196602 FBC196602 FKY196602 FUU196602 GEQ196602 GOM196602 GYI196602 HIE196602 HSA196602 IBW196602 ILS196602 IVO196602 JFK196602 JPG196602 JZC196602 KIY196602 KSU196602 LCQ196602 LMM196602 LWI196602 MGE196602 MQA196602 MZW196602 NJS196602 NTO196602 ODK196602 ONG196602 OXC196602 PGY196602 PQU196602 QAQ196602 QKM196602 QUI196602 REE196602 ROA196602 RXW196602 SHS196602 SRO196602 TBK196602 TLG196602 TVC196602 UEY196602 UOU196602 UYQ196602 VIM196602 VSI196602 WCE196602 WMA196602 WVW196602 F262138 JK262138 TG262138 ADC262138 AMY262138 AWU262138 BGQ262138 BQM262138 CAI262138 CKE262138 CUA262138 DDW262138 DNS262138 DXO262138 EHK262138 ERG262138 FBC262138 FKY262138 FUU262138 GEQ262138 GOM262138 GYI262138 HIE262138 HSA262138 IBW262138 ILS262138 IVO262138 JFK262138 JPG262138 JZC262138 KIY262138 KSU262138 LCQ262138 LMM262138 LWI262138 MGE262138 MQA262138 MZW262138 NJS262138 NTO262138 ODK262138 ONG262138 OXC262138 PGY262138 PQU262138 QAQ262138 QKM262138 QUI262138 REE262138 ROA262138 RXW262138 SHS262138 SRO262138 TBK262138 TLG262138 TVC262138 UEY262138 UOU262138 UYQ262138 VIM262138 VSI262138 WCE262138 WMA262138 WVW262138 F327674 JK327674 TG327674 ADC327674 AMY327674 AWU327674 BGQ327674 BQM327674 CAI327674 CKE327674 CUA327674 DDW327674 DNS327674 DXO327674 EHK327674 ERG327674 FBC327674 FKY327674 FUU327674 GEQ327674 GOM327674 GYI327674 HIE327674 HSA327674 IBW327674 ILS327674 IVO327674 JFK327674 JPG327674 JZC327674 KIY327674 KSU327674 LCQ327674 LMM327674 LWI327674 MGE327674 MQA327674 MZW327674 NJS327674 NTO327674 ODK327674 ONG327674 OXC327674 PGY327674 PQU327674 QAQ327674 QKM327674 QUI327674 REE327674 ROA327674 RXW327674 SHS327674 SRO327674 TBK327674 TLG327674 TVC327674 UEY327674 UOU327674 UYQ327674 VIM327674 VSI327674 WCE327674 WMA327674 WVW327674 F393210 JK393210 TG393210 ADC393210 AMY393210 AWU393210 BGQ393210 BQM393210 CAI393210 CKE393210 CUA393210 DDW393210 DNS393210 DXO393210 EHK393210 ERG393210 FBC393210 FKY393210 FUU393210 GEQ393210 GOM393210 GYI393210 HIE393210 HSA393210 IBW393210 ILS393210 IVO393210 JFK393210 JPG393210 JZC393210 KIY393210 KSU393210 LCQ393210 LMM393210 LWI393210 MGE393210 MQA393210 MZW393210 NJS393210 NTO393210 ODK393210 ONG393210 OXC393210 PGY393210 PQU393210 QAQ393210 QKM393210 QUI393210 REE393210 ROA393210 RXW393210 SHS393210 SRO393210 TBK393210 TLG393210 TVC393210 UEY393210 UOU393210 UYQ393210 VIM393210 VSI393210 WCE393210 WMA393210 WVW393210 F458746 JK458746 TG458746 ADC458746 AMY458746 AWU458746 BGQ458746 BQM458746 CAI458746 CKE458746 CUA458746 DDW458746 DNS458746 DXO458746 EHK458746 ERG458746 FBC458746 FKY458746 FUU458746 GEQ458746 GOM458746 GYI458746 HIE458746 HSA458746 IBW458746 ILS458746 IVO458746 JFK458746 JPG458746 JZC458746 KIY458746 KSU458746 LCQ458746 LMM458746 LWI458746 MGE458746 MQA458746 MZW458746 NJS458746 NTO458746 ODK458746 ONG458746 OXC458746 PGY458746 PQU458746 QAQ458746 QKM458746 QUI458746 REE458746 ROA458746 RXW458746 SHS458746 SRO458746 TBK458746 TLG458746 TVC458746 UEY458746 UOU458746 UYQ458746 VIM458746 VSI458746 WCE458746 WMA458746 WVW458746 F524282 JK524282 TG524282 ADC524282 AMY524282 AWU524282 BGQ524282 BQM524282 CAI524282 CKE524282 CUA524282 DDW524282 DNS524282 DXO524282 EHK524282 ERG524282 FBC524282 FKY524282 FUU524282 GEQ524282 GOM524282 GYI524282 HIE524282 HSA524282 IBW524282 ILS524282 IVO524282 JFK524282 JPG524282 JZC524282 KIY524282 KSU524282 LCQ524282 LMM524282 LWI524282 MGE524282 MQA524282 MZW524282 NJS524282 NTO524282 ODK524282 ONG524282 OXC524282 PGY524282 PQU524282 QAQ524282 QKM524282 QUI524282 REE524282 ROA524282 RXW524282 SHS524282 SRO524282 TBK524282 TLG524282 TVC524282 UEY524282 UOU524282 UYQ524282 VIM524282 VSI524282 WCE524282 WMA524282 WVW524282 F589818 JK589818 TG589818 ADC589818 AMY589818 AWU589818 BGQ589818 BQM589818 CAI589818 CKE589818 CUA589818 DDW589818 DNS589818 DXO589818 EHK589818 ERG589818 FBC589818 FKY589818 FUU589818 GEQ589818 GOM589818 GYI589818 HIE589818 HSA589818 IBW589818 ILS589818 IVO589818 JFK589818 JPG589818 JZC589818 KIY589818 KSU589818 LCQ589818 LMM589818 LWI589818 MGE589818 MQA589818 MZW589818 NJS589818 NTO589818 ODK589818 ONG589818 OXC589818 PGY589818 PQU589818 QAQ589818 QKM589818 QUI589818 REE589818 ROA589818 RXW589818 SHS589818 SRO589818 TBK589818 TLG589818 TVC589818 UEY589818 UOU589818 UYQ589818 VIM589818 VSI589818 WCE589818 WMA589818 WVW589818 F655354 JK655354 TG655354 ADC655354 AMY655354 AWU655354 BGQ655354 BQM655354 CAI655354 CKE655354 CUA655354 DDW655354 DNS655354 DXO655354 EHK655354 ERG655354 FBC655354 FKY655354 FUU655354 GEQ655354 GOM655354 GYI655354 HIE655354 HSA655354 IBW655354 ILS655354 IVO655354 JFK655354 JPG655354 JZC655354 KIY655354 KSU655354 LCQ655354 LMM655354 LWI655354 MGE655354 MQA655354 MZW655354 NJS655354 NTO655354 ODK655354 ONG655354 OXC655354 PGY655354 PQU655354 QAQ655354 QKM655354 QUI655354 REE655354 ROA655354 RXW655354 SHS655354 SRO655354 TBK655354 TLG655354 TVC655354 UEY655354 UOU655354 UYQ655354 VIM655354 VSI655354 WCE655354 WMA655354 WVW655354 F720890 JK720890 TG720890 ADC720890 AMY720890 AWU720890 BGQ720890 BQM720890 CAI720890 CKE720890 CUA720890 DDW720890 DNS720890 DXO720890 EHK720890 ERG720890 FBC720890 FKY720890 FUU720890 GEQ720890 GOM720890 GYI720890 HIE720890 HSA720890 IBW720890 ILS720890 IVO720890 JFK720890 JPG720890 JZC720890 KIY720890 KSU720890 LCQ720890 LMM720890 LWI720890 MGE720890 MQA720890 MZW720890 NJS720890 NTO720890 ODK720890 ONG720890 OXC720890 PGY720890 PQU720890 QAQ720890 QKM720890 QUI720890 REE720890 ROA720890 RXW720890 SHS720890 SRO720890 TBK720890 TLG720890 TVC720890 UEY720890 UOU720890 UYQ720890 VIM720890 VSI720890 WCE720890 WMA720890 WVW720890 F786426 JK786426 TG786426 ADC786426 AMY786426 AWU786426 BGQ786426 BQM786426 CAI786426 CKE786426 CUA786426 DDW786426 DNS786426 DXO786426 EHK786426 ERG786426 FBC786426 FKY786426 FUU786426 GEQ786426 GOM786426 GYI786426 HIE786426 HSA786426 IBW786426 ILS786426 IVO786426 JFK786426 JPG786426 JZC786426 KIY786426 KSU786426 LCQ786426 LMM786426 LWI786426 MGE786426 MQA786426 MZW786426 NJS786426 NTO786426 ODK786426 ONG786426 OXC786426 PGY786426 PQU786426 QAQ786426 QKM786426 QUI786426 REE786426 ROA786426 RXW786426 SHS786426 SRO786426 TBK786426 TLG786426 TVC786426 UEY786426 UOU786426 UYQ786426 VIM786426 VSI786426 WCE786426 WMA786426 WVW786426 F851962 JK851962 TG851962 ADC851962 AMY851962 AWU851962 BGQ851962 BQM851962 CAI851962 CKE851962 CUA851962 DDW851962 DNS851962 DXO851962 EHK851962 ERG851962 FBC851962 FKY851962 FUU851962 GEQ851962 GOM851962 GYI851962 HIE851962 HSA851962 IBW851962 ILS851962 IVO851962 JFK851962 JPG851962 JZC851962 KIY851962 KSU851962 LCQ851962 LMM851962 LWI851962 MGE851962 MQA851962 MZW851962 NJS851962 NTO851962 ODK851962 ONG851962 OXC851962 PGY851962 PQU851962 QAQ851962 QKM851962 QUI851962 REE851962 ROA851962 RXW851962 SHS851962 SRO851962 TBK851962 TLG851962 TVC851962 UEY851962 UOU851962 UYQ851962 VIM851962 VSI851962 WCE851962 WMA851962 WVW851962 F917498 JK917498 TG917498 ADC917498 AMY917498 AWU917498 BGQ917498 BQM917498 CAI917498 CKE917498 CUA917498 DDW917498 DNS917498 DXO917498 EHK917498 ERG917498 FBC917498 FKY917498 FUU917498 GEQ917498 GOM917498 GYI917498 HIE917498 HSA917498 IBW917498 ILS917498 IVO917498 JFK917498 JPG917498 JZC917498 KIY917498 KSU917498 LCQ917498 LMM917498 LWI917498 MGE917498 MQA917498 MZW917498 NJS917498 NTO917498 ODK917498 ONG917498 OXC917498 PGY917498 PQU917498 QAQ917498 QKM917498 QUI917498 REE917498 ROA917498 RXW917498 SHS917498 SRO917498 TBK917498 TLG917498 TVC917498 UEY917498 UOU917498 UYQ917498 VIM917498 VSI917498 WCE917498 WMA917498 WVW917498 F983034 JK983034 TG983034 ADC983034 AMY983034 AWU983034 BGQ983034 BQM983034 CAI983034 CKE983034 CUA983034 DDW983034 DNS983034 DXO983034 EHK983034 ERG983034 FBC983034 FKY983034 FUU983034 GEQ983034 GOM983034 GYI983034 HIE983034 HSA983034 IBW983034 ILS983034 IVO983034 JFK983034 JPG983034 JZC983034 KIY983034 KSU983034 LCQ983034 LMM983034 LWI983034 MGE983034 MQA983034 MZW983034 NJS983034 NTO983034 ODK983034 ONG983034 OXC983034 PGY983034 PQU983034 QAQ983034 QKM983034 QUI983034 REE983034 ROA983034 RXW983034 SHS983034 SRO983034 TBK983034 TLG983034 TVC983034 UEY983034 UOU983034 UYQ983034 VIM983034 VSI983034 WCE983034 WMA983034 WVW983034 I7 JN7 TJ7 ADF7 ANB7 AWX7 BGT7 BQP7 CAL7 CKH7 CUD7 DDZ7 DNV7 DXR7 EHN7 ERJ7 FBF7 FLB7 FUX7 GET7 GOP7 GYL7 HIH7 HSD7 IBZ7 ILV7 IVR7 JFN7 JPJ7 JZF7 KJB7 KSX7 LCT7 LMP7 LWL7 MGH7 MQD7 MZZ7 NJV7 NTR7 ODN7 ONJ7 OXF7 PHB7 PQX7 QAT7 QKP7 QUL7 REH7 ROD7 RXZ7 SHV7 SRR7 TBN7 TLJ7 TVF7 UFB7 UOX7 UYT7 VIP7 VSL7 WCH7 WMD7 WVZ7 I65530 JN65530 TJ65530 ADF65530 ANB65530 AWX65530 BGT65530 BQP65530 CAL65530 CKH65530 CUD65530 DDZ65530 DNV65530 DXR65530 EHN65530 ERJ65530 FBF65530 FLB65530 FUX65530 GET65530 GOP65530 GYL65530 HIH65530 HSD65530 IBZ65530 ILV65530 IVR65530 JFN65530 JPJ65530 JZF65530 KJB65530 KSX65530 LCT65530 LMP65530 LWL65530 MGH65530 MQD65530 MZZ65530 NJV65530 NTR65530 ODN65530 ONJ65530 OXF65530 PHB65530 PQX65530 QAT65530 QKP65530 QUL65530 REH65530 ROD65530 RXZ65530 SHV65530 SRR65530 TBN65530 TLJ65530 TVF65530 UFB65530 UOX65530 UYT65530 VIP65530 VSL65530 WCH65530 WMD65530 WVZ65530 I131066 JN131066 TJ131066 ADF131066 ANB131066 AWX131066 BGT131066 BQP131066 CAL131066 CKH131066 CUD131066 DDZ131066 DNV131066 DXR131066 EHN131066 ERJ131066 FBF131066 FLB131066 FUX131066 GET131066 GOP131066 GYL131066 HIH131066 HSD131066 IBZ131066 ILV131066 IVR131066 JFN131066 JPJ131066 JZF131066 KJB131066 KSX131066 LCT131066 LMP131066 LWL131066 MGH131066 MQD131066 MZZ131066 NJV131066 NTR131066 ODN131066 ONJ131066 OXF131066 PHB131066 PQX131066 QAT131066 QKP131066 QUL131066 REH131066 ROD131066 RXZ131066 SHV131066 SRR131066 TBN131066 TLJ131066 TVF131066 UFB131066 UOX131066 UYT131066 VIP131066 VSL131066 WCH131066 WMD131066 WVZ131066 I196602 JN196602 TJ196602 ADF196602 ANB196602 AWX196602 BGT196602 BQP196602 CAL196602 CKH196602 CUD196602 DDZ196602 DNV196602 DXR196602 EHN196602 ERJ196602 FBF196602 FLB196602 FUX196602 GET196602 GOP196602 GYL196602 HIH196602 HSD196602 IBZ196602 ILV196602 IVR196602 JFN196602 JPJ196602 JZF196602 KJB196602 KSX196602 LCT196602 LMP196602 LWL196602 MGH196602 MQD196602 MZZ196602 NJV196602 NTR196602 ODN196602 ONJ196602 OXF196602 PHB196602 PQX196602 QAT196602 QKP196602 QUL196602 REH196602 ROD196602 RXZ196602 SHV196602 SRR196602 TBN196602 TLJ196602 TVF196602 UFB196602 UOX196602 UYT196602 VIP196602 VSL196602 WCH196602 WMD196602 WVZ196602 I262138 JN262138 TJ262138 ADF262138 ANB262138 AWX262138 BGT262138 BQP262138 CAL262138 CKH262138 CUD262138 DDZ262138 DNV262138 DXR262138 EHN262138 ERJ262138 FBF262138 FLB262138 FUX262138 GET262138 GOP262138 GYL262138 HIH262138 HSD262138 IBZ262138 ILV262138 IVR262138 JFN262138 JPJ262138 JZF262138 KJB262138 KSX262138 LCT262138 LMP262138 LWL262138 MGH262138 MQD262138 MZZ262138 NJV262138 NTR262138 ODN262138 ONJ262138 OXF262138 PHB262138 PQX262138 QAT262138 QKP262138 QUL262138 REH262138 ROD262138 RXZ262138 SHV262138 SRR262138 TBN262138 TLJ262138 TVF262138 UFB262138 UOX262138 UYT262138 VIP262138 VSL262138 WCH262138 WMD262138 WVZ262138 I327674 JN327674 TJ327674 ADF327674 ANB327674 AWX327674 BGT327674 BQP327674 CAL327674 CKH327674 CUD327674 DDZ327674 DNV327674 DXR327674 EHN327674 ERJ327674 FBF327674 FLB327674 FUX327674 GET327674 GOP327674 GYL327674 HIH327674 HSD327674 IBZ327674 ILV327674 IVR327674 JFN327674 JPJ327674 JZF327674 KJB327674 KSX327674 LCT327674 LMP327674 LWL327674 MGH327674 MQD327674 MZZ327674 NJV327674 NTR327674 ODN327674 ONJ327674 OXF327674 PHB327674 PQX327674 QAT327674 QKP327674 QUL327674 REH327674 ROD327674 RXZ327674 SHV327674 SRR327674 TBN327674 TLJ327674 TVF327674 UFB327674 UOX327674 UYT327674 VIP327674 VSL327674 WCH327674 WMD327674 WVZ327674 I393210 JN393210 TJ393210 ADF393210 ANB393210 AWX393210 BGT393210 BQP393210 CAL393210 CKH393210 CUD393210 DDZ393210 DNV393210 DXR393210 EHN393210 ERJ393210 FBF393210 FLB393210 FUX393210 GET393210 GOP393210 GYL393210 HIH393210 HSD393210 IBZ393210 ILV393210 IVR393210 JFN393210 JPJ393210 JZF393210 KJB393210 KSX393210 LCT393210 LMP393210 LWL393210 MGH393210 MQD393210 MZZ393210 NJV393210 NTR393210 ODN393210 ONJ393210 OXF393210 PHB393210 PQX393210 QAT393210 QKP393210 QUL393210 REH393210 ROD393210 RXZ393210 SHV393210 SRR393210 TBN393210 TLJ393210 TVF393210 UFB393210 UOX393210 UYT393210 VIP393210 VSL393210 WCH393210 WMD393210 WVZ393210 I458746 JN458746 TJ458746 ADF458746 ANB458746 AWX458746 BGT458746 BQP458746 CAL458746 CKH458746 CUD458746 DDZ458746 DNV458746 DXR458746 EHN458746 ERJ458746 FBF458746 FLB458746 FUX458746 GET458746 GOP458746 GYL458746 HIH458746 HSD458746 IBZ458746 ILV458746 IVR458746 JFN458746 JPJ458746 JZF458746 KJB458746 KSX458746 LCT458746 LMP458746 LWL458746 MGH458746 MQD458746 MZZ458746 NJV458746 NTR458746 ODN458746 ONJ458746 OXF458746 PHB458746 PQX458746 QAT458746 QKP458746 QUL458746 REH458746 ROD458746 RXZ458746 SHV458746 SRR458746 TBN458746 TLJ458746 TVF458746 UFB458746 UOX458746 UYT458746 VIP458746 VSL458746 WCH458746 WMD458746 WVZ458746 I524282 JN524282 TJ524282 ADF524282 ANB524282 AWX524282 BGT524282 BQP524282 CAL524282 CKH524282 CUD524282 DDZ524282 DNV524282 DXR524282 EHN524282 ERJ524282 FBF524282 FLB524282 FUX524282 GET524282 GOP524282 GYL524282 HIH524282 HSD524282 IBZ524282 ILV524282 IVR524282 JFN524282 JPJ524282 JZF524282 KJB524282 KSX524282 LCT524282 LMP524282 LWL524282 MGH524282 MQD524282 MZZ524282 NJV524282 NTR524282 ODN524282 ONJ524282 OXF524282 PHB524282 PQX524282 QAT524282 QKP524282 QUL524282 REH524282 ROD524282 RXZ524282 SHV524282 SRR524282 TBN524282 TLJ524282 TVF524282 UFB524282 UOX524282 UYT524282 VIP524282 VSL524282 WCH524282 WMD524282 WVZ524282 I589818 JN589818 TJ589818 ADF589818 ANB589818 AWX589818 BGT589818 BQP589818 CAL589818 CKH589818 CUD589818 DDZ589818 DNV589818 DXR589818 EHN589818 ERJ589818 FBF589818 FLB589818 FUX589818 GET589818 GOP589818 GYL589818 HIH589818 HSD589818 IBZ589818 ILV589818 IVR589818 JFN589818 JPJ589818 JZF589818 KJB589818 KSX589818 LCT589818 LMP589818 LWL589818 MGH589818 MQD589818 MZZ589818 NJV589818 NTR589818 ODN589818 ONJ589818 OXF589818 PHB589818 PQX589818 QAT589818 QKP589818 QUL589818 REH589818 ROD589818 RXZ589818 SHV589818 SRR589818 TBN589818 TLJ589818 TVF589818 UFB589818 UOX589818 UYT589818 VIP589818 VSL589818 WCH589818 WMD589818 WVZ589818 I655354 JN655354 TJ655354 ADF655354 ANB655354 AWX655354 BGT655354 BQP655354 CAL655354 CKH655354 CUD655354 DDZ655354 DNV655354 DXR655354 EHN655354 ERJ655354 FBF655354 FLB655354 FUX655354 GET655354 GOP655354 GYL655354 HIH655354 HSD655354 IBZ655354 ILV655354 IVR655354 JFN655354 JPJ655354 JZF655354 KJB655354 KSX655354 LCT655354 LMP655354 LWL655354 MGH655354 MQD655354 MZZ655354 NJV655354 NTR655354 ODN655354 ONJ655354 OXF655354 PHB655354 PQX655354 QAT655354 QKP655354 QUL655354 REH655354 ROD655354 RXZ655354 SHV655354 SRR655354 TBN655354 TLJ655354 TVF655354 UFB655354 UOX655354 UYT655354 VIP655354 VSL655354 WCH655354 WMD655354 WVZ655354 I720890 JN720890 TJ720890 ADF720890 ANB720890 AWX720890 BGT720890 BQP720890 CAL720890 CKH720890 CUD720890 DDZ720890 DNV720890 DXR720890 EHN720890 ERJ720890 FBF720890 FLB720890 FUX720890 GET720890 GOP720890 GYL720890 HIH720890 HSD720890 IBZ720890 ILV720890 IVR720890 JFN720890 JPJ720890 JZF720890 KJB720890 KSX720890 LCT720890 LMP720890 LWL720890 MGH720890 MQD720890 MZZ720890 NJV720890 NTR720890 ODN720890 ONJ720890 OXF720890 PHB720890 PQX720890 QAT720890 QKP720890 QUL720890 REH720890 ROD720890 RXZ720890 SHV720890 SRR720890 TBN720890 TLJ720890 TVF720890 UFB720890 UOX720890 UYT720890 VIP720890 VSL720890 WCH720890 WMD720890 WVZ720890 I786426 JN786426 TJ786426 ADF786426 ANB786426 AWX786426 BGT786426 BQP786426 CAL786426 CKH786426 CUD786426 DDZ786426 DNV786426 DXR786426 EHN786426 ERJ786426 FBF786426 FLB786426 FUX786426 GET786426 GOP786426 GYL786426 HIH786426 HSD786426 IBZ786426 ILV786426 IVR786426 JFN786426 JPJ786426 JZF786426 KJB786426 KSX786426 LCT786426 LMP786426 LWL786426 MGH786426 MQD786426 MZZ786426 NJV786426 NTR786426 ODN786426 ONJ786426 OXF786426 PHB786426 PQX786426 QAT786426 QKP786426 QUL786426 REH786426 ROD786426 RXZ786426 SHV786426 SRR786426 TBN786426 TLJ786426 TVF786426 UFB786426 UOX786426 UYT786426 VIP786426 VSL786426 WCH786426 WMD786426 WVZ786426 I851962 JN851962 TJ851962 ADF851962 ANB851962 AWX851962 BGT851962 BQP851962 CAL851962 CKH851962 CUD851962 DDZ851962 DNV851962 DXR851962 EHN851962 ERJ851962 FBF851962 FLB851962 FUX851962 GET851962 GOP851962 GYL851962 HIH851962 HSD851962 IBZ851962 ILV851962 IVR851962 JFN851962 JPJ851962 JZF851962 KJB851962 KSX851962 LCT851962 LMP851962 LWL851962 MGH851962 MQD851962 MZZ851962 NJV851962 NTR851962 ODN851962 ONJ851962 OXF851962 PHB851962 PQX851962 QAT851962 QKP851962 QUL851962 REH851962 ROD851962 RXZ851962 SHV851962 SRR851962 TBN851962 TLJ851962 TVF851962 UFB851962 UOX851962 UYT851962 VIP851962 VSL851962 WCH851962 WMD851962 WVZ851962 I917498 JN917498 TJ917498 ADF917498 ANB917498 AWX917498 BGT917498 BQP917498 CAL917498 CKH917498 CUD917498 DDZ917498 DNV917498 DXR917498 EHN917498 ERJ917498 FBF917498 FLB917498 FUX917498 GET917498 GOP917498 GYL917498 HIH917498 HSD917498 IBZ917498 ILV917498 IVR917498 JFN917498 JPJ917498 JZF917498 KJB917498 KSX917498 LCT917498 LMP917498 LWL917498 MGH917498 MQD917498 MZZ917498 NJV917498 NTR917498 ODN917498 ONJ917498 OXF917498 PHB917498 PQX917498 QAT917498 QKP917498 QUL917498 REH917498 ROD917498 RXZ917498 SHV917498 SRR917498 TBN917498 TLJ917498 TVF917498 UFB917498 UOX917498 UYT917498 VIP917498 VSL917498 WCH917498 WMD917498 WVZ917498 I983034 JN983034 TJ983034 ADF983034 ANB983034 AWX983034 BGT983034 BQP983034 CAL983034 CKH983034 CUD983034 DDZ983034 DNV983034 DXR983034 EHN983034 ERJ983034 FBF983034 FLB983034 FUX983034 GET983034 GOP983034 GYL983034 HIH983034 HSD983034 IBZ983034 ILV983034 IVR983034 JFN983034 JPJ983034 JZF983034 KJB983034 KSX983034 LCT983034 LMP983034 LWL983034 MGH983034 MQD983034 MZZ983034 NJV983034 NTR983034 ODN983034 ONJ983034 OXF983034 PHB983034 PQX983034 QAT983034 QKP983034 QUL983034 REH983034 ROD983034 RXZ983034 SHV983034 SRR983034 TBN983034 TLJ983034 TVF983034 UFB983034 UOX983034 UYT983034 VIP983034 VSL983034 WCH983034 WMD983034 WVZ983034 L7 JQ7 TM7 ADI7 ANE7 AXA7 BGW7 BQS7 CAO7 CKK7 CUG7 DEC7 DNY7 DXU7 EHQ7 ERM7 FBI7 FLE7 FVA7 GEW7 GOS7 GYO7 HIK7 HSG7 ICC7 ILY7 IVU7 JFQ7 JPM7 JZI7 KJE7 KTA7 LCW7 LMS7 LWO7 MGK7 MQG7 NAC7 NJY7 NTU7 ODQ7 ONM7 OXI7 PHE7 PRA7 QAW7 QKS7 QUO7 REK7 ROG7 RYC7 SHY7 SRU7 TBQ7 TLM7 TVI7 UFE7 UPA7 UYW7 VIS7 VSO7 WCK7 WMG7 WWC7 L65530 JQ65530 TM65530 ADI65530 ANE65530 AXA65530 BGW65530 BQS65530 CAO65530 CKK65530 CUG65530 DEC65530 DNY65530 DXU65530 EHQ65530 ERM65530 FBI65530 FLE65530 FVA65530 GEW65530 GOS65530 GYO65530 HIK65530 HSG65530 ICC65530 ILY65530 IVU65530 JFQ65530 JPM65530 JZI65530 KJE65530 KTA65530 LCW65530 LMS65530 LWO65530 MGK65530 MQG65530 NAC65530 NJY65530 NTU65530 ODQ65530 ONM65530 OXI65530 PHE65530 PRA65530 QAW65530 QKS65530 QUO65530 REK65530 ROG65530 RYC65530 SHY65530 SRU65530 TBQ65530 TLM65530 TVI65530 UFE65530 UPA65530 UYW65530 VIS65530 VSO65530 WCK65530 WMG65530 WWC65530 L131066 JQ131066 TM131066 ADI131066 ANE131066 AXA131066 BGW131066 BQS131066 CAO131066 CKK131066 CUG131066 DEC131066 DNY131066 DXU131066 EHQ131066 ERM131066 FBI131066 FLE131066 FVA131066 GEW131066 GOS131066 GYO131066 HIK131066 HSG131066 ICC131066 ILY131066 IVU131066 JFQ131066 JPM131066 JZI131066 KJE131066 KTA131066 LCW131066 LMS131066 LWO131066 MGK131066 MQG131066 NAC131066 NJY131066 NTU131066 ODQ131066 ONM131066 OXI131066 PHE131066 PRA131066 QAW131066 QKS131066 QUO131066 REK131066 ROG131066 RYC131066 SHY131066 SRU131066 TBQ131066 TLM131066 TVI131066 UFE131066 UPA131066 UYW131066 VIS131066 VSO131066 WCK131066 WMG131066 WWC131066 L196602 JQ196602 TM196602 ADI196602 ANE196602 AXA196602 BGW196602 BQS196602 CAO196602 CKK196602 CUG196602 DEC196602 DNY196602 DXU196602 EHQ196602 ERM196602 FBI196602 FLE196602 FVA196602 GEW196602 GOS196602 GYO196602 HIK196602 HSG196602 ICC196602 ILY196602 IVU196602 JFQ196602 JPM196602 JZI196602 KJE196602 KTA196602 LCW196602 LMS196602 LWO196602 MGK196602 MQG196602 NAC196602 NJY196602 NTU196602 ODQ196602 ONM196602 OXI196602 PHE196602 PRA196602 QAW196602 QKS196602 QUO196602 REK196602 ROG196602 RYC196602 SHY196602 SRU196602 TBQ196602 TLM196602 TVI196602 UFE196602 UPA196602 UYW196602 VIS196602 VSO196602 WCK196602 WMG196602 WWC196602 L262138 JQ262138 TM262138 ADI262138 ANE262138 AXA262138 BGW262138 BQS262138 CAO262138 CKK262138 CUG262138 DEC262138 DNY262138 DXU262138 EHQ262138 ERM262138 FBI262138 FLE262138 FVA262138 GEW262138 GOS262138 GYO262138 HIK262138 HSG262138 ICC262138 ILY262138 IVU262138 JFQ262138 JPM262138 JZI262138 KJE262138 KTA262138 LCW262138 LMS262138 LWO262138 MGK262138 MQG262138 NAC262138 NJY262138 NTU262138 ODQ262138 ONM262138 OXI262138 PHE262138 PRA262138 QAW262138 QKS262138 QUO262138 REK262138 ROG262138 RYC262138 SHY262138 SRU262138 TBQ262138 TLM262138 TVI262138 UFE262138 UPA262138 UYW262138 VIS262138 VSO262138 WCK262138 WMG262138 WWC262138 L327674 JQ327674 TM327674 ADI327674 ANE327674 AXA327674 BGW327674 BQS327674 CAO327674 CKK327674 CUG327674 DEC327674 DNY327674 DXU327674 EHQ327674 ERM327674 FBI327674 FLE327674 FVA327674 GEW327674 GOS327674 GYO327674 HIK327674 HSG327674 ICC327674 ILY327674 IVU327674 JFQ327674 JPM327674 JZI327674 KJE327674 KTA327674 LCW327674 LMS327674 LWO327674 MGK327674 MQG327674 NAC327674 NJY327674 NTU327674 ODQ327674 ONM327674 OXI327674 PHE327674 PRA327674 QAW327674 QKS327674 QUO327674 REK327674 ROG327674 RYC327674 SHY327674 SRU327674 TBQ327674 TLM327674 TVI327674 UFE327674 UPA327674 UYW327674 VIS327674 VSO327674 WCK327674 WMG327674 WWC327674 L393210 JQ393210 TM393210 ADI393210 ANE393210 AXA393210 BGW393210 BQS393210 CAO393210 CKK393210 CUG393210 DEC393210 DNY393210 DXU393210 EHQ393210 ERM393210 FBI393210 FLE393210 FVA393210 GEW393210 GOS393210 GYO393210 HIK393210 HSG393210 ICC393210 ILY393210 IVU393210 JFQ393210 JPM393210 JZI393210 KJE393210 KTA393210 LCW393210 LMS393210 LWO393210 MGK393210 MQG393210 NAC393210 NJY393210 NTU393210 ODQ393210 ONM393210 OXI393210 PHE393210 PRA393210 QAW393210 QKS393210 QUO393210 REK393210 ROG393210 RYC393210 SHY393210 SRU393210 TBQ393210 TLM393210 TVI393210 UFE393210 UPA393210 UYW393210 VIS393210 VSO393210 WCK393210 WMG393210 WWC393210 L458746 JQ458746 TM458746 ADI458746 ANE458746 AXA458746 BGW458746 BQS458746 CAO458746 CKK458746 CUG458746 DEC458746 DNY458746 DXU458746 EHQ458746 ERM458746 FBI458746 FLE458746 FVA458746 GEW458746 GOS458746 GYO458746 HIK458746 HSG458746 ICC458746 ILY458746 IVU458746 JFQ458746 JPM458746 JZI458746 KJE458746 KTA458746 LCW458746 LMS458746 LWO458746 MGK458746 MQG458746 NAC458746 NJY458746 NTU458746 ODQ458746 ONM458746 OXI458746 PHE458746 PRA458746 QAW458746 QKS458746 QUO458746 REK458746 ROG458746 RYC458746 SHY458746 SRU458746 TBQ458746 TLM458746 TVI458746 UFE458746 UPA458746 UYW458746 VIS458746 VSO458746 WCK458746 WMG458746 WWC458746 L524282 JQ524282 TM524282 ADI524282 ANE524282 AXA524282 BGW524282 BQS524282 CAO524282 CKK524282 CUG524282 DEC524282 DNY524282 DXU524282 EHQ524282 ERM524282 FBI524282 FLE524282 FVA524282 GEW524282 GOS524282 GYO524282 HIK524282 HSG524282 ICC524282 ILY524282 IVU524282 JFQ524282 JPM524282 JZI524282 KJE524282 KTA524282 LCW524282 LMS524282 LWO524282 MGK524282 MQG524282 NAC524282 NJY524282 NTU524282 ODQ524282 ONM524282 OXI524282 PHE524282 PRA524282 QAW524282 QKS524282 QUO524282 REK524282 ROG524282 RYC524282 SHY524282 SRU524282 TBQ524282 TLM524282 TVI524282 UFE524282 UPA524282 UYW524282 VIS524282 VSO524282 WCK524282 WMG524282 WWC524282 L589818 JQ589818 TM589818 ADI589818 ANE589818 AXA589818 BGW589818 BQS589818 CAO589818 CKK589818 CUG589818 DEC589818 DNY589818 DXU589818 EHQ589818 ERM589818 FBI589818 FLE589818 FVA589818 GEW589818 GOS589818 GYO589818 HIK589818 HSG589818 ICC589818 ILY589818 IVU589818 JFQ589818 JPM589818 JZI589818 KJE589818 KTA589818 LCW589818 LMS589818 LWO589818 MGK589818 MQG589818 NAC589818 NJY589818 NTU589818 ODQ589818 ONM589818 OXI589818 PHE589818 PRA589818 QAW589818 QKS589818 QUO589818 REK589818 ROG589818 RYC589818 SHY589818 SRU589818 TBQ589818 TLM589818 TVI589818 UFE589818 UPA589818 UYW589818 VIS589818 VSO589818 WCK589818 WMG589818 WWC589818 L655354 JQ655354 TM655354 ADI655354 ANE655354 AXA655354 BGW655354 BQS655354 CAO655354 CKK655354 CUG655354 DEC655354 DNY655354 DXU655354 EHQ655354 ERM655354 FBI655354 FLE655354 FVA655354 GEW655354 GOS655354 GYO655354 HIK655354 HSG655354 ICC655354 ILY655354 IVU655354 JFQ655354 JPM655354 JZI655354 KJE655354 KTA655354 LCW655354 LMS655354 LWO655354 MGK655354 MQG655354 NAC655354 NJY655354 NTU655354 ODQ655354 ONM655354 OXI655354 PHE655354 PRA655354 QAW655354 QKS655354 QUO655354 REK655354 ROG655354 RYC655354 SHY655354 SRU655354 TBQ655354 TLM655354 TVI655354 UFE655354 UPA655354 UYW655354 VIS655354 VSO655354 WCK655354 WMG655354 WWC655354 L720890 JQ720890 TM720890 ADI720890 ANE720890 AXA720890 BGW720890 BQS720890 CAO720890 CKK720890 CUG720890 DEC720890 DNY720890 DXU720890 EHQ720890 ERM720890 FBI720890 FLE720890 FVA720890 GEW720890 GOS720890 GYO720890 HIK720890 HSG720890 ICC720890 ILY720890 IVU720890 JFQ720890 JPM720890 JZI720890 KJE720890 KTA720890 LCW720890 LMS720890 LWO720890 MGK720890 MQG720890 NAC720890 NJY720890 NTU720890 ODQ720890 ONM720890 OXI720890 PHE720890 PRA720890 QAW720890 QKS720890 QUO720890 REK720890 ROG720890 RYC720890 SHY720890 SRU720890 TBQ720890 TLM720890 TVI720890 UFE720890 UPA720890 UYW720890 VIS720890 VSO720890 WCK720890 WMG720890 WWC720890 L786426 JQ786426 TM786426 ADI786426 ANE786426 AXA786426 BGW786426 BQS786426 CAO786426 CKK786426 CUG786426 DEC786426 DNY786426 DXU786426 EHQ786426 ERM786426 FBI786426 FLE786426 FVA786426 GEW786426 GOS786426 GYO786426 HIK786426 HSG786426 ICC786426 ILY786426 IVU786426 JFQ786426 JPM786426 JZI786426 KJE786426 KTA786426 LCW786426 LMS786426 LWO786426 MGK786426 MQG786426 NAC786426 NJY786426 NTU786426 ODQ786426 ONM786426 OXI786426 PHE786426 PRA786426 QAW786426 QKS786426 QUO786426 REK786426 ROG786426 RYC786426 SHY786426 SRU786426 TBQ786426 TLM786426 TVI786426 UFE786426 UPA786426 UYW786426 VIS786426 VSO786426 WCK786426 WMG786426 WWC786426 L851962 JQ851962 TM851962 ADI851962 ANE851962 AXA851962 BGW851962 BQS851962 CAO851962 CKK851962 CUG851962 DEC851962 DNY851962 DXU851962 EHQ851962 ERM851962 FBI851962 FLE851962 FVA851962 GEW851962 GOS851962 GYO851962 HIK851962 HSG851962 ICC851962 ILY851962 IVU851962 JFQ851962 JPM851962 JZI851962 KJE851962 KTA851962 LCW851962 LMS851962 LWO851962 MGK851962 MQG851962 NAC851962 NJY851962 NTU851962 ODQ851962 ONM851962 OXI851962 PHE851962 PRA851962 QAW851962 QKS851962 QUO851962 REK851962 ROG851962 RYC851962 SHY851962 SRU851962 TBQ851962 TLM851962 TVI851962 UFE851962 UPA851962 UYW851962 VIS851962 VSO851962 WCK851962 WMG851962 WWC851962 L917498 JQ917498 TM917498 ADI917498 ANE917498 AXA917498 BGW917498 BQS917498 CAO917498 CKK917498 CUG917498 DEC917498 DNY917498 DXU917498 EHQ917498 ERM917498 FBI917498 FLE917498 FVA917498 GEW917498 GOS917498 GYO917498 HIK917498 HSG917498 ICC917498 ILY917498 IVU917498 JFQ917498 JPM917498 JZI917498 KJE917498 KTA917498 LCW917498 LMS917498 LWO917498 MGK917498 MQG917498 NAC917498 NJY917498 NTU917498 ODQ917498 ONM917498 OXI917498 PHE917498 PRA917498 QAW917498 QKS917498 QUO917498 REK917498 ROG917498 RYC917498 SHY917498 SRU917498 TBQ917498 TLM917498 TVI917498 UFE917498 UPA917498 UYW917498 VIS917498 VSO917498 WCK917498 WMG917498 WWC917498 L983034 JQ983034 TM983034 ADI983034 ANE983034 AXA983034 BGW983034 BQS983034 CAO983034 CKK983034 CUG983034 DEC983034 DNY983034 DXU983034 EHQ983034 ERM983034 FBI983034 FLE983034 FVA983034 GEW983034 GOS983034 GYO983034 HIK983034 HSG983034 ICC983034 ILY983034 IVU983034 JFQ983034 JPM983034 JZI983034 KJE983034 KTA983034 LCW983034 LMS983034 LWO983034 MGK983034 MQG983034 NAC983034 NJY983034 NTU983034 ODQ983034 ONM983034 OXI983034 PHE983034 PRA983034 QAW983034 QKS983034 QUO983034 REK983034 ROG983034 RYC983034 SHY983034 SRU983034 TBQ983034 TLM983034 TVI983034 UFE983034 UPA983034 UYW983034 VIS983034 VSO983034 WCK983034 WMG983034 WWC983034 WWI983063 JT7 TP7 ADL7 ANH7 AXD7 BGZ7 BQV7 CAR7 CKN7 CUJ7 DEF7 DOB7 DXX7 EHT7 ERP7 FBL7 FLH7 FVD7 GEZ7 GOV7 GYR7 HIN7 HSJ7 ICF7 IMB7 IVX7 JFT7 JPP7 JZL7 KJH7 KTD7 LCZ7 LMV7 LWR7 MGN7 MQJ7 NAF7 NKB7 NTX7 ODT7 ONP7 OXL7 PHH7 PRD7 QAZ7 QKV7 QUR7 REN7 ROJ7 RYF7 SIB7 SRX7 TBT7 TLP7 TVL7 UFH7 UPD7 UYZ7 VIV7 VSR7 WCN7 WMJ7 WWF7 JT65530 TP65530 ADL65530 ANH65530 AXD65530 BGZ65530 BQV65530 CAR65530 CKN65530 CUJ65530 DEF65530 DOB65530 DXX65530 EHT65530 ERP65530 FBL65530 FLH65530 FVD65530 GEZ65530 GOV65530 GYR65530 HIN65530 HSJ65530 ICF65530 IMB65530 IVX65530 JFT65530 JPP65530 JZL65530 KJH65530 KTD65530 LCZ65530 LMV65530 LWR65530 MGN65530 MQJ65530 NAF65530 NKB65530 NTX65530 ODT65530 ONP65530 OXL65530 PHH65530 PRD65530 QAZ65530 QKV65530 QUR65530 REN65530 ROJ65530 RYF65530 SIB65530 SRX65530 TBT65530 TLP65530 TVL65530 UFH65530 UPD65530 UYZ65530 VIV65530 VSR65530 WCN65530 WMJ65530 WWF65530 JT131066 TP131066 ADL131066 ANH131066 AXD131066 BGZ131066 BQV131066 CAR131066 CKN131066 CUJ131066 DEF131066 DOB131066 DXX131066 EHT131066 ERP131066 FBL131066 FLH131066 FVD131066 GEZ131066 GOV131066 GYR131066 HIN131066 HSJ131066 ICF131066 IMB131066 IVX131066 JFT131066 JPP131066 JZL131066 KJH131066 KTD131066 LCZ131066 LMV131066 LWR131066 MGN131066 MQJ131066 NAF131066 NKB131066 NTX131066 ODT131066 ONP131066 OXL131066 PHH131066 PRD131066 QAZ131066 QKV131066 QUR131066 REN131066 ROJ131066 RYF131066 SIB131066 SRX131066 TBT131066 TLP131066 TVL131066 UFH131066 UPD131066 UYZ131066 VIV131066 VSR131066 WCN131066 WMJ131066 WWF131066 JT196602 TP196602 ADL196602 ANH196602 AXD196602 BGZ196602 BQV196602 CAR196602 CKN196602 CUJ196602 DEF196602 DOB196602 DXX196602 EHT196602 ERP196602 FBL196602 FLH196602 FVD196602 GEZ196602 GOV196602 GYR196602 HIN196602 HSJ196602 ICF196602 IMB196602 IVX196602 JFT196602 JPP196602 JZL196602 KJH196602 KTD196602 LCZ196602 LMV196602 LWR196602 MGN196602 MQJ196602 NAF196602 NKB196602 NTX196602 ODT196602 ONP196602 OXL196602 PHH196602 PRD196602 QAZ196602 QKV196602 QUR196602 REN196602 ROJ196602 RYF196602 SIB196602 SRX196602 TBT196602 TLP196602 TVL196602 UFH196602 UPD196602 UYZ196602 VIV196602 VSR196602 WCN196602 WMJ196602 WWF196602 JT262138 TP262138 ADL262138 ANH262138 AXD262138 BGZ262138 BQV262138 CAR262138 CKN262138 CUJ262138 DEF262138 DOB262138 DXX262138 EHT262138 ERP262138 FBL262138 FLH262138 FVD262138 GEZ262138 GOV262138 GYR262138 HIN262138 HSJ262138 ICF262138 IMB262138 IVX262138 JFT262138 JPP262138 JZL262138 KJH262138 KTD262138 LCZ262138 LMV262138 LWR262138 MGN262138 MQJ262138 NAF262138 NKB262138 NTX262138 ODT262138 ONP262138 OXL262138 PHH262138 PRD262138 QAZ262138 QKV262138 QUR262138 REN262138 ROJ262138 RYF262138 SIB262138 SRX262138 TBT262138 TLP262138 TVL262138 UFH262138 UPD262138 UYZ262138 VIV262138 VSR262138 WCN262138 WMJ262138 WWF262138 JT327674 TP327674 ADL327674 ANH327674 AXD327674 BGZ327674 BQV327674 CAR327674 CKN327674 CUJ327674 DEF327674 DOB327674 DXX327674 EHT327674 ERP327674 FBL327674 FLH327674 FVD327674 GEZ327674 GOV327674 GYR327674 HIN327674 HSJ327674 ICF327674 IMB327674 IVX327674 JFT327674 JPP327674 JZL327674 KJH327674 KTD327674 LCZ327674 LMV327674 LWR327674 MGN327674 MQJ327674 NAF327674 NKB327674 NTX327674 ODT327674 ONP327674 OXL327674 PHH327674 PRD327674 QAZ327674 QKV327674 QUR327674 REN327674 ROJ327674 RYF327674 SIB327674 SRX327674 TBT327674 TLP327674 TVL327674 UFH327674 UPD327674 UYZ327674 VIV327674 VSR327674 WCN327674 WMJ327674 WWF327674 JT393210 TP393210 ADL393210 ANH393210 AXD393210 BGZ393210 BQV393210 CAR393210 CKN393210 CUJ393210 DEF393210 DOB393210 DXX393210 EHT393210 ERP393210 FBL393210 FLH393210 FVD393210 GEZ393210 GOV393210 GYR393210 HIN393210 HSJ393210 ICF393210 IMB393210 IVX393210 JFT393210 JPP393210 JZL393210 KJH393210 KTD393210 LCZ393210 LMV393210 LWR393210 MGN393210 MQJ393210 NAF393210 NKB393210 NTX393210 ODT393210 ONP393210 OXL393210 PHH393210 PRD393210 QAZ393210 QKV393210 QUR393210 REN393210 ROJ393210 RYF393210 SIB393210 SRX393210 TBT393210 TLP393210 TVL393210 UFH393210 UPD393210 UYZ393210 VIV393210 VSR393210 WCN393210 WMJ393210 WWF393210 JT458746 TP458746 ADL458746 ANH458746 AXD458746 BGZ458746 BQV458746 CAR458746 CKN458746 CUJ458746 DEF458746 DOB458746 DXX458746 EHT458746 ERP458746 FBL458746 FLH458746 FVD458746 GEZ458746 GOV458746 GYR458746 HIN458746 HSJ458746 ICF458746 IMB458746 IVX458746 JFT458746 JPP458746 JZL458746 KJH458746 KTD458746 LCZ458746 LMV458746 LWR458746 MGN458746 MQJ458746 NAF458746 NKB458746 NTX458746 ODT458746 ONP458746 OXL458746 PHH458746 PRD458746 QAZ458746 QKV458746 QUR458746 REN458746 ROJ458746 RYF458746 SIB458746 SRX458746 TBT458746 TLP458746 TVL458746 UFH458746 UPD458746 UYZ458746 VIV458746 VSR458746 WCN458746 WMJ458746 WWF458746 JT524282 TP524282 ADL524282 ANH524282 AXD524282 BGZ524282 BQV524282 CAR524282 CKN524282 CUJ524282 DEF524282 DOB524282 DXX524282 EHT524282 ERP524282 FBL524282 FLH524282 FVD524282 GEZ524282 GOV524282 GYR524282 HIN524282 HSJ524282 ICF524282 IMB524282 IVX524282 JFT524282 JPP524282 JZL524282 KJH524282 KTD524282 LCZ524282 LMV524282 LWR524282 MGN524282 MQJ524282 NAF524282 NKB524282 NTX524282 ODT524282 ONP524282 OXL524282 PHH524282 PRD524282 QAZ524282 QKV524282 QUR524282 REN524282 ROJ524282 RYF524282 SIB524282 SRX524282 TBT524282 TLP524282 TVL524282 UFH524282 UPD524282 UYZ524282 VIV524282 VSR524282 WCN524282 WMJ524282 WWF524282 JT589818 TP589818 ADL589818 ANH589818 AXD589818 BGZ589818 BQV589818 CAR589818 CKN589818 CUJ589818 DEF589818 DOB589818 DXX589818 EHT589818 ERP589818 FBL589818 FLH589818 FVD589818 GEZ589818 GOV589818 GYR589818 HIN589818 HSJ589818 ICF589818 IMB589818 IVX589818 JFT589818 JPP589818 JZL589818 KJH589818 KTD589818 LCZ589818 LMV589818 LWR589818 MGN589818 MQJ589818 NAF589818 NKB589818 NTX589818 ODT589818 ONP589818 OXL589818 PHH589818 PRD589818 QAZ589818 QKV589818 QUR589818 REN589818 ROJ589818 RYF589818 SIB589818 SRX589818 TBT589818 TLP589818 TVL589818 UFH589818 UPD589818 UYZ589818 VIV589818 VSR589818 WCN589818 WMJ589818 WWF589818 JT655354 TP655354 ADL655354 ANH655354 AXD655354 BGZ655354 BQV655354 CAR655354 CKN655354 CUJ655354 DEF655354 DOB655354 DXX655354 EHT655354 ERP655354 FBL655354 FLH655354 FVD655354 GEZ655354 GOV655354 GYR655354 HIN655354 HSJ655354 ICF655354 IMB655354 IVX655354 JFT655354 JPP655354 JZL655354 KJH655354 KTD655354 LCZ655354 LMV655354 LWR655354 MGN655354 MQJ655354 NAF655354 NKB655354 NTX655354 ODT655354 ONP655354 OXL655354 PHH655354 PRD655354 QAZ655354 QKV655354 QUR655354 REN655354 ROJ655354 RYF655354 SIB655354 SRX655354 TBT655354 TLP655354 TVL655354 UFH655354 UPD655354 UYZ655354 VIV655354 VSR655354 WCN655354 WMJ655354 WWF655354 JT720890 TP720890 ADL720890 ANH720890 AXD720890 BGZ720890 BQV720890 CAR720890 CKN720890 CUJ720890 DEF720890 DOB720890 DXX720890 EHT720890 ERP720890 FBL720890 FLH720890 FVD720890 GEZ720890 GOV720890 GYR720890 HIN720890 HSJ720890 ICF720890 IMB720890 IVX720890 JFT720890 JPP720890 JZL720890 KJH720890 KTD720890 LCZ720890 LMV720890 LWR720890 MGN720890 MQJ720890 NAF720890 NKB720890 NTX720890 ODT720890 ONP720890 OXL720890 PHH720890 PRD720890 QAZ720890 QKV720890 QUR720890 REN720890 ROJ720890 RYF720890 SIB720890 SRX720890 TBT720890 TLP720890 TVL720890 UFH720890 UPD720890 UYZ720890 VIV720890 VSR720890 WCN720890 WMJ720890 WWF720890 JT786426 TP786426 ADL786426 ANH786426 AXD786426 BGZ786426 BQV786426 CAR786426 CKN786426 CUJ786426 DEF786426 DOB786426 DXX786426 EHT786426 ERP786426 FBL786426 FLH786426 FVD786426 GEZ786426 GOV786426 GYR786426 HIN786426 HSJ786426 ICF786426 IMB786426 IVX786426 JFT786426 JPP786426 JZL786426 KJH786426 KTD786426 LCZ786426 LMV786426 LWR786426 MGN786426 MQJ786426 NAF786426 NKB786426 NTX786426 ODT786426 ONP786426 OXL786426 PHH786426 PRD786426 QAZ786426 QKV786426 QUR786426 REN786426 ROJ786426 RYF786426 SIB786426 SRX786426 TBT786426 TLP786426 TVL786426 UFH786426 UPD786426 UYZ786426 VIV786426 VSR786426 WCN786426 WMJ786426 WWF786426 JT851962 TP851962 ADL851962 ANH851962 AXD851962 BGZ851962 BQV851962 CAR851962 CKN851962 CUJ851962 DEF851962 DOB851962 DXX851962 EHT851962 ERP851962 FBL851962 FLH851962 FVD851962 GEZ851962 GOV851962 GYR851962 HIN851962 HSJ851962 ICF851962 IMB851962 IVX851962 JFT851962 JPP851962 JZL851962 KJH851962 KTD851962 LCZ851962 LMV851962 LWR851962 MGN851962 MQJ851962 NAF851962 NKB851962 NTX851962 ODT851962 ONP851962 OXL851962 PHH851962 PRD851962 QAZ851962 QKV851962 QUR851962 REN851962 ROJ851962 RYF851962 SIB851962 SRX851962 TBT851962 TLP851962 TVL851962 UFH851962 UPD851962 UYZ851962 VIV851962 VSR851962 WCN851962 WMJ851962 WWF851962 JT917498 TP917498 ADL917498 ANH917498 AXD917498 BGZ917498 BQV917498 CAR917498 CKN917498 CUJ917498 DEF917498 DOB917498 DXX917498 EHT917498 ERP917498 FBL917498 FLH917498 FVD917498 GEZ917498 GOV917498 GYR917498 HIN917498 HSJ917498 ICF917498 IMB917498 IVX917498 JFT917498 JPP917498 JZL917498 KJH917498 KTD917498 LCZ917498 LMV917498 LWR917498 MGN917498 MQJ917498 NAF917498 NKB917498 NTX917498 ODT917498 ONP917498 OXL917498 PHH917498 PRD917498 QAZ917498 QKV917498 QUR917498 REN917498 ROJ917498 RYF917498 SIB917498 SRX917498 TBT917498 TLP917498 TVL917498 UFH917498 UPD917498 UYZ917498 VIV917498 VSR917498 WCN917498 WMJ917498 WWF917498 JT983034 TP983034 ADL983034 ANH983034 AXD983034 BGZ983034 BQV983034 CAR983034 CKN983034 CUJ983034 DEF983034 DOB983034 DXX983034 EHT983034 ERP983034 FBL983034 FLH983034 FVD983034 GEZ983034 GOV983034 GYR983034 HIN983034 HSJ983034 ICF983034 IMB983034 IVX983034 JFT983034 JPP983034 JZL983034 KJH983034 KTD983034 LCZ983034 LMV983034 LWR983034 MGN983034 MQJ983034 NAF983034 NKB983034 NTX983034 ODT983034 ONP983034 OXL983034 PHH983034 PRD983034 QAZ983034 QKV983034 QUR983034 REN983034 ROJ983034 RYF983034 SIB983034 SRX983034 TBT983034 TLP983034 TVL983034 UFH983034 UPD983034 UYZ983034 VIV983034 VSR983034 WCN983034 WMJ983034 WWF983034 JW7 TS7 ADO7 ANK7 AXG7 BHC7 BQY7 CAU7 CKQ7 CUM7 DEI7 DOE7 DYA7 EHW7 ERS7 FBO7 FLK7 FVG7 GFC7 GOY7 GYU7 HIQ7 HSM7 ICI7 IME7 IWA7 JFW7 JPS7 JZO7 KJK7 KTG7 LDC7 LMY7 LWU7 MGQ7 MQM7 NAI7 NKE7 NUA7 ODW7 ONS7 OXO7 PHK7 PRG7 QBC7 QKY7 QUU7 REQ7 ROM7 RYI7 SIE7 SSA7 TBW7 TLS7 TVO7 UFK7 UPG7 UZC7 VIY7 VSU7 WCQ7 WMM7 WWI7 R65530:U65530 JW65530 TS65530 ADO65530 ANK65530 AXG65530 BHC65530 BQY65530 CAU65530 CKQ65530 CUM65530 DEI65530 DOE65530 DYA65530 EHW65530 ERS65530 FBO65530 FLK65530 FVG65530 GFC65530 GOY65530 GYU65530 HIQ65530 HSM65530 ICI65530 IME65530 IWA65530 JFW65530 JPS65530 JZO65530 KJK65530 KTG65530 LDC65530 LMY65530 LWU65530 MGQ65530 MQM65530 NAI65530 NKE65530 NUA65530 ODW65530 ONS65530 OXO65530 PHK65530 PRG65530 QBC65530 QKY65530 QUU65530 REQ65530 ROM65530 RYI65530 SIE65530 SSA65530 TBW65530 TLS65530 TVO65530 UFK65530 UPG65530 UZC65530 VIY65530 VSU65530 WCQ65530 WMM65530 WWI65530 R131066:U131066 JW131066 TS131066 ADO131066 ANK131066 AXG131066 BHC131066 BQY131066 CAU131066 CKQ131066 CUM131066 DEI131066 DOE131066 DYA131066 EHW131066 ERS131066 FBO131066 FLK131066 FVG131066 GFC131066 GOY131066 GYU131066 HIQ131066 HSM131066 ICI131066 IME131066 IWA131066 JFW131066 JPS131066 JZO131066 KJK131066 KTG131066 LDC131066 LMY131066 LWU131066 MGQ131066 MQM131066 NAI131066 NKE131066 NUA131066 ODW131066 ONS131066 OXO131066 PHK131066 PRG131066 QBC131066 QKY131066 QUU131066 REQ131066 ROM131066 RYI131066 SIE131066 SSA131066 TBW131066 TLS131066 TVO131066 UFK131066 UPG131066 UZC131066 VIY131066 VSU131066 WCQ131066 WMM131066 WWI131066 R196602:U196602 JW196602 TS196602 ADO196602 ANK196602 AXG196602 BHC196602 BQY196602 CAU196602 CKQ196602 CUM196602 DEI196602 DOE196602 DYA196602 EHW196602 ERS196602 FBO196602 FLK196602 FVG196602 GFC196602 GOY196602 GYU196602 HIQ196602 HSM196602 ICI196602 IME196602 IWA196602 JFW196602 JPS196602 JZO196602 KJK196602 KTG196602 LDC196602 LMY196602 LWU196602 MGQ196602 MQM196602 NAI196602 NKE196602 NUA196602 ODW196602 ONS196602 OXO196602 PHK196602 PRG196602 QBC196602 QKY196602 QUU196602 REQ196602 ROM196602 RYI196602 SIE196602 SSA196602 TBW196602 TLS196602 TVO196602 UFK196602 UPG196602 UZC196602 VIY196602 VSU196602 WCQ196602 WMM196602 WWI196602 R262138:U262138 JW262138 TS262138 ADO262138 ANK262138 AXG262138 BHC262138 BQY262138 CAU262138 CKQ262138 CUM262138 DEI262138 DOE262138 DYA262138 EHW262138 ERS262138 FBO262138 FLK262138 FVG262138 GFC262138 GOY262138 GYU262138 HIQ262138 HSM262138 ICI262138 IME262138 IWA262138 JFW262138 JPS262138 JZO262138 KJK262138 KTG262138 LDC262138 LMY262138 LWU262138 MGQ262138 MQM262138 NAI262138 NKE262138 NUA262138 ODW262138 ONS262138 OXO262138 PHK262138 PRG262138 QBC262138 QKY262138 QUU262138 REQ262138 ROM262138 RYI262138 SIE262138 SSA262138 TBW262138 TLS262138 TVO262138 UFK262138 UPG262138 UZC262138 VIY262138 VSU262138 WCQ262138 WMM262138 WWI262138 R327674:U327674 JW327674 TS327674 ADO327674 ANK327674 AXG327674 BHC327674 BQY327674 CAU327674 CKQ327674 CUM327674 DEI327674 DOE327674 DYA327674 EHW327674 ERS327674 FBO327674 FLK327674 FVG327674 GFC327674 GOY327674 GYU327674 HIQ327674 HSM327674 ICI327674 IME327674 IWA327674 JFW327674 JPS327674 JZO327674 KJK327674 KTG327674 LDC327674 LMY327674 LWU327674 MGQ327674 MQM327674 NAI327674 NKE327674 NUA327674 ODW327674 ONS327674 OXO327674 PHK327674 PRG327674 QBC327674 QKY327674 QUU327674 REQ327674 ROM327674 RYI327674 SIE327674 SSA327674 TBW327674 TLS327674 TVO327674 UFK327674 UPG327674 UZC327674 VIY327674 VSU327674 WCQ327674 WMM327674 WWI327674 R393210:U393210 JW393210 TS393210 ADO393210 ANK393210 AXG393210 BHC393210 BQY393210 CAU393210 CKQ393210 CUM393210 DEI393210 DOE393210 DYA393210 EHW393210 ERS393210 FBO393210 FLK393210 FVG393210 GFC393210 GOY393210 GYU393210 HIQ393210 HSM393210 ICI393210 IME393210 IWA393210 JFW393210 JPS393210 JZO393210 KJK393210 KTG393210 LDC393210 LMY393210 LWU393210 MGQ393210 MQM393210 NAI393210 NKE393210 NUA393210 ODW393210 ONS393210 OXO393210 PHK393210 PRG393210 QBC393210 QKY393210 QUU393210 REQ393210 ROM393210 RYI393210 SIE393210 SSA393210 TBW393210 TLS393210 TVO393210 UFK393210 UPG393210 UZC393210 VIY393210 VSU393210 WCQ393210 WMM393210 WWI393210 R458746:U458746 JW458746 TS458746 ADO458746 ANK458746 AXG458746 BHC458746 BQY458746 CAU458746 CKQ458746 CUM458746 DEI458746 DOE458746 DYA458746 EHW458746 ERS458746 FBO458746 FLK458746 FVG458746 GFC458746 GOY458746 GYU458746 HIQ458746 HSM458746 ICI458746 IME458746 IWA458746 JFW458746 JPS458746 JZO458746 KJK458746 KTG458746 LDC458746 LMY458746 LWU458746 MGQ458746 MQM458746 NAI458746 NKE458746 NUA458746 ODW458746 ONS458746 OXO458746 PHK458746 PRG458746 QBC458746 QKY458746 QUU458746 REQ458746 ROM458746 RYI458746 SIE458746 SSA458746 TBW458746 TLS458746 TVO458746 UFK458746 UPG458746 UZC458746 VIY458746 VSU458746 WCQ458746 WMM458746 WWI458746 R524282:U524282 JW524282 TS524282 ADO524282 ANK524282 AXG524282 BHC524282 BQY524282 CAU524282 CKQ524282 CUM524282 DEI524282 DOE524282 DYA524282 EHW524282 ERS524282 FBO524282 FLK524282 FVG524282 GFC524282 GOY524282 GYU524282 HIQ524282 HSM524282 ICI524282 IME524282 IWA524282 JFW524282 JPS524282 JZO524282 KJK524282 KTG524282 LDC524282 LMY524282 LWU524282 MGQ524282 MQM524282 NAI524282 NKE524282 NUA524282 ODW524282 ONS524282 OXO524282 PHK524282 PRG524282 QBC524282 QKY524282 QUU524282 REQ524282 ROM524282 RYI524282 SIE524282 SSA524282 TBW524282 TLS524282 TVO524282 UFK524282 UPG524282 UZC524282 VIY524282 VSU524282 WCQ524282 WMM524282 WWI524282 R589818:U589818 JW589818 TS589818 ADO589818 ANK589818 AXG589818 BHC589818 BQY589818 CAU589818 CKQ589818 CUM589818 DEI589818 DOE589818 DYA589818 EHW589818 ERS589818 FBO589818 FLK589818 FVG589818 GFC589818 GOY589818 GYU589818 HIQ589818 HSM589818 ICI589818 IME589818 IWA589818 JFW589818 JPS589818 JZO589818 KJK589818 KTG589818 LDC589818 LMY589818 LWU589818 MGQ589818 MQM589818 NAI589818 NKE589818 NUA589818 ODW589818 ONS589818 OXO589818 PHK589818 PRG589818 QBC589818 QKY589818 QUU589818 REQ589818 ROM589818 RYI589818 SIE589818 SSA589818 TBW589818 TLS589818 TVO589818 UFK589818 UPG589818 UZC589818 VIY589818 VSU589818 WCQ589818 WMM589818 WWI589818 R655354:U655354 JW655354 TS655354 ADO655354 ANK655354 AXG655354 BHC655354 BQY655354 CAU655354 CKQ655354 CUM655354 DEI655354 DOE655354 DYA655354 EHW655354 ERS655354 FBO655354 FLK655354 FVG655354 GFC655354 GOY655354 GYU655354 HIQ655354 HSM655354 ICI655354 IME655354 IWA655354 JFW655354 JPS655354 JZO655354 KJK655354 KTG655354 LDC655354 LMY655354 LWU655354 MGQ655354 MQM655354 NAI655354 NKE655354 NUA655354 ODW655354 ONS655354 OXO655354 PHK655354 PRG655354 QBC655354 QKY655354 QUU655354 REQ655354 ROM655354 RYI655354 SIE655354 SSA655354 TBW655354 TLS655354 TVO655354 UFK655354 UPG655354 UZC655354 VIY655354 VSU655354 WCQ655354 WMM655354 WWI655354 R720890:U720890 JW720890 TS720890 ADO720890 ANK720890 AXG720890 BHC720890 BQY720890 CAU720890 CKQ720890 CUM720890 DEI720890 DOE720890 DYA720890 EHW720890 ERS720890 FBO720890 FLK720890 FVG720890 GFC720890 GOY720890 GYU720890 HIQ720890 HSM720890 ICI720890 IME720890 IWA720890 JFW720890 JPS720890 JZO720890 KJK720890 KTG720890 LDC720890 LMY720890 LWU720890 MGQ720890 MQM720890 NAI720890 NKE720890 NUA720890 ODW720890 ONS720890 OXO720890 PHK720890 PRG720890 QBC720890 QKY720890 QUU720890 REQ720890 ROM720890 RYI720890 SIE720890 SSA720890 TBW720890 TLS720890 TVO720890 UFK720890 UPG720890 UZC720890 VIY720890 VSU720890 WCQ720890 WMM720890 WWI720890 R786426:U786426 JW786426 TS786426 ADO786426 ANK786426 AXG786426 BHC786426 BQY786426 CAU786426 CKQ786426 CUM786426 DEI786426 DOE786426 DYA786426 EHW786426 ERS786426 FBO786426 FLK786426 FVG786426 GFC786426 GOY786426 GYU786426 HIQ786426 HSM786426 ICI786426 IME786426 IWA786426 JFW786426 JPS786426 JZO786426 KJK786426 KTG786426 LDC786426 LMY786426 LWU786426 MGQ786426 MQM786426 NAI786426 NKE786426 NUA786426 ODW786426 ONS786426 OXO786426 PHK786426 PRG786426 QBC786426 QKY786426 QUU786426 REQ786426 ROM786426 RYI786426 SIE786426 SSA786426 TBW786426 TLS786426 TVO786426 UFK786426 UPG786426 UZC786426 VIY786426 VSU786426 WCQ786426 WMM786426 WWI786426 R851962:U851962 JW851962 TS851962 ADO851962 ANK851962 AXG851962 BHC851962 BQY851962 CAU851962 CKQ851962 CUM851962 DEI851962 DOE851962 DYA851962 EHW851962 ERS851962 FBO851962 FLK851962 FVG851962 GFC851962 GOY851962 GYU851962 HIQ851962 HSM851962 ICI851962 IME851962 IWA851962 JFW851962 JPS851962 JZO851962 KJK851962 KTG851962 LDC851962 LMY851962 LWU851962 MGQ851962 MQM851962 NAI851962 NKE851962 NUA851962 ODW851962 ONS851962 OXO851962 PHK851962 PRG851962 QBC851962 QKY851962 QUU851962 REQ851962 ROM851962 RYI851962 SIE851962 SSA851962 TBW851962 TLS851962 TVO851962 UFK851962 UPG851962 UZC851962 VIY851962 VSU851962 WCQ851962 WMM851962 WWI851962 R917498:U917498 JW917498 TS917498 ADO917498 ANK917498 AXG917498 BHC917498 BQY917498 CAU917498 CKQ917498 CUM917498 DEI917498 DOE917498 DYA917498 EHW917498 ERS917498 FBO917498 FLK917498 FVG917498 GFC917498 GOY917498 GYU917498 HIQ917498 HSM917498 ICI917498 IME917498 IWA917498 JFW917498 JPS917498 JZO917498 KJK917498 KTG917498 LDC917498 LMY917498 LWU917498 MGQ917498 MQM917498 NAI917498 NKE917498 NUA917498 ODW917498 ONS917498 OXO917498 PHK917498 PRG917498 QBC917498 QKY917498 QUU917498 REQ917498 ROM917498 RYI917498 SIE917498 SSA917498 TBW917498 TLS917498 TVO917498 UFK917498 UPG917498 UZC917498 VIY917498 VSU917498 WCQ917498 WMM917498 WWI917498 R983034:U983034 JW983034 TS983034 ADO983034 ANK983034 AXG983034 BHC983034 BQY983034 CAU983034 CKQ983034 CUM983034 DEI983034 DOE983034 DYA983034 EHW983034 ERS983034 FBO983034 FLK983034 FVG983034 GFC983034 GOY983034 GYU983034 HIQ983034 HSM983034 ICI983034 IME983034 IWA983034 JFW983034 JPS983034 JZO983034 KJK983034 KTG983034 LDC983034 LMY983034 LWU983034 MGQ983034 MQM983034 NAI983034 NKE983034 NUA983034 ODW983034 ONS983034 OXO983034 PHK983034 PRG983034 QBC983034 QKY983034 QUU983034 REQ983034 ROM983034 RYI983034 SIE983034 SSA983034 TBW983034 TLS983034 TVO983034 UFK983034 UPG983034 UZC983034 VIY983034 VSU983034 WCQ983034 WMM983034 WWI983034 F14 JK14 TG14 ADC14 AMY14 AWU14 BGQ14 BQM14 CAI14 CKE14 CUA14 DDW14 DNS14 DXO14 EHK14 ERG14 FBC14 FKY14 FUU14 GEQ14 GOM14 GYI14 HIE14 HSA14 IBW14 ILS14 IVO14 JFK14 JPG14 JZC14 KIY14 KSU14 LCQ14 LMM14 LWI14 MGE14 MQA14 MZW14 NJS14 NTO14 ODK14 ONG14 OXC14 PGY14 PQU14 QAQ14 QKM14 QUI14 REE14 ROA14 RXW14 SHS14 SRO14 TBK14 TLG14 TVC14 UEY14 UOU14 UYQ14 VIM14 VSI14 WCE14 WMA14 WVW14 F65537 JK65537 TG65537 ADC65537 AMY65537 AWU65537 BGQ65537 BQM65537 CAI65537 CKE65537 CUA65537 DDW65537 DNS65537 DXO65537 EHK65537 ERG65537 FBC65537 FKY65537 FUU65537 GEQ65537 GOM65537 GYI65537 HIE65537 HSA65537 IBW65537 ILS65537 IVO65537 JFK65537 JPG65537 JZC65537 KIY65537 KSU65537 LCQ65537 LMM65537 LWI65537 MGE65537 MQA65537 MZW65537 NJS65537 NTO65537 ODK65537 ONG65537 OXC65537 PGY65537 PQU65537 QAQ65537 QKM65537 QUI65537 REE65537 ROA65537 RXW65537 SHS65537 SRO65537 TBK65537 TLG65537 TVC65537 UEY65537 UOU65537 UYQ65537 VIM65537 VSI65537 WCE65537 WMA65537 WVW65537 F131073 JK131073 TG131073 ADC131073 AMY131073 AWU131073 BGQ131073 BQM131073 CAI131073 CKE131073 CUA131073 DDW131073 DNS131073 DXO131073 EHK131073 ERG131073 FBC131073 FKY131073 FUU131073 GEQ131073 GOM131073 GYI131073 HIE131073 HSA131073 IBW131073 ILS131073 IVO131073 JFK131073 JPG131073 JZC131073 KIY131073 KSU131073 LCQ131073 LMM131073 LWI131073 MGE131073 MQA131073 MZW131073 NJS131073 NTO131073 ODK131073 ONG131073 OXC131073 PGY131073 PQU131073 QAQ131073 QKM131073 QUI131073 REE131073 ROA131073 RXW131073 SHS131073 SRO131073 TBK131073 TLG131073 TVC131073 UEY131073 UOU131073 UYQ131073 VIM131073 VSI131073 WCE131073 WMA131073 WVW131073 F196609 JK196609 TG196609 ADC196609 AMY196609 AWU196609 BGQ196609 BQM196609 CAI196609 CKE196609 CUA196609 DDW196609 DNS196609 DXO196609 EHK196609 ERG196609 FBC196609 FKY196609 FUU196609 GEQ196609 GOM196609 GYI196609 HIE196609 HSA196609 IBW196609 ILS196609 IVO196609 JFK196609 JPG196609 JZC196609 KIY196609 KSU196609 LCQ196609 LMM196609 LWI196609 MGE196609 MQA196609 MZW196609 NJS196609 NTO196609 ODK196609 ONG196609 OXC196609 PGY196609 PQU196609 QAQ196609 QKM196609 QUI196609 REE196609 ROA196609 RXW196609 SHS196609 SRO196609 TBK196609 TLG196609 TVC196609 UEY196609 UOU196609 UYQ196609 VIM196609 VSI196609 WCE196609 WMA196609 WVW196609 F262145 JK262145 TG262145 ADC262145 AMY262145 AWU262145 BGQ262145 BQM262145 CAI262145 CKE262145 CUA262145 DDW262145 DNS262145 DXO262145 EHK262145 ERG262145 FBC262145 FKY262145 FUU262145 GEQ262145 GOM262145 GYI262145 HIE262145 HSA262145 IBW262145 ILS262145 IVO262145 JFK262145 JPG262145 JZC262145 KIY262145 KSU262145 LCQ262145 LMM262145 LWI262145 MGE262145 MQA262145 MZW262145 NJS262145 NTO262145 ODK262145 ONG262145 OXC262145 PGY262145 PQU262145 QAQ262145 QKM262145 QUI262145 REE262145 ROA262145 RXW262145 SHS262145 SRO262145 TBK262145 TLG262145 TVC262145 UEY262145 UOU262145 UYQ262145 VIM262145 VSI262145 WCE262145 WMA262145 WVW262145 F327681 JK327681 TG327681 ADC327681 AMY327681 AWU327681 BGQ327681 BQM327681 CAI327681 CKE327681 CUA327681 DDW327681 DNS327681 DXO327681 EHK327681 ERG327681 FBC327681 FKY327681 FUU327681 GEQ327681 GOM327681 GYI327681 HIE327681 HSA327681 IBW327681 ILS327681 IVO327681 JFK327681 JPG327681 JZC327681 KIY327681 KSU327681 LCQ327681 LMM327681 LWI327681 MGE327681 MQA327681 MZW327681 NJS327681 NTO327681 ODK327681 ONG327681 OXC327681 PGY327681 PQU327681 QAQ327681 QKM327681 QUI327681 REE327681 ROA327681 RXW327681 SHS327681 SRO327681 TBK327681 TLG327681 TVC327681 UEY327681 UOU327681 UYQ327681 VIM327681 VSI327681 WCE327681 WMA327681 WVW327681 F393217 JK393217 TG393217 ADC393217 AMY393217 AWU393217 BGQ393217 BQM393217 CAI393217 CKE393217 CUA393217 DDW393217 DNS393217 DXO393217 EHK393217 ERG393217 FBC393217 FKY393217 FUU393217 GEQ393217 GOM393217 GYI393217 HIE393217 HSA393217 IBW393217 ILS393217 IVO393217 JFK393217 JPG393217 JZC393217 KIY393217 KSU393217 LCQ393217 LMM393217 LWI393217 MGE393217 MQA393217 MZW393217 NJS393217 NTO393217 ODK393217 ONG393217 OXC393217 PGY393217 PQU393217 QAQ393217 QKM393217 QUI393217 REE393217 ROA393217 RXW393217 SHS393217 SRO393217 TBK393217 TLG393217 TVC393217 UEY393217 UOU393217 UYQ393217 VIM393217 VSI393217 WCE393217 WMA393217 WVW393217 F458753 JK458753 TG458753 ADC458753 AMY458753 AWU458753 BGQ458753 BQM458753 CAI458753 CKE458753 CUA458753 DDW458753 DNS458753 DXO458753 EHK458753 ERG458753 FBC458753 FKY458753 FUU458753 GEQ458753 GOM458753 GYI458753 HIE458753 HSA458753 IBW458753 ILS458753 IVO458753 JFK458753 JPG458753 JZC458753 KIY458753 KSU458753 LCQ458753 LMM458753 LWI458753 MGE458753 MQA458753 MZW458753 NJS458753 NTO458753 ODK458753 ONG458753 OXC458753 PGY458753 PQU458753 QAQ458753 QKM458753 QUI458753 REE458753 ROA458753 RXW458753 SHS458753 SRO458753 TBK458753 TLG458753 TVC458753 UEY458753 UOU458753 UYQ458753 VIM458753 VSI458753 WCE458753 WMA458753 WVW458753 F524289 JK524289 TG524289 ADC524289 AMY524289 AWU524289 BGQ524289 BQM524289 CAI524289 CKE524289 CUA524289 DDW524289 DNS524289 DXO524289 EHK524289 ERG524289 FBC524289 FKY524289 FUU524289 GEQ524289 GOM524289 GYI524289 HIE524289 HSA524289 IBW524289 ILS524289 IVO524289 JFK524289 JPG524289 JZC524289 KIY524289 KSU524289 LCQ524289 LMM524289 LWI524289 MGE524289 MQA524289 MZW524289 NJS524289 NTO524289 ODK524289 ONG524289 OXC524289 PGY524289 PQU524289 QAQ524289 QKM524289 QUI524289 REE524289 ROA524289 RXW524289 SHS524289 SRO524289 TBK524289 TLG524289 TVC524289 UEY524289 UOU524289 UYQ524289 VIM524289 VSI524289 WCE524289 WMA524289 WVW524289 F589825 JK589825 TG589825 ADC589825 AMY589825 AWU589825 BGQ589825 BQM589825 CAI589825 CKE589825 CUA589825 DDW589825 DNS589825 DXO589825 EHK589825 ERG589825 FBC589825 FKY589825 FUU589825 GEQ589825 GOM589825 GYI589825 HIE589825 HSA589825 IBW589825 ILS589825 IVO589825 JFK589825 JPG589825 JZC589825 KIY589825 KSU589825 LCQ589825 LMM589825 LWI589825 MGE589825 MQA589825 MZW589825 NJS589825 NTO589825 ODK589825 ONG589825 OXC589825 PGY589825 PQU589825 QAQ589825 QKM589825 QUI589825 REE589825 ROA589825 RXW589825 SHS589825 SRO589825 TBK589825 TLG589825 TVC589825 UEY589825 UOU589825 UYQ589825 VIM589825 VSI589825 WCE589825 WMA589825 WVW589825 F655361 JK655361 TG655361 ADC655361 AMY655361 AWU655361 BGQ655361 BQM655361 CAI655361 CKE655361 CUA655361 DDW655361 DNS655361 DXO655361 EHK655361 ERG655361 FBC655361 FKY655361 FUU655361 GEQ655361 GOM655361 GYI655361 HIE655361 HSA655361 IBW655361 ILS655361 IVO655361 JFK655361 JPG655361 JZC655361 KIY655361 KSU655361 LCQ655361 LMM655361 LWI655361 MGE655361 MQA655361 MZW655361 NJS655361 NTO655361 ODK655361 ONG655361 OXC655361 PGY655361 PQU655361 QAQ655361 QKM655361 QUI655361 REE655361 ROA655361 RXW655361 SHS655361 SRO655361 TBK655361 TLG655361 TVC655361 UEY655361 UOU655361 UYQ655361 VIM655361 VSI655361 WCE655361 WMA655361 WVW655361 F720897 JK720897 TG720897 ADC720897 AMY720897 AWU720897 BGQ720897 BQM720897 CAI720897 CKE720897 CUA720897 DDW720897 DNS720897 DXO720897 EHK720897 ERG720897 FBC720897 FKY720897 FUU720897 GEQ720897 GOM720897 GYI720897 HIE720897 HSA720897 IBW720897 ILS720897 IVO720897 JFK720897 JPG720897 JZC720897 KIY720897 KSU720897 LCQ720897 LMM720897 LWI720897 MGE720897 MQA720897 MZW720897 NJS720897 NTO720897 ODK720897 ONG720897 OXC720897 PGY720897 PQU720897 QAQ720897 QKM720897 QUI720897 REE720897 ROA720897 RXW720897 SHS720897 SRO720897 TBK720897 TLG720897 TVC720897 UEY720897 UOU720897 UYQ720897 VIM720897 VSI720897 WCE720897 WMA720897 WVW720897 F786433 JK786433 TG786433 ADC786433 AMY786433 AWU786433 BGQ786433 BQM786433 CAI786433 CKE786433 CUA786433 DDW786433 DNS786433 DXO786433 EHK786433 ERG786433 FBC786433 FKY786433 FUU786433 GEQ786433 GOM786433 GYI786433 HIE786433 HSA786433 IBW786433 ILS786433 IVO786433 JFK786433 JPG786433 JZC786433 KIY786433 KSU786433 LCQ786433 LMM786433 LWI786433 MGE786433 MQA786433 MZW786433 NJS786433 NTO786433 ODK786433 ONG786433 OXC786433 PGY786433 PQU786433 QAQ786433 QKM786433 QUI786433 REE786433 ROA786433 RXW786433 SHS786433 SRO786433 TBK786433 TLG786433 TVC786433 UEY786433 UOU786433 UYQ786433 VIM786433 VSI786433 WCE786433 WMA786433 WVW786433 F851969 JK851969 TG851969 ADC851969 AMY851969 AWU851969 BGQ851969 BQM851969 CAI851969 CKE851969 CUA851969 DDW851969 DNS851969 DXO851969 EHK851969 ERG851969 FBC851969 FKY851969 FUU851969 GEQ851969 GOM851969 GYI851969 HIE851969 HSA851969 IBW851969 ILS851969 IVO851969 JFK851969 JPG851969 JZC851969 KIY851969 KSU851969 LCQ851969 LMM851969 LWI851969 MGE851969 MQA851969 MZW851969 NJS851969 NTO851969 ODK851969 ONG851969 OXC851969 PGY851969 PQU851969 QAQ851969 QKM851969 QUI851969 REE851969 ROA851969 RXW851969 SHS851969 SRO851969 TBK851969 TLG851969 TVC851969 UEY851969 UOU851969 UYQ851969 VIM851969 VSI851969 WCE851969 WMA851969 WVW851969 F917505 JK917505 TG917505 ADC917505 AMY917505 AWU917505 BGQ917505 BQM917505 CAI917505 CKE917505 CUA917505 DDW917505 DNS917505 DXO917505 EHK917505 ERG917505 FBC917505 FKY917505 FUU917505 GEQ917505 GOM917505 GYI917505 HIE917505 HSA917505 IBW917505 ILS917505 IVO917505 JFK917505 JPG917505 JZC917505 KIY917505 KSU917505 LCQ917505 LMM917505 LWI917505 MGE917505 MQA917505 MZW917505 NJS917505 NTO917505 ODK917505 ONG917505 OXC917505 PGY917505 PQU917505 QAQ917505 QKM917505 QUI917505 REE917505 ROA917505 RXW917505 SHS917505 SRO917505 TBK917505 TLG917505 TVC917505 UEY917505 UOU917505 UYQ917505 VIM917505 VSI917505 WCE917505 WMA917505 WVW917505 F983041 JK983041 TG983041 ADC983041 AMY983041 AWU983041 BGQ983041 BQM983041 CAI983041 CKE983041 CUA983041 DDW983041 DNS983041 DXO983041 EHK983041 ERG983041 FBC983041 FKY983041 FUU983041 GEQ983041 GOM983041 GYI983041 HIE983041 HSA983041 IBW983041 ILS983041 IVO983041 JFK983041 JPG983041 JZC983041 KIY983041 KSU983041 LCQ983041 LMM983041 LWI983041 MGE983041 MQA983041 MZW983041 NJS983041 NTO983041 ODK983041 ONG983041 OXC983041 PGY983041 PQU983041 QAQ983041 QKM983041 QUI983041 REE983041 ROA983041 RXW983041 SHS983041 SRO983041 TBK983041 TLG983041 TVC983041 UEY983041 UOU983041 UYQ983041 VIM983041 VSI983041 WCE983041 WMA983041 WVW983041 I14 JN14 TJ14 ADF14 ANB14 AWX14 BGT14 BQP14 CAL14 CKH14 CUD14 DDZ14 DNV14 DXR14 EHN14 ERJ14 FBF14 FLB14 FUX14 GET14 GOP14 GYL14 HIH14 HSD14 IBZ14 ILV14 IVR14 JFN14 JPJ14 JZF14 KJB14 KSX14 LCT14 LMP14 LWL14 MGH14 MQD14 MZZ14 NJV14 NTR14 ODN14 ONJ14 OXF14 PHB14 PQX14 QAT14 QKP14 QUL14 REH14 ROD14 RXZ14 SHV14 SRR14 TBN14 TLJ14 TVF14 UFB14 UOX14 UYT14 VIP14 VSL14 WCH14 WMD14 WVZ14 I65537 JN65537 TJ65537 ADF65537 ANB65537 AWX65537 BGT65537 BQP65537 CAL65537 CKH65537 CUD65537 DDZ65537 DNV65537 DXR65537 EHN65537 ERJ65537 FBF65537 FLB65537 FUX65537 GET65537 GOP65537 GYL65537 HIH65537 HSD65537 IBZ65537 ILV65537 IVR65537 JFN65537 JPJ65537 JZF65537 KJB65537 KSX65537 LCT65537 LMP65537 LWL65537 MGH65537 MQD65537 MZZ65537 NJV65537 NTR65537 ODN65537 ONJ65537 OXF65537 PHB65537 PQX65537 QAT65537 QKP65537 QUL65537 REH65537 ROD65537 RXZ65537 SHV65537 SRR65537 TBN65537 TLJ65537 TVF65537 UFB65537 UOX65537 UYT65537 VIP65537 VSL65537 WCH65537 WMD65537 WVZ65537 I131073 JN131073 TJ131073 ADF131073 ANB131073 AWX131073 BGT131073 BQP131073 CAL131073 CKH131073 CUD131073 DDZ131073 DNV131073 DXR131073 EHN131073 ERJ131073 FBF131073 FLB131073 FUX131073 GET131073 GOP131073 GYL131073 HIH131073 HSD131073 IBZ131073 ILV131073 IVR131073 JFN131073 JPJ131073 JZF131073 KJB131073 KSX131073 LCT131073 LMP131073 LWL131073 MGH131073 MQD131073 MZZ131073 NJV131073 NTR131073 ODN131073 ONJ131073 OXF131073 PHB131073 PQX131073 QAT131073 QKP131073 QUL131073 REH131073 ROD131073 RXZ131073 SHV131073 SRR131073 TBN131073 TLJ131073 TVF131073 UFB131073 UOX131073 UYT131073 VIP131073 VSL131073 WCH131073 WMD131073 WVZ131073 I196609 JN196609 TJ196609 ADF196609 ANB196609 AWX196609 BGT196609 BQP196609 CAL196609 CKH196609 CUD196609 DDZ196609 DNV196609 DXR196609 EHN196609 ERJ196609 FBF196609 FLB196609 FUX196609 GET196609 GOP196609 GYL196609 HIH196609 HSD196609 IBZ196609 ILV196609 IVR196609 JFN196609 JPJ196609 JZF196609 KJB196609 KSX196609 LCT196609 LMP196609 LWL196609 MGH196609 MQD196609 MZZ196609 NJV196609 NTR196609 ODN196609 ONJ196609 OXF196609 PHB196609 PQX196609 QAT196609 QKP196609 QUL196609 REH196609 ROD196609 RXZ196609 SHV196609 SRR196609 TBN196609 TLJ196609 TVF196609 UFB196609 UOX196609 UYT196609 VIP196609 VSL196609 WCH196609 WMD196609 WVZ196609 I262145 JN262145 TJ262145 ADF262145 ANB262145 AWX262145 BGT262145 BQP262145 CAL262145 CKH262145 CUD262145 DDZ262145 DNV262145 DXR262145 EHN262145 ERJ262145 FBF262145 FLB262145 FUX262145 GET262145 GOP262145 GYL262145 HIH262145 HSD262145 IBZ262145 ILV262145 IVR262145 JFN262145 JPJ262145 JZF262145 KJB262145 KSX262145 LCT262145 LMP262145 LWL262145 MGH262145 MQD262145 MZZ262145 NJV262145 NTR262145 ODN262145 ONJ262145 OXF262145 PHB262145 PQX262145 QAT262145 QKP262145 QUL262145 REH262145 ROD262145 RXZ262145 SHV262145 SRR262145 TBN262145 TLJ262145 TVF262145 UFB262145 UOX262145 UYT262145 VIP262145 VSL262145 WCH262145 WMD262145 WVZ262145 I327681 JN327681 TJ327681 ADF327681 ANB327681 AWX327681 BGT327681 BQP327681 CAL327681 CKH327681 CUD327681 DDZ327681 DNV327681 DXR327681 EHN327681 ERJ327681 FBF327681 FLB327681 FUX327681 GET327681 GOP327681 GYL327681 HIH327681 HSD327681 IBZ327681 ILV327681 IVR327681 JFN327681 JPJ327681 JZF327681 KJB327681 KSX327681 LCT327681 LMP327681 LWL327681 MGH327681 MQD327681 MZZ327681 NJV327681 NTR327681 ODN327681 ONJ327681 OXF327681 PHB327681 PQX327681 QAT327681 QKP327681 QUL327681 REH327681 ROD327681 RXZ327681 SHV327681 SRR327681 TBN327681 TLJ327681 TVF327681 UFB327681 UOX327681 UYT327681 VIP327681 VSL327681 WCH327681 WMD327681 WVZ327681 I393217 JN393217 TJ393217 ADF393217 ANB393217 AWX393217 BGT393217 BQP393217 CAL393217 CKH393217 CUD393217 DDZ393217 DNV393217 DXR393217 EHN393217 ERJ393217 FBF393217 FLB393217 FUX393217 GET393217 GOP393217 GYL393217 HIH393217 HSD393217 IBZ393217 ILV393217 IVR393217 JFN393217 JPJ393217 JZF393217 KJB393217 KSX393217 LCT393217 LMP393217 LWL393217 MGH393217 MQD393217 MZZ393217 NJV393217 NTR393217 ODN393217 ONJ393217 OXF393217 PHB393217 PQX393217 QAT393217 QKP393217 QUL393217 REH393217 ROD393217 RXZ393217 SHV393217 SRR393217 TBN393217 TLJ393217 TVF393217 UFB393217 UOX393217 UYT393217 VIP393217 VSL393217 WCH393217 WMD393217 WVZ393217 I458753 JN458753 TJ458753 ADF458753 ANB458753 AWX458753 BGT458753 BQP458753 CAL458753 CKH458753 CUD458753 DDZ458753 DNV458753 DXR458753 EHN458753 ERJ458753 FBF458753 FLB458753 FUX458753 GET458753 GOP458753 GYL458753 HIH458753 HSD458753 IBZ458753 ILV458753 IVR458753 JFN458753 JPJ458753 JZF458753 KJB458753 KSX458753 LCT458753 LMP458753 LWL458753 MGH458753 MQD458753 MZZ458753 NJV458753 NTR458753 ODN458753 ONJ458753 OXF458753 PHB458753 PQX458753 QAT458753 QKP458753 QUL458753 REH458753 ROD458753 RXZ458753 SHV458753 SRR458753 TBN458753 TLJ458753 TVF458753 UFB458753 UOX458753 UYT458753 VIP458753 VSL458753 WCH458753 WMD458753 WVZ458753 I524289 JN524289 TJ524289 ADF524289 ANB524289 AWX524289 BGT524289 BQP524289 CAL524289 CKH524289 CUD524289 DDZ524289 DNV524289 DXR524289 EHN524289 ERJ524289 FBF524289 FLB524289 FUX524289 GET524289 GOP524289 GYL524289 HIH524289 HSD524289 IBZ524289 ILV524289 IVR524289 JFN524289 JPJ524289 JZF524289 KJB524289 KSX524289 LCT524289 LMP524289 LWL524289 MGH524289 MQD524289 MZZ524289 NJV524289 NTR524289 ODN524289 ONJ524289 OXF524289 PHB524289 PQX524289 QAT524289 QKP524289 QUL524289 REH524289 ROD524289 RXZ524289 SHV524289 SRR524289 TBN524289 TLJ524289 TVF524289 UFB524289 UOX524289 UYT524289 VIP524289 VSL524289 WCH524289 WMD524289 WVZ524289 I589825 JN589825 TJ589825 ADF589825 ANB589825 AWX589825 BGT589825 BQP589825 CAL589825 CKH589825 CUD589825 DDZ589825 DNV589825 DXR589825 EHN589825 ERJ589825 FBF589825 FLB589825 FUX589825 GET589825 GOP589825 GYL589825 HIH589825 HSD589825 IBZ589825 ILV589825 IVR589825 JFN589825 JPJ589825 JZF589825 KJB589825 KSX589825 LCT589825 LMP589825 LWL589825 MGH589825 MQD589825 MZZ589825 NJV589825 NTR589825 ODN589825 ONJ589825 OXF589825 PHB589825 PQX589825 QAT589825 QKP589825 QUL589825 REH589825 ROD589825 RXZ589825 SHV589825 SRR589825 TBN589825 TLJ589825 TVF589825 UFB589825 UOX589825 UYT589825 VIP589825 VSL589825 WCH589825 WMD589825 WVZ589825 I655361 JN655361 TJ655361 ADF655361 ANB655361 AWX655361 BGT655361 BQP655361 CAL655361 CKH655361 CUD655361 DDZ655361 DNV655361 DXR655361 EHN655361 ERJ655361 FBF655361 FLB655361 FUX655361 GET655361 GOP655361 GYL655361 HIH655361 HSD655361 IBZ655361 ILV655361 IVR655361 JFN655361 JPJ655361 JZF655361 KJB655361 KSX655361 LCT655361 LMP655361 LWL655361 MGH655361 MQD655361 MZZ655361 NJV655361 NTR655361 ODN655361 ONJ655361 OXF655361 PHB655361 PQX655361 QAT655361 QKP655361 QUL655361 REH655361 ROD655361 RXZ655361 SHV655361 SRR655361 TBN655361 TLJ655361 TVF655361 UFB655361 UOX655361 UYT655361 VIP655361 VSL655361 WCH655361 WMD655361 WVZ655361 I720897 JN720897 TJ720897 ADF720897 ANB720897 AWX720897 BGT720897 BQP720897 CAL720897 CKH720897 CUD720897 DDZ720897 DNV720897 DXR720897 EHN720897 ERJ720897 FBF720897 FLB720897 FUX720897 GET720897 GOP720897 GYL720897 HIH720897 HSD720897 IBZ720897 ILV720897 IVR720897 JFN720897 JPJ720897 JZF720897 KJB720897 KSX720897 LCT720897 LMP720897 LWL720897 MGH720897 MQD720897 MZZ720897 NJV720897 NTR720897 ODN720897 ONJ720897 OXF720897 PHB720897 PQX720897 QAT720897 QKP720897 QUL720897 REH720897 ROD720897 RXZ720897 SHV720897 SRR720897 TBN720897 TLJ720897 TVF720897 UFB720897 UOX720897 UYT720897 VIP720897 VSL720897 WCH720897 WMD720897 WVZ720897 I786433 JN786433 TJ786433 ADF786433 ANB786433 AWX786433 BGT786433 BQP786433 CAL786433 CKH786433 CUD786433 DDZ786433 DNV786433 DXR786433 EHN786433 ERJ786433 FBF786433 FLB786433 FUX786433 GET786433 GOP786433 GYL786433 HIH786433 HSD786433 IBZ786433 ILV786433 IVR786433 JFN786433 JPJ786433 JZF786433 KJB786433 KSX786433 LCT786433 LMP786433 LWL786433 MGH786433 MQD786433 MZZ786433 NJV786433 NTR786433 ODN786433 ONJ786433 OXF786433 PHB786433 PQX786433 QAT786433 QKP786433 QUL786433 REH786433 ROD786433 RXZ786433 SHV786433 SRR786433 TBN786433 TLJ786433 TVF786433 UFB786433 UOX786433 UYT786433 VIP786433 VSL786433 WCH786433 WMD786433 WVZ786433 I851969 JN851969 TJ851969 ADF851969 ANB851969 AWX851969 BGT851969 BQP851969 CAL851969 CKH851969 CUD851969 DDZ851969 DNV851969 DXR851969 EHN851969 ERJ851969 FBF851969 FLB851969 FUX851969 GET851969 GOP851969 GYL851969 HIH851969 HSD851969 IBZ851969 ILV851969 IVR851969 JFN851969 JPJ851969 JZF851969 KJB851969 KSX851969 LCT851969 LMP851969 LWL851969 MGH851969 MQD851969 MZZ851969 NJV851969 NTR851969 ODN851969 ONJ851969 OXF851969 PHB851969 PQX851969 QAT851969 QKP851969 QUL851969 REH851969 ROD851969 RXZ851969 SHV851969 SRR851969 TBN851969 TLJ851969 TVF851969 UFB851969 UOX851969 UYT851969 VIP851969 VSL851969 WCH851969 WMD851969 WVZ851969 I917505 JN917505 TJ917505 ADF917505 ANB917505 AWX917505 BGT917505 BQP917505 CAL917505 CKH917505 CUD917505 DDZ917505 DNV917505 DXR917505 EHN917505 ERJ917505 FBF917505 FLB917505 FUX917505 GET917505 GOP917505 GYL917505 HIH917505 HSD917505 IBZ917505 ILV917505 IVR917505 JFN917505 JPJ917505 JZF917505 KJB917505 KSX917505 LCT917505 LMP917505 LWL917505 MGH917505 MQD917505 MZZ917505 NJV917505 NTR917505 ODN917505 ONJ917505 OXF917505 PHB917505 PQX917505 QAT917505 QKP917505 QUL917505 REH917505 ROD917505 RXZ917505 SHV917505 SRR917505 TBN917505 TLJ917505 TVF917505 UFB917505 UOX917505 UYT917505 VIP917505 VSL917505 WCH917505 WMD917505 WVZ917505 I983041 JN983041 TJ983041 ADF983041 ANB983041 AWX983041 BGT983041 BQP983041 CAL983041 CKH983041 CUD983041 DDZ983041 DNV983041 DXR983041 EHN983041 ERJ983041 FBF983041 FLB983041 FUX983041 GET983041 GOP983041 GYL983041 HIH983041 HSD983041 IBZ983041 ILV983041 IVR983041 JFN983041 JPJ983041 JZF983041 KJB983041 KSX983041 LCT983041 LMP983041 LWL983041 MGH983041 MQD983041 MZZ983041 NJV983041 NTR983041 ODN983041 ONJ983041 OXF983041 PHB983041 PQX983041 QAT983041 QKP983041 QUL983041 REH983041 ROD983041 RXZ983041 SHV983041 SRR983041 TBN983041 TLJ983041 TVF983041 UFB983041 UOX983041 UYT983041 VIP983041 VSL983041 WCH983041 WMD983041 WVZ983041 L14 JQ14 TM14 ADI14 ANE14 AXA14 BGW14 BQS14 CAO14 CKK14 CUG14 DEC14 DNY14 DXU14 EHQ14 ERM14 FBI14 FLE14 FVA14 GEW14 GOS14 GYO14 HIK14 HSG14 ICC14 ILY14 IVU14 JFQ14 JPM14 JZI14 KJE14 KTA14 LCW14 LMS14 LWO14 MGK14 MQG14 NAC14 NJY14 NTU14 ODQ14 ONM14 OXI14 PHE14 PRA14 QAW14 QKS14 QUO14 REK14 ROG14 RYC14 SHY14 SRU14 TBQ14 TLM14 TVI14 UFE14 UPA14 UYW14 VIS14 VSO14 WCK14 WMG14 WWC14 L65537 JQ65537 TM65537 ADI65537 ANE65537 AXA65537 BGW65537 BQS65537 CAO65537 CKK65537 CUG65537 DEC65537 DNY65537 DXU65537 EHQ65537 ERM65537 FBI65537 FLE65537 FVA65537 GEW65537 GOS65537 GYO65537 HIK65537 HSG65537 ICC65537 ILY65537 IVU65537 JFQ65537 JPM65537 JZI65537 KJE65537 KTA65537 LCW65537 LMS65537 LWO65537 MGK65537 MQG65537 NAC65537 NJY65537 NTU65537 ODQ65537 ONM65537 OXI65537 PHE65537 PRA65537 QAW65537 QKS65537 QUO65537 REK65537 ROG65537 RYC65537 SHY65537 SRU65537 TBQ65537 TLM65537 TVI65537 UFE65537 UPA65537 UYW65537 VIS65537 VSO65537 WCK65537 WMG65537 WWC65537 L131073 JQ131073 TM131073 ADI131073 ANE131073 AXA131073 BGW131073 BQS131073 CAO131073 CKK131073 CUG131073 DEC131073 DNY131073 DXU131073 EHQ131073 ERM131073 FBI131073 FLE131073 FVA131073 GEW131073 GOS131073 GYO131073 HIK131073 HSG131073 ICC131073 ILY131073 IVU131073 JFQ131073 JPM131073 JZI131073 KJE131073 KTA131073 LCW131073 LMS131073 LWO131073 MGK131073 MQG131073 NAC131073 NJY131073 NTU131073 ODQ131073 ONM131073 OXI131073 PHE131073 PRA131073 QAW131073 QKS131073 QUO131073 REK131073 ROG131073 RYC131073 SHY131073 SRU131073 TBQ131073 TLM131073 TVI131073 UFE131073 UPA131073 UYW131073 VIS131073 VSO131073 WCK131073 WMG131073 WWC131073 L196609 JQ196609 TM196609 ADI196609 ANE196609 AXA196609 BGW196609 BQS196609 CAO196609 CKK196609 CUG196609 DEC196609 DNY196609 DXU196609 EHQ196609 ERM196609 FBI196609 FLE196609 FVA196609 GEW196609 GOS196609 GYO196609 HIK196609 HSG196609 ICC196609 ILY196609 IVU196609 JFQ196609 JPM196609 JZI196609 KJE196609 KTA196609 LCW196609 LMS196609 LWO196609 MGK196609 MQG196609 NAC196609 NJY196609 NTU196609 ODQ196609 ONM196609 OXI196609 PHE196609 PRA196609 QAW196609 QKS196609 QUO196609 REK196609 ROG196609 RYC196609 SHY196609 SRU196609 TBQ196609 TLM196609 TVI196609 UFE196609 UPA196609 UYW196609 VIS196609 VSO196609 WCK196609 WMG196609 WWC196609 L262145 JQ262145 TM262145 ADI262145 ANE262145 AXA262145 BGW262145 BQS262145 CAO262145 CKK262145 CUG262145 DEC262145 DNY262145 DXU262145 EHQ262145 ERM262145 FBI262145 FLE262145 FVA262145 GEW262145 GOS262145 GYO262145 HIK262145 HSG262145 ICC262145 ILY262145 IVU262145 JFQ262145 JPM262145 JZI262145 KJE262145 KTA262145 LCW262145 LMS262145 LWO262145 MGK262145 MQG262145 NAC262145 NJY262145 NTU262145 ODQ262145 ONM262145 OXI262145 PHE262145 PRA262145 QAW262145 QKS262145 QUO262145 REK262145 ROG262145 RYC262145 SHY262145 SRU262145 TBQ262145 TLM262145 TVI262145 UFE262145 UPA262145 UYW262145 VIS262145 VSO262145 WCK262145 WMG262145 WWC262145 L327681 JQ327681 TM327681 ADI327681 ANE327681 AXA327681 BGW327681 BQS327681 CAO327681 CKK327681 CUG327681 DEC327681 DNY327681 DXU327681 EHQ327681 ERM327681 FBI327681 FLE327681 FVA327681 GEW327681 GOS327681 GYO327681 HIK327681 HSG327681 ICC327681 ILY327681 IVU327681 JFQ327681 JPM327681 JZI327681 KJE327681 KTA327681 LCW327681 LMS327681 LWO327681 MGK327681 MQG327681 NAC327681 NJY327681 NTU327681 ODQ327681 ONM327681 OXI327681 PHE327681 PRA327681 QAW327681 QKS327681 QUO327681 REK327681 ROG327681 RYC327681 SHY327681 SRU327681 TBQ327681 TLM327681 TVI327681 UFE327681 UPA327681 UYW327681 VIS327681 VSO327681 WCK327681 WMG327681 WWC327681 L393217 JQ393217 TM393217 ADI393217 ANE393217 AXA393217 BGW393217 BQS393217 CAO393217 CKK393217 CUG393217 DEC393217 DNY393217 DXU393217 EHQ393217 ERM393217 FBI393217 FLE393217 FVA393217 GEW393217 GOS393217 GYO393217 HIK393217 HSG393217 ICC393217 ILY393217 IVU393217 JFQ393217 JPM393217 JZI393217 KJE393217 KTA393217 LCW393217 LMS393217 LWO393217 MGK393217 MQG393217 NAC393217 NJY393217 NTU393217 ODQ393217 ONM393217 OXI393217 PHE393217 PRA393217 QAW393217 QKS393217 QUO393217 REK393217 ROG393217 RYC393217 SHY393217 SRU393217 TBQ393217 TLM393217 TVI393217 UFE393217 UPA393217 UYW393217 VIS393217 VSO393217 WCK393217 WMG393217 WWC393217 L458753 JQ458753 TM458753 ADI458753 ANE458753 AXA458753 BGW458753 BQS458753 CAO458753 CKK458753 CUG458753 DEC458753 DNY458753 DXU458753 EHQ458753 ERM458753 FBI458753 FLE458753 FVA458753 GEW458753 GOS458753 GYO458753 HIK458753 HSG458753 ICC458753 ILY458753 IVU458753 JFQ458753 JPM458753 JZI458753 KJE458753 KTA458753 LCW458753 LMS458753 LWO458753 MGK458753 MQG458753 NAC458753 NJY458753 NTU458753 ODQ458753 ONM458753 OXI458753 PHE458753 PRA458753 QAW458753 QKS458753 QUO458753 REK458753 ROG458753 RYC458753 SHY458753 SRU458753 TBQ458753 TLM458753 TVI458753 UFE458753 UPA458753 UYW458753 VIS458753 VSO458753 WCK458753 WMG458753 WWC458753 L524289 JQ524289 TM524289 ADI524289 ANE524289 AXA524289 BGW524289 BQS524289 CAO524289 CKK524289 CUG524289 DEC524289 DNY524289 DXU524289 EHQ524289 ERM524289 FBI524289 FLE524289 FVA524289 GEW524289 GOS524289 GYO524289 HIK524289 HSG524289 ICC524289 ILY524289 IVU524289 JFQ524289 JPM524289 JZI524289 KJE524289 KTA524289 LCW524289 LMS524289 LWO524289 MGK524289 MQG524289 NAC524289 NJY524289 NTU524289 ODQ524289 ONM524289 OXI524289 PHE524289 PRA524289 QAW524289 QKS524289 QUO524289 REK524289 ROG524289 RYC524289 SHY524289 SRU524289 TBQ524289 TLM524289 TVI524289 UFE524289 UPA524289 UYW524289 VIS524289 VSO524289 WCK524289 WMG524289 WWC524289 L589825 JQ589825 TM589825 ADI589825 ANE589825 AXA589825 BGW589825 BQS589825 CAO589825 CKK589825 CUG589825 DEC589825 DNY589825 DXU589825 EHQ589825 ERM589825 FBI589825 FLE589825 FVA589825 GEW589825 GOS589825 GYO589825 HIK589825 HSG589825 ICC589825 ILY589825 IVU589825 JFQ589825 JPM589825 JZI589825 KJE589825 KTA589825 LCW589825 LMS589825 LWO589825 MGK589825 MQG589825 NAC589825 NJY589825 NTU589825 ODQ589825 ONM589825 OXI589825 PHE589825 PRA589825 QAW589825 QKS589825 QUO589825 REK589825 ROG589825 RYC589825 SHY589825 SRU589825 TBQ589825 TLM589825 TVI589825 UFE589825 UPA589825 UYW589825 VIS589825 VSO589825 WCK589825 WMG589825 WWC589825 L655361 JQ655361 TM655361 ADI655361 ANE655361 AXA655361 BGW655361 BQS655361 CAO655361 CKK655361 CUG655361 DEC655361 DNY655361 DXU655361 EHQ655361 ERM655361 FBI655361 FLE655361 FVA655361 GEW655361 GOS655361 GYO655361 HIK655361 HSG655361 ICC655361 ILY655361 IVU655361 JFQ655361 JPM655361 JZI655361 KJE655361 KTA655361 LCW655361 LMS655361 LWO655361 MGK655361 MQG655361 NAC655361 NJY655361 NTU655361 ODQ655361 ONM655361 OXI655361 PHE655361 PRA655361 QAW655361 QKS655361 QUO655361 REK655361 ROG655361 RYC655361 SHY655361 SRU655361 TBQ655361 TLM655361 TVI655361 UFE655361 UPA655361 UYW655361 VIS655361 VSO655361 WCK655361 WMG655361 WWC655361 L720897 JQ720897 TM720897 ADI720897 ANE720897 AXA720897 BGW720897 BQS720897 CAO720897 CKK720897 CUG720897 DEC720897 DNY720897 DXU720897 EHQ720897 ERM720897 FBI720897 FLE720897 FVA720897 GEW720897 GOS720897 GYO720897 HIK720897 HSG720897 ICC720897 ILY720897 IVU720897 JFQ720897 JPM720897 JZI720897 KJE720897 KTA720897 LCW720897 LMS720897 LWO720897 MGK720897 MQG720897 NAC720897 NJY720897 NTU720897 ODQ720897 ONM720897 OXI720897 PHE720897 PRA720897 QAW720897 QKS720897 QUO720897 REK720897 ROG720897 RYC720897 SHY720897 SRU720897 TBQ720897 TLM720897 TVI720897 UFE720897 UPA720897 UYW720897 VIS720897 VSO720897 WCK720897 WMG720897 WWC720897 L786433 JQ786433 TM786433 ADI786433 ANE786433 AXA786433 BGW786433 BQS786433 CAO786433 CKK786433 CUG786433 DEC786433 DNY786433 DXU786433 EHQ786433 ERM786433 FBI786433 FLE786433 FVA786433 GEW786433 GOS786433 GYO786433 HIK786433 HSG786433 ICC786433 ILY786433 IVU786433 JFQ786433 JPM786433 JZI786433 KJE786433 KTA786433 LCW786433 LMS786433 LWO786433 MGK786433 MQG786433 NAC786433 NJY786433 NTU786433 ODQ786433 ONM786433 OXI786433 PHE786433 PRA786433 QAW786433 QKS786433 QUO786433 REK786433 ROG786433 RYC786433 SHY786433 SRU786433 TBQ786433 TLM786433 TVI786433 UFE786433 UPA786433 UYW786433 VIS786433 VSO786433 WCK786433 WMG786433 WWC786433 L851969 JQ851969 TM851969 ADI851969 ANE851969 AXA851969 BGW851969 BQS851969 CAO851969 CKK851969 CUG851969 DEC851969 DNY851969 DXU851969 EHQ851969 ERM851969 FBI851969 FLE851969 FVA851969 GEW851969 GOS851969 GYO851969 HIK851969 HSG851969 ICC851969 ILY851969 IVU851969 JFQ851969 JPM851969 JZI851969 KJE851969 KTA851969 LCW851969 LMS851969 LWO851969 MGK851969 MQG851969 NAC851969 NJY851969 NTU851969 ODQ851969 ONM851969 OXI851969 PHE851969 PRA851969 QAW851969 QKS851969 QUO851969 REK851969 ROG851969 RYC851969 SHY851969 SRU851969 TBQ851969 TLM851969 TVI851969 UFE851969 UPA851969 UYW851969 VIS851969 VSO851969 WCK851969 WMG851969 WWC851969 L917505 JQ917505 TM917505 ADI917505 ANE917505 AXA917505 BGW917505 BQS917505 CAO917505 CKK917505 CUG917505 DEC917505 DNY917505 DXU917505 EHQ917505 ERM917505 FBI917505 FLE917505 FVA917505 GEW917505 GOS917505 GYO917505 HIK917505 HSG917505 ICC917505 ILY917505 IVU917505 JFQ917505 JPM917505 JZI917505 KJE917505 KTA917505 LCW917505 LMS917505 LWO917505 MGK917505 MQG917505 NAC917505 NJY917505 NTU917505 ODQ917505 ONM917505 OXI917505 PHE917505 PRA917505 QAW917505 QKS917505 QUO917505 REK917505 ROG917505 RYC917505 SHY917505 SRU917505 TBQ917505 TLM917505 TVI917505 UFE917505 UPA917505 UYW917505 VIS917505 VSO917505 WCK917505 WMG917505 WWC917505 L983041 JQ983041 TM983041 ADI983041 ANE983041 AXA983041 BGW983041 BQS983041 CAO983041 CKK983041 CUG983041 DEC983041 DNY983041 DXU983041 EHQ983041 ERM983041 FBI983041 FLE983041 FVA983041 GEW983041 GOS983041 GYO983041 HIK983041 HSG983041 ICC983041 ILY983041 IVU983041 JFQ983041 JPM983041 JZI983041 KJE983041 KTA983041 LCW983041 LMS983041 LWO983041 MGK983041 MQG983041 NAC983041 NJY983041 NTU983041 ODQ983041 ONM983041 OXI983041 PHE983041 PRA983041 QAW983041 QKS983041 QUO983041 REK983041 ROG983041 RYC983041 SHY983041 SRU983041 TBQ983041 TLM983041 TVI983041 UFE983041 UPA983041 UYW983041 VIS983041 VSO983041 WCK983041 WMG983041 WWC983041 O7 JT14 TP14 ADL14 ANH14 AXD14 BGZ14 BQV14 CAR14 CKN14 CUJ14 DEF14 DOB14 DXX14 EHT14 ERP14 FBL14 FLH14 FVD14 GEZ14 GOV14 GYR14 HIN14 HSJ14 ICF14 IMB14 IVX14 JFT14 JPP14 JZL14 KJH14 KTD14 LCZ14 LMV14 LWR14 MGN14 MQJ14 NAF14 NKB14 NTX14 ODT14 ONP14 OXL14 PHH14 PRD14 QAZ14 QKV14 QUR14 REN14 ROJ14 RYF14 SIB14 SRX14 TBT14 TLP14 TVL14 UFH14 UPD14 UYZ14 VIV14 VSR14 WCN14 WMJ14 WWF14 JT65537 TP65537 ADL65537 ANH65537 AXD65537 BGZ65537 BQV65537 CAR65537 CKN65537 CUJ65537 DEF65537 DOB65537 DXX65537 EHT65537 ERP65537 FBL65537 FLH65537 FVD65537 GEZ65537 GOV65537 GYR65537 HIN65537 HSJ65537 ICF65537 IMB65537 IVX65537 JFT65537 JPP65537 JZL65537 KJH65537 KTD65537 LCZ65537 LMV65537 LWR65537 MGN65537 MQJ65537 NAF65537 NKB65537 NTX65537 ODT65537 ONP65537 OXL65537 PHH65537 PRD65537 QAZ65537 QKV65537 QUR65537 REN65537 ROJ65537 RYF65537 SIB65537 SRX65537 TBT65537 TLP65537 TVL65537 UFH65537 UPD65537 UYZ65537 VIV65537 VSR65537 WCN65537 WMJ65537 WWF65537 JT131073 TP131073 ADL131073 ANH131073 AXD131073 BGZ131073 BQV131073 CAR131073 CKN131073 CUJ131073 DEF131073 DOB131073 DXX131073 EHT131073 ERP131073 FBL131073 FLH131073 FVD131073 GEZ131073 GOV131073 GYR131073 HIN131073 HSJ131073 ICF131073 IMB131073 IVX131073 JFT131073 JPP131073 JZL131073 KJH131073 KTD131073 LCZ131073 LMV131073 LWR131073 MGN131073 MQJ131073 NAF131073 NKB131073 NTX131073 ODT131073 ONP131073 OXL131073 PHH131073 PRD131073 QAZ131073 QKV131073 QUR131073 REN131073 ROJ131073 RYF131073 SIB131073 SRX131073 TBT131073 TLP131073 TVL131073 UFH131073 UPD131073 UYZ131073 VIV131073 VSR131073 WCN131073 WMJ131073 WWF131073 JT196609 TP196609 ADL196609 ANH196609 AXD196609 BGZ196609 BQV196609 CAR196609 CKN196609 CUJ196609 DEF196609 DOB196609 DXX196609 EHT196609 ERP196609 FBL196609 FLH196609 FVD196609 GEZ196609 GOV196609 GYR196609 HIN196609 HSJ196609 ICF196609 IMB196609 IVX196609 JFT196609 JPP196609 JZL196609 KJH196609 KTD196609 LCZ196609 LMV196609 LWR196609 MGN196609 MQJ196609 NAF196609 NKB196609 NTX196609 ODT196609 ONP196609 OXL196609 PHH196609 PRD196609 QAZ196609 QKV196609 QUR196609 REN196609 ROJ196609 RYF196609 SIB196609 SRX196609 TBT196609 TLP196609 TVL196609 UFH196609 UPD196609 UYZ196609 VIV196609 VSR196609 WCN196609 WMJ196609 WWF196609 JT262145 TP262145 ADL262145 ANH262145 AXD262145 BGZ262145 BQV262145 CAR262145 CKN262145 CUJ262145 DEF262145 DOB262145 DXX262145 EHT262145 ERP262145 FBL262145 FLH262145 FVD262145 GEZ262145 GOV262145 GYR262145 HIN262145 HSJ262145 ICF262145 IMB262145 IVX262145 JFT262145 JPP262145 JZL262145 KJH262145 KTD262145 LCZ262145 LMV262145 LWR262145 MGN262145 MQJ262145 NAF262145 NKB262145 NTX262145 ODT262145 ONP262145 OXL262145 PHH262145 PRD262145 QAZ262145 QKV262145 QUR262145 REN262145 ROJ262145 RYF262145 SIB262145 SRX262145 TBT262145 TLP262145 TVL262145 UFH262145 UPD262145 UYZ262145 VIV262145 VSR262145 WCN262145 WMJ262145 WWF262145 JT327681 TP327681 ADL327681 ANH327681 AXD327681 BGZ327681 BQV327681 CAR327681 CKN327681 CUJ327681 DEF327681 DOB327681 DXX327681 EHT327681 ERP327681 FBL327681 FLH327681 FVD327681 GEZ327681 GOV327681 GYR327681 HIN327681 HSJ327681 ICF327681 IMB327681 IVX327681 JFT327681 JPP327681 JZL327681 KJH327681 KTD327681 LCZ327681 LMV327681 LWR327681 MGN327681 MQJ327681 NAF327681 NKB327681 NTX327681 ODT327681 ONP327681 OXL327681 PHH327681 PRD327681 QAZ327681 QKV327681 QUR327681 REN327681 ROJ327681 RYF327681 SIB327681 SRX327681 TBT327681 TLP327681 TVL327681 UFH327681 UPD327681 UYZ327681 VIV327681 VSR327681 WCN327681 WMJ327681 WWF327681 JT393217 TP393217 ADL393217 ANH393217 AXD393217 BGZ393217 BQV393217 CAR393217 CKN393217 CUJ393217 DEF393217 DOB393217 DXX393217 EHT393217 ERP393217 FBL393217 FLH393217 FVD393217 GEZ393217 GOV393217 GYR393217 HIN393217 HSJ393217 ICF393217 IMB393217 IVX393217 JFT393217 JPP393217 JZL393217 KJH393217 KTD393217 LCZ393217 LMV393217 LWR393217 MGN393217 MQJ393217 NAF393217 NKB393217 NTX393217 ODT393217 ONP393217 OXL393217 PHH393217 PRD393217 QAZ393217 QKV393217 QUR393217 REN393217 ROJ393217 RYF393217 SIB393217 SRX393217 TBT393217 TLP393217 TVL393217 UFH393217 UPD393217 UYZ393217 VIV393217 VSR393217 WCN393217 WMJ393217 WWF393217 JT458753 TP458753 ADL458753 ANH458753 AXD458753 BGZ458753 BQV458753 CAR458753 CKN458753 CUJ458753 DEF458753 DOB458753 DXX458753 EHT458753 ERP458753 FBL458753 FLH458753 FVD458753 GEZ458753 GOV458753 GYR458753 HIN458753 HSJ458753 ICF458753 IMB458753 IVX458753 JFT458753 JPP458753 JZL458753 KJH458753 KTD458753 LCZ458753 LMV458753 LWR458753 MGN458753 MQJ458753 NAF458753 NKB458753 NTX458753 ODT458753 ONP458753 OXL458753 PHH458753 PRD458753 QAZ458753 QKV458753 QUR458753 REN458753 ROJ458753 RYF458753 SIB458753 SRX458753 TBT458753 TLP458753 TVL458753 UFH458753 UPD458753 UYZ458753 VIV458753 VSR458753 WCN458753 WMJ458753 WWF458753 JT524289 TP524289 ADL524289 ANH524289 AXD524289 BGZ524289 BQV524289 CAR524289 CKN524289 CUJ524289 DEF524289 DOB524289 DXX524289 EHT524289 ERP524289 FBL524289 FLH524289 FVD524289 GEZ524289 GOV524289 GYR524289 HIN524289 HSJ524289 ICF524289 IMB524289 IVX524289 JFT524289 JPP524289 JZL524289 KJH524289 KTD524289 LCZ524289 LMV524289 LWR524289 MGN524289 MQJ524289 NAF524289 NKB524289 NTX524289 ODT524289 ONP524289 OXL524289 PHH524289 PRD524289 QAZ524289 QKV524289 QUR524289 REN524289 ROJ524289 RYF524289 SIB524289 SRX524289 TBT524289 TLP524289 TVL524289 UFH524289 UPD524289 UYZ524289 VIV524289 VSR524289 WCN524289 WMJ524289 WWF524289 JT589825 TP589825 ADL589825 ANH589825 AXD589825 BGZ589825 BQV589825 CAR589825 CKN589825 CUJ589825 DEF589825 DOB589825 DXX589825 EHT589825 ERP589825 FBL589825 FLH589825 FVD589825 GEZ589825 GOV589825 GYR589825 HIN589825 HSJ589825 ICF589825 IMB589825 IVX589825 JFT589825 JPP589825 JZL589825 KJH589825 KTD589825 LCZ589825 LMV589825 LWR589825 MGN589825 MQJ589825 NAF589825 NKB589825 NTX589825 ODT589825 ONP589825 OXL589825 PHH589825 PRD589825 QAZ589825 QKV589825 QUR589825 REN589825 ROJ589825 RYF589825 SIB589825 SRX589825 TBT589825 TLP589825 TVL589825 UFH589825 UPD589825 UYZ589825 VIV589825 VSR589825 WCN589825 WMJ589825 WWF589825 JT655361 TP655361 ADL655361 ANH655361 AXD655361 BGZ655361 BQV655361 CAR655361 CKN655361 CUJ655361 DEF655361 DOB655361 DXX655361 EHT655361 ERP655361 FBL655361 FLH655361 FVD655361 GEZ655361 GOV655361 GYR655361 HIN655361 HSJ655361 ICF655361 IMB655361 IVX655361 JFT655361 JPP655361 JZL655361 KJH655361 KTD655361 LCZ655361 LMV655361 LWR655361 MGN655361 MQJ655361 NAF655361 NKB655361 NTX655361 ODT655361 ONP655361 OXL655361 PHH655361 PRD655361 QAZ655361 QKV655361 QUR655361 REN655361 ROJ655361 RYF655361 SIB655361 SRX655361 TBT655361 TLP655361 TVL655361 UFH655361 UPD655361 UYZ655361 VIV655361 VSR655361 WCN655361 WMJ655361 WWF655361 JT720897 TP720897 ADL720897 ANH720897 AXD720897 BGZ720897 BQV720897 CAR720897 CKN720897 CUJ720897 DEF720897 DOB720897 DXX720897 EHT720897 ERP720897 FBL720897 FLH720897 FVD720897 GEZ720897 GOV720897 GYR720897 HIN720897 HSJ720897 ICF720897 IMB720897 IVX720897 JFT720897 JPP720897 JZL720897 KJH720897 KTD720897 LCZ720897 LMV720897 LWR720897 MGN720897 MQJ720897 NAF720897 NKB720897 NTX720897 ODT720897 ONP720897 OXL720897 PHH720897 PRD720897 QAZ720897 QKV720897 QUR720897 REN720897 ROJ720897 RYF720897 SIB720897 SRX720897 TBT720897 TLP720897 TVL720897 UFH720897 UPD720897 UYZ720897 VIV720897 VSR720897 WCN720897 WMJ720897 WWF720897 JT786433 TP786433 ADL786433 ANH786433 AXD786433 BGZ786433 BQV786433 CAR786433 CKN786433 CUJ786433 DEF786433 DOB786433 DXX786433 EHT786433 ERP786433 FBL786433 FLH786433 FVD786433 GEZ786433 GOV786433 GYR786433 HIN786433 HSJ786433 ICF786433 IMB786433 IVX786433 JFT786433 JPP786433 JZL786433 KJH786433 KTD786433 LCZ786433 LMV786433 LWR786433 MGN786433 MQJ786433 NAF786433 NKB786433 NTX786433 ODT786433 ONP786433 OXL786433 PHH786433 PRD786433 QAZ786433 QKV786433 QUR786433 REN786433 ROJ786433 RYF786433 SIB786433 SRX786433 TBT786433 TLP786433 TVL786433 UFH786433 UPD786433 UYZ786433 VIV786433 VSR786433 WCN786433 WMJ786433 WWF786433 JT851969 TP851969 ADL851969 ANH851969 AXD851969 BGZ851969 BQV851969 CAR851969 CKN851969 CUJ851969 DEF851969 DOB851969 DXX851969 EHT851969 ERP851969 FBL851969 FLH851969 FVD851969 GEZ851969 GOV851969 GYR851969 HIN851969 HSJ851969 ICF851969 IMB851969 IVX851969 JFT851969 JPP851969 JZL851969 KJH851969 KTD851969 LCZ851969 LMV851969 LWR851969 MGN851969 MQJ851969 NAF851969 NKB851969 NTX851969 ODT851969 ONP851969 OXL851969 PHH851969 PRD851969 QAZ851969 QKV851969 QUR851969 REN851969 ROJ851969 RYF851969 SIB851969 SRX851969 TBT851969 TLP851969 TVL851969 UFH851969 UPD851969 UYZ851969 VIV851969 VSR851969 WCN851969 WMJ851969 WWF851969 JT917505 TP917505 ADL917505 ANH917505 AXD917505 BGZ917505 BQV917505 CAR917505 CKN917505 CUJ917505 DEF917505 DOB917505 DXX917505 EHT917505 ERP917505 FBL917505 FLH917505 FVD917505 GEZ917505 GOV917505 GYR917505 HIN917505 HSJ917505 ICF917505 IMB917505 IVX917505 JFT917505 JPP917505 JZL917505 KJH917505 KTD917505 LCZ917505 LMV917505 LWR917505 MGN917505 MQJ917505 NAF917505 NKB917505 NTX917505 ODT917505 ONP917505 OXL917505 PHH917505 PRD917505 QAZ917505 QKV917505 QUR917505 REN917505 ROJ917505 RYF917505 SIB917505 SRX917505 TBT917505 TLP917505 TVL917505 UFH917505 UPD917505 UYZ917505 VIV917505 VSR917505 WCN917505 WMJ917505 WWF917505 JT983041 TP983041 ADL983041 ANH983041 AXD983041 BGZ983041 BQV983041 CAR983041 CKN983041 CUJ983041 DEF983041 DOB983041 DXX983041 EHT983041 ERP983041 FBL983041 FLH983041 FVD983041 GEZ983041 GOV983041 GYR983041 HIN983041 HSJ983041 ICF983041 IMB983041 IVX983041 JFT983041 JPP983041 JZL983041 KJH983041 KTD983041 LCZ983041 LMV983041 LWR983041 MGN983041 MQJ983041 NAF983041 NKB983041 NTX983041 ODT983041 ONP983041 OXL983041 PHH983041 PRD983041 QAZ983041 QKV983041 QUR983041 REN983041 ROJ983041 RYF983041 SIB983041 SRX983041 TBT983041 TLP983041 TVL983041 UFH983041 UPD983041 UYZ983041 VIV983041 VSR983041 WCN983041 WMJ983041 WWF983041 O983063 JW14 TS14 ADO14 ANK14 AXG14 BHC14 BQY14 CAU14 CKQ14 CUM14 DEI14 DOE14 DYA14 EHW14 ERS14 FBO14 FLK14 FVG14 GFC14 GOY14 GYU14 HIQ14 HSM14 ICI14 IME14 IWA14 JFW14 JPS14 JZO14 KJK14 KTG14 LDC14 LMY14 LWU14 MGQ14 MQM14 NAI14 NKE14 NUA14 ODW14 ONS14 OXO14 PHK14 PRG14 QBC14 QKY14 QUU14 REQ14 ROM14 RYI14 SIE14 SSA14 TBW14 TLS14 TVO14 UFK14 UPG14 UZC14 VIY14 VSU14 WCQ14 WMM14 WWI14 R65537:U65537 JW65537 TS65537 ADO65537 ANK65537 AXG65537 BHC65537 BQY65537 CAU65537 CKQ65537 CUM65537 DEI65537 DOE65537 DYA65537 EHW65537 ERS65537 FBO65537 FLK65537 FVG65537 GFC65537 GOY65537 GYU65537 HIQ65537 HSM65537 ICI65537 IME65537 IWA65537 JFW65537 JPS65537 JZO65537 KJK65537 KTG65537 LDC65537 LMY65537 LWU65537 MGQ65537 MQM65537 NAI65537 NKE65537 NUA65537 ODW65537 ONS65537 OXO65537 PHK65537 PRG65537 QBC65537 QKY65537 QUU65537 REQ65537 ROM65537 RYI65537 SIE65537 SSA65537 TBW65537 TLS65537 TVO65537 UFK65537 UPG65537 UZC65537 VIY65537 VSU65537 WCQ65537 WMM65537 WWI65537 R131073:U131073 JW131073 TS131073 ADO131073 ANK131073 AXG131073 BHC131073 BQY131073 CAU131073 CKQ131073 CUM131073 DEI131073 DOE131073 DYA131073 EHW131073 ERS131073 FBO131073 FLK131073 FVG131073 GFC131073 GOY131073 GYU131073 HIQ131073 HSM131073 ICI131073 IME131073 IWA131073 JFW131073 JPS131073 JZO131073 KJK131073 KTG131073 LDC131073 LMY131073 LWU131073 MGQ131073 MQM131073 NAI131073 NKE131073 NUA131073 ODW131073 ONS131073 OXO131073 PHK131073 PRG131073 QBC131073 QKY131073 QUU131073 REQ131073 ROM131073 RYI131073 SIE131073 SSA131073 TBW131073 TLS131073 TVO131073 UFK131073 UPG131073 UZC131073 VIY131073 VSU131073 WCQ131073 WMM131073 WWI131073 R196609:U196609 JW196609 TS196609 ADO196609 ANK196609 AXG196609 BHC196609 BQY196609 CAU196609 CKQ196609 CUM196609 DEI196609 DOE196609 DYA196609 EHW196609 ERS196609 FBO196609 FLK196609 FVG196609 GFC196609 GOY196609 GYU196609 HIQ196609 HSM196609 ICI196609 IME196609 IWA196609 JFW196609 JPS196609 JZO196609 KJK196609 KTG196609 LDC196609 LMY196609 LWU196609 MGQ196609 MQM196609 NAI196609 NKE196609 NUA196609 ODW196609 ONS196609 OXO196609 PHK196609 PRG196609 QBC196609 QKY196609 QUU196609 REQ196609 ROM196609 RYI196609 SIE196609 SSA196609 TBW196609 TLS196609 TVO196609 UFK196609 UPG196609 UZC196609 VIY196609 VSU196609 WCQ196609 WMM196609 WWI196609 R262145:U262145 JW262145 TS262145 ADO262145 ANK262145 AXG262145 BHC262145 BQY262145 CAU262145 CKQ262145 CUM262145 DEI262145 DOE262145 DYA262145 EHW262145 ERS262145 FBO262145 FLK262145 FVG262145 GFC262145 GOY262145 GYU262145 HIQ262145 HSM262145 ICI262145 IME262145 IWA262145 JFW262145 JPS262145 JZO262145 KJK262145 KTG262145 LDC262145 LMY262145 LWU262145 MGQ262145 MQM262145 NAI262145 NKE262145 NUA262145 ODW262145 ONS262145 OXO262145 PHK262145 PRG262145 QBC262145 QKY262145 QUU262145 REQ262145 ROM262145 RYI262145 SIE262145 SSA262145 TBW262145 TLS262145 TVO262145 UFK262145 UPG262145 UZC262145 VIY262145 VSU262145 WCQ262145 WMM262145 WWI262145 R327681:U327681 JW327681 TS327681 ADO327681 ANK327681 AXG327681 BHC327681 BQY327681 CAU327681 CKQ327681 CUM327681 DEI327681 DOE327681 DYA327681 EHW327681 ERS327681 FBO327681 FLK327681 FVG327681 GFC327681 GOY327681 GYU327681 HIQ327681 HSM327681 ICI327681 IME327681 IWA327681 JFW327681 JPS327681 JZO327681 KJK327681 KTG327681 LDC327681 LMY327681 LWU327681 MGQ327681 MQM327681 NAI327681 NKE327681 NUA327681 ODW327681 ONS327681 OXO327681 PHK327681 PRG327681 QBC327681 QKY327681 QUU327681 REQ327681 ROM327681 RYI327681 SIE327681 SSA327681 TBW327681 TLS327681 TVO327681 UFK327681 UPG327681 UZC327681 VIY327681 VSU327681 WCQ327681 WMM327681 WWI327681 R393217:U393217 JW393217 TS393217 ADO393217 ANK393217 AXG393217 BHC393217 BQY393217 CAU393217 CKQ393217 CUM393217 DEI393217 DOE393217 DYA393217 EHW393217 ERS393217 FBO393217 FLK393217 FVG393217 GFC393217 GOY393217 GYU393217 HIQ393217 HSM393217 ICI393217 IME393217 IWA393217 JFW393217 JPS393217 JZO393217 KJK393217 KTG393217 LDC393217 LMY393217 LWU393217 MGQ393217 MQM393217 NAI393217 NKE393217 NUA393217 ODW393217 ONS393217 OXO393217 PHK393217 PRG393217 QBC393217 QKY393217 QUU393217 REQ393217 ROM393217 RYI393217 SIE393217 SSA393217 TBW393217 TLS393217 TVO393217 UFK393217 UPG393217 UZC393217 VIY393217 VSU393217 WCQ393217 WMM393217 WWI393217 R458753:U458753 JW458753 TS458753 ADO458753 ANK458753 AXG458753 BHC458753 BQY458753 CAU458753 CKQ458753 CUM458753 DEI458753 DOE458753 DYA458753 EHW458753 ERS458753 FBO458753 FLK458753 FVG458753 GFC458753 GOY458753 GYU458753 HIQ458753 HSM458753 ICI458753 IME458753 IWA458753 JFW458753 JPS458753 JZO458753 KJK458753 KTG458753 LDC458753 LMY458753 LWU458753 MGQ458753 MQM458753 NAI458753 NKE458753 NUA458753 ODW458753 ONS458753 OXO458753 PHK458753 PRG458753 QBC458753 QKY458753 QUU458753 REQ458753 ROM458753 RYI458753 SIE458753 SSA458753 TBW458753 TLS458753 TVO458753 UFK458753 UPG458753 UZC458753 VIY458753 VSU458753 WCQ458753 WMM458753 WWI458753 R524289:U524289 JW524289 TS524289 ADO524289 ANK524289 AXG524289 BHC524289 BQY524289 CAU524289 CKQ524289 CUM524289 DEI524289 DOE524289 DYA524289 EHW524289 ERS524289 FBO524289 FLK524289 FVG524289 GFC524289 GOY524289 GYU524289 HIQ524289 HSM524289 ICI524289 IME524289 IWA524289 JFW524289 JPS524289 JZO524289 KJK524289 KTG524289 LDC524289 LMY524289 LWU524289 MGQ524289 MQM524289 NAI524289 NKE524289 NUA524289 ODW524289 ONS524289 OXO524289 PHK524289 PRG524289 QBC524289 QKY524289 QUU524289 REQ524289 ROM524289 RYI524289 SIE524289 SSA524289 TBW524289 TLS524289 TVO524289 UFK524289 UPG524289 UZC524289 VIY524289 VSU524289 WCQ524289 WMM524289 WWI524289 R589825:U589825 JW589825 TS589825 ADO589825 ANK589825 AXG589825 BHC589825 BQY589825 CAU589825 CKQ589825 CUM589825 DEI589825 DOE589825 DYA589825 EHW589825 ERS589825 FBO589825 FLK589825 FVG589825 GFC589825 GOY589825 GYU589825 HIQ589825 HSM589825 ICI589825 IME589825 IWA589825 JFW589825 JPS589825 JZO589825 KJK589825 KTG589825 LDC589825 LMY589825 LWU589825 MGQ589825 MQM589825 NAI589825 NKE589825 NUA589825 ODW589825 ONS589825 OXO589825 PHK589825 PRG589825 QBC589825 QKY589825 QUU589825 REQ589825 ROM589825 RYI589825 SIE589825 SSA589825 TBW589825 TLS589825 TVO589825 UFK589825 UPG589825 UZC589825 VIY589825 VSU589825 WCQ589825 WMM589825 WWI589825 R655361:U655361 JW655361 TS655361 ADO655361 ANK655361 AXG655361 BHC655361 BQY655361 CAU655361 CKQ655361 CUM655361 DEI655361 DOE655361 DYA655361 EHW655361 ERS655361 FBO655361 FLK655361 FVG655361 GFC655361 GOY655361 GYU655361 HIQ655361 HSM655361 ICI655361 IME655361 IWA655361 JFW655361 JPS655361 JZO655361 KJK655361 KTG655361 LDC655361 LMY655361 LWU655361 MGQ655361 MQM655361 NAI655361 NKE655361 NUA655361 ODW655361 ONS655361 OXO655361 PHK655361 PRG655361 QBC655361 QKY655361 QUU655361 REQ655361 ROM655361 RYI655361 SIE655361 SSA655361 TBW655361 TLS655361 TVO655361 UFK655361 UPG655361 UZC655361 VIY655361 VSU655361 WCQ655361 WMM655361 WWI655361 R720897:U720897 JW720897 TS720897 ADO720897 ANK720897 AXG720897 BHC720897 BQY720897 CAU720897 CKQ720897 CUM720897 DEI720897 DOE720897 DYA720897 EHW720897 ERS720897 FBO720897 FLK720897 FVG720897 GFC720897 GOY720897 GYU720897 HIQ720897 HSM720897 ICI720897 IME720897 IWA720897 JFW720897 JPS720897 JZO720897 KJK720897 KTG720897 LDC720897 LMY720897 LWU720897 MGQ720897 MQM720897 NAI720897 NKE720897 NUA720897 ODW720897 ONS720897 OXO720897 PHK720897 PRG720897 QBC720897 QKY720897 QUU720897 REQ720897 ROM720897 RYI720897 SIE720897 SSA720897 TBW720897 TLS720897 TVO720897 UFK720897 UPG720897 UZC720897 VIY720897 VSU720897 WCQ720897 WMM720897 WWI720897 R786433:U786433 JW786433 TS786433 ADO786433 ANK786433 AXG786433 BHC786433 BQY786433 CAU786433 CKQ786433 CUM786433 DEI786433 DOE786433 DYA786433 EHW786433 ERS786433 FBO786433 FLK786433 FVG786433 GFC786433 GOY786433 GYU786433 HIQ786433 HSM786433 ICI786433 IME786433 IWA786433 JFW786433 JPS786433 JZO786433 KJK786433 KTG786433 LDC786433 LMY786433 LWU786433 MGQ786433 MQM786433 NAI786433 NKE786433 NUA786433 ODW786433 ONS786433 OXO786433 PHK786433 PRG786433 QBC786433 QKY786433 QUU786433 REQ786433 ROM786433 RYI786433 SIE786433 SSA786433 TBW786433 TLS786433 TVO786433 UFK786433 UPG786433 UZC786433 VIY786433 VSU786433 WCQ786433 WMM786433 WWI786433 R851969:U851969 JW851969 TS851969 ADO851969 ANK851969 AXG851969 BHC851969 BQY851969 CAU851969 CKQ851969 CUM851969 DEI851969 DOE851969 DYA851969 EHW851969 ERS851969 FBO851969 FLK851969 FVG851969 GFC851969 GOY851969 GYU851969 HIQ851969 HSM851969 ICI851969 IME851969 IWA851969 JFW851969 JPS851969 JZO851969 KJK851969 KTG851969 LDC851969 LMY851969 LWU851969 MGQ851969 MQM851969 NAI851969 NKE851969 NUA851969 ODW851969 ONS851969 OXO851969 PHK851969 PRG851969 QBC851969 QKY851969 QUU851969 REQ851969 ROM851969 RYI851969 SIE851969 SSA851969 TBW851969 TLS851969 TVO851969 UFK851969 UPG851969 UZC851969 VIY851969 VSU851969 WCQ851969 WMM851969 WWI851969 R917505:U917505 JW917505 TS917505 ADO917505 ANK917505 AXG917505 BHC917505 BQY917505 CAU917505 CKQ917505 CUM917505 DEI917505 DOE917505 DYA917505 EHW917505 ERS917505 FBO917505 FLK917505 FVG917505 GFC917505 GOY917505 GYU917505 HIQ917505 HSM917505 ICI917505 IME917505 IWA917505 JFW917505 JPS917505 JZO917505 KJK917505 KTG917505 LDC917505 LMY917505 LWU917505 MGQ917505 MQM917505 NAI917505 NKE917505 NUA917505 ODW917505 ONS917505 OXO917505 PHK917505 PRG917505 QBC917505 QKY917505 QUU917505 REQ917505 ROM917505 RYI917505 SIE917505 SSA917505 TBW917505 TLS917505 TVO917505 UFK917505 UPG917505 UZC917505 VIY917505 VSU917505 WCQ917505 WMM917505 WWI917505 R983041:U983041 JW983041 TS983041 ADO983041 ANK983041 AXG983041 BHC983041 BQY983041 CAU983041 CKQ983041 CUM983041 DEI983041 DOE983041 DYA983041 EHW983041 ERS983041 FBO983041 FLK983041 FVG983041 GFC983041 GOY983041 GYU983041 HIQ983041 HSM983041 ICI983041 IME983041 IWA983041 JFW983041 JPS983041 JZO983041 KJK983041 KTG983041 LDC983041 LMY983041 LWU983041 MGQ983041 MQM983041 NAI983041 NKE983041 NUA983041 ODW983041 ONS983041 OXO983041 PHK983041 PRG983041 QBC983041 QKY983041 QUU983041 REQ983041 ROM983041 RYI983041 SIE983041 SSA983041 TBW983041 TLS983041 TVO983041 UFK983041 UPG983041 UZC983041 VIY983041 VSU983041 WCQ983041 WMM983041 WWI983041 F65545 JK65545 TG65545 ADC65545 AMY65545 AWU65545 BGQ65545 BQM65545 CAI65545 CKE65545 CUA65545 DDW65545 DNS65545 DXO65545 EHK65545 ERG65545 FBC65545 FKY65545 FUU65545 GEQ65545 GOM65545 GYI65545 HIE65545 HSA65545 IBW65545 ILS65545 IVO65545 JFK65545 JPG65545 JZC65545 KIY65545 KSU65545 LCQ65545 LMM65545 LWI65545 MGE65545 MQA65545 MZW65545 NJS65545 NTO65545 ODK65545 ONG65545 OXC65545 PGY65545 PQU65545 QAQ65545 QKM65545 QUI65545 REE65545 ROA65545 RXW65545 SHS65545 SRO65545 TBK65545 TLG65545 TVC65545 UEY65545 UOU65545 UYQ65545 VIM65545 VSI65545 WCE65545 WMA65545 WVW65545 F131081 JK131081 TG131081 ADC131081 AMY131081 AWU131081 BGQ131081 BQM131081 CAI131081 CKE131081 CUA131081 DDW131081 DNS131081 DXO131081 EHK131081 ERG131081 FBC131081 FKY131081 FUU131081 GEQ131081 GOM131081 GYI131081 HIE131081 HSA131081 IBW131081 ILS131081 IVO131081 JFK131081 JPG131081 JZC131081 KIY131081 KSU131081 LCQ131081 LMM131081 LWI131081 MGE131081 MQA131081 MZW131081 NJS131081 NTO131081 ODK131081 ONG131081 OXC131081 PGY131081 PQU131081 QAQ131081 QKM131081 QUI131081 REE131081 ROA131081 RXW131081 SHS131081 SRO131081 TBK131081 TLG131081 TVC131081 UEY131081 UOU131081 UYQ131081 VIM131081 VSI131081 WCE131081 WMA131081 WVW131081 F196617 JK196617 TG196617 ADC196617 AMY196617 AWU196617 BGQ196617 BQM196617 CAI196617 CKE196617 CUA196617 DDW196617 DNS196617 DXO196617 EHK196617 ERG196617 FBC196617 FKY196617 FUU196617 GEQ196617 GOM196617 GYI196617 HIE196617 HSA196617 IBW196617 ILS196617 IVO196617 JFK196617 JPG196617 JZC196617 KIY196617 KSU196617 LCQ196617 LMM196617 LWI196617 MGE196617 MQA196617 MZW196617 NJS196617 NTO196617 ODK196617 ONG196617 OXC196617 PGY196617 PQU196617 QAQ196617 QKM196617 QUI196617 REE196617 ROA196617 RXW196617 SHS196617 SRO196617 TBK196617 TLG196617 TVC196617 UEY196617 UOU196617 UYQ196617 VIM196617 VSI196617 WCE196617 WMA196617 WVW196617 F262153 JK262153 TG262153 ADC262153 AMY262153 AWU262153 BGQ262153 BQM262153 CAI262153 CKE262153 CUA262153 DDW262153 DNS262153 DXO262153 EHK262153 ERG262153 FBC262153 FKY262153 FUU262153 GEQ262153 GOM262153 GYI262153 HIE262153 HSA262153 IBW262153 ILS262153 IVO262153 JFK262153 JPG262153 JZC262153 KIY262153 KSU262153 LCQ262153 LMM262153 LWI262153 MGE262153 MQA262153 MZW262153 NJS262153 NTO262153 ODK262153 ONG262153 OXC262153 PGY262153 PQU262153 QAQ262153 QKM262153 QUI262153 REE262153 ROA262153 RXW262153 SHS262153 SRO262153 TBK262153 TLG262153 TVC262153 UEY262153 UOU262153 UYQ262153 VIM262153 VSI262153 WCE262153 WMA262153 WVW262153 F327689 JK327689 TG327689 ADC327689 AMY327689 AWU327689 BGQ327689 BQM327689 CAI327689 CKE327689 CUA327689 DDW327689 DNS327689 DXO327689 EHK327689 ERG327689 FBC327689 FKY327689 FUU327689 GEQ327689 GOM327689 GYI327689 HIE327689 HSA327689 IBW327689 ILS327689 IVO327689 JFK327689 JPG327689 JZC327689 KIY327689 KSU327689 LCQ327689 LMM327689 LWI327689 MGE327689 MQA327689 MZW327689 NJS327689 NTO327689 ODK327689 ONG327689 OXC327689 PGY327689 PQU327689 QAQ327689 QKM327689 QUI327689 REE327689 ROA327689 RXW327689 SHS327689 SRO327689 TBK327689 TLG327689 TVC327689 UEY327689 UOU327689 UYQ327689 VIM327689 VSI327689 WCE327689 WMA327689 WVW327689 F393225 JK393225 TG393225 ADC393225 AMY393225 AWU393225 BGQ393225 BQM393225 CAI393225 CKE393225 CUA393225 DDW393225 DNS393225 DXO393225 EHK393225 ERG393225 FBC393225 FKY393225 FUU393225 GEQ393225 GOM393225 GYI393225 HIE393225 HSA393225 IBW393225 ILS393225 IVO393225 JFK393225 JPG393225 JZC393225 KIY393225 KSU393225 LCQ393225 LMM393225 LWI393225 MGE393225 MQA393225 MZW393225 NJS393225 NTO393225 ODK393225 ONG393225 OXC393225 PGY393225 PQU393225 QAQ393225 QKM393225 QUI393225 REE393225 ROA393225 RXW393225 SHS393225 SRO393225 TBK393225 TLG393225 TVC393225 UEY393225 UOU393225 UYQ393225 VIM393225 VSI393225 WCE393225 WMA393225 WVW393225 F458761 JK458761 TG458761 ADC458761 AMY458761 AWU458761 BGQ458761 BQM458761 CAI458761 CKE458761 CUA458761 DDW458761 DNS458761 DXO458761 EHK458761 ERG458761 FBC458761 FKY458761 FUU458761 GEQ458761 GOM458761 GYI458761 HIE458761 HSA458761 IBW458761 ILS458761 IVO458761 JFK458761 JPG458761 JZC458761 KIY458761 KSU458761 LCQ458761 LMM458761 LWI458761 MGE458761 MQA458761 MZW458761 NJS458761 NTO458761 ODK458761 ONG458761 OXC458761 PGY458761 PQU458761 QAQ458761 QKM458761 QUI458761 REE458761 ROA458761 RXW458761 SHS458761 SRO458761 TBK458761 TLG458761 TVC458761 UEY458761 UOU458761 UYQ458761 VIM458761 VSI458761 WCE458761 WMA458761 WVW458761 F524297 JK524297 TG524297 ADC524297 AMY524297 AWU524297 BGQ524297 BQM524297 CAI524297 CKE524297 CUA524297 DDW524297 DNS524297 DXO524297 EHK524297 ERG524297 FBC524297 FKY524297 FUU524297 GEQ524297 GOM524297 GYI524297 HIE524297 HSA524297 IBW524297 ILS524297 IVO524297 JFK524297 JPG524297 JZC524297 KIY524297 KSU524297 LCQ524297 LMM524297 LWI524297 MGE524297 MQA524297 MZW524297 NJS524297 NTO524297 ODK524297 ONG524297 OXC524297 PGY524297 PQU524297 QAQ524297 QKM524297 QUI524297 REE524297 ROA524297 RXW524297 SHS524297 SRO524297 TBK524297 TLG524297 TVC524297 UEY524297 UOU524297 UYQ524297 VIM524297 VSI524297 WCE524297 WMA524297 WVW524297 F589833 JK589833 TG589833 ADC589833 AMY589833 AWU589833 BGQ589833 BQM589833 CAI589833 CKE589833 CUA589833 DDW589833 DNS589833 DXO589833 EHK589833 ERG589833 FBC589833 FKY589833 FUU589833 GEQ589833 GOM589833 GYI589833 HIE589833 HSA589833 IBW589833 ILS589833 IVO589833 JFK589833 JPG589833 JZC589833 KIY589833 KSU589833 LCQ589833 LMM589833 LWI589833 MGE589833 MQA589833 MZW589833 NJS589833 NTO589833 ODK589833 ONG589833 OXC589833 PGY589833 PQU589833 QAQ589833 QKM589833 QUI589833 REE589833 ROA589833 RXW589833 SHS589833 SRO589833 TBK589833 TLG589833 TVC589833 UEY589833 UOU589833 UYQ589833 VIM589833 VSI589833 WCE589833 WMA589833 WVW589833 F655369 JK655369 TG655369 ADC655369 AMY655369 AWU655369 BGQ655369 BQM655369 CAI655369 CKE655369 CUA655369 DDW655369 DNS655369 DXO655369 EHK655369 ERG655369 FBC655369 FKY655369 FUU655369 GEQ655369 GOM655369 GYI655369 HIE655369 HSA655369 IBW655369 ILS655369 IVO655369 JFK655369 JPG655369 JZC655369 KIY655369 KSU655369 LCQ655369 LMM655369 LWI655369 MGE655369 MQA655369 MZW655369 NJS655369 NTO655369 ODK655369 ONG655369 OXC655369 PGY655369 PQU655369 QAQ655369 QKM655369 QUI655369 REE655369 ROA655369 RXW655369 SHS655369 SRO655369 TBK655369 TLG655369 TVC655369 UEY655369 UOU655369 UYQ655369 VIM655369 VSI655369 WCE655369 WMA655369 WVW655369 F720905 JK720905 TG720905 ADC720905 AMY720905 AWU720905 BGQ720905 BQM720905 CAI720905 CKE720905 CUA720905 DDW720905 DNS720905 DXO720905 EHK720905 ERG720905 FBC720905 FKY720905 FUU720905 GEQ720905 GOM720905 GYI720905 HIE720905 HSA720905 IBW720905 ILS720905 IVO720905 JFK720905 JPG720905 JZC720905 KIY720905 KSU720905 LCQ720905 LMM720905 LWI720905 MGE720905 MQA720905 MZW720905 NJS720905 NTO720905 ODK720905 ONG720905 OXC720905 PGY720905 PQU720905 QAQ720905 QKM720905 QUI720905 REE720905 ROA720905 RXW720905 SHS720905 SRO720905 TBK720905 TLG720905 TVC720905 UEY720905 UOU720905 UYQ720905 VIM720905 VSI720905 WCE720905 WMA720905 WVW720905 F786441 JK786441 TG786441 ADC786441 AMY786441 AWU786441 BGQ786441 BQM786441 CAI786441 CKE786441 CUA786441 DDW786441 DNS786441 DXO786441 EHK786441 ERG786441 FBC786441 FKY786441 FUU786441 GEQ786441 GOM786441 GYI786441 HIE786441 HSA786441 IBW786441 ILS786441 IVO786441 JFK786441 JPG786441 JZC786441 KIY786441 KSU786441 LCQ786441 LMM786441 LWI786441 MGE786441 MQA786441 MZW786441 NJS786441 NTO786441 ODK786441 ONG786441 OXC786441 PGY786441 PQU786441 QAQ786441 QKM786441 QUI786441 REE786441 ROA786441 RXW786441 SHS786441 SRO786441 TBK786441 TLG786441 TVC786441 UEY786441 UOU786441 UYQ786441 VIM786441 VSI786441 WCE786441 WMA786441 WVW786441 F851977 JK851977 TG851977 ADC851977 AMY851977 AWU851977 BGQ851977 BQM851977 CAI851977 CKE851977 CUA851977 DDW851977 DNS851977 DXO851977 EHK851977 ERG851977 FBC851977 FKY851977 FUU851977 GEQ851977 GOM851977 GYI851977 HIE851977 HSA851977 IBW851977 ILS851977 IVO851977 JFK851977 JPG851977 JZC851977 KIY851977 KSU851977 LCQ851977 LMM851977 LWI851977 MGE851977 MQA851977 MZW851977 NJS851977 NTO851977 ODK851977 ONG851977 OXC851977 PGY851977 PQU851977 QAQ851977 QKM851977 QUI851977 REE851977 ROA851977 RXW851977 SHS851977 SRO851977 TBK851977 TLG851977 TVC851977 UEY851977 UOU851977 UYQ851977 VIM851977 VSI851977 WCE851977 WMA851977 WVW851977 F917513 JK917513 TG917513 ADC917513 AMY917513 AWU917513 BGQ917513 BQM917513 CAI917513 CKE917513 CUA917513 DDW917513 DNS917513 DXO917513 EHK917513 ERG917513 FBC917513 FKY917513 FUU917513 GEQ917513 GOM917513 GYI917513 HIE917513 HSA917513 IBW917513 ILS917513 IVO917513 JFK917513 JPG917513 JZC917513 KIY917513 KSU917513 LCQ917513 LMM917513 LWI917513 MGE917513 MQA917513 MZW917513 NJS917513 NTO917513 ODK917513 ONG917513 OXC917513 PGY917513 PQU917513 QAQ917513 QKM917513 QUI917513 REE917513 ROA917513 RXW917513 SHS917513 SRO917513 TBK917513 TLG917513 TVC917513 UEY917513 UOU917513 UYQ917513 VIM917513 VSI917513 WCE917513 WMA917513 WVW917513 F983049 JK983049 TG983049 ADC983049 AMY983049 AWU983049 BGQ983049 BQM983049 CAI983049 CKE983049 CUA983049 DDW983049 DNS983049 DXO983049 EHK983049 ERG983049 FBC983049 FKY983049 FUU983049 GEQ983049 GOM983049 GYI983049 HIE983049 HSA983049 IBW983049 ILS983049 IVO983049 JFK983049 JPG983049 JZC983049 KIY983049 KSU983049 LCQ983049 LMM983049 LWI983049 MGE983049 MQA983049 MZW983049 NJS983049 NTO983049 ODK983049 ONG983049 OXC983049 PGY983049 PQU983049 QAQ983049 QKM983049 QUI983049 REE983049 ROA983049 RXW983049 SHS983049 SRO983049 TBK983049 TLG983049 TVC983049 UEY983049 UOU983049 UYQ983049 VIM983049 VSI983049 WCE983049 WMA983049 WVW983049 I65545 JN65545 TJ65545 ADF65545 ANB65545 AWX65545 BGT65545 BQP65545 CAL65545 CKH65545 CUD65545 DDZ65545 DNV65545 DXR65545 EHN65545 ERJ65545 FBF65545 FLB65545 FUX65545 GET65545 GOP65545 GYL65545 HIH65545 HSD65545 IBZ65545 ILV65545 IVR65545 JFN65545 JPJ65545 JZF65545 KJB65545 KSX65545 LCT65545 LMP65545 LWL65545 MGH65545 MQD65545 MZZ65545 NJV65545 NTR65545 ODN65545 ONJ65545 OXF65545 PHB65545 PQX65545 QAT65545 QKP65545 QUL65545 REH65545 ROD65545 RXZ65545 SHV65545 SRR65545 TBN65545 TLJ65545 TVF65545 UFB65545 UOX65545 UYT65545 VIP65545 VSL65545 WCH65545 WMD65545 WVZ65545 I131081 JN131081 TJ131081 ADF131081 ANB131081 AWX131081 BGT131081 BQP131081 CAL131081 CKH131081 CUD131081 DDZ131081 DNV131081 DXR131081 EHN131081 ERJ131081 FBF131081 FLB131081 FUX131081 GET131081 GOP131081 GYL131081 HIH131081 HSD131081 IBZ131081 ILV131081 IVR131081 JFN131081 JPJ131081 JZF131081 KJB131081 KSX131081 LCT131081 LMP131081 LWL131081 MGH131081 MQD131081 MZZ131081 NJV131081 NTR131081 ODN131081 ONJ131081 OXF131081 PHB131081 PQX131081 QAT131081 QKP131081 QUL131081 REH131081 ROD131081 RXZ131081 SHV131081 SRR131081 TBN131081 TLJ131081 TVF131081 UFB131081 UOX131081 UYT131081 VIP131081 VSL131081 WCH131081 WMD131081 WVZ131081 I196617 JN196617 TJ196617 ADF196617 ANB196617 AWX196617 BGT196617 BQP196617 CAL196617 CKH196617 CUD196617 DDZ196617 DNV196617 DXR196617 EHN196617 ERJ196617 FBF196617 FLB196617 FUX196617 GET196617 GOP196617 GYL196617 HIH196617 HSD196617 IBZ196617 ILV196617 IVR196617 JFN196617 JPJ196617 JZF196617 KJB196617 KSX196617 LCT196617 LMP196617 LWL196617 MGH196617 MQD196617 MZZ196617 NJV196617 NTR196617 ODN196617 ONJ196617 OXF196617 PHB196617 PQX196617 QAT196617 QKP196617 QUL196617 REH196617 ROD196617 RXZ196617 SHV196617 SRR196617 TBN196617 TLJ196617 TVF196617 UFB196617 UOX196617 UYT196617 VIP196617 VSL196617 WCH196617 WMD196617 WVZ196617 I262153 JN262153 TJ262153 ADF262153 ANB262153 AWX262153 BGT262153 BQP262153 CAL262153 CKH262153 CUD262153 DDZ262153 DNV262153 DXR262153 EHN262153 ERJ262153 FBF262153 FLB262153 FUX262153 GET262153 GOP262153 GYL262153 HIH262153 HSD262153 IBZ262153 ILV262153 IVR262153 JFN262153 JPJ262153 JZF262153 KJB262153 KSX262153 LCT262153 LMP262153 LWL262153 MGH262153 MQD262153 MZZ262153 NJV262153 NTR262153 ODN262153 ONJ262153 OXF262153 PHB262153 PQX262153 QAT262153 QKP262153 QUL262153 REH262153 ROD262153 RXZ262153 SHV262153 SRR262153 TBN262153 TLJ262153 TVF262153 UFB262153 UOX262153 UYT262153 VIP262153 VSL262153 WCH262153 WMD262153 WVZ262153 I327689 JN327689 TJ327689 ADF327689 ANB327689 AWX327689 BGT327689 BQP327689 CAL327689 CKH327689 CUD327689 DDZ327689 DNV327689 DXR327689 EHN327689 ERJ327689 FBF327689 FLB327689 FUX327689 GET327689 GOP327689 GYL327689 HIH327689 HSD327689 IBZ327689 ILV327689 IVR327689 JFN327689 JPJ327689 JZF327689 KJB327689 KSX327689 LCT327689 LMP327689 LWL327689 MGH327689 MQD327689 MZZ327689 NJV327689 NTR327689 ODN327689 ONJ327689 OXF327689 PHB327689 PQX327689 QAT327689 QKP327689 QUL327689 REH327689 ROD327689 RXZ327689 SHV327689 SRR327689 TBN327689 TLJ327689 TVF327689 UFB327689 UOX327689 UYT327689 VIP327689 VSL327689 WCH327689 WMD327689 WVZ327689 I393225 JN393225 TJ393225 ADF393225 ANB393225 AWX393225 BGT393225 BQP393225 CAL393225 CKH393225 CUD393225 DDZ393225 DNV393225 DXR393225 EHN393225 ERJ393225 FBF393225 FLB393225 FUX393225 GET393225 GOP393225 GYL393225 HIH393225 HSD393225 IBZ393225 ILV393225 IVR393225 JFN393225 JPJ393225 JZF393225 KJB393225 KSX393225 LCT393225 LMP393225 LWL393225 MGH393225 MQD393225 MZZ393225 NJV393225 NTR393225 ODN393225 ONJ393225 OXF393225 PHB393225 PQX393225 QAT393225 QKP393225 QUL393225 REH393225 ROD393225 RXZ393225 SHV393225 SRR393225 TBN393225 TLJ393225 TVF393225 UFB393225 UOX393225 UYT393225 VIP393225 VSL393225 WCH393225 WMD393225 WVZ393225 I458761 JN458761 TJ458761 ADF458761 ANB458761 AWX458761 BGT458761 BQP458761 CAL458761 CKH458761 CUD458761 DDZ458761 DNV458761 DXR458761 EHN458761 ERJ458761 FBF458761 FLB458761 FUX458761 GET458761 GOP458761 GYL458761 HIH458761 HSD458761 IBZ458761 ILV458761 IVR458761 JFN458761 JPJ458761 JZF458761 KJB458761 KSX458761 LCT458761 LMP458761 LWL458761 MGH458761 MQD458761 MZZ458761 NJV458761 NTR458761 ODN458761 ONJ458761 OXF458761 PHB458761 PQX458761 QAT458761 QKP458761 QUL458761 REH458761 ROD458761 RXZ458761 SHV458761 SRR458761 TBN458761 TLJ458761 TVF458761 UFB458761 UOX458761 UYT458761 VIP458761 VSL458761 WCH458761 WMD458761 WVZ458761 I524297 JN524297 TJ524297 ADF524297 ANB524297 AWX524297 BGT524297 BQP524297 CAL524297 CKH524297 CUD524297 DDZ524297 DNV524297 DXR524297 EHN524297 ERJ524297 FBF524297 FLB524297 FUX524297 GET524297 GOP524297 GYL524297 HIH524297 HSD524297 IBZ524297 ILV524297 IVR524297 JFN524297 JPJ524297 JZF524297 KJB524297 KSX524297 LCT524297 LMP524297 LWL524297 MGH524297 MQD524297 MZZ524297 NJV524297 NTR524297 ODN524297 ONJ524297 OXF524297 PHB524297 PQX524297 QAT524297 QKP524297 QUL524297 REH524297 ROD524297 RXZ524297 SHV524297 SRR524297 TBN524297 TLJ524297 TVF524297 UFB524297 UOX524297 UYT524297 VIP524297 VSL524297 WCH524297 WMD524297 WVZ524297 I589833 JN589833 TJ589833 ADF589833 ANB589833 AWX589833 BGT589833 BQP589833 CAL589833 CKH589833 CUD589833 DDZ589833 DNV589833 DXR589833 EHN589833 ERJ589833 FBF589833 FLB589833 FUX589833 GET589833 GOP589833 GYL589833 HIH589833 HSD589833 IBZ589833 ILV589833 IVR589833 JFN589833 JPJ589833 JZF589833 KJB589833 KSX589833 LCT589833 LMP589833 LWL589833 MGH589833 MQD589833 MZZ589833 NJV589833 NTR589833 ODN589833 ONJ589833 OXF589833 PHB589833 PQX589833 QAT589833 QKP589833 QUL589833 REH589833 ROD589833 RXZ589833 SHV589833 SRR589833 TBN589833 TLJ589833 TVF589833 UFB589833 UOX589833 UYT589833 VIP589833 VSL589833 WCH589833 WMD589833 WVZ589833 I655369 JN655369 TJ655369 ADF655369 ANB655369 AWX655369 BGT655369 BQP655369 CAL655369 CKH655369 CUD655369 DDZ655369 DNV655369 DXR655369 EHN655369 ERJ655369 FBF655369 FLB655369 FUX655369 GET655369 GOP655369 GYL655369 HIH655369 HSD655369 IBZ655369 ILV655369 IVR655369 JFN655369 JPJ655369 JZF655369 KJB655369 KSX655369 LCT655369 LMP655369 LWL655369 MGH655369 MQD655369 MZZ655369 NJV655369 NTR655369 ODN655369 ONJ655369 OXF655369 PHB655369 PQX655369 QAT655369 QKP655369 QUL655369 REH655369 ROD655369 RXZ655369 SHV655369 SRR655369 TBN655369 TLJ655369 TVF655369 UFB655369 UOX655369 UYT655369 VIP655369 VSL655369 WCH655369 WMD655369 WVZ655369 I720905 JN720905 TJ720905 ADF720905 ANB720905 AWX720905 BGT720905 BQP720905 CAL720905 CKH720905 CUD720905 DDZ720905 DNV720905 DXR720905 EHN720905 ERJ720905 FBF720905 FLB720905 FUX720905 GET720905 GOP720905 GYL720905 HIH720905 HSD720905 IBZ720905 ILV720905 IVR720905 JFN720905 JPJ720905 JZF720905 KJB720905 KSX720905 LCT720905 LMP720905 LWL720905 MGH720905 MQD720905 MZZ720905 NJV720905 NTR720905 ODN720905 ONJ720905 OXF720905 PHB720905 PQX720905 QAT720905 QKP720905 QUL720905 REH720905 ROD720905 RXZ720905 SHV720905 SRR720905 TBN720905 TLJ720905 TVF720905 UFB720905 UOX720905 UYT720905 VIP720905 VSL720905 WCH720905 WMD720905 WVZ720905 I786441 JN786441 TJ786441 ADF786441 ANB786441 AWX786441 BGT786441 BQP786441 CAL786441 CKH786441 CUD786441 DDZ786441 DNV786441 DXR786441 EHN786441 ERJ786441 FBF786441 FLB786441 FUX786441 GET786441 GOP786441 GYL786441 HIH786441 HSD786441 IBZ786441 ILV786441 IVR786441 JFN786441 JPJ786441 JZF786441 KJB786441 KSX786441 LCT786441 LMP786441 LWL786441 MGH786441 MQD786441 MZZ786441 NJV786441 NTR786441 ODN786441 ONJ786441 OXF786441 PHB786441 PQX786441 QAT786441 QKP786441 QUL786441 REH786441 ROD786441 RXZ786441 SHV786441 SRR786441 TBN786441 TLJ786441 TVF786441 UFB786441 UOX786441 UYT786441 VIP786441 VSL786441 WCH786441 WMD786441 WVZ786441 I851977 JN851977 TJ851977 ADF851977 ANB851977 AWX851977 BGT851977 BQP851977 CAL851977 CKH851977 CUD851977 DDZ851977 DNV851977 DXR851977 EHN851977 ERJ851977 FBF851977 FLB851977 FUX851977 GET851977 GOP851977 GYL851977 HIH851977 HSD851977 IBZ851977 ILV851977 IVR851977 JFN851977 JPJ851977 JZF851977 KJB851977 KSX851977 LCT851977 LMP851977 LWL851977 MGH851977 MQD851977 MZZ851977 NJV851977 NTR851977 ODN851977 ONJ851977 OXF851977 PHB851977 PQX851977 QAT851977 QKP851977 QUL851977 REH851977 ROD851977 RXZ851977 SHV851977 SRR851977 TBN851977 TLJ851977 TVF851977 UFB851977 UOX851977 UYT851977 VIP851977 VSL851977 WCH851977 WMD851977 WVZ851977 I917513 JN917513 TJ917513 ADF917513 ANB917513 AWX917513 BGT917513 BQP917513 CAL917513 CKH917513 CUD917513 DDZ917513 DNV917513 DXR917513 EHN917513 ERJ917513 FBF917513 FLB917513 FUX917513 GET917513 GOP917513 GYL917513 HIH917513 HSD917513 IBZ917513 ILV917513 IVR917513 JFN917513 JPJ917513 JZF917513 KJB917513 KSX917513 LCT917513 LMP917513 LWL917513 MGH917513 MQD917513 MZZ917513 NJV917513 NTR917513 ODN917513 ONJ917513 OXF917513 PHB917513 PQX917513 QAT917513 QKP917513 QUL917513 REH917513 ROD917513 RXZ917513 SHV917513 SRR917513 TBN917513 TLJ917513 TVF917513 UFB917513 UOX917513 UYT917513 VIP917513 VSL917513 WCH917513 WMD917513 WVZ917513 I983049 JN983049 TJ983049 ADF983049 ANB983049 AWX983049 BGT983049 BQP983049 CAL983049 CKH983049 CUD983049 DDZ983049 DNV983049 DXR983049 EHN983049 ERJ983049 FBF983049 FLB983049 FUX983049 GET983049 GOP983049 GYL983049 HIH983049 HSD983049 IBZ983049 ILV983049 IVR983049 JFN983049 JPJ983049 JZF983049 KJB983049 KSX983049 LCT983049 LMP983049 LWL983049 MGH983049 MQD983049 MZZ983049 NJV983049 NTR983049 ODN983049 ONJ983049 OXF983049 PHB983049 PQX983049 QAT983049 QKP983049 QUL983049 REH983049 ROD983049 RXZ983049 SHV983049 SRR983049 TBN983049 TLJ983049 TVF983049 UFB983049 UOX983049 UYT983049 VIP983049 VSL983049 WCH983049 WMD983049 WVZ983049 L65545 JQ65545 TM65545 ADI65545 ANE65545 AXA65545 BGW65545 BQS65545 CAO65545 CKK65545 CUG65545 DEC65545 DNY65545 DXU65545 EHQ65545 ERM65545 FBI65545 FLE65545 FVA65545 GEW65545 GOS65545 GYO65545 HIK65545 HSG65545 ICC65545 ILY65545 IVU65545 JFQ65545 JPM65545 JZI65545 KJE65545 KTA65545 LCW65545 LMS65545 LWO65545 MGK65545 MQG65545 NAC65545 NJY65545 NTU65545 ODQ65545 ONM65545 OXI65545 PHE65545 PRA65545 QAW65545 QKS65545 QUO65545 REK65545 ROG65545 RYC65545 SHY65545 SRU65545 TBQ65545 TLM65545 TVI65545 UFE65545 UPA65545 UYW65545 VIS65545 VSO65545 WCK65545 WMG65545 WWC65545 L131081 JQ131081 TM131081 ADI131081 ANE131081 AXA131081 BGW131081 BQS131081 CAO131081 CKK131081 CUG131081 DEC131081 DNY131081 DXU131081 EHQ131081 ERM131081 FBI131081 FLE131081 FVA131081 GEW131081 GOS131081 GYO131081 HIK131081 HSG131081 ICC131081 ILY131081 IVU131081 JFQ131081 JPM131081 JZI131081 KJE131081 KTA131081 LCW131081 LMS131081 LWO131081 MGK131081 MQG131081 NAC131081 NJY131081 NTU131081 ODQ131081 ONM131081 OXI131081 PHE131081 PRA131081 QAW131081 QKS131081 QUO131081 REK131081 ROG131081 RYC131081 SHY131081 SRU131081 TBQ131081 TLM131081 TVI131081 UFE131081 UPA131081 UYW131081 VIS131081 VSO131081 WCK131081 WMG131081 WWC131081 L196617 JQ196617 TM196617 ADI196617 ANE196617 AXA196617 BGW196617 BQS196617 CAO196617 CKK196617 CUG196617 DEC196617 DNY196617 DXU196617 EHQ196617 ERM196617 FBI196617 FLE196617 FVA196617 GEW196617 GOS196617 GYO196617 HIK196617 HSG196617 ICC196617 ILY196617 IVU196617 JFQ196617 JPM196617 JZI196617 KJE196617 KTA196617 LCW196617 LMS196617 LWO196617 MGK196617 MQG196617 NAC196617 NJY196617 NTU196617 ODQ196617 ONM196617 OXI196617 PHE196617 PRA196617 QAW196617 QKS196617 QUO196617 REK196617 ROG196617 RYC196617 SHY196617 SRU196617 TBQ196617 TLM196617 TVI196617 UFE196617 UPA196617 UYW196617 VIS196617 VSO196617 WCK196617 WMG196617 WWC196617 L262153 JQ262153 TM262153 ADI262153 ANE262153 AXA262153 BGW262153 BQS262153 CAO262153 CKK262153 CUG262153 DEC262153 DNY262153 DXU262153 EHQ262153 ERM262153 FBI262153 FLE262153 FVA262153 GEW262153 GOS262153 GYO262153 HIK262153 HSG262153 ICC262153 ILY262153 IVU262153 JFQ262153 JPM262153 JZI262153 KJE262153 KTA262153 LCW262153 LMS262153 LWO262153 MGK262153 MQG262153 NAC262153 NJY262153 NTU262153 ODQ262153 ONM262153 OXI262153 PHE262153 PRA262153 QAW262153 QKS262153 QUO262153 REK262153 ROG262153 RYC262153 SHY262153 SRU262153 TBQ262153 TLM262153 TVI262153 UFE262153 UPA262153 UYW262153 VIS262153 VSO262153 WCK262153 WMG262153 WWC262153 L327689 JQ327689 TM327689 ADI327689 ANE327689 AXA327689 BGW327689 BQS327689 CAO327689 CKK327689 CUG327689 DEC327689 DNY327689 DXU327689 EHQ327689 ERM327689 FBI327689 FLE327689 FVA327689 GEW327689 GOS327689 GYO327689 HIK327689 HSG327689 ICC327689 ILY327689 IVU327689 JFQ327689 JPM327689 JZI327689 KJE327689 KTA327689 LCW327689 LMS327689 LWO327689 MGK327689 MQG327689 NAC327689 NJY327689 NTU327689 ODQ327689 ONM327689 OXI327689 PHE327689 PRA327689 QAW327689 QKS327689 QUO327689 REK327689 ROG327689 RYC327689 SHY327689 SRU327689 TBQ327689 TLM327689 TVI327689 UFE327689 UPA327689 UYW327689 VIS327689 VSO327689 WCK327689 WMG327689 WWC327689 L393225 JQ393225 TM393225 ADI393225 ANE393225 AXA393225 BGW393225 BQS393225 CAO393225 CKK393225 CUG393225 DEC393225 DNY393225 DXU393225 EHQ393225 ERM393225 FBI393225 FLE393225 FVA393225 GEW393225 GOS393225 GYO393225 HIK393225 HSG393225 ICC393225 ILY393225 IVU393225 JFQ393225 JPM393225 JZI393225 KJE393225 KTA393225 LCW393225 LMS393225 LWO393225 MGK393225 MQG393225 NAC393225 NJY393225 NTU393225 ODQ393225 ONM393225 OXI393225 PHE393225 PRA393225 QAW393225 QKS393225 QUO393225 REK393225 ROG393225 RYC393225 SHY393225 SRU393225 TBQ393225 TLM393225 TVI393225 UFE393225 UPA393225 UYW393225 VIS393225 VSO393225 WCK393225 WMG393225 WWC393225 L458761 JQ458761 TM458761 ADI458761 ANE458761 AXA458761 BGW458761 BQS458761 CAO458761 CKK458761 CUG458761 DEC458761 DNY458761 DXU458761 EHQ458761 ERM458761 FBI458761 FLE458761 FVA458761 GEW458761 GOS458761 GYO458761 HIK458761 HSG458761 ICC458761 ILY458761 IVU458761 JFQ458761 JPM458761 JZI458761 KJE458761 KTA458761 LCW458761 LMS458761 LWO458761 MGK458761 MQG458761 NAC458761 NJY458761 NTU458761 ODQ458761 ONM458761 OXI458761 PHE458761 PRA458761 QAW458761 QKS458761 QUO458761 REK458761 ROG458761 RYC458761 SHY458761 SRU458761 TBQ458761 TLM458761 TVI458761 UFE458761 UPA458761 UYW458761 VIS458761 VSO458761 WCK458761 WMG458761 WWC458761 L524297 JQ524297 TM524297 ADI524297 ANE524297 AXA524297 BGW524297 BQS524297 CAO524297 CKK524297 CUG524297 DEC524297 DNY524297 DXU524297 EHQ524297 ERM524297 FBI524297 FLE524297 FVA524297 GEW524297 GOS524297 GYO524297 HIK524297 HSG524297 ICC524297 ILY524297 IVU524297 JFQ524297 JPM524297 JZI524297 KJE524297 KTA524297 LCW524297 LMS524297 LWO524297 MGK524297 MQG524297 NAC524297 NJY524297 NTU524297 ODQ524297 ONM524297 OXI524297 PHE524297 PRA524297 QAW524297 QKS524297 QUO524297 REK524297 ROG524297 RYC524297 SHY524297 SRU524297 TBQ524297 TLM524297 TVI524297 UFE524297 UPA524297 UYW524297 VIS524297 VSO524297 WCK524297 WMG524297 WWC524297 L589833 JQ589833 TM589833 ADI589833 ANE589833 AXA589833 BGW589833 BQS589833 CAO589833 CKK589833 CUG589833 DEC589833 DNY589833 DXU589833 EHQ589833 ERM589833 FBI589833 FLE589833 FVA589833 GEW589833 GOS589833 GYO589833 HIK589833 HSG589833 ICC589833 ILY589833 IVU589833 JFQ589833 JPM589833 JZI589833 KJE589833 KTA589833 LCW589833 LMS589833 LWO589833 MGK589833 MQG589833 NAC589833 NJY589833 NTU589833 ODQ589833 ONM589833 OXI589833 PHE589833 PRA589833 QAW589833 QKS589833 QUO589833 REK589833 ROG589833 RYC589833 SHY589833 SRU589833 TBQ589833 TLM589833 TVI589833 UFE589833 UPA589833 UYW589833 VIS589833 VSO589833 WCK589833 WMG589833 WWC589833 L655369 JQ655369 TM655369 ADI655369 ANE655369 AXA655369 BGW655369 BQS655369 CAO655369 CKK655369 CUG655369 DEC655369 DNY655369 DXU655369 EHQ655369 ERM655369 FBI655369 FLE655369 FVA655369 GEW655369 GOS655369 GYO655369 HIK655369 HSG655369 ICC655369 ILY655369 IVU655369 JFQ655369 JPM655369 JZI655369 KJE655369 KTA655369 LCW655369 LMS655369 LWO655369 MGK655369 MQG655369 NAC655369 NJY655369 NTU655369 ODQ655369 ONM655369 OXI655369 PHE655369 PRA655369 QAW655369 QKS655369 QUO655369 REK655369 ROG655369 RYC655369 SHY655369 SRU655369 TBQ655369 TLM655369 TVI655369 UFE655369 UPA655369 UYW655369 VIS655369 VSO655369 WCK655369 WMG655369 WWC655369 L720905 JQ720905 TM720905 ADI720905 ANE720905 AXA720905 BGW720905 BQS720905 CAO720905 CKK720905 CUG720905 DEC720905 DNY720905 DXU720905 EHQ720905 ERM720905 FBI720905 FLE720905 FVA720905 GEW720905 GOS720905 GYO720905 HIK720905 HSG720905 ICC720905 ILY720905 IVU720905 JFQ720905 JPM720905 JZI720905 KJE720905 KTA720905 LCW720905 LMS720905 LWO720905 MGK720905 MQG720905 NAC720905 NJY720905 NTU720905 ODQ720905 ONM720905 OXI720905 PHE720905 PRA720905 QAW720905 QKS720905 QUO720905 REK720905 ROG720905 RYC720905 SHY720905 SRU720905 TBQ720905 TLM720905 TVI720905 UFE720905 UPA720905 UYW720905 VIS720905 VSO720905 WCK720905 WMG720905 WWC720905 L786441 JQ786441 TM786441 ADI786441 ANE786441 AXA786441 BGW786441 BQS786441 CAO786441 CKK786441 CUG786441 DEC786441 DNY786441 DXU786441 EHQ786441 ERM786441 FBI786441 FLE786441 FVA786441 GEW786441 GOS786441 GYO786441 HIK786441 HSG786441 ICC786441 ILY786441 IVU786441 JFQ786441 JPM786441 JZI786441 KJE786441 KTA786441 LCW786441 LMS786441 LWO786441 MGK786441 MQG786441 NAC786441 NJY786441 NTU786441 ODQ786441 ONM786441 OXI786441 PHE786441 PRA786441 QAW786441 QKS786441 QUO786441 REK786441 ROG786441 RYC786441 SHY786441 SRU786441 TBQ786441 TLM786441 TVI786441 UFE786441 UPA786441 UYW786441 VIS786441 VSO786441 WCK786441 WMG786441 WWC786441 L851977 JQ851977 TM851977 ADI851977 ANE851977 AXA851977 BGW851977 BQS851977 CAO851977 CKK851977 CUG851977 DEC851977 DNY851977 DXU851977 EHQ851977 ERM851977 FBI851977 FLE851977 FVA851977 GEW851977 GOS851977 GYO851977 HIK851977 HSG851977 ICC851977 ILY851977 IVU851977 JFQ851977 JPM851977 JZI851977 KJE851977 KTA851977 LCW851977 LMS851977 LWO851977 MGK851977 MQG851977 NAC851977 NJY851977 NTU851977 ODQ851977 ONM851977 OXI851977 PHE851977 PRA851977 QAW851977 QKS851977 QUO851977 REK851977 ROG851977 RYC851977 SHY851977 SRU851977 TBQ851977 TLM851977 TVI851977 UFE851977 UPA851977 UYW851977 VIS851977 VSO851977 WCK851977 WMG851977 WWC851977 L917513 JQ917513 TM917513 ADI917513 ANE917513 AXA917513 BGW917513 BQS917513 CAO917513 CKK917513 CUG917513 DEC917513 DNY917513 DXU917513 EHQ917513 ERM917513 FBI917513 FLE917513 FVA917513 GEW917513 GOS917513 GYO917513 HIK917513 HSG917513 ICC917513 ILY917513 IVU917513 JFQ917513 JPM917513 JZI917513 KJE917513 KTA917513 LCW917513 LMS917513 LWO917513 MGK917513 MQG917513 NAC917513 NJY917513 NTU917513 ODQ917513 ONM917513 OXI917513 PHE917513 PRA917513 QAW917513 QKS917513 QUO917513 REK917513 ROG917513 RYC917513 SHY917513 SRU917513 TBQ917513 TLM917513 TVI917513 UFE917513 UPA917513 UYW917513 VIS917513 VSO917513 WCK917513 WMG917513 WWC917513 L983049 JQ983049 TM983049 ADI983049 ANE983049 AXA983049 BGW983049 BQS983049 CAO983049 CKK983049 CUG983049 DEC983049 DNY983049 DXU983049 EHQ983049 ERM983049 FBI983049 FLE983049 FVA983049 GEW983049 GOS983049 GYO983049 HIK983049 HSG983049 ICC983049 ILY983049 IVU983049 JFQ983049 JPM983049 JZI983049 KJE983049 KTA983049 LCW983049 LMS983049 LWO983049 MGK983049 MQG983049 NAC983049 NJY983049 NTU983049 ODQ983049 ONM983049 OXI983049 PHE983049 PRA983049 QAW983049 QKS983049 QUO983049 REK983049 ROG983049 RYC983049 SHY983049 SRU983049 TBQ983049 TLM983049 TVI983049 UFE983049 UPA983049 UYW983049 VIS983049 VSO983049 WCK983049 WMG983049 WWC983049 O14 JT65545 TP65545 ADL65545 ANH65545 AXD65545 BGZ65545 BQV65545 CAR65545 CKN65545 CUJ65545 DEF65545 DOB65545 DXX65545 EHT65545 ERP65545 FBL65545 FLH65545 FVD65545 GEZ65545 GOV65545 GYR65545 HIN65545 HSJ65545 ICF65545 IMB65545 IVX65545 JFT65545 JPP65545 JZL65545 KJH65545 KTD65545 LCZ65545 LMV65545 LWR65545 MGN65545 MQJ65545 NAF65545 NKB65545 NTX65545 ODT65545 ONP65545 OXL65545 PHH65545 PRD65545 QAZ65545 QKV65545 QUR65545 REN65545 ROJ65545 RYF65545 SIB65545 SRX65545 TBT65545 TLP65545 TVL65545 UFH65545 UPD65545 UYZ65545 VIV65545 VSR65545 WCN65545 WMJ65545 WWF65545 JT131081 TP131081 ADL131081 ANH131081 AXD131081 BGZ131081 BQV131081 CAR131081 CKN131081 CUJ131081 DEF131081 DOB131081 DXX131081 EHT131081 ERP131081 FBL131081 FLH131081 FVD131081 GEZ131081 GOV131081 GYR131081 HIN131081 HSJ131081 ICF131081 IMB131081 IVX131081 JFT131081 JPP131081 JZL131081 KJH131081 KTD131081 LCZ131081 LMV131081 LWR131081 MGN131081 MQJ131081 NAF131081 NKB131081 NTX131081 ODT131081 ONP131081 OXL131081 PHH131081 PRD131081 QAZ131081 QKV131081 QUR131081 REN131081 ROJ131081 RYF131081 SIB131081 SRX131081 TBT131081 TLP131081 TVL131081 UFH131081 UPD131081 UYZ131081 VIV131081 VSR131081 WCN131081 WMJ131081 WWF131081 JT196617 TP196617 ADL196617 ANH196617 AXD196617 BGZ196617 BQV196617 CAR196617 CKN196617 CUJ196617 DEF196617 DOB196617 DXX196617 EHT196617 ERP196617 FBL196617 FLH196617 FVD196617 GEZ196617 GOV196617 GYR196617 HIN196617 HSJ196617 ICF196617 IMB196617 IVX196617 JFT196617 JPP196617 JZL196617 KJH196617 KTD196617 LCZ196617 LMV196617 LWR196617 MGN196617 MQJ196617 NAF196617 NKB196617 NTX196617 ODT196617 ONP196617 OXL196617 PHH196617 PRD196617 QAZ196617 QKV196617 QUR196617 REN196617 ROJ196617 RYF196617 SIB196617 SRX196617 TBT196617 TLP196617 TVL196617 UFH196617 UPD196617 UYZ196617 VIV196617 VSR196617 WCN196617 WMJ196617 WWF196617 JT262153 TP262153 ADL262153 ANH262153 AXD262153 BGZ262153 BQV262153 CAR262153 CKN262153 CUJ262153 DEF262153 DOB262153 DXX262153 EHT262153 ERP262153 FBL262153 FLH262153 FVD262153 GEZ262153 GOV262153 GYR262153 HIN262153 HSJ262153 ICF262153 IMB262153 IVX262153 JFT262153 JPP262153 JZL262153 KJH262153 KTD262153 LCZ262153 LMV262153 LWR262153 MGN262153 MQJ262153 NAF262153 NKB262153 NTX262153 ODT262153 ONP262153 OXL262153 PHH262153 PRD262153 QAZ262153 QKV262153 QUR262153 REN262153 ROJ262153 RYF262153 SIB262153 SRX262153 TBT262153 TLP262153 TVL262153 UFH262153 UPD262153 UYZ262153 VIV262153 VSR262153 WCN262153 WMJ262153 WWF262153 JT327689 TP327689 ADL327689 ANH327689 AXD327689 BGZ327689 BQV327689 CAR327689 CKN327689 CUJ327689 DEF327689 DOB327689 DXX327689 EHT327689 ERP327689 FBL327689 FLH327689 FVD327689 GEZ327689 GOV327689 GYR327689 HIN327689 HSJ327689 ICF327689 IMB327689 IVX327689 JFT327689 JPP327689 JZL327689 KJH327689 KTD327689 LCZ327689 LMV327689 LWR327689 MGN327689 MQJ327689 NAF327689 NKB327689 NTX327689 ODT327689 ONP327689 OXL327689 PHH327689 PRD327689 QAZ327689 QKV327689 QUR327689 REN327689 ROJ327689 RYF327689 SIB327689 SRX327689 TBT327689 TLP327689 TVL327689 UFH327689 UPD327689 UYZ327689 VIV327689 VSR327689 WCN327689 WMJ327689 WWF327689 JT393225 TP393225 ADL393225 ANH393225 AXD393225 BGZ393225 BQV393225 CAR393225 CKN393225 CUJ393225 DEF393225 DOB393225 DXX393225 EHT393225 ERP393225 FBL393225 FLH393225 FVD393225 GEZ393225 GOV393225 GYR393225 HIN393225 HSJ393225 ICF393225 IMB393225 IVX393225 JFT393225 JPP393225 JZL393225 KJH393225 KTD393225 LCZ393225 LMV393225 LWR393225 MGN393225 MQJ393225 NAF393225 NKB393225 NTX393225 ODT393225 ONP393225 OXL393225 PHH393225 PRD393225 QAZ393225 QKV393225 QUR393225 REN393225 ROJ393225 RYF393225 SIB393225 SRX393225 TBT393225 TLP393225 TVL393225 UFH393225 UPD393225 UYZ393225 VIV393225 VSR393225 WCN393225 WMJ393225 WWF393225 JT458761 TP458761 ADL458761 ANH458761 AXD458761 BGZ458761 BQV458761 CAR458761 CKN458761 CUJ458761 DEF458761 DOB458761 DXX458761 EHT458761 ERP458761 FBL458761 FLH458761 FVD458761 GEZ458761 GOV458761 GYR458761 HIN458761 HSJ458761 ICF458761 IMB458761 IVX458761 JFT458761 JPP458761 JZL458761 KJH458761 KTD458761 LCZ458761 LMV458761 LWR458761 MGN458761 MQJ458761 NAF458761 NKB458761 NTX458761 ODT458761 ONP458761 OXL458761 PHH458761 PRD458761 QAZ458761 QKV458761 QUR458761 REN458761 ROJ458761 RYF458761 SIB458761 SRX458761 TBT458761 TLP458761 TVL458761 UFH458761 UPD458761 UYZ458761 VIV458761 VSR458761 WCN458761 WMJ458761 WWF458761 JT524297 TP524297 ADL524297 ANH524297 AXD524297 BGZ524297 BQV524297 CAR524297 CKN524297 CUJ524297 DEF524297 DOB524297 DXX524297 EHT524297 ERP524297 FBL524297 FLH524297 FVD524297 GEZ524297 GOV524297 GYR524297 HIN524297 HSJ524297 ICF524297 IMB524297 IVX524297 JFT524297 JPP524297 JZL524297 KJH524297 KTD524297 LCZ524297 LMV524297 LWR524297 MGN524297 MQJ524297 NAF524297 NKB524297 NTX524297 ODT524297 ONP524297 OXL524297 PHH524297 PRD524297 QAZ524297 QKV524297 QUR524297 REN524297 ROJ524297 RYF524297 SIB524297 SRX524297 TBT524297 TLP524297 TVL524297 UFH524297 UPD524297 UYZ524297 VIV524297 VSR524297 WCN524297 WMJ524297 WWF524297 JT589833 TP589833 ADL589833 ANH589833 AXD589833 BGZ589833 BQV589833 CAR589833 CKN589833 CUJ589833 DEF589833 DOB589833 DXX589833 EHT589833 ERP589833 FBL589833 FLH589833 FVD589833 GEZ589833 GOV589833 GYR589833 HIN589833 HSJ589833 ICF589833 IMB589833 IVX589833 JFT589833 JPP589833 JZL589833 KJH589833 KTD589833 LCZ589833 LMV589833 LWR589833 MGN589833 MQJ589833 NAF589833 NKB589833 NTX589833 ODT589833 ONP589833 OXL589833 PHH589833 PRD589833 QAZ589833 QKV589833 QUR589833 REN589833 ROJ589833 RYF589833 SIB589833 SRX589833 TBT589833 TLP589833 TVL589833 UFH589833 UPD589833 UYZ589833 VIV589833 VSR589833 WCN589833 WMJ589833 WWF589833 JT655369 TP655369 ADL655369 ANH655369 AXD655369 BGZ655369 BQV655369 CAR655369 CKN655369 CUJ655369 DEF655369 DOB655369 DXX655369 EHT655369 ERP655369 FBL655369 FLH655369 FVD655369 GEZ655369 GOV655369 GYR655369 HIN655369 HSJ655369 ICF655369 IMB655369 IVX655369 JFT655369 JPP655369 JZL655369 KJH655369 KTD655369 LCZ655369 LMV655369 LWR655369 MGN655369 MQJ655369 NAF655369 NKB655369 NTX655369 ODT655369 ONP655369 OXL655369 PHH655369 PRD655369 QAZ655369 QKV655369 QUR655369 REN655369 ROJ655369 RYF655369 SIB655369 SRX655369 TBT655369 TLP655369 TVL655369 UFH655369 UPD655369 UYZ655369 VIV655369 VSR655369 WCN655369 WMJ655369 WWF655369 JT720905 TP720905 ADL720905 ANH720905 AXD720905 BGZ720905 BQV720905 CAR720905 CKN720905 CUJ720905 DEF720905 DOB720905 DXX720905 EHT720905 ERP720905 FBL720905 FLH720905 FVD720905 GEZ720905 GOV720905 GYR720905 HIN720905 HSJ720905 ICF720905 IMB720905 IVX720905 JFT720905 JPP720905 JZL720905 KJH720905 KTD720905 LCZ720905 LMV720905 LWR720905 MGN720905 MQJ720905 NAF720905 NKB720905 NTX720905 ODT720905 ONP720905 OXL720905 PHH720905 PRD720905 QAZ720905 QKV720905 QUR720905 REN720905 ROJ720905 RYF720905 SIB720905 SRX720905 TBT720905 TLP720905 TVL720905 UFH720905 UPD720905 UYZ720905 VIV720905 VSR720905 WCN720905 WMJ720905 WWF720905 JT786441 TP786441 ADL786441 ANH786441 AXD786441 BGZ786441 BQV786441 CAR786441 CKN786441 CUJ786441 DEF786441 DOB786441 DXX786441 EHT786441 ERP786441 FBL786441 FLH786441 FVD786441 GEZ786441 GOV786441 GYR786441 HIN786441 HSJ786441 ICF786441 IMB786441 IVX786441 JFT786441 JPP786441 JZL786441 KJH786441 KTD786441 LCZ786441 LMV786441 LWR786441 MGN786441 MQJ786441 NAF786441 NKB786441 NTX786441 ODT786441 ONP786441 OXL786441 PHH786441 PRD786441 QAZ786441 QKV786441 QUR786441 REN786441 ROJ786441 RYF786441 SIB786441 SRX786441 TBT786441 TLP786441 TVL786441 UFH786441 UPD786441 UYZ786441 VIV786441 VSR786441 WCN786441 WMJ786441 WWF786441 JT851977 TP851977 ADL851977 ANH851977 AXD851977 BGZ851977 BQV851977 CAR851977 CKN851977 CUJ851977 DEF851977 DOB851977 DXX851977 EHT851977 ERP851977 FBL851977 FLH851977 FVD851977 GEZ851977 GOV851977 GYR851977 HIN851977 HSJ851977 ICF851977 IMB851977 IVX851977 JFT851977 JPP851977 JZL851977 KJH851977 KTD851977 LCZ851977 LMV851977 LWR851977 MGN851977 MQJ851977 NAF851977 NKB851977 NTX851977 ODT851977 ONP851977 OXL851977 PHH851977 PRD851977 QAZ851977 QKV851977 QUR851977 REN851977 ROJ851977 RYF851977 SIB851977 SRX851977 TBT851977 TLP851977 TVL851977 UFH851977 UPD851977 UYZ851977 VIV851977 VSR851977 WCN851977 WMJ851977 WWF851977 JT917513 TP917513 ADL917513 ANH917513 AXD917513 BGZ917513 BQV917513 CAR917513 CKN917513 CUJ917513 DEF917513 DOB917513 DXX917513 EHT917513 ERP917513 FBL917513 FLH917513 FVD917513 GEZ917513 GOV917513 GYR917513 HIN917513 HSJ917513 ICF917513 IMB917513 IVX917513 JFT917513 JPP917513 JZL917513 KJH917513 KTD917513 LCZ917513 LMV917513 LWR917513 MGN917513 MQJ917513 NAF917513 NKB917513 NTX917513 ODT917513 ONP917513 OXL917513 PHH917513 PRD917513 QAZ917513 QKV917513 QUR917513 REN917513 ROJ917513 RYF917513 SIB917513 SRX917513 TBT917513 TLP917513 TVL917513 UFH917513 UPD917513 UYZ917513 VIV917513 VSR917513 WCN917513 WMJ917513 WWF917513 JT983049 TP983049 ADL983049 ANH983049 AXD983049 BGZ983049 BQV983049 CAR983049 CKN983049 CUJ983049 DEF983049 DOB983049 DXX983049 EHT983049 ERP983049 FBL983049 FLH983049 FVD983049 GEZ983049 GOV983049 GYR983049 HIN983049 HSJ983049 ICF983049 IMB983049 IVX983049 JFT983049 JPP983049 JZL983049 KJH983049 KTD983049 LCZ983049 LMV983049 LWR983049 MGN983049 MQJ983049 NAF983049 NKB983049 NTX983049 ODT983049 ONP983049 OXL983049 PHH983049 PRD983049 QAZ983049 QKV983049 QUR983049 REN983049 ROJ983049 RYF983049 SIB983049 SRX983049 TBT983049 TLP983049 TVL983049 UFH983049 UPD983049 UYZ983049 VIV983049 VSR983049 WCN983049 WMJ983049 WWF983049 R7:U7 R65545:U65545 JW65545 TS65545 ADO65545 ANK65545 AXG65545 BHC65545 BQY65545 CAU65545 CKQ65545 CUM65545 DEI65545 DOE65545 DYA65545 EHW65545 ERS65545 FBO65545 FLK65545 FVG65545 GFC65545 GOY65545 GYU65545 HIQ65545 HSM65545 ICI65545 IME65545 IWA65545 JFW65545 JPS65545 JZO65545 KJK65545 KTG65545 LDC65545 LMY65545 LWU65545 MGQ65545 MQM65545 NAI65545 NKE65545 NUA65545 ODW65545 ONS65545 OXO65545 PHK65545 PRG65545 QBC65545 QKY65545 QUU65545 REQ65545 ROM65545 RYI65545 SIE65545 SSA65545 TBW65545 TLS65545 TVO65545 UFK65545 UPG65545 UZC65545 VIY65545 VSU65545 WCQ65545 WMM65545 WWI65545 R131081:U131081 JW131081 TS131081 ADO131081 ANK131081 AXG131081 BHC131081 BQY131081 CAU131081 CKQ131081 CUM131081 DEI131081 DOE131081 DYA131081 EHW131081 ERS131081 FBO131081 FLK131081 FVG131081 GFC131081 GOY131081 GYU131081 HIQ131081 HSM131081 ICI131081 IME131081 IWA131081 JFW131081 JPS131081 JZO131081 KJK131081 KTG131081 LDC131081 LMY131081 LWU131081 MGQ131081 MQM131081 NAI131081 NKE131081 NUA131081 ODW131081 ONS131081 OXO131081 PHK131081 PRG131081 QBC131081 QKY131081 QUU131081 REQ131081 ROM131081 RYI131081 SIE131081 SSA131081 TBW131081 TLS131081 TVO131081 UFK131081 UPG131081 UZC131081 VIY131081 VSU131081 WCQ131081 WMM131081 WWI131081 R196617:U196617 JW196617 TS196617 ADO196617 ANK196617 AXG196617 BHC196617 BQY196617 CAU196617 CKQ196617 CUM196617 DEI196617 DOE196617 DYA196617 EHW196617 ERS196617 FBO196617 FLK196617 FVG196617 GFC196617 GOY196617 GYU196617 HIQ196617 HSM196617 ICI196617 IME196617 IWA196617 JFW196617 JPS196617 JZO196617 KJK196617 KTG196617 LDC196617 LMY196617 LWU196617 MGQ196617 MQM196617 NAI196617 NKE196617 NUA196617 ODW196617 ONS196617 OXO196617 PHK196617 PRG196617 QBC196617 QKY196617 QUU196617 REQ196617 ROM196617 RYI196617 SIE196617 SSA196617 TBW196617 TLS196617 TVO196617 UFK196617 UPG196617 UZC196617 VIY196617 VSU196617 WCQ196617 WMM196617 WWI196617 R262153:U262153 JW262153 TS262153 ADO262153 ANK262153 AXG262153 BHC262153 BQY262153 CAU262153 CKQ262153 CUM262153 DEI262153 DOE262153 DYA262153 EHW262153 ERS262153 FBO262153 FLK262153 FVG262153 GFC262153 GOY262153 GYU262153 HIQ262153 HSM262153 ICI262153 IME262153 IWA262153 JFW262153 JPS262153 JZO262153 KJK262153 KTG262153 LDC262153 LMY262153 LWU262153 MGQ262153 MQM262153 NAI262153 NKE262153 NUA262153 ODW262153 ONS262153 OXO262153 PHK262153 PRG262153 QBC262153 QKY262153 QUU262153 REQ262153 ROM262153 RYI262153 SIE262153 SSA262153 TBW262153 TLS262153 TVO262153 UFK262153 UPG262153 UZC262153 VIY262153 VSU262153 WCQ262153 WMM262153 WWI262153 R327689:U327689 JW327689 TS327689 ADO327689 ANK327689 AXG327689 BHC327689 BQY327689 CAU327689 CKQ327689 CUM327689 DEI327689 DOE327689 DYA327689 EHW327689 ERS327689 FBO327689 FLK327689 FVG327689 GFC327689 GOY327689 GYU327689 HIQ327689 HSM327689 ICI327689 IME327689 IWA327689 JFW327689 JPS327689 JZO327689 KJK327689 KTG327689 LDC327689 LMY327689 LWU327689 MGQ327689 MQM327689 NAI327689 NKE327689 NUA327689 ODW327689 ONS327689 OXO327689 PHK327689 PRG327689 QBC327689 QKY327689 QUU327689 REQ327689 ROM327689 RYI327689 SIE327689 SSA327689 TBW327689 TLS327689 TVO327689 UFK327689 UPG327689 UZC327689 VIY327689 VSU327689 WCQ327689 WMM327689 WWI327689 R393225:U393225 JW393225 TS393225 ADO393225 ANK393225 AXG393225 BHC393225 BQY393225 CAU393225 CKQ393225 CUM393225 DEI393225 DOE393225 DYA393225 EHW393225 ERS393225 FBO393225 FLK393225 FVG393225 GFC393225 GOY393225 GYU393225 HIQ393225 HSM393225 ICI393225 IME393225 IWA393225 JFW393225 JPS393225 JZO393225 KJK393225 KTG393225 LDC393225 LMY393225 LWU393225 MGQ393225 MQM393225 NAI393225 NKE393225 NUA393225 ODW393225 ONS393225 OXO393225 PHK393225 PRG393225 QBC393225 QKY393225 QUU393225 REQ393225 ROM393225 RYI393225 SIE393225 SSA393225 TBW393225 TLS393225 TVO393225 UFK393225 UPG393225 UZC393225 VIY393225 VSU393225 WCQ393225 WMM393225 WWI393225 R458761:U458761 JW458761 TS458761 ADO458761 ANK458761 AXG458761 BHC458761 BQY458761 CAU458761 CKQ458761 CUM458761 DEI458761 DOE458761 DYA458761 EHW458761 ERS458761 FBO458761 FLK458761 FVG458761 GFC458761 GOY458761 GYU458761 HIQ458761 HSM458761 ICI458761 IME458761 IWA458761 JFW458761 JPS458761 JZO458761 KJK458761 KTG458761 LDC458761 LMY458761 LWU458761 MGQ458761 MQM458761 NAI458761 NKE458761 NUA458761 ODW458761 ONS458761 OXO458761 PHK458761 PRG458761 QBC458761 QKY458761 QUU458761 REQ458761 ROM458761 RYI458761 SIE458761 SSA458761 TBW458761 TLS458761 TVO458761 UFK458761 UPG458761 UZC458761 VIY458761 VSU458761 WCQ458761 WMM458761 WWI458761 R524297:U524297 JW524297 TS524297 ADO524297 ANK524297 AXG524297 BHC524297 BQY524297 CAU524297 CKQ524297 CUM524297 DEI524297 DOE524297 DYA524297 EHW524297 ERS524297 FBO524297 FLK524297 FVG524297 GFC524297 GOY524297 GYU524297 HIQ524297 HSM524297 ICI524297 IME524297 IWA524297 JFW524297 JPS524297 JZO524297 KJK524297 KTG524297 LDC524297 LMY524297 LWU524297 MGQ524297 MQM524297 NAI524297 NKE524297 NUA524297 ODW524297 ONS524297 OXO524297 PHK524297 PRG524297 QBC524297 QKY524297 QUU524297 REQ524297 ROM524297 RYI524297 SIE524297 SSA524297 TBW524297 TLS524297 TVO524297 UFK524297 UPG524297 UZC524297 VIY524297 VSU524297 WCQ524297 WMM524297 WWI524297 R589833:U589833 JW589833 TS589833 ADO589833 ANK589833 AXG589833 BHC589833 BQY589833 CAU589833 CKQ589833 CUM589833 DEI589833 DOE589833 DYA589833 EHW589833 ERS589833 FBO589833 FLK589833 FVG589833 GFC589833 GOY589833 GYU589833 HIQ589833 HSM589833 ICI589833 IME589833 IWA589833 JFW589833 JPS589833 JZO589833 KJK589833 KTG589833 LDC589833 LMY589833 LWU589833 MGQ589833 MQM589833 NAI589833 NKE589833 NUA589833 ODW589833 ONS589833 OXO589833 PHK589833 PRG589833 QBC589833 QKY589833 QUU589833 REQ589833 ROM589833 RYI589833 SIE589833 SSA589833 TBW589833 TLS589833 TVO589833 UFK589833 UPG589833 UZC589833 VIY589833 VSU589833 WCQ589833 WMM589833 WWI589833 R655369:U655369 JW655369 TS655369 ADO655369 ANK655369 AXG655369 BHC655369 BQY655369 CAU655369 CKQ655369 CUM655369 DEI655369 DOE655369 DYA655369 EHW655369 ERS655369 FBO655369 FLK655369 FVG655369 GFC655369 GOY655369 GYU655369 HIQ655369 HSM655369 ICI655369 IME655369 IWA655369 JFW655369 JPS655369 JZO655369 KJK655369 KTG655369 LDC655369 LMY655369 LWU655369 MGQ655369 MQM655369 NAI655369 NKE655369 NUA655369 ODW655369 ONS655369 OXO655369 PHK655369 PRG655369 QBC655369 QKY655369 QUU655369 REQ655369 ROM655369 RYI655369 SIE655369 SSA655369 TBW655369 TLS655369 TVO655369 UFK655369 UPG655369 UZC655369 VIY655369 VSU655369 WCQ655369 WMM655369 WWI655369 R720905:U720905 JW720905 TS720905 ADO720905 ANK720905 AXG720905 BHC720905 BQY720905 CAU720905 CKQ720905 CUM720905 DEI720905 DOE720905 DYA720905 EHW720905 ERS720905 FBO720905 FLK720905 FVG720905 GFC720905 GOY720905 GYU720905 HIQ720905 HSM720905 ICI720905 IME720905 IWA720905 JFW720905 JPS720905 JZO720905 KJK720905 KTG720905 LDC720905 LMY720905 LWU720905 MGQ720905 MQM720905 NAI720905 NKE720905 NUA720905 ODW720905 ONS720905 OXO720905 PHK720905 PRG720905 QBC720905 QKY720905 QUU720905 REQ720905 ROM720905 RYI720905 SIE720905 SSA720905 TBW720905 TLS720905 TVO720905 UFK720905 UPG720905 UZC720905 VIY720905 VSU720905 WCQ720905 WMM720905 WWI720905 R786441:U786441 JW786441 TS786441 ADO786441 ANK786441 AXG786441 BHC786441 BQY786441 CAU786441 CKQ786441 CUM786441 DEI786441 DOE786441 DYA786441 EHW786441 ERS786441 FBO786441 FLK786441 FVG786441 GFC786441 GOY786441 GYU786441 HIQ786441 HSM786441 ICI786441 IME786441 IWA786441 JFW786441 JPS786441 JZO786441 KJK786441 KTG786441 LDC786441 LMY786441 LWU786441 MGQ786441 MQM786441 NAI786441 NKE786441 NUA786441 ODW786441 ONS786441 OXO786441 PHK786441 PRG786441 QBC786441 QKY786441 QUU786441 REQ786441 ROM786441 RYI786441 SIE786441 SSA786441 TBW786441 TLS786441 TVO786441 UFK786441 UPG786441 UZC786441 VIY786441 VSU786441 WCQ786441 WMM786441 WWI786441 R851977:U851977 JW851977 TS851977 ADO851977 ANK851977 AXG851977 BHC851977 BQY851977 CAU851977 CKQ851977 CUM851977 DEI851977 DOE851977 DYA851977 EHW851977 ERS851977 FBO851977 FLK851977 FVG851977 GFC851977 GOY851977 GYU851977 HIQ851977 HSM851977 ICI851977 IME851977 IWA851977 JFW851977 JPS851977 JZO851977 KJK851977 KTG851977 LDC851977 LMY851977 LWU851977 MGQ851977 MQM851977 NAI851977 NKE851977 NUA851977 ODW851977 ONS851977 OXO851977 PHK851977 PRG851977 QBC851977 QKY851977 QUU851977 REQ851977 ROM851977 RYI851977 SIE851977 SSA851977 TBW851977 TLS851977 TVO851977 UFK851977 UPG851977 UZC851977 VIY851977 VSU851977 WCQ851977 WMM851977 WWI851977 R917513:U917513 JW917513 TS917513 ADO917513 ANK917513 AXG917513 BHC917513 BQY917513 CAU917513 CKQ917513 CUM917513 DEI917513 DOE917513 DYA917513 EHW917513 ERS917513 FBO917513 FLK917513 FVG917513 GFC917513 GOY917513 GYU917513 HIQ917513 HSM917513 ICI917513 IME917513 IWA917513 JFW917513 JPS917513 JZO917513 KJK917513 KTG917513 LDC917513 LMY917513 LWU917513 MGQ917513 MQM917513 NAI917513 NKE917513 NUA917513 ODW917513 ONS917513 OXO917513 PHK917513 PRG917513 QBC917513 QKY917513 QUU917513 REQ917513 ROM917513 RYI917513 SIE917513 SSA917513 TBW917513 TLS917513 TVO917513 UFK917513 UPG917513 UZC917513 VIY917513 VSU917513 WCQ917513 WMM917513 WWI917513 R983049:U983049 JW983049 TS983049 ADO983049 ANK983049 AXG983049 BHC983049 BQY983049 CAU983049 CKQ983049 CUM983049 DEI983049 DOE983049 DYA983049 EHW983049 ERS983049 FBO983049 FLK983049 FVG983049 GFC983049 GOY983049 GYU983049 HIQ983049 HSM983049 ICI983049 IME983049 IWA983049 JFW983049 JPS983049 JZO983049 KJK983049 KTG983049 LDC983049 LMY983049 LWU983049 MGQ983049 MQM983049 NAI983049 NKE983049 NUA983049 ODW983049 ONS983049 OXO983049 PHK983049 PRG983049 QBC983049 QKY983049 QUU983049 REQ983049 ROM983049 RYI983049 SIE983049 SSA983049 TBW983049 TLS983049 TVO983049 UFK983049 UPG983049 UZC983049 VIY983049 VSU983049 WCQ983049 WMM983049 WWI983049 F65552 JK65552 TG65552 ADC65552 AMY65552 AWU65552 BGQ65552 BQM65552 CAI65552 CKE65552 CUA65552 DDW65552 DNS65552 DXO65552 EHK65552 ERG65552 FBC65552 FKY65552 FUU65552 GEQ65552 GOM65552 GYI65552 HIE65552 HSA65552 IBW65552 ILS65552 IVO65552 JFK65552 JPG65552 JZC65552 KIY65552 KSU65552 LCQ65552 LMM65552 LWI65552 MGE65552 MQA65552 MZW65552 NJS65552 NTO65552 ODK65552 ONG65552 OXC65552 PGY65552 PQU65552 QAQ65552 QKM65552 QUI65552 REE65552 ROA65552 RXW65552 SHS65552 SRO65552 TBK65552 TLG65552 TVC65552 UEY65552 UOU65552 UYQ65552 VIM65552 VSI65552 WCE65552 WMA65552 WVW65552 F131088 JK131088 TG131088 ADC131088 AMY131088 AWU131088 BGQ131088 BQM131088 CAI131088 CKE131088 CUA131088 DDW131088 DNS131088 DXO131088 EHK131088 ERG131088 FBC131088 FKY131088 FUU131088 GEQ131088 GOM131088 GYI131088 HIE131088 HSA131088 IBW131088 ILS131088 IVO131088 JFK131088 JPG131088 JZC131088 KIY131088 KSU131088 LCQ131088 LMM131088 LWI131088 MGE131088 MQA131088 MZW131088 NJS131088 NTO131088 ODK131088 ONG131088 OXC131088 PGY131088 PQU131088 QAQ131088 QKM131088 QUI131088 REE131088 ROA131088 RXW131088 SHS131088 SRO131088 TBK131088 TLG131088 TVC131088 UEY131088 UOU131088 UYQ131088 VIM131088 VSI131088 WCE131088 WMA131088 WVW131088 F196624 JK196624 TG196624 ADC196624 AMY196624 AWU196624 BGQ196624 BQM196624 CAI196624 CKE196624 CUA196624 DDW196624 DNS196624 DXO196624 EHK196624 ERG196624 FBC196624 FKY196624 FUU196624 GEQ196624 GOM196624 GYI196624 HIE196624 HSA196624 IBW196624 ILS196624 IVO196624 JFK196624 JPG196624 JZC196624 KIY196624 KSU196624 LCQ196624 LMM196624 LWI196624 MGE196624 MQA196624 MZW196624 NJS196624 NTO196624 ODK196624 ONG196624 OXC196624 PGY196624 PQU196624 QAQ196624 QKM196624 QUI196624 REE196624 ROA196624 RXW196624 SHS196624 SRO196624 TBK196624 TLG196624 TVC196624 UEY196624 UOU196624 UYQ196624 VIM196624 VSI196624 WCE196624 WMA196624 WVW196624 F262160 JK262160 TG262160 ADC262160 AMY262160 AWU262160 BGQ262160 BQM262160 CAI262160 CKE262160 CUA262160 DDW262160 DNS262160 DXO262160 EHK262160 ERG262160 FBC262160 FKY262160 FUU262160 GEQ262160 GOM262160 GYI262160 HIE262160 HSA262160 IBW262160 ILS262160 IVO262160 JFK262160 JPG262160 JZC262160 KIY262160 KSU262160 LCQ262160 LMM262160 LWI262160 MGE262160 MQA262160 MZW262160 NJS262160 NTO262160 ODK262160 ONG262160 OXC262160 PGY262160 PQU262160 QAQ262160 QKM262160 QUI262160 REE262160 ROA262160 RXW262160 SHS262160 SRO262160 TBK262160 TLG262160 TVC262160 UEY262160 UOU262160 UYQ262160 VIM262160 VSI262160 WCE262160 WMA262160 WVW262160 F327696 JK327696 TG327696 ADC327696 AMY327696 AWU327696 BGQ327696 BQM327696 CAI327696 CKE327696 CUA327696 DDW327696 DNS327696 DXO327696 EHK327696 ERG327696 FBC327696 FKY327696 FUU327696 GEQ327696 GOM327696 GYI327696 HIE327696 HSA327696 IBW327696 ILS327696 IVO327696 JFK327696 JPG327696 JZC327696 KIY327696 KSU327696 LCQ327696 LMM327696 LWI327696 MGE327696 MQA327696 MZW327696 NJS327696 NTO327696 ODK327696 ONG327696 OXC327696 PGY327696 PQU327696 QAQ327696 QKM327696 QUI327696 REE327696 ROA327696 RXW327696 SHS327696 SRO327696 TBK327696 TLG327696 TVC327696 UEY327696 UOU327696 UYQ327696 VIM327696 VSI327696 WCE327696 WMA327696 WVW327696 F393232 JK393232 TG393232 ADC393232 AMY393232 AWU393232 BGQ393232 BQM393232 CAI393232 CKE393232 CUA393232 DDW393232 DNS393232 DXO393232 EHK393232 ERG393232 FBC393232 FKY393232 FUU393232 GEQ393232 GOM393232 GYI393232 HIE393232 HSA393232 IBW393232 ILS393232 IVO393232 JFK393232 JPG393232 JZC393232 KIY393232 KSU393232 LCQ393232 LMM393232 LWI393232 MGE393232 MQA393232 MZW393232 NJS393232 NTO393232 ODK393232 ONG393232 OXC393232 PGY393232 PQU393232 QAQ393232 QKM393232 QUI393232 REE393232 ROA393232 RXW393232 SHS393232 SRO393232 TBK393232 TLG393232 TVC393232 UEY393232 UOU393232 UYQ393232 VIM393232 VSI393232 WCE393232 WMA393232 WVW393232 F458768 JK458768 TG458768 ADC458768 AMY458768 AWU458768 BGQ458768 BQM458768 CAI458768 CKE458768 CUA458768 DDW458768 DNS458768 DXO458768 EHK458768 ERG458768 FBC458768 FKY458768 FUU458768 GEQ458768 GOM458768 GYI458768 HIE458768 HSA458768 IBW458768 ILS458768 IVO458768 JFK458768 JPG458768 JZC458768 KIY458768 KSU458768 LCQ458768 LMM458768 LWI458768 MGE458768 MQA458768 MZW458768 NJS458768 NTO458768 ODK458768 ONG458768 OXC458768 PGY458768 PQU458768 QAQ458768 QKM458768 QUI458768 REE458768 ROA458768 RXW458768 SHS458768 SRO458768 TBK458768 TLG458768 TVC458768 UEY458768 UOU458768 UYQ458768 VIM458768 VSI458768 WCE458768 WMA458768 WVW458768 F524304 JK524304 TG524304 ADC524304 AMY524304 AWU524304 BGQ524304 BQM524304 CAI524304 CKE524304 CUA524304 DDW524304 DNS524304 DXO524304 EHK524304 ERG524304 FBC524304 FKY524304 FUU524304 GEQ524304 GOM524304 GYI524304 HIE524304 HSA524304 IBW524304 ILS524304 IVO524304 JFK524304 JPG524304 JZC524304 KIY524304 KSU524304 LCQ524304 LMM524304 LWI524304 MGE524304 MQA524304 MZW524304 NJS524304 NTO524304 ODK524304 ONG524304 OXC524304 PGY524304 PQU524304 QAQ524304 QKM524304 QUI524304 REE524304 ROA524304 RXW524304 SHS524304 SRO524304 TBK524304 TLG524304 TVC524304 UEY524304 UOU524304 UYQ524304 VIM524304 VSI524304 WCE524304 WMA524304 WVW524304 F589840 JK589840 TG589840 ADC589840 AMY589840 AWU589840 BGQ589840 BQM589840 CAI589840 CKE589840 CUA589840 DDW589840 DNS589840 DXO589840 EHK589840 ERG589840 FBC589840 FKY589840 FUU589840 GEQ589840 GOM589840 GYI589840 HIE589840 HSA589840 IBW589840 ILS589840 IVO589840 JFK589840 JPG589840 JZC589840 KIY589840 KSU589840 LCQ589840 LMM589840 LWI589840 MGE589840 MQA589840 MZW589840 NJS589840 NTO589840 ODK589840 ONG589840 OXC589840 PGY589840 PQU589840 QAQ589840 QKM589840 QUI589840 REE589840 ROA589840 RXW589840 SHS589840 SRO589840 TBK589840 TLG589840 TVC589840 UEY589840 UOU589840 UYQ589840 VIM589840 VSI589840 WCE589840 WMA589840 WVW589840 F655376 JK655376 TG655376 ADC655376 AMY655376 AWU655376 BGQ655376 BQM655376 CAI655376 CKE655376 CUA655376 DDW655376 DNS655376 DXO655376 EHK655376 ERG655376 FBC655376 FKY655376 FUU655376 GEQ655376 GOM655376 GYI655376 HIE655376 HSA655376 IBW655376 ILS655376 IVO655376 JFK655376 JPG655376 JZC655376 KIY655376 KSU655376 LCQ655376 LMM655376 LWI655376 MGE655376 MQA655376 MZW655376 NJS655376 NTO655376 ODK655376 ONG655376 OXC655376 PGY655376 PQU655376 QAQ655376 QKM655376 QUI655376 REE655376 ROA655376 RXW655376 SHS655376 SRO655376 TBK655376 TLG655376 TVC655376 UEY655376 UOU655376 UYQ655376 VIM655376 VSI655376 WCE655376 WMA655376 WVW655376 F720912 JK720912 TG720912 ADC720912 AMY720912 AWU720912 BGQ720912 BQM720912 CAI720912 CKE720912 CUA720912 DDW720912 DNS720912 DXO720912 EHK720912 ERG720912 FBC720912 FKY720912 FUU720912 GEQ720912 GOM720912 GYI720912 HIE720912 HSA720912 IBW720912 ILS720912 IVO720912 JFK720912 JPG720912 JZC720912 KIY720912 KSU720912 LCQ720912 LMM720912 LWI720912 MGE720912 MQA720912 MZW720912 NJS720912 NTO720912 ODK720912 ONG720912 OXC720912 PGY720912 PQU720912 QAQ720912 QKM720912 QUI720912 REE720912 ROA720912 RXW720912 SHS720912 SRO720912 TBK720912 TLG720912 TVC720912 UEY720912 UOU720912 UYQ720912 VIM720912 VSI720912 WCE720912 WMA720912 WVW720912 F786448 JK786448 TG786448 ADC786448 AMY786448 AWU786448 BGQ786448 BQM786448 CAI786448 CKE786448 CUA786448 DDW786448 DNS786448 DXO786448 EHK786448 ERG786448 FBC786448 FKY786448 FUU786448 GEQ786448 GOM786448 GYI786448 HIE786448 HSA786448 IBW786448 ILS786448 IVO786448 JFK786448 JPG786448 JZC786448 KIY786448 KSU786448 LCQ786448 LMM786448 LWI786448 MGE786448 MQA786448 MZW786448 NJS786448 NTO786448 ODK786448 ONG786448 OXC786448 PGY786448 PQU786448 QAQ786448 QKM786448 QUI786448 REE786448 ROA786448 RXW786448 SHS786448 SRO786448 TBK786448 TLG786448 TVC786448 UEY786448 UOU786448 UYQ786448 VIM786448 VSI786448 WCE786448 WMA786448 WVW786448 F851984 JK851984 TG851984 ADC851984 AMY851984 AWU851984 BGQ851984 BQM851984 CAI851984 CKE851984 CUA851984 DDW851984 DNS851984 DXO851984 EHK851984 ERG851984 FBC851984 FKY851984 FUU851984 GEQ851984 GOM851984 GYI851984 HIE851984 HSA851984 IBW851984 ILS851984 IVO851984 JFK851984 JPG851984 JZC851984 KIY851984 KSU851984 LCQ851984 LMM851984 LWI851984 MGE851984 MQA851984 MZW851984 NJS851984 NTO851984 ODK851984 ONG851984 OXC851984 PGY851984 PQU851984 QAQ851984 QKM851984 QUI851984 REE851984 ROA851984 RXW851984 SHS851984 SRO851984 TBK851984 TLG851984 TVC851984 UEY851984 UOU851984 UYQ851984 VIM851984 VSI851984 WCE851984 WMA851984 WVW851984 F917520 JK917520 TG917520 ADC917520 AMY917520 AWU917520 BGQ917520 BQM917520 CAI917520 CKE917520 CUA917520 DDW917520 DNS917520 DXO917520 EHK917520 ERG917520 FBC917520 FKY917520 FUU917520 GEQ917520 GOM917520 GYI917520 HIE917520 HSA917520 IBW917520 ILS917520 IVO917520 JFK917520 JPG917520 JZC917520 KIY917520 KSU917520 LCQ917520 LMM917520 LWI917520 MGE917520 MQA917520 MZW917520 NJS917520 NTO917520 ODK917520 ONG917520 OXC917520 PGY917520 PQU917520 QAQ917520 QKM917520 QUI917520 REE917520 ROA917520 RXW917520 SHS917520 SRO917520 TBK917520 TLG917520 TVC917520 UEY917520 UOU917520 UYQ917520 VIM917520 VSI917520 WCE917520 WMA917520 WVW917520 F983056 JK983056 TG983056 ADC983056 AMY983056 AWU983056 BGQ983056 BQM983056 CAI983056 CKE983056 CUA983056 DDW983056 DNS983056 DXO983056 EHK983056 ERG983056 FBC983056 FKY983056 FUU983056 GEQ983056 GOM983056 GYI983056 HIE983056 HSA983056 IBW983056 ILS983056 IVO983056 JFK983056 JPG983056 JZC983056 KIY983056 KSU983056 LCQ983056 LMM983056 LWI983056 MGE983056 MQA983056 MZW983056 NJS983056 NTO983056 ODK983056 ONG983056 OXC983056 PGY983056 PQU983056 QAQ983056 QKM983056 QUI983056 REE983056 ROA983056 RXW983056 SHS983056 SRO983056 TBK983056 TLG983056 TVC983056 UEY983056 UOU983056 UYQ983056 VIM983056 VSI983056 WCE983056 WMA983056 WVW983056 I65552 JN65552 TJ65552 ADF65552 ANB65552 AWX65552 BGT65552 BQP65552 CAL65552 CKH65552 CUD65552 DDZ65552 DNV65552 DXR65552 EHN65552 ERJ65552 FBF65552 FLB65552 FUX65552 GET65552 GOP65552 GYL65552 HIH65552 HSD65552 IBZ65552 ILV65552 IVR65552 JFN65552 JPJ65552 JZF65552 KJB65552 KSX65552 LCT65552 LMP65552 LWL65552 MGH65552 MQD65552 MZZ65552 NJV65552 NTR65552 ODN65552 ONJ65552 OXF65552 PHB65552 PQX65552 QAT65552 QKP65552 QUL65552 REH65552 ROD65552 RXZ65552 SHV65552 SRR65552 TBN65552 TLJ65552 TVF65552 UFB65552 UOX65552 UYT65552 VIP65552 VSL65552 WCH65552 WMD65552 WVZ65552 I131088 JN131088 TJ131088 ADF131088 ANB131088 AWX131088 BGT131088 BQP131088 CAL131088 CKH131088 CUD131088 DDZ131088 DNV131088 DXR131088 EHN131088 ERJ131088 FBF131088 FLB131088 FUX131088 GET131088 GOP131088 GYL131088 HIH131088 HSD131088 IBZ131088 ILV131088 IVR131088 JFN131088 JPJ131088 JZF131088 KJB131088 KSX131088 LCT131088 LMP131088 LWL131088 MGH131088 MQD131088 MZZ131088 NJV131088 NTR131088 ODN131088 ONJ131088 OXF131088 PHB131088 PQX131088 QAT131088 QKP131088 QUL131088 REH131088 ROD131088 RXZ131088 SHV131088 SRR131088 TBN131088 TLJ131088 TVF131088 UFB131088 UOX131088 UYT131088 VIP131088 VSL131088 WCH131088 WMD131088 WVZ131088 I196624 JN196624 TJ196624 ADF196624 ANB196624 AWX196624 BGT196624 BQP196624 CAL196624 CKH196624 CUD196624 DDZ196624 DNV196624 DXR196624 EHN196624 ERJ196624 FBF196624 FLB196624 FUX196624 GET196624 GOP196624 GYL196624 HIH196624 HSD196624 IBZ196624 ILV196624 IVR196624 JFN196624 JPJ196624 JZF196624 KJB196624 KSX196624 LCT196624 LMP196624 LWL196624 MGH196624 MQD196624 MZZ196624 NJV196624 NTR196624 ODN196624 ONJ196624 OXF196624 PHB196624 PQX196624 QAT196624 QKP196624 QUL196624 REH196624 ROD196624 RXZ196624 SHV196624 SRR196624 TBN196624 TLJ196624 TVF196624 UFB196624 UOX196624 UYT196624 VIP196624 VSL196624 WCH196624 WMD196624 WVZ196624 I262160 JN262160 TJ262160 ADF262160 ANB262160 AWX262160 BGT262160 BQP262160 CAL262160 CKH262160 CUD262160 DDZ262160 DNV262160 DXR262160 EHN262160 ERJ262160 FBF262160 FLB262160 FUX262160 GET262160 GOP262160 GYL262160 HIH262160 HSD262160 IBZ262160 ILV262160 IVR262160 JFN262160 JPJ262160 JZF262160 KJB262160 KSX262160 LCT262160 LMP262160 LWL262160 MGH262160 MQD262160 MZZ262160 NJV262160 NTR262160 ODN262160 ONJ262160 OXF262160 PHB262160 PQX262160 QAT262160 QKP262160 QUL262160 REH262160 ROD262160 RXZ262160 SHV262160 SRR262160 TBN262160 TLJ262160 TVF262160 UFB262160 UOX262160 UYT262160 VIP262160 VSL262160 WCH262160 WMD262160 WVZ262160 I327696 JN327696 TJ327696 ADF327696 ANB327696 AWX327696 BGT327696 BQP327696 CAL327696 CKH327696 CUD327696 DDZ327696 DNV327696 DXR327696 EHN327696 ERJ327696 FBF327696 FLB327696 FUX327696 GET327696 GOP327696 GYL327696 HIH327696 HSD327696 IBZ327696 ILV327696 IVR327696 JFN327696 JPJ327696 JZF327696 KJB327696 KSX327696 LCT327696 LMP327696 LWL327696 MGH327696 MQD327696 MZZ327696 NJV327696 NTR327696 ODN327696 ONJ327696 OXF327696 PHB327696 PQX327696 QAT327696 QKP327696 QUL327696 REH327696 ROD327696 RXZ327696 SHV327696 SRR327696 TBN327696 TLJ327696 TVF327696 UFB327696 UOX327696 UYT327696 VIP327696 VSL327696 WCH327696 WMD327696 WVZ327696 I393232 JN393232 TJ393232 ADF393232 ANB393232 AWX393232 BGT393232 BQP393232 CAL393232 CKH393232 CUD393232 DDZ393232 DNV393232 DXR393232 EHN393232 ERJ393232 FBF393232 FLB393232 FUX393232 GET393232 GOP393232 GYL393232 HIH393232 HSD393232 IBZ393232 ILV393232 IVR393232 JFN393232 JPJ393232 JZF393232 KJB393232 KSX393232 LCT393232 LMP393232 LWL393232 MGH393232 MQD393232 MZZ393232 NJV393232 NTR393232 ODN393232 ONJ393232 OXF393232 PHB393232 PQX393232 QAT393232 QKP393232 QUL393232 REH393232 ROD393232 RXZ393232 SHV393232 SRR393232 TBN393232 TLJ393232 TVF393232 UFB393232 UOX393232 UYT393232 VIP393232 VSL393232 WCH393232 WMD393232 WVZ393232 I458768 JN458768 TJ458768 ADF458768 ANB458768 AWX458768 BGT458768 BQP458768 CAL458768 CKH458768 CUD458768 DDZ458768 DNV458768 DXR458768 EHN458768 ERJ458768 FBF458768 FLB458768 FUX458768 GET458768 GOP458768 GYL458768 HIH458768 HSD458768 IBZ458768 ILV458768 IVR458768 JFN458768 JPJ458768 JZF458768 KJB458768 KSX458768 LCT458768 LMP458768 LWL458768 MGH458768 MQD458768 MZZ458768 NJV458768 NTR458768 ODN458768 ONJ458768 OXF458768 PHB458768 PQX458768 QAT458768 QKP458768 QUL458768 REH458768 ROD458768 RXZ458768 SHV458768 SRR458768 TBN458768 TLJ458768 TVF458768 UFB458768 UOX458768 UYT458768 VIP458768 VSL458768 WCH458768 WMD458768 WVZ458768 I524304 JN524304 TJ524304 ADF524304 ANB524304 AWX524304 BGT524304 BQP524304 CAL524304 CKH524304 CUD524304 DDZ524304 DNV524304 DXR524304 EHN524304 ERJ524304 FBF524304 FLB524304 FUX524304 GET524304 GOP524304 GYL524304 HIH524304 HSD524304 IBZ524304 ILV524304 IVR524304 JFN524304 JPJ524304 JZF524304 KJB524304 KSX524304 LCT524304 LMP524304 LWL524304 MGH524304 MQD524304 MZZ524304 NJV524304 NTR524304 ODN524304 ONJ524304 OXF524304 PHB524304 PQX524304 QAT524304 QKP524304 QUL524304 REH524304 ROD524304 RXZ524304 SHV524304 SRR524304 TBN524304 TLJ524304 TVF524304 UFB524304 UOX524304 UYT524304 VIP524304 VSL524304 WCH524304 WMD524304 WVZ524304 I589840 JN589840 TJ589840 ADF589840 ANB589840 AWX589840 BGT589840 BQP589840 CAL589840 CKH589840 CUD589840 DDZ589840 DNV589840 DXR589840 EHN589840 ERJ589840 FBF589840 FLB589840 FUX589840 GET589840 GOP589840 GYL589840 HIH589840 HSD589840 IBZ589840 ILV589840 IVR589840 JFN589840 JPJ589840 JZF589840 KJB589840 KSX589840 LCT589840 LMP589840 LWL589840 MGH589840 MQD589840 MZZ589840 NJV589840 NTR589840 ODN589840 ONJ589840 OXF589840 PHB589840 PQX589840 QAT589840 QKP589840 QUL589840 REH589840 ROD589840 RXZ589840 SHV589840 SRR589840 TBN589840 TLJ589840 TVF589840 UFB589840 UOX589840 UYT589840 VIP589840 VSL589840 WCH589840 WMD589840 WVZ589840 I655376 JN655376 TJ655376 ADF655376 ANB655376 AWX655376 BGT655376 BQP655376 CAL655376 CKH655376 CUD655376 DDZ655376 DNV655376 DXR655376 EHN655376 ERJ655376 FBF655376 FLB655376 FUX655376 GET655376 GOP655376 GYL655376 HIH655376 HSD655376 IBZ655376 ILV655376 IVR655376 JFN655376 JPJ655376 JZF655376 KJB655376 KSX655376 LCT655376 LMP655376 LWL655376 MGH655376 MQD655376 MZZ655376 NJV655376 NTR655376 ODN655376 ONJ655376 OXF655376 PHB655376 PQX655376 QAT655376 QKP655376 QUL655376 REH655376 ROD655376 RXZ655376 SHV655376 SRR655376 TBN655376 TLJ655376 TVF655376 UFB655376 UOX655376 UYT655376 VIP655376 VSL655376 WCH655376 WMD655376 WVZ655376 I720912 JN720912 TJ720912 ADF720912 ANB720912 AWX720912 BGT720912 BQP720912 CAL720912 CKH720912 CUD720912 DDZ720912 DNV720912 DXR720912 EHN720912 ERJ720912 FBF720912 FLB720912 FUX720912 GET720912 GOP720912 GYL720912 HIH720912 HSD720912 IBZ720912 ILV720912 IVR720912 JFN720912 JPJ720912 JZF720912 KJB720912 KSX720912 LCT720912 LMP720912 LWL720912 MGH720912 MQD720912 MZZ720912 NJV720912 NTR720912 ODN720912 ONJ720912 OXF720912 PHB720912 PQX720912 QAT720912 QKP720912 QUL720912 REH720912 ROD720912 RXZ720912 SHV720912 SRR720912 TBN720912 TLJ720912 TVF720912 UFB720912 UOX720912 UYT720912 VIP720912 VSL720912 WCH720912 WMD720912 WVZ720912 I786448 JN786448 TJ786448 ADF786448 ANB786448 AWX786448 BGT786448 BQP786448 CAL786448 CKH786448 CUD786448 DDZ786448 DNV786448 DXR786448 EHN786448 ERJ786448 FBF786448 FLB786448 FUX786448 GET786448 GOP786448 GYL786448 HIH786448 HSD786448 IBZ786448 ILV786448 IVR786448 JFN786448 JPJ786448 JZF786448 KJB786448 KSX786448 LCT786448 LMP786448 LWL786448 MGH786448 MQD786448 MZZ786448 NJV786448 NTR786448 ODN786448 ONJ786448 OXF786448 PHB786448 PQX786448 QAT786448 QKP786448 QUL786448 REH786448 ROD786448 RXZ786448 SHV786448 SRR786448 TBN786448 TLJ786448 TVF786448 UFB786448 UOX786448 UYT786448 VIP786448 VSL786448 WCH786448 WMD786448 WVZ786448 I851984 JN851984 TJ851984 ADF851984 ANB851984 AWX851984 BGT851984 BQP851984 CAL851984 CKH851984 CUD851984 DDZ851984 DNV851984 DXR851984 EHN851984 ERJ851984 FBF851984 FLB851984 FUX851984 GET851984 GOP851984 GYL851984 HIH851984 HSD851984 IBZ851984 ILV851984 IVR851984 JFN851984 JPJ851984 JZF851984 KJB851984 KSX851984 LCT851984 LMP851984 LWL851984 MGH851984 MQD851984 MZZ851984 NJV851984 NTR851984 ODN851984 ONJ851984 OXF851984 PHB851984 PQX851984 QAT851984 QKP851984 QUL851984 REH851984 ROD851984 RXZ851984 SHV851984 SRR851984 TBN851984 TLJ851984 TVF851984 UFB851984 UOX851984 UYT851984 VIP851984 VSL851984 WCH851984 WMD851984 WVZ851984 I917520 JN917520 TJ917520 ADF917520 ANB917520 AWX917520 BGT917520 BQP917520 CAL917520 CKH917520 CUD917520 DDZ917520 DNV917520 DXR917520 EHN917520 ERJ917520 FBF917520 FLB917520 FUX917520 GET917520 GOP917520 GYL917520 HIH917520 HSD917520 IBZ917520 ILV917520 IVR917520 JFN917520 JPJ917520 JZF917520 KJB917520 KSX917520 LCT917520 LMP917520 LWL917520 MGH917520 MQD917520 MZZ917520 NJV917520 NTR917520 ODN917520 ONJ917520 OXF917520 PHB917520 PQX917520 QAT917520 QKP917520 QUL917520 REH917520 ROD917520 RXZ917520 SHV917520 SRR917520 TBN917520 TLJ917520 TVF917520 UFB917520 UOX917520 UYT917520 VIP917520 VSL917520 WCH917520 WMD917520 WVZ917520 I983056 JN983056 TJ983056 ADF983056 ANB983056 AWX983056 BGT983056 BQP983056 CAL983056 CKH983056 CUD983056 DDZ983056 DNV983056 DXR983056 EHN983056 ERJ983056 FBF983056 FLB983056 FUX983056 GET983056 GOP983056 GYL983056 HIH983056 HSD983056 IBZ983056 ILV983056 IVR983056 JFN983056 JPJ983056 JZF983056 KJB983056 KSX983056 LCT983056 LMP983056 LWL983056 MGH983056 MQD983056 MZZ983056 NJV983056 NTR983056 ODN983056 ONJ983056 OXF983056 PHB983056 PQX983056 QAT983056 QKP983056 QUL983056 REH983056 ROD983056 RXZ983056 SHV983056 SRR983056 TBN983056 TLJ983056 TVF983056 UFB983056 UOX983056 UYT983056 VIP983056 VSL983056 WCH983056 WMD983056 WVZ983056 L65552 JQ65552 TM65552 ADI65552 ANE65552 AXA65552 BGW65552 BQS65552 CAO65552 CKK65552 CUG65552 DEC65552 DNY65552 DXU65552 EHQ65552 ERM65552 FBI65552 FLE65552 FVA65552 GEW65552 GOS65552 GYO65552 HIK65552 HSG65552 ICC65552 ILY65552 IVU65552 JFQ65552 JPM65552 JZI65552 KJE65552 KTA65552 LCW65552 LMS65552 LWO65552 MGK65552 MQG65552 NAC65552 NJY65552 NTU65552 ODQ65552 ONM65552 OXI65552 PHE65552 PRA65552 QAW65552 QKS65552 QUO65552 REK65552 ROG65552 RYC65552 SHY65552 SRU65552 TBQ65552 TLM65552 TVI65552 UFE65552 UPA65552 UYW65552 VIS65552 VSO65552 WCK65552 WMG65552 WWC65552 L131088 JQ131088 TM131088 ADI131088 ANE131088 AXA131088 BGW131088 BQS131088 CAO131088 CKK131088 CUG131088 DEC131088 DNY131088 DXU131088 EHQ131088 ERM131088 FBI131088 FLE131088 FVA131088 GEW131088 GOS131088 GYO131088 HIK131088 HSG131088 ICC131088 ILY131088 IVU131088 JFQ131088 JPM131088 JZI131088 KJE131088 KTA131088 LCW131088 LMS131088 LWO131088 MGK131088 MQG131088 NAC131088 NJY131088 NTU131088 ODQ131088 ONM131088 OXI131088 PHE131088 PRA131088 QAW131088 QKS131088 QUO131088 REK131088 ROG131088 RYC131088 SHY131088 SRU131088 TBQ131088 TLM131088 TVI131088 UFE131088 UPA131088 UYW131088 VIS131088 VSO131088 WCK131088 WMG131088 WWC131088 L196624 JQ196624 TM196624 ADI196624 ANE196624 AXA196624 BGW196624 BQS196624 CAO196624 CKK196624 CUG196624 DEC196624 DNY196624 DXU196624 EHQ196624 ERM196624 FBI196624 FLE196624 FVA196624 GEW196624 GOS196624 GYO196624 HIK196624 HSG196624 ICC196624 ILY196624 IVU196624 JFQ196624 JPM196624 JZI196624 KJE196624 KTA196624 LCW196624 LMS196624 LWO196624 MGK196624 MQG196624 NAC196624 NJY196624 NTU196624 ODQ196624 ONM196624 OXI196624 PHE196624 PRA196624 QAW196624 QKS196624 QUO196624 REK196624 ROG196624 RYC196624 SHY196624 SRU196624 TBQ196624 TLM196624 TVI196624 UFE196624 UPA196624 UYW196624 VIS196624 VSO196624 WCK196624 WMG196624 WWC196624 L262160 JQ262160 TM262160 ADI262160 ANE262160 AXA262160 BGW262160 BQS262160 CAO262160 CKK262160 CUG262160 DEC262160 DNY262160 DXU262160 EHQ262160 ERM262160 FBI262160 FLE262160 FVA262160 GEW262160 GOS262160 GYO262160 HIK262160 HSG262160 ICC262160 ILY262160 IVU262160 JFQ262160 JPM262160 JZI262160 KJE262160 KTA262160 LCW262160 LMS262160 LWO262160 MGK262160 MQG262160 NAC262160 NJY262160 NTU262160 ODQ262160 ONM262160 OXI262160 PHE262160 PRA262160 QAW262160 QKS262160 QUO262160 REK262160 ROG262160 RYC262160 SHY262160 SRU262160 TBQ262160 TLM262160 TVI262160 UFE262160 UPA262160 UYW262160 VIS262160 VSO262160 WCK262160 WMG262160 WWC262160 L327696 JQ327696 TM327696 ADI327696 ANE327696 AXA327696 BGW327696 BQS327696 CAO327696 CKK327696 CUG327696 DEC327696 DNY327696 DXU327696 EHQ327696 ERM327696 FBI327696 FLE327696 FVA327696 GEW327696 GOS327696 GYO327696 HIK327696 HSG327696 ICC327696 ILY327696 IVU327696 JFQ327696 JPM327696 JZI327696 KJE327696 KTA327696 LCW327696 LMS327696 LWO327696 MGK327696 MQG327696 NAC327696 NJY327696 NTU327696 ODQ327696 ONM327696 OXI327696 PHE327696 PRA327696 QAW327696 QKS327696 QUO327696 REK327696 ROG327696 RYC327696 SHY327696 SRU327696 TBQ327696 TLM327696 TVI327696 UFE327696 UPA327696 UYW327696 VIS327696 VSO327696 WCK327696 WMG327696 WWC327696 L393232 JQ393232 TM393232 ADI393232 ANE393232 AXA393232 BGW393232 BQS393232 CAO393232 CKK393232 CUG393232 DEC393232 DNY393232 DXU393232 EHQ393232 ERM393232 FBI393232 FLE393232 FVA393232 GEW393232 GOS393232 GYO393232 HIK393232 HSG393232 ICC393232 ILY393232 IVU393232 JFQ393232 JPM393232 JZI393232 KJE393232 KTA393232 LCW393232 LMS393232 LWO393232 MGK393232 MQG393232 NAC393232 NJY393232 NTU393232 ODQ393232 ONM393232 OXI393232 PHE393232 PRA393232 QAW393232 QKS393232 QUO393232 REK393232 ROG393232 RYC393232 SHY393232 SRU393232 TBQ393232 TLM393232 TVI393232 UFE393232 UPA393232 UYW393232 VIS393232 VSO393232 WCK393232 WMG393232 WWC393232 L458768 JQ458768 TM458768 ADI458768 ANE458768 AXA458768 BGW458768 BQS458768 CAO458768 CKK458768 CUG458768 DEC458768 DNY458768 DXU458768 EHQ458768 ERM458768 FBI458768 FLE458768 FVA458768 GEW458768 GOS458768 GYO458768 HIK458768 HSG458768 ICC458768 ILY458768 IVU458768 JFQ458768 JPM458768 JZI458768 KJE458768 KTA458768 LCW458768 LMS458768 LWO458768 MGK458768 MQG458768 NAC458768 NJY458768 NTU458768 ODQ458768 ONM458768 OXI458768 PHE458768 PRA458768 QAW458768 QKS458768 QUO458768 REK458768 ROG458768 RYC458768 SHY458768 SRU458768 TBQ458768 TLM458768 TVI458768 UFE458768 UPA458768 UYW458768 VIS458768 VSO458768 WCK458768 WMG458768 WWC458768 L524304 JQ524304 TM524304 ADI524304 ANE524304 AXA524304 BGW524304 BQS524304 CAO524304 CKK524304 CUG524304 DEC524304 DNY524304 DXU524304 EHQ524304 ERM524304 FBI524304 FLE524304 FVA524304 GEW524304 GOS524304 GYO524304 HIK524304 HSG524304 ICC524304 ILY524304 IVU524304 JFQ524304 JPM524304 JZI524304 KJE524304 KTA524304 LCW524304 LMS524304 LWO524304 MGK524304 MQG524304 NAC524304 NJY524304 NTU524304 ODQ524304 ONM524304 OXI524304 PHE524304 PRA524304 QAW524304 QKS524304 QUO524304 REK524304 ROG524304 RYC524304 SHY524304 SRU524304 TBQ524304 TLM524304 TVI524304 UFE524304 UPA524304 UYW524304 VIS524304 VSO524304 WCK524304 WMG524304 WWC524304 L589840 JQ589840 TM589840 ADI589840 ANE589840 AXA589840 BGW589840 BQS589840 CAO589840 CKK589840 CUG589840 DEC589840 DNY589840 DXU589840 EHQ589840 ERM589840 FBI589840 FLE589840 FVA589840 GEW589840 GOS589840 GYO589840 HIK589840 HSG589840 ICC589840 ILY589840 IVU589840 JFQ589840 JPM589840 JZI589840 KJE589840 KTA589840 LCW589840 LMS589840 LWO589840 MGK589840 MQG589840 NAC589840 NJY589840 NTU589840 ODQ589840 ONM589840 OXI589840 PHE589840 PRA589840 QAW589840 QKS589840 QUO589840 REK589840 ROG589840 RYC589840 SHY589840 SRU589840 TBQ589840 TLM589840 TVI589840 UFE589840 UPA589840 UYW589840 VIS589840 VSO589840 WCK589840 WMG589840 WWC589840 L655376 JQ655376 TM655376 ADI655376 ANE655376 AXA655376 BGW655376 BQS655376 CAO655376 CKK655376 CUG655376 DEC655376 DNY655376 DXU655376 EHQ655376 ERM655376 FBI655376 FLE655376 FVA655376 GEW655376 GOS655376 GYO655376 HIK655376 HSG655376 ICC655376 ILY655376 IVU655376 JFQ655376 JPM655376 JZI655376 KJE655376 KTA655376 LCW655376 LMS655376 LWO655376 MGK655376 MQG655376 NAC655376 NJY655376 NTU655376 ODQ655376 ONM655376 OXI655376 PHE655376 PRA655376 QAW655376 QKS655376 QUO655376 REK655376 ROG655376 RYC655376 SHY655376 SRU655376 TBQ655376 TLM655376 TVI655376 UFE655376 UPA655376 UYW655376 VIS655376 VSO655376 WCK655376 WMG655376 WWC655376 L720912 JQ720912 TM720912 ADI720912 ANE720912 AXA720912 BGW720912 BQS720912 CAO720912 CKK720912 CUG720912 DEC720912 DNY720912 DXU720912 EHQ720912 ERM720912 FBI720912 FLE720912 FVA720912 GEW720912 GOS720912 GYO720912 HIK720912 HSG720912 ICC720912 ILY720912 IVU720912 JFQ720912 JPM720912 JZI720912 KJE720912 KTA720912 LCW720912 LMS720912 LWO720912 MGK720912 MQG720912 NAC720912 NJY720912 NTU720912 ODQ720912 ONM720912 OXI720912 PHE720912 PRA720912 QAW720912 QKS720912 QUO720912 REK720912 ROG720912 RYC720912 SHY720912 SRU720912 TBQ720912 TLM720912 TVI720912 UFE720912 UPA720912 UYW720912 VIS720912 VSO720912 WCK720912 WMG720912 WWC720912 L786448 JQ786448 TM786448 ADI786448 ANE786448 AXA786448 BGW786448 BQS786448 CAO786448 CKK786448 CUG786448 DEC786448 DNY786448 DXU786448 EHQ786448 ERM786448 FBI786448 FLE786448 FVA786448 GEW786448 GOS786448 GYO786448 HIK786448 HSG786448 ICC786448 ILY786448 IVU786448 JFQ786448 JPM786448 JZI786448 KJE786448 KTA786448 LCW786448 LMS786448 LWO786448 MGK786448 MQG786448 NAC786448 NJY786448 NTU786448 ODQ786448 ONM786448 OXI786448 PHE786448 PRA786448 QAW786448 QKS786448 QUO786448 REK786448 ROG786448 RYC786448 SHY786448 SRU786448 TBQ786448 TLM786448 TVI786448 UFE786448 UPA786448 UYW786448 VIS786448 VSO786448 WCK786448 WMG786448 WWC786448 L851984 JQ851984 TM851984 ADI851984 ANE851984 AXA851984 BGW851984 BQS851984 CAO851984 CKK851984 CUG851984 DEC851984 DNY851984 DXU851984 EHQ851984 ERM851984 FBI851984 FLE851984 FVA851984 GEW851984 GOS851984 GYO851984 HIK851984 HSG851984 ICC851984 ILY851984 IVU851984 JFQ851984 JPM851984 JZI851984 KJE851984 KTA851984 LCW851984 LMS851984 LWO851984 MGK851984 MQG851984 NAC851984 NJY851984 NTU851984 ODQ851984 ONM851984 OXI851984 PHE851984 PRA851984 QAW851984 QKS851984 QUO851984 REK851984 ROG851984 RYC851984 SHY851984 SRU851984 TBQ851984 TLM851984 TVI851984 UFE851984 UPA851984 UYW851984 VIS851984 VSO851984 WCK851984 WMG851984 WWC851984 L917520 JQ917520 TM917520 ADI917520 ANE917520 AXA917520 BGW917520 BQS917520 CAO917520 CKK917520 CUG917520 DEC917520 DNY917520 DXU917520 EHQ917520 ERM917520 FBI917520 FLE917520 FVA917520 GEW917520 GOS917520 GYO917520 HIK917520 HSG917520 ICC917520 ILY917520 IVU917520 JFQ917520 JPM917520 JZI917520 KJE917520 KTA917520 LCW917520 LMS917520 LWO917520 MGK917520 MQG917520 NAC917520 NJY917520 NTU917520 ODQ917520 ONM917520 OXI917520 PHE917520 PRA917520 QAW917520 QKS917520 QUO917520 REK917520 ROG917520 RYC917520 SHY917520 SRU917520 TBQ917520 TLM917520 TVI917520 UFE917520 UPA917520 UYW917520 VIS917520 VSO917520 WCK917520 WMG917520 WWC917520 L983056 JQ983056 TM983056 ADI983056 ANE983056 AXA983056 BGW983056 BQS983056 CAO983056 CKK983056 CUG983056 DEC983056 DNY983056 DXU983056 EHQ983056 ERM983056 FBI983056 FLE983056 FVA983056 GEW983056 GOS983056 GYO983056 HIK983056 HSG983056 ICC983056 ILY983056 IVU983056 JFQ983056 JPM983056 JZI983056 KJE983056 KTA983056 LCW983056 LMS983056 LWO983056 MGK983056 MQG983056 NAC983056 NJY983056 NTU983056 ODQ983056 ONM983056 OXI983056 PHE983056 PRA983056 QAW983056 QKS983056 QUO983056 REK983056 ROG983056 RYC983056 SHY983056 SRU983056 TBQ983056 TLM983056 TVI983056 UFE983056 UPA983056 UYW983056 VIS983056 VSO983056 WCK983056 WMG983056 WWC983056 JT65552 TP65552 ADL65552 ANH65552 AXD65552 BGZ65552 BQV65552 CAR65552 CKN65552 CUJ65552 DEF65552 DOB65552 DXX65552 EHT65552 ERP65552 FBL65552 FLH65552 FVD65552 GEZ65552 GOV65552 GYR65552 HIN65552 HSJ65552 ICF65552 IMB65552 IVX65552 JFT65552 JPP65552 JZL65552 KJH65552 KTD65552 LCZ65552 LMV65552 LWR65552 MGN65552 MQJ65552 NAF65552 NKB65552 NTX65552 ODT65552 ONP65552 OXL65552 PHH65552 PRD65552 QAZ65552 QKV65552 QUR65552 REN65552 ROJ65552 RYF65552 SIB65552 SRX65552 TBT65552 TLP65552 TVL65552 UFH65552 UPD65552 UYZ65552 VIV65552 VSR65552 WCN65552 WMJ65552 WWF65552 JT131088 TP131088 ADL131088 ANH131088 AXD131088 BGZ131088 BQV131088 CAR131088 CKN131088 CUJ131088 DEF131088 DOB131088 DXX131088 EHT131088 ERP131088 FBL131088 FLH131088 FVD131088 GEZ131088 GOV131088 GYR131088 HIN131088 HSJ131088 ICF131088 IMB131088 IVX131088 JFT131088 JPP131088 JZL131088 KJH131088 KTD131088 LCZ131088 LMV131088 LWR131088 MGN131088 MQJ131088 NAF131088 NKB131088 NTX131088 ODT131088 ONP131088 OXL131088 PHH131088 PRD131088 QAZ131088 QKV131088 QUR131088 REN131088 ROJ131088 RYF131088 SIB131088 SRX131088 TBT131088 TLP131088 TVL131088 UFH131088 UPD131088 UYZ131088 VIV131088 VSR131088 WCN131088 WMJ131088 WWF131088 JT196624 TP196624 ADL196624 ANH196624 AXD196624 BGZ196624 BQV196624 CAR196624 CKN196624 CUJ196624 DEF196624 DOB196624 DXX196624 EHT196624 ERP196624 FBL196624 FLH196624 FVD196624 GEZ196624 GOV196624 GYR196624 HIN196624 HSJ196624 ICF196624 IMB196624 IVX196624 JFT196624 JPP196624 JZL196624 KJH196624 KTD196624 LCZ196624 LMV196624 LWR196624 MGN196624 MQJ196624 NAF196624 NKB196624 NTX196624 ODT196624 ONP196624 OXL196624 PHH196624 PRD196624 QAZ196624 QKV196624 QUR196624 REN196624 ROJ196624 RYF196624 SIB196624 SRX196624 TBT196624 TLP196624 TVL196624 UFH196624 UPD196624 UYZ196624 VIV196624 VSR196624 WCN196624 WMJ196624 WWF196624 JT262160 TP262160 ADL262160 ANH262160 AXD262160 BGZ262160 BQV262160 CAR262160 CKN262160 CUJ262160 DEF262160 DOB262160 DXX262160 EHT262160 ERP262160 FBL262160 FLH262160 FVD262160 GEZ262160 GOV262160 GYR262160 HIN262160 HSJ262160 ICF262160 IMB262160 IVX262160 JFT262160 JPP262160 JZL262160 KJH262160 KTD262160 LCZ262160 LMV262160 LWR262160 MGN262160 MQJ262160 NAF262160 NKB262160 NTX262160 ODT262160 ONP262160 OXL262160 PHH262160 PRD262160 QAZ262160 QKV262160 QUR262160 REN262160 ROJ262160 RYF262160 SIB262160 SRX262160 TBT262160 TLP262160 TVL262160 UFH262160 UPD262160 UYZ262160 VIV262160 VSR262160 WCN262160 WMJ262160 WWF262160 JT327696 TP327696 ADL327696 ANH327696 AXD327696 BGZ327696 BQV327696 CAR327696 CKN327696 CUJ327696 DEF327696 DOB327696 DXX327696 EHT327696 ERP327696 FBL327696 FLH327696 FVD327696 GEZ327696 GOV327696 GYR327696 HIN327696 HSJ327696 ICF327696 IMB327696 IVX327696 JFT327696 JPP327696 JZL327696 KJH327696 KTD327696 LCZ327696 LMV327696 LWR327696 MGN327696 MQJ327696 NAF327696 NKB327696 NTX327696 ODT327696 ONP327696 OXL327696 PHH327696 PRD327696 QAZ327696 QKV327696 QUR327696 REN327696 ROJ327696 RYF327696 SIB327696 SRX327696 TBT327696 TLP327696 TVL327696 UFH327696 UPD327696 UYZ327696 VIV327696 VSR327696 WCN327696 WMJ327696 WWF327696 JT393232 TP393232 ADL393232 ANH393232 AXD393232 BGZ393232 BQV393232 CAR393232 CKN393232 CUJ393232 DEF393232 DOB393232 DXX393232 EHT393232 ERP393232 FBL393232 FLH393232 FVD393232 GEZ393232 GOV393232 GYR393232 HIN393232 HSJ393232 ICF393232 IMB393232 IVX393232 JFT393232 JPP393232 JZL393232 KJH393232 KTD393232 LCZ393232 LMV393232 LWR393232 MGN393232 MQJ393232 NAF393232 NKB393232 NTX393232 ODT393232 ONP393232 OXL393232 PHH393232 PRD393232 QAZ393232 QKV393232 QUR393232 REN393232 ROJ393232 RYF393232 SIB393232 SRX393232 TBT393232 TLP393232 TVL393232 UFH393232 UPD393232 UYZ393232 VIV393232 VSR393232 WCN393232 WMJ393232 WWF393232 JT458768 TP458768 ADL458768 ANH458768 AXD458768 BGZ458768 BQV458768 CAR458768 CKN458768 CUJ458768 DEF458768 DOB458768 DXX458768 EHT458768 ERP458768 FBL458768 FLH458768 FVD458768 GEZ458768 GOV458768 GYR458768 HIN458768 HSJ458768 ICF458768 IMB458768 IVX458768 JFT458768 JPP458768 JZL458768 KJH458768 KTD458768 LCZ458768 LMV458768 LWR458768 MGN458768 MQJ458768 NAF458768 NKB458768 NTX458768 ODT458768 ONP458768 OXL458768 PHH458768 PRD458768 QAZ458768 QKV458768 QUR458768 REN458768 ROJ458768 RYF458768 SIB458768 SRX458768 TBT458768 TLP458768 TVL458768 UFH458768 UPD458768 UYZ458768 VIV458768 VSR458768 WCN458768 WMJ458768 WWF458768 JT524304 TP524304 ADL524304 ANH524304 AXD524304 BGZ524304 BQV524304 CAR524304 CKN524304 CUJ524304 DEF524304 DOB524304 DXX524304 EHT524304 ERP524304 FBL524304 FLH524304 FVD524304 GEZ524304 GOV524304 GYR524304 HIN524304 HSJ524304 ICF524304 IMB524304 IVX524304 JFT524304 JPP524304 JZL524304 KJH524304 KTD524304 LCZ524304 LMV524304 LWR524304 MGN524304 MQJ524304 NAF524304 NKB524304 NTX524304 ODT524304 ONP524304 OXL524304 PHH524304 PRD524304 QAZ524304 QKV524304 QUR524304 REN524304 ROJ524304 RYF524304 SIB524304 SRX524304 TBT524304 TLP524304 TVL524304 UFH524304 UPD524304 UYZ524304 VIV524304 VSR524304 WCN524304 WMJ524304 WWF524304 JT589840 TP589840 ADL589840 ANH589840 AXD589840 BGZ589840 BQV589840 CAR589840 CKN589840 CUJ589840 DEF589840 DOB589840 DXX589840 EHT589840 ERP589840 FBL589840 FLH589840 FVD589840 GEZ589840 GOV589840 GYR589840 HIN589840 HSJ589840 ICF589840 IMB589840 IVX589840 JFT589840 JPP589840 JZL589840 KJH589840 KTD589840 LCZ589840 LMV589840 LWR589840 MGN589840 MQJ589840 NAF589840 NKB589840 NTX589840 ODT589840 ONP589840 OXL589840 PHH589840 PRD589840 QAZ589840 QKV589840 QUR589840 REN589840 ROJ589840 RYF589840 SIB589840 SRX589840 TBT589840 TLP589840 TVL589840 UFH589840 UPD589840 UYZ589840 VIV589840 VSR589840 WCN589840 WMJ589840 WWF589840 JT655376 TP655376 ADL655376 ANH655376 AXD655376 BGZ655376 BQV655376 CAR655376 CKN655376 CUJ655376 DEF655376 DOB655376 DXX655376 EHT655376 ERP655376 FBL655376 FLH655376 FVD655376 GEZ655376 GOV655376 GYR655376 HIN655376 HSJ655376 ICF655376 IMB655376 IVX655376 JFT655376 JPP655376 JZL655376 KJH655376 KTD655376 LCZ655376 LMV655376 LWR655376 MGN655376 MQJ655376 NAF655376 NKB655376 NTX655376 ODT655376 ONP655376 OXL655376 PHH655376 PRD655376 QAZ655376 QKV655376 QUR655376 REN655376 ROJ655376 RYF655376 SIB655376 SRX655376 TBT655376 TLP655376 TVL655376 UFH655376 UPD655376 UYZ655376 VIV655376 VSR655376 WCN655376 WMJ655376 WWF655376 JT720912 TP720912 ADL720912 ANH720912 AXD720912 BGZ720912 BQV720912 CAR720912 CKN720912 CUJ720912 DEF720912 DOB720912 DXX720912 EHT720912 ERP720912 FBL720912 FLH720912 FVD720912 GEZ720912 GOV720912 GYR720912 HIN720912 HSJ720912 ICF720912 IMB720912 IVX720912 JFT720912 JPP720912 JZL720912 KJH720912 KTD720912 LCZ720912 LMV720912 LWR720912 MGN720912 MQJ720912 NAF720912 NKB720912 NTX720912 ODT720912 ONP720912 OXL720912 PHH720912 PRD720912 QAZ720912 QKV720912 QUR720912 REN720912 ROJ720912 RYF720912 SIB720912 SRX720912 TBT720912 TLP720912 TVL720912 UFH720912 UPD720912 UYZ720912 VIV720912 VSR720912 WCN720912 WMJ720912 WWF720912 JT786448 TP786448 ADL786448 ANH786448 AXD786448 BGZ786448 BQV786448 CAR786448 CKN786448 CUJ786448 DEF786448 DOB786448 DXX786448 EHT786448 ERP786448 FBL786448 FLH786448 FVD786448 GEZ786448 GOV786448 GYR786448 HIN786448 HSJ786448 ICF786448 IMB786448 IVX786448 JFT786448 JPP786448 JZL786448 KJH786448 KTD786448 LCZ786448 LMV786448 LWR786448 MGN786448 MQJ786448 NAF786448 NKB786448 NTX786448 ODT786448 ONP786448 OXL786448 PHH786448 PRD786448 QAZ786448 QKV786448 QUR786448 REN786448 ROJ786448 RYF786448 SIB786448 SRX786448 TBT786448 TLP786448 TVL786448 UFH786448 UPD786448 UYZ786448 VIV786448 VSR786448 WCN786448 WMJ786448 WWF786448 JT851984 TP851984 ADL851984 ANH851984 AXD851984 BGZ851984 BQV851984 CAR851984 CKN851984 CUJ851984 DEF851984 DOB851984 DXX851984 EHT851984 ERP851984 FBL851984 FLH851984 FVD851984 GEZ851984 GOV851984 GYR851984 HIN851984 HSJ851984 ICF851984 IMB851984 IVX851984 JFT851984 JPP851984 JZL851984 KJH851984 KTD851984 LCZ851984 LMV851984 LWR851984 MGN851984 MQJ851984 NAF851984 NKB851984 NTX851984 ODT851984 ONP851984 OXL851984 PHH851984 PRD851984 QAZ851984 QKV851984 QUR851984 REN851984 ROJ851984 RYF851984 SIB851984 SRX851984 TBT851984 TLP851984 TVL851984 UFH851984 UPD851984 UYZ851984 VIV851984 VSR851984 WCN851984 WMJ851984 WWF851984 JT917520 TP917520 ADL917520 ANH917520 AXD917520 BGZ917520 BQV917520 CAR917520 CKN917520 CUJ917520 DEF917520 DOB917520 DXX917520 EHT917520 ERP917520 FBL917520 FLH917520 FVD917520 GEZ917520 GOV917520 GYR917520 HIN917520 HSJ917520 ICF917520 IMB917520 IVX917520 JFT917520 JPP917520 JZL917520 KJH917520 KTD917520 LCZ917520 LMV917520 LWR917520 MGN917520 MQJ917520 NAF917520 NKB917520 NTX917520 ODT917520 ONP917520 OXL917520 PHH917520 PRD917520 QAZ917520 QKV917520 QUR917520 REN917520 ROJ917520 RYF917520 SIB917520 SRX917520 TBT917520 TLP917520 TVL917520 UFH917520 UPD917520 UYZ917520 VIV917520 VSR917520 WCN917520 WMJ917520 WWF917520 JT983056 TP983056 ADL983056 ANH983056 AXD983056 BGZ983056 BQV983056 CAR983056 CKN983056 CUJ983056 DEF983056 DOB983056 DXX983056 EHT983056 ERP983056 FBL983056 FLH983056 FVD983056 GEZ983056 GOV983056 GYR983056 HIN983056 HSJ983056 ICF983056 IMB983056 IVX983056 JFT983056 JPP983056 JZL983056 KJH983056 KTD983056 LCZ983056 LMV983056 LWR983056 MGN983056 MQJ983056 NAF983056 NKB983056 NTX983056 ODT983056 ONP983056 OXL983056 PHH983056 PRD983056 QAZ983056 QKV983056 QUR983056 REN983056 ROJ983056 RYF983056 SIB983056 SRX983056 TBT983056 TLP983056 TVL983056 UFH983056 UPD983056 UYZ983056 VIV983056 VSR983056 WCN983056 WMJ983056 WWF983056 R14:U14 R65552:U65552 JW65552 TS65552 ADO65552 ANK65552 AXG65552 BHC65552 BQY65552 CAU65552 CKQ65552 CUM65552 DEI65552 DOE65552 DYA65552 EHW65552 ERS65552 FBO65552 FLK65552 FVG65552 GFC65552 GOY65552 GYU65552 HIQ65552 HSM65552 ICI65552 IME65552 IWA65552 JFW65552 JPS65552 JZO65552 KJK65552 KTG65552 LDC65552 LMY65552 LWU65552 MGQ65552 MQM65552 NAI65552 NKE65552 NUA65552 ODW65552 ONS65552 OXO65552 PHK65552 PRG65552 QBC65552 QKY65552 QUU65552 REQ65552 ROM65552 RYI65552 SIE65552 SSA65552 TBW65552 TLS65552 TVO65552 UFK65552 UPG65552 UZC65552 VIY65552 VSU65552 WCQ65552 WMM65552 WWI65552 R131088:U131088 JW131088 TS131088 ADO131088 ANK131088 AXG131088 BHC131088 BQY131088 CAU131088 CKQ131088 CUM131088 DEI131088 DOE131088 DYA131088 EHW131088 ERS131088 FBO131088 FLK131088 FVG131088 GFC131088 GOY131088 GYU131088 HIQ131088 HSM131088 ICI131088 IME131088 IWA131088 JFW131088 JPS131088 JZO131088 KJK131088 KTG131088 LDC131088 LMY131088 LWU131088 MGQ131088 MQM131088 NAI131088 NKE131088 NUA131088 ODW131088 ONS131088 OXO131088 PHK131088 PRG131088 QBC131088 QKY131088 QUU131088 REQ131088 ROM131088 RYI131088 SIE131088 SSA131088 TBW131088 TLS131088 TVO131088 UFK131088 UPG131088 UZC131088 VIY131088 VSU131088 WCQ131088 WMM131088 WWI131088 R196624:U196624 JW196624 TS196624 ADO196624 ANK196624 AXG196624 BHC196624 BQY196624 CAU196624 CKQ196624 CUM196624 DEI196624 DOE196624 DYA196624 EHW196624 ERS196624 FBO196624 FLK196624 FVG196624 GFC196624 GOY196624 GYU196624 HIQ196624 HSM196624 ICI196624 IME196624 IWA196624 JFW196624 JPS196624 JZO196624 KJK196624 KTG196624 LDC196624 LMY196624 LWU196624 MGQ196624 MQM196624 NAI196624 NKE196624 NUA196624 ODW196624 ONS196624 OXO196624 PHK196624 PRG196624 QBC196624 QKY196624 QUU196624 REQ196624 ROM196624 RYI196624 SIE196624 SSA196624 TBW196624 TLS196624 TVO196624 UFK196624 UPG196624 UZC196624 VIY196624 VSU196624 WCQ196624 WMM196624 WWI196624 R262160:U262160 JW262160 TS262160 ADO262160 ANK262160 AXG262160 BHC262160 BQY262160 CAU262160 CKQ262160 CUM262160 DEI262160 DOE262160 DYA262160 EHW262160 ERS262160 FBO262160 FLK262160 FVG262160 GFC262160 GOY262160 GYU262160 HIQ262160 HSM262160 ICI262160 IME262160 IWA262160 JFW262160 JPS262160 JZO262160 KJK262160 KTG262160 LDC262160 LMY262160 LWU262160 MGQ262160 MQM262160 NAI262160 NKE262160 NUA262160 ODW262160 ONS262160 OXO262160 PHK262160 PRG262160 QBC262160 QKY262160 QUU262160 REQ262160 ROM262160 RYI262160 SIE262160 SSA262160 TBW262160 TLS262160 TVO262160 UFK262160 UPG262160 UZC262160 VIY262160 VSU262160 WCQ262160 WMM262160 WWI262160 R327696:U327696 JW327696 TS327696 ADO327696 ANK327696 AXG327696 BHC327696 BQY327696 CAU327696 CKQ327696 CUM327696 DEI327696 DOE327696 DYA327696 EHW327696 ERS327696 FBO327696 FLK327696 FVG327696 GFC327696 GOY327696 GYU327696 HIQ327696 HSM327696 ICI327696 IME327696 IWA327696 JFW327696 JPS327696 JZO327696 KJK327696 KTG327696 LDC327696 LMY327696 LWU327696 MGQ327696 MQM327696 NAI327696 NKE327696 NUA327696 ODW327696 ONS327696 OXO327696 PHK327696 PRG327696 QBC327696 QKY327696 QUU327696 REQ327696 ROM327696 RYI327696 SIE327696 SSA327696 TBW327696 TLS327696 TVO327696 UFK327696 UPG327696 UZC327696 VIY327696 VSU327696 WCQ327696 WMM327696 WWI327696 R393232:U393232 JW393232 TS393232 ADO393232 ANK393232 AXG393232 BHC393232 BQY393232 CAU393232 CKQ393232 CUM393232 DEI393232 DOE393232 DYA393232 EHW393232 ERS393232 FBO393232 FLK393232 FVG393232 GFC393232 GOY393232 GYU393232 HIQ393232 HSM393232 ICI393232 IME393232 IWA393232 JFW393232 JPS393232 JZO393232 KJK393232 KTG393232 LDC393232 LMY393232 LWU393232 MGQ393232 MQM393232 NAI393232 NKE393232 NUA393232 ODW393232 ONS393232 OXO393232 PHK393232 PRG393232 QBC393232 QKY393232 QUU393232 REQ393232 ROM393232 RYI393232 SIE393232 SSA393232 TBW393232 TLS393232 TVO393232 UFK393232 UPG393232 UZC393232 VIY393232 VSU393232 WCQ393232 WMM393232 WWI393232 R458768:U458768 JW458768 TS458768 ADO458768 ANK458768 AXG458768 BHC458768 BQY458768 CAU458768 CKQ458768 CUM458768 DEI458768 DOE458768 DYA458768 EHW458768 ERS458768 FBO458768 FLK458768 FVG458768 GFC458768 GOY458768 GYU458768 HIQ458768 HSM458768 ICI458768 IME458768 IWA458768 JFW458768 JPS458768 JZO458768 KJK458768 KTG458768 LDC458768 LMY458768 LWU458768 MGQ458768 MQM458768 NAI458768 NKE458768 NUA458768 ODW458768 ONS458768 OXO458768 PHK458768 PRG458768 QBC458768 QKY458768 QUU458768 REQ458768 ROM458768 RYI458768 SIE458768 SSA458768 TBW458768 TLS458768 TVO458768 UFK458768 UPG458768 UZC458768 VIY458768 VSU458768 WCQ458768 WMM458768 WWI458768 R524304:U524304 JW524304 TS524304 ADO524304 ANK524304 AXG524304 BHC524304 BQY524304 CAU524304 CKQ524304 CUM524304 DEI524304 DOE524304 DYA524304 EHW524304 ERS524304 FBO524304 FLK524304 FVG524304 GFC524304 GOY524304 GYU524304 HIQ524304 HSM524304 ICI524304 IME524304 IWA524304 JFW524304 JPS524304 JZO524304 KJK524304 KTG524304 LDC524304 LMY524304 LWU524304 MGQ524304 MQM524304 NAI524304 NKE524304 NUA524304 ODW524304 ONS524304 OXO524304 PHK524304 PRG524304 QBC524304 QKY524304 QUU524304 REQ524304 ROM524304 RYI524304 SIE524304 SSA524304 TBW524304 TLS524304 TVO524304 UFK524304 UPG524304 UZC524304 VIY524304 VSU524304 WCQ524304 WMM524304 WWI524304 R589840:U589840 JW589840 TS589840 ADO589840 ANK589840 AXG589840 BHC589840 BQY589840 CAU589840 CKQ589840 CUM589840 DEI589840 DOE589840 DYA589840 EHW589840 ERS589840 FBO589840 FLK589840 FVG589840 GFC589840 GOY589840 GYU589840 HIQ589840 HSM589840 ICI589840 IME589840 IWA589840 JFW589840 JPS589840 JZO589840 KJK589840 KTG589840 LDC589840 LMY589840 LWU589840 MGQ589840 MQM589840 NAI589840 NKE589840 NUA589840 ODW589840 ONS589840 OXO589840 PHK589840 PRG589840 QBC589840 QKY589840 QUU589840 REQ589840 ROM589840 RYI589840 SIE589840 SSA589840 TBW589840 TLS589840 TVO589840 UFK589840 UPG589840 UZC589840 VIY589840 VSU589840 WCQ589840 WMM589840 WWI589840 R655376:U655376 JW655376 TS655376 ADO655376 ANK655376 AXG655376 BHC655376 BQY655376 CAU655376 CKQ655376 CUM655376 DEI655376 DOE655376 DYA655376 EHW655376 ERS655376 FBO655376 FLK655376 FVG655376 GFC655376 GOY655376 GYU655376 HIQ655376 HSM655376 ICI655376 IME655376 IWA655376 JFW655376 JPS655376 JZO655376 KJK655376 KTG655376 LDC655376 LMY655376 LWU655376 MGQ655376 MQM655376 NAI655376 NKE655376 NUA655376 ODW655376 ONS655376 OXO655376 PHK655376 PRG655376 QBC655376 QKY655376 QUU655376 REQ655376 ROM655376 RYI655376 SIE655376 SSA655376 TBW655376 TLS655376 TVO655376 UFK655376 UPG655376 UZC655376 VIY655376 VSU655376 WCQ655376 WMM655376 WWI655376 R720912:U720912 JW720912 TS720912 ADO720912 ANK720912 AXG720912 BHC720912 BQY720912 CAU720912 CKQ720912 CUM720912 DEI720912 DOE720912 DYA720912 EHW720912 ERS720912 FBO720912 FLK720912 FVG720912 GFC720912 GOY720912 GYU720912 HIQ720912 HSM720912 ICI720912 IME720912 IWA720912 JFW720912 JPS720912 JZO720912 KJK720912 KTG720912 LDC720912 LMY720912 LWU720912 MGQ720912 MQM720912 NAI720912 NKE720912 NUA720912 ODW720912 ONS720912 OXO720912 PHK720912 PRG720912 QBC720912 QKY720912 QUU720912 REQ720912 ROM720912 RYI720912 SIE720912 SSA720912 TBW720912 TLS720912 TVO720912 UFK720912 UPG720912 UZC720912 VIY720912 VSU720912 WCQ720912 WMM720912 WWI720912 R786448:U786448 JW786448 TS786448 ADO786448 ANK786448 AXG786448 BHC786448 BQY786448 CAU786448 CKQ786448 CUM786448 DEI786448 DOE786448 DYA786448 EHW786448 ERS786448 FBO786448 FLK786448 FVG786448 GFC786448 GOY786448 GYU786448 HIQ786448 HSM786448 ICI786448 IME786448 IWA786448 JFW786448 JPS786448 JZO786448 KJK786448 KTG786448 LDC786448 LMY786448 LWU786448 MGQ786448 MQM786448 NAI786448 NKE786448 NUA786448 ODW786448 ONS786448 OXO786448 PHK786448 PRG786448 QBC786448 QKY786448 QUU786448 REQ786448 ROM786448 RYI786448 SIE786448 SSA786448 TBW786448 TLS786448 TVO786448 UFK786448 UPG786448 UZC786448 VIY786448 VSU786448 WCQ786448 WMM786448 WWI786448 R851984:U851984 JW851984 TS851984 ADO851984 ANK851984 AXG851984 BHC851984 BQY851984 CAU851984 CKQ851984 CUM851984 DEI851984 DOE851984 DYA851984 EHW851984 ERS851984 FBO851984 FLK851984 FVG851984 GFC851984 GOY851984 GYU851984 HIQ851984 HSM851984 ICI851984 IME851984 IWA851984 JFW851984 JPS851984 JZO851984 KJK851984 KTG851984 LDC851984 LMY851984 LWU851984 MGQ851984 MQM851984 NAI851984 NKE851984 NUA851984 ODW851984 ONS851984 OXO851984 PHK851984 PRG851984 QBC851984 QKY851984 QUU851984 REQ851984 ROM851984 RYI851984 SIE851984 SSA851984 TBW851984 TLS851984 TVO851984 UFK851984 UPG851984 UZC851984 VIY851984 VSU851984 WCQ851984 WMM851984 WWI851984 R917520:U917520 JW917520 TS917520 ADO917520 ANK917520 AXG917520 BHC917520 BQY917520 CAU917520 CKQ917520 CUM917520 DEI917520 DOE917520 DYA917520 EHW917520 ERS917520 FBO917520 FLK917520 FVG917520 GFC917520 GOY917520 GYU917520 HIQ917520 HSM917520 ICI917520 IME917520 IWA917520 JFW917520 JPS917520 JZO917520 KJK917520 KTG917520 LDC917520 LMY917520 LWU917520 MGQ917520 MQM917520 NAI917520 NKE917520 NUA917520 ODW917520 ONS917520 OXO917520 PHK917520 PRG917520 QBC917520 QKY917520 QUU917520 REQ917520 ROM917520 RYI917520 SIE917520 SSA917520 TBW917520 TLS917520 TVO917520 UFK917520 UPG917520 UZC917520 VIY917520 VSU917520 WCQ917520 WMM917520 WWI917520 R983056:U983056 JW983056 TS983056 ADO983056 ANK983056 AXG983056 BHC983056 BQY983056 CAU983056 CKQ983056 CUM983056 DEI983056 DOE983056 DYA983056 EHW983056 ERS983056 FBO983056 FLK983056 FVG983056 GFC983056 GOY983056 GYU983056 HIQ983056 HSM983056 ICI983056 IME983056 IWA983056 JFW983056 JPS983056 JZO983056 KJK983056 KTG983056 LDC983056 LMY983056 LWU983056 MGQ983056 MQM983056 NAI983056 NKE983056 NUA983056 ODW983056 ONS983056 OXO983056 PHK983056 PRG983056 QBC983056 QKY983056 QUU983056 REQ983056 ROM983056 RYI983056 SIE983056 SSA983056 TBW983056 TLS983056 TVO983056 UFK983056 UPG983056 UZC983056 VIY983056 VSU983056 WCQ983056 WMM983056 WWI983056 F23 JK23 TG23 ADC23 AMY23 AWU23 BGQ23 BQM23 CAI23 CKE23 CUA23 DDW23 DNS23 DXO23 EHK23 ERG23 FBC23 FKY23 FUU23 GEQ23 GOM23 GYI23 HIE23 HSA23 IBW23 ILS23 IVO23 JFK23 JPG23 JZC23 KIY23 KSU23 LCQ23 LMM23 LWI23 MGE23 MQA23 MZW23 NJS23 NTO23 ODK23 ONG23 OXC23 PGY23 PQU23 QAQ23 QKM23 QUI23 REE23 ROA23 RXW23 SHS23 SRO23 TBK23 TLG23 TVC23 UEY23 UOU23 UYQ23 VIM23 VSI23 WCE23 WMA23 WVW23 F65559 JK65559 TG65559 ADC65559 AMY65559 AWU65559 BGQ65559 BQM65559 CAI65559 CKE65559 CUA65559 DDW65559 DNS65559 DXO65559 EHK65559 ERG65559 FBC65559 FKY65559 FUU65559 GEQ65559 GOM65559 GYI65559 HIE65559 HSA65559 IBW65559 ILS65559 IVO65559 JFK65559 JPG65559 JZC65559 KIY65559 KSU65559 LCQ65559 LMM65559 LWI65559 MGE65559 MQA65559 MZW65559 NJS65559 NTO65559 ODK65559 ONG65559 OXC65559 PGY65559 PQU65559 QAQ65559 QKM65559 QUI65559 REE65559 ROA65559 RXW65559 SHS65559 SRO65559 TBK65559 TLG65559 TVC65559 UEY65559 UOU65559 UYQ65559 VIM65559 VSI65559 WCE65559 WMA65559 WVW65559 F131095 JK131095 TG131095 ADC131095 AMY131095 AWU131095 BGQ131095 BQM131095 CAI131095 CKE131095 CUA131095 DDW131095 DNS131095 DXO131095 EHK131095 ERG131095 FBC131095 FKY131095 FUU131095 GEQ131095 GOM131095 GYI131095 HIE131095 HSA131095 IBW131095 ILS131095 IVO131095 JFK131095 JPG131095 JZC131095 KIY131095 KSU131095 LCQ131095 LMM131095 LWI131095 MGE131095 MQA131095 MZW131095 NJS131095 NTO131095 ODK131095 ONG131095 OXC131095 PGY131095 PQU131095 QAQ131095 QKM131095 QUI131095 REE131095 ROA131095 RXW131095 SHS131095 SRO131095 TBK131095 TLG131095 TVC131095 UEY131095 UOU131095 UYQ131095 VIM131095 VSI131095 WCE131095 WMA131095 WVW131095 F196631 JK196631 TG196631 ADC196631 AMY196631 AWU196631 BGQ196631 BQM196631 CAI196631 CKE196631 CUA196631 DDW196631 DNS196631 DXO196631 EHK196631 ERG196631 FBC196631 FKY196631 FUU196631 GEQ196631 GOM196631 GYI196631 HIE196631 HSA196631 IBW196631 ILS196631 IVO196631 JFK196631 JPG196631 JZC196631 KIY196631 KSU196631 LCQ196631 LMM196631 LWI196631 MGE196631 MQA196631 MZW196631 NJS196631 NTO196631 ODK196631 ONG196631 OXC196631 PGY196631 PQU196631 QAQ196631 QKM196631 QUI196631 REE196631 ROA196631 RXW196631 SHS196631 SRO196631 TBK196631 TLG196631 TVC196631 UEY196631 UOU196631 UYQ196631 VIM196631 VSI196631 WCE196631 WMA196631 WVW196631 F262167 JK262167 TG262167 ADC262167 AMY262167 AWU262167 BGQ262167 BQM262167 CAI262167 CKE262167 CUA262167 DDW262167 DNS262167 DXO262167 EHK262167 ERG262167 FBC262167 FKY262167 FUU262167 GEQ262167 GOM262167 GYI262167 HIE262167 HSA262167 IBW262167 ILS262167 IVO262167 JFK262167 JPG262167 JZC262167 KIY262167 KSU262167 LCQ262167 LMM262167 LWI262167 MGE262167 MQA262167 MZW262167 NJS262167 NTO262167 ODK262167 ONG262167 OXC262167 PGY262167 PQU262167 QAQ262167 QKM262167 QUI262167 REE262167 ROA262167 RXW262167 SHS262167 SRO262167 TBK262167 TLG262167 TVC262167 UEY262167 UOU262167 UYQ262167 VIM262167 VSI262167 WCE262167 WMA262167 WVW262167 F327703 JK327703 TG327703 ADC327703 AMY327703 AWU327703 BGQ327703 BQM327703 CAI327703 CKE327703 CUA327703 DDW327703 DNS327703 DXO327703 EHK327703 ERG327703 FBC327703 FKY327703 FUU327703 GEQ327703 GOM327703 GYI327703 HIE327703 HSA327703 IBW327703 ILS327703 IVO327703 JFK327703 JPG327703 JZC327703 KIY327703 KSU327703 LCQ327703 LMM327703 LWI327703 MGE327703 MQA327703 MZW327703 NJS327703 NTO327703 ODK327703 ONG327703 OXC327703 PGY327703 PQU327703 QAQ327703 QKM327703 QUI327703 REE327703 ROA327703 RXW327703 SHS327703 SRO327703 TBK327703 TLG327703 TVC327703 UEY327703 UOU327703 UYQ327703 VIM327703 VSI327703 WCE327703 WMA327703 WVW327703 F393239 JK393239 TG393239 ADC393239 AMY393239 AWU393239 BGQ393239 BQM393239 CAI393239 CKE393239 CUA393239 DDW393239 DNS393239 DXO393239 EHK393239 ERG393239 FBC393239 FKY393239 FUU393239 GEQ393239 GOM393239 GYI393239 HIE393239 HSA393239 IBW393239 ILS393239 IVO393239 JFK393239 JPG393239 JZC393239 KIY393239 KSU393239 LCQ393239 LMM393239 LWI393239 MGE393239 MQA393239 MZW393239 NJS393239 NTO393239 ODK393239 ONG393239 OXC393239 PGY393239 PQU393239 QAQ393239 QKM393239 QUI393239 REE393239 ROA393239 RXW393239 SHS393239 SRO393239 TBK393239 TLG393239 TVC393239 UEY393239 UOU393239 UYQ393239 VIM393239 VSI393239 WCE393239 WMA393239 WVW393239 F458775 JK458775 TG458775 ADC458775 AMY458775 AWU458775 BGQ458775 BQM458775 CAI458775 CKE458775 CUA458775 DDW458775 DNS458775 DXO458775 EHK458775 ERG458775 FBC458775 FKY458775 FUU458775 GEQ458775 GOM458775 GYI458775 HIE458775 HSA458775 IBW458775 ILS458775 IVO458775 JFK458775 JPG458775 JZC458775 KIY458775 KSU458775 LCQ458775 LMM458775 LWI458775 MGE458775 MQA458775 MZW458775 NJS458775 NTO458775 ODK458775 ONG458775 OXC458775 PGY458775 PQU458775 QAQ458775 QKM458775 QUI458775 REE458775 ROA458775 RXW458775 SHS458775 SRO458775 TBK458775 TLG458775 TVC458775 UEY458775 UOU458775 UYQ458775 VIM458775 VSI458775 WCE458775 WMA458775 WVW458775 F524311 JK524311 TG524311 ADC524311 AMY524311 AWU524311 BGQ524311 BQM524311 CAI524311 CKE524311 CUA524311 DDW524311 DNS524311 DXO524311 EHK524311 ERG524311 FBC524311 FKY524311 FUU524311 GEQ524311 GOM524311 GYI524311 HIE524311 HSA524311 IBW524311 ILS524311 IVO524311 JFK524311 JPG524311 JZC524311 KIY524311 KSU524311 LCQ524311 LMM524311 LWI524311 MGE524311 MQA524311 MZW524311 NJS524311 NTO524311 ODK524311 ONG524311 OXC524311 PGY524311 PQU524311 QAQ524311 QKM524311 QUI524311 REE524311 ROA524311 RXW524311 SHS524311 SRO524311 TBK524311 TLG524311 TVC524311 UEY524311 UOU524311 UYQ524311 VIM524311 VSI524311 WCE524311 WMA524311 WVW524311 F589847 JK589847 TG589847 ADC589847 AMY589847 AWU589847 BGQ589847 BQM589847 CAI589847 CKE589847 CUA589847 DDW589847 DNS589847 DXO589847 EHK589847 ERG589847 FBC589847 FKY589847 FUU589847 GEQ589847 GOM589847 GYI589847 HIE589847 HSA589847 IBW589847 ILS589847 IVO589847 JFK589847 JPG589847 JZC589847 KIY589847 KSU589847 LCQ589847 LMM589847 LWI589847 MGE589847 MQA589847 MZW589847 NJS589847 NTO589847 ODK589847 ONG589847 OXC589847 PGY589847 PQU589847 QAQ589847 QKM589847 QUI589847 REE589847 ROA589847 RXW589847 SHS589847 SRO589847 TBK589847 TLG589847 TVC589847 UEY589847 UOU589847 UYQ589847 VIM589847 VSI589847 WCE589847 WMA589847 WVW589847 F655383 JK655383 TG655383 ADC655383 AMY655383 AWU655383 BGQ655383 BQM655383 CAI655383 CKE655383 CUA655383 DDW655383 DNS655383 DXO655383 EHK655383 ERG655383 FBC655383 FKY655383 FUU655383 GEQ655383 GOM655383 GYI655383 HIE655383 HSA655383 IBW655383 ILS655383 IVO655383 JFK655383 JPG655383 JZC655383 KIY655383 KSU655383 LCQ655383 LMM655383 LWI655383 MGE655383 MQA655383 MZW655383 NJS655383 NTO655383 ODK655383 ONG655383 OXC655383 PGY655383 PQU655383 QAQ655383 QKM655383 QUI655383 REE655383 ROA655383 RXW655383 SHS655383 SRO655383 TBK655383 TLG655383 TVC655383 UEY655383 UOU655383 UYQ655383 VIM655383 VSI655383 WCE655383 WMA655383 WVW655383 F720919 JK720919 TG720919 ADC720919 AMY720919 AWU720919 BGQ720919 BQM720919 CAI720919 CKE720919 CUA720919 DDW720919 DNS720919 DXO720919 EHK720919 ERG720919 FBC720919 FKY720919 FUU720919 GEQ720919 GOM720919 GYI720919 HIE720919 HSA720919 IBW720919 ILS720919 IVO720919 JFK720919 JPG720919 JZC720919 KIY720919 KSU720919 LCQ720919 LMM720919 LWI720919 MGE720919 MQA720919 MZW720919 NJS720919 NTO720919 ODK720919 ONG720919 OXC720919 PGY720919 PQU720919 QAQ720919 QKM720919 QUI720919 REE720919 ROA720919 RXW720919 SHS720919 SRO720919 TBK720919 TLG720919 TVC720919 UEY720919 UOU720919 UYQ720919 VIM720919 VSI720919 WCE720919 WMA720919 WVW720919 F786455 JK786455 TG786455 ADC786455 AMY786455 AWU786455 BGQ786455 BQM786455 CAI786455 CKE786455 CUA786455 DDW786455 DNS786455 DXO786455 EHK786455 ERG786455 FBC786455 FKY786455 FUU786455 GEQ786455 GOM786455 GYI786455 HIE786455 HSA786455 IBW786455 ILS786455 IVO786455 JFK786455 JPG786455 JZC786455 KIY786455 KSU786455 LCQ786455 LMM786455 LWI786455 MGE786455 MQA786455 MZW786455 NJS786455 NTO786455 ODK786455 ONG786455 OXC786455 PGY786455 PQU786455 QAQ786455 QKM786455 QUI786455 REE786455 ROA786455 RXW786455 SHS786455 SRO786455 TBK786455 TLG786455 TVC786455 UEY786455 UOU786455 UYQ786455 VIM786455 VSI786455 WCE786455 WMA786455 WVW786455 F851991 JK851991 TG851991 ADC851991 AMY851991 AWU851991 BGQ851991 BQM851991 CAI851991 CKE851991 CUA851991 DDW851991 DNS851991 DXO851991 EHK851991 ERG851991 FBC851991 FKY851991 FUU851991 GEQ851991 GOM851991 GYI851991 HIE851991 HSA851991 IBW851991 ILS851991 IVO851991 JFK851991 JPG851991 JZC851991 KIY851991 KSU851991 LCQ851991 LMM851991 LWI851991 MGE851991 MQA851991 MZW851991 NJS851991 NTO851991 ODK851991 ONG851991 OXC851991 PGY851991 PQU851991 QAQ851991 QKM851991 QUI851991 REE851991 ROA851991 RXW851991 SHS851991 SRO851991 TBK851991 TLG851991 TVC851991 UEY851991 UOU851991 UYQ851991 VIM851991 VSI851991 WCE851991 WMA851991 WVW851991 F917527 JK917527 TG917527 ADC917527 AMY917527 AWU917527 BGQ917527 BQM917527 CAI917527 CKE917527 CUA917527 DDW917527 DNS917527 DXO917527 EHK917527 ERG917527 FBC917527 FKY917527 FUU917527 GEQ917527 GOM917527 GYI917527 HIE917527 HSA917527 IBW917527 ILS917527 IVO917527 JFK917527 JPG917527 JZC917527 KIY917527 KSU917527 LCQ917527 LMM917527 LWI917527 MGE917527 MQA917527 MZW917527 NJS917527 NTO917527 ODK917527 ONG917527 OXC917527 PGY917527 PQU917527 QAQ917527 QKM917527 QUI917527 REE917527 ROA917527 RXW917527 SHS917527 SRO917527 TBK917527 TLG917527 TVC917527 UEY917527 UOU917527 UYQ917527 VIM917527 VSI917527 WCE917527 WMA917527 WVW917527 F983063 JK983063 TG983063 ADC983063 AMY983063 AWU983063 BGQ983063 BQM983063 CAI983063 CKE983063 CUA983063 DDW983063 DNS983063 DXO983063 EHK983063 ERG983063 FBC983063 FKY983063 FUU983063 GEQ983063 GOM983063 GYI983063 HIE983063 HSA983063 IBW983063 ILS983063 IVO983063 JFK983063 JPG983063 JZC983063 KIY983063 KSU983063 LCQ983063 LMM983063 LWI983063 MGE983063 MQA983063 MZW983063 NJS983063 NTO983063 ODK983063 ONG983063 OXC983063 PGY983063 PQU983063 QAQ983063 QKM983063 QUI983063 REE983063 ROA983063 RXW983063 SHS983063 SRO983063 TBK983063 TLG983063 TVC983063 UEY983063 UOU983063 UYQ983063 VIM983063 VSI983063 WCE983063 WMA983063 WVW983063 I23 JN23 TJ23 ADF23 ANB23 AWX23 BGT23 BQP23 CAL23 CKH23 CUD23 DDZ23 DNV23 DXR23 EHN23 ERJ23 FBF23 FLB23 FUX23 GET23 GOP23 GYL23 HIH23 HSD23 IBZ23 ILV23 IVR23 JFN23 JPJ23 JZF23 KJB23 KSX23 LCT23 LMP23 LWL23 MGH23 MQD23 MZZ23 NJV23 NTR23 ODN23 ONJ23 OXF23 PHB23 PQX23 QAT23 QKP23 QUL23 REH23 ROD23 RXZ23 SHV23 SRR23 TBN23 TLJ23 TVF23 UFB23 UOX23 UYT23 VIP23 VSL23 WCH23 WMD23 WVZ23 I65559 JN65559 TJ65559 ADF65559 ANB65559 AWX65559 BGT65559 BQP65559 CAL65559 CKH65559 CUD65559 DDZ65559 DNV65559 DXR65559 EHN65559 ERJ65559 FBF65559 FLB65559 FUX65559 GET65559 GOP65559 GYL65559 HIH65559 HSD65559 IBZ65559 ILV65559 IVR65559 JFN65559 JPJ65559 JZF65559 KJB65559 KSX65559 LCT65559 LMP65559 LWL65559 MGH65559 MQD65559 MZZ65559 NJV65559 NTR65559 ODN65559 ONJ65559 OXF65559 PHB65559 PQX65559 QAT65559 QKP65559 QUL65559 REH65559 ROD65559 RXZ65559 SHV65559 SRR65559 TBN65559 TLJ65559 TVF65559 UFB65559 UOX65559 UYT65559 VIP65559 VSL65559 WCH65559 WMD65559 WVZ65559 I131095 JN131095 TJ131095 ADF131095 ANB131095 AWX131095 BGT131095 BQP131095 CAL131095 CKH131095 CUD131095 DDZ131095 DNV131095 DXR131095 EHN131095 ERJ131095 FBF131095 FLB131095 FUX131095 GET131095 GOP131095 GYL131095 HIH131095 HSD131095 IBZ131095 ILV131095 IVR131095 JFN131095 JPJ131095 JZF131095 KJB131095 KSX131095 LCT131095 LMP131095 LWL131095 MGH131095 MQD131095 MZZ131095 NJV131095 NTR131095 ODN131095 ONJ131095 OXF131095 PHB131095 PQX131095 QAT131095 QKP131095 QUL131095 REH131095 ROD131095 RXZ131095 SHV131095 SRR131095 TBN131095 TLJ131095 TVF131095 UFB131095 UOX131095 UYT131095 VIP131095 VSL131095 WCH131095 WMD131095 WVZ131095 I196631 JN196631 TJ196631 ADF196631 ANB196631 AWX196631 BGT196631 BQP196631 CAL196631 CKH196631 CUD196631 DDZ196631 DNV196631 DXR196631 EHN196631 ERJ196631 FBF196631 FLB196631 FUX196631 GET196631 GOP196631 GYL196631 HIH196631 HSD196631 IBZ196631 ILV196631 IVR196631 JFN196631 JPJ196631 JZF196631 KJB196631 KSX196631 LCT196631 LMP196631 LWL196631 MGH196631 MQD196631 MZZ196631 NJV196631 NTR196631 ODN196631 ONJ196631 OXF196631 PHB196631 PQX196631 QAT196631 QKP196631 QUL196631 REH196631 ROD196631 RXZ196631 SHV196631 SRR196631 TBN196631 TLJ196631 TVF196631 UFB196631 UOX196631 UYT196631 VIP196631 VSL196631 WCH196631 WMD196631 WVZ196631 I262167 JN262167 TJ262167 ADF262167 ANB262167 AWX262167 BGT262167 BQP262167 CAL262167 CKH262167 CUD262167 DDZ262167 DNV262167 DXR262167 EHN262167 ERJ262167 FBF262167 FLB262167 FUX262167 GET262167 GOP262167 GYL262167 HIH262167 HSD262167 IBZ262167 ILV262167 IVR262167 JFN262167 JPJ262167 JZF262167 KJB262167 KSX262167 LCT262167 LMP262167 LWL262167 MGH262167 MQD262167 MZZ262167 NJV262167 NTR262167 ODN262167 ONJ262167 OXF262167 PHB262167 PQX262167 QAT262167 QKP262167 QUL262167 REH262167 ROD262167 RXZ262167 SHV262167 SRR262167 TBN262167 TLJ262167 TVF262167 UFB262167 UOX262167 UYT262167 VIP262167 VSL262167 WCH262167 WMD262167 WVZ262167 I327703 JN327703 TJ327703 ADF327703 ANB327703 AWX327703 BGT327703 BQP327703 CAL327703 CKH327703 CUD327703 DDZ327703 DNV327703 DXR327703 EHN327703 ERJ327703 FBF327703 FLB327703 FUX327703 GET327703 GOP327703 GYL327703 HIH327703 HSD327703 IBZ327703 ILV327703 IVR327703 JFN327703 JPJ327703 JZF327703 KJB327703 KSX327703 LCT327703 LMP327703 LWL327703 MGH327703 MQD327703 MZZ327703 NJV327703 NTR327703 ODN327703 ONJ327703 OXF327703 PHB327703 PQX327703 QAT327703 QKP327703 QUL327703 REH327703 ROD327703 RXZ327703 SHV327703 SRR327703 TBN327703 TLJ327703 TVF327703 UFB327703 UOX327703 UYT327703 VIP327703 VSL327703 WCH327703 WMD327703 WVZ327703 I393239 JN393239 TJ393239 ADF393239 ANB393239 AWX393239 BGT393239 BQP393239 CAL393239 CKH393239 CUD393239 DDZ393239 DNV393239 DXR393239 EHN393239 ERJ393239 FBF393239 FLB393239 FUX393239 GET393239 GOP393239 GYL393239 HIH393239 HSD393239 IBZ393239 ILV393239 IVR393239 JFN393239 JPJ393239 JZF393239 KJB393239 KSX393239 LCT393239 LMP393239 LWL393239 MGH393239 MQD393239 MZZ393239 NJV393239 NTR393239 ODN393239 ONJ393239 OXF393239 PHB393239 PQX393239 QAT393239 QKP393239 QUL393239 REH393239 ROD393239 RXZ393239 SHV393239 SRR393239 TBN393239 TLJ393239 TVF393239 UFB393239 UOX393239 UYT393239 VIP393239 VSL393239 WCH393239 WMD393239 WVZ393239 I458775 JN458775 TJ458775 ADF458775 ANB458775 AWX458775 BGT458775 BQP458775 CAL458775 CKH458775 CUD458775 DDZ458775 DNV458775 DXR458775 EHN458775 ERJ458775 FBF458775 FLB458775 FUX458775 GET458775 GOP458775 GYL458775 HIH458775 HSD458775 IBZ458775 ILV458775 IVR458775 JFN458775 JPJ458775 JZF458775 KJB458775 KSX458775 LCT458775 LMP458775 LWL458775 MGH458775 MQD458775 MZZ458775 NJV458775 NTR458775 ODN458775 ONJ458775 OXF458775 PHB458775 PQX458775 QAT458775 QKP458775 QUL458775 REH458775 ROD458775 RXZ458775 SHV458775 SRR458775 TBN458775 TLJ458775 TVF458775 UFB458775 UOX458775 UYT458775 VIP458775 VSL458775 WCH458775 WMD458775 WVZ458775 I524311 JN524311 TJ524311 ADF524311 ANB524311 AWX524311 BGT524311 BQP524311 CAL524311 CKH524311 CUD524311 DDZ524311 DNV524311 DXR524311 EHN524311 ERJ524311 FBF524311 FLB524311 FUX524311 GET524311 GOP524311 GYL524311 HIH524311 HSD524311 IBZ524311 ILV524311 IVR524311 JFN524311 JPJ524311 JZF524311 KJB524311 KSX524311 LCT524311 LMP524311 LWL524311 MGH524311 MQD524311 MZZ524311 NJV524311 NTR524311 ODN524311 ONJ524311 OXF524311 PHB524311 PQX524311 QAT524311 QKP524311 QUL524311 REH524311 ROD524311 RXZ524311 SHV524311 SRR524311 TBN524311 TLJ524311 TVF524311 UFB524311 UOX524311 UYT524311 VIP524311 VSL524311 WCH524311 WMD524311 WVZ524311 I589847 JN589847 TJ589847 ADF589847 ANB589847 AWX589847 BGT589847 BQP589847 CAL589847 CKH589847 CUD589847 DDZ589847 DNV589847 DXR589847 EHN589847 ERJ589847 FBF589847 FLB589847 FUX589847 GET589847 GOP589847 GYL589847 HIH589847 HSD589847 IBZ589847 ILV589847 IVR589847 JFN589847 JPJ589847 JZF589847 KJB589847 KSX589847 LCT589847 LMP589847 LWL589847 MGH589847 MQD589847 MZZ589847 NJV589847 NTR589847 ODN589847 ONJ589847 OXF589847 PHB589847 PQX589847 QAT589847 QKP589847 QUL589847 REH589847 ROD589847 RXZ589847 SHV589847 SRR589847 TBN589847 TLJ589847 TVF589847 UFB589847 UOX589847 UYT589847 VIP589847 VSL589847 WCH589847 WMD589847 WVZ589847 I655383 JN655383 TJ655383 ADF655383 ANB655383 AWX655383 BGT655383 BQP655383 CAL655383 CKH655383 CUD655383 DDZ655383 DNV655383 DXR655383 EHN655383 ERJ655383 FBF655383 FLB655383 FUX655383 GET655383 GOP655383 GYL655383 HIH655383 HSD655383 IBZ655383 ILV655383 IVR655383 JFN655383 JPJ655383 JZF655383 KJB655383 KSX655383 LCT655383 LMP655383 LWL655383 MGH655383 MQD655383 MZZ655383 NJV655383 NTR655383 ODN655383 ONJ655383 OXF655383 PHB655383 PQX655383 QAT655383 QKP655383 QUL655383 REH655383 ROD655383 RXZ655383 SHV655383 SRR655383 TBN655383 TLJ655383 TVF655383 UFB655383 UOX655383 UYT655383 VIP655383 VSL655383 WCH655383 WMD655383 WVZ655383 I720919 JN720919 TJ720919 ADF720919 ANB720919 AWX720919 BGT720919 BQP720919 CAL720919 CKH720919 CUD720919 DDZ720919 DNV720919 DXR720919 EHN720919 ERJ720919 FBF720919 FLB720919 FUX720919 GET720919 GOP720919 GYL720919 HIH720919 HSD720919 IBZ720919 ILV720919 IVR720919 JFN720919 JPJ720919 JZF720919 KJB720919 KSX720919 LCT720919 LMP720919 LWL720919 MGH720919 MQD720919 MZZ720919 NJV720919 NTR720919 ODN720919 ONJ720919 OXF720919 PHB720919 PQX720919 QAT720919 QKP720919 QUL720919 REH720919 ROD720919 RXZ720919 SHV720919 SRR720919 TBN720919 TLJ720919 TVF720919 UFB720919 UOX720919 UYT720919 VIP720919 VSL720919 WCH720919 WMD720919 WVZ720919 I786455 JN786455 TJ786455 ADF786455 ANB786455 AWX786455 BGT786455 BQP786455 CAL786455 CKH786455 CUD786455 DDZ786455 DNV786455 DXR786455 EHN786455 ERJ786455 FBF786455 FLB786455 FUX786455 GET786455 GOP786455 GYL786455 HIH786455 HSD786455 IBZ786455 ILV786455 IVR786455 JFN786455 JPJ786455 JZF786455 KJB786455 KSX786455 LCT786455 LMP786455 LWL786455 MGH786455 MQD786455 MZZ786455 NJV786455 NTR786455 ODN786455 ONJ786455 OXF786455 PHB786455 PQX786455 QAT786455 QKP786455 QUL786455 REH786455 ROD786455 RXZ786455 SHV786455 SRR786455 TBN786455 TLJ786455 TVF786455 UFB786455 UOX786455 UYT786455 VIP786455 VSL786455 WCH786455 WMD786455 WVZ786455 I851991 JN851991 TJ851991 ADF851991 ANB851991 AWX851991 BGT851991 BQP851991 CAL851991 CKH851991 CUD851991 DDZ851991 DNV851991 DXR851991 EHN851991 ERJ851991 FBF851991 FLB851991 FUX851991 GET851991 GOP851991 GYL851991 HIH851991 HSD851991 IBZ851991 ILV851991 IVR851991 JFN851991 JPJ851991 JZF851991 KJB851991 KSX851991 LCT851991 LMP851991 LWL851991 MGH851991 MQD851991 MZZ851991 NJV851991 NTR851991 ODN851991 ONJ851991 OXF851991 PHB851991 PQX851991 QAT851991 QKP851991 QUL851991 REH851991 ROD851991 RXZ851991 SHV851991 SRR851991 TBN851991 TLJ851991 TVF851991 UFB851991 UOX851991 UYT851991 VIP851991 VSL851991 WCH851991 WMD851991 WVZ851991 I917527 JN917527 TJ917527 ADF917527 ANB917527 AWX917527 BGT917527 BQP917527 CAL917527 CKH917527 CUD917527 DDZ917527 DNV917527 DXR917527 EHN917527 ERJ917527 FBF917527 FLB917527 FUX917527 GET917527 GOP917527 GYL917527 HIH917527 HSD917527 IBZ917527 ILV917527 IVR917527 JFN917527 JPJ917527 JZF917527 KJB917527 KSX917527 LCT917527 LMP917527 LWL917527 MGH917527 MQD917527 MZZ917527 NJV917527 NTR917527 ODN917527 ONJ917527 OXF917527 PHB917527 PQX917527 QAT917527 QKP917527 QUL917527 REH917527 ROD917527 RXZ917527 SHV917527 SRR917527 TBN917527 TLJ917527 TVF917527 UFB917527 UOX917527 UYT917527 VIP917527 VSL917527 WCH917527 WMD917527 WVZ917527 I983063 JN983063 TJ983063 ADF983063 ANB983063 AWX983063 BGT983063 BQP983063 CAL983063 CKH983063 CUD983063 DDZ983063 DNV983063 DXR983063 EHN983063 ERJ983063 FBF983063 FLB983063 FUX983063 GET983063 GOP983063 GYL983063 HIH983063 HSD983063 IBZ983063 ILV983063 IVR983063 JFN983063 JPJ983063 JZF983063 KJB983063 KSX983063 LCT983063 LMP983063 LWL983063 MGH983063 MQD983063 MZZ983063 NJV983063 NTR983063 ODN983063 ONJ983063 OXF983063 PHB983063 PQX983063 QAT983063 QKP983063 QUL983063 REH983063 ROD983063 RXZ983063 SHV983063 SRR983063 TBN983063 TLJ983063 TVF983063 UFB983063 UOX983063 UYT983063 VIP983063 VSL983063 WCH983063 WMD983063 WVZ983063 L23 JQ23 TM23 ADI23 ANE23 AXA23 BGW23 BQS23 CAO23 CKK23 CUG23 DEC23 DNY23 DXU23 EHQ23 ERM23 FBI23 FLE23 FVA23 GEW23 GOS23 GYO23 HIK23 HSG23 ICC23 ILY23 IVU23 JFQ23 JPM23 JZI23 KJE23 KTA23 LCW23 LMS23 LWO23 MGK23 MQG23 NAC23 NJY23 NTU23 ODQ23 ONM23 OXI23 PHE23 PRA23 QAW23 QKS23 QUO23 REK23 ROG23 RYC23 SHY23 SRU23 TBQ23 TLM23 TVI23 UFE23 UPA23 UYW23 VIS23 VSO23 WCK23 WMG23 WWC23 L65559 JQ65559 TM65559 ADI65559 ANE65559 AXA65559 BGW65559 BQS65559 CAO65559 CKK65559 CUG65559 DEC65559 DNY65559 DXU65559 EHQ65559 ERM65559 FBI65559 FLE65559 FVA65559 GEW65559 GOS65559 GYO65559 HIK65559 HSG65559 ICC65559 ILY65559 IVU65559 JFQ65559 JPM65559 JZI65559 KJE65559 KTA65559 LCW65559 LMS65559 LWO65559 MGK65559 MQG65559 NAC65559 NJY65559 NTU65559 ODQ65559 ONM65559 OXI65559 PHE65559 PRA65559 QAW65559 QKS65559 QUO65559 REK65559 ROG65559 RYC65559 SHY65559 SRU65559 TBQ65559 TLM65559 TVI65559 UFE65559 UPA65559 UYW65559 VIS65559 VSO65559 WCK65559 WMG65559 WWC65559 L131095 JQ131095 TM131095 ADI131095 ANE131095 AXA131095 BGW131095 BQS131095 CAO131095 CKK131095 CUG131095 DEC131095 DNY131095 DXU131095 EHQ131095 ERM131095 FBI131095 FLE131095 FVA131095 GEW131095 GOS131095 GYO131095 HIK131095 HSG131095 ICC131095 ILY131095 IVU131095 JFQ131095 JPM131095 JZI131095 KJE131095 KTA131095 LCW131095 LMS131095 LWO131095 MGK131095 MQG131095 NAC131095 NJY131095 NTU131095 ODQ131095 ONM131095 OXI131095 PHE131095 PRA131095 QAW131095 QKS131095 QUO131095 REK131095 ROG131095 RYC131095 SHY131095 SRU131095 TBQ131095 TLM131095 TVI131095 UFE131095 UPA131095 UYW131095 VIS131095 VSO131095 WCK131095 WMG131095 WWC131095 L196631 JQ196631 TM196631 ADI196631 ANE196631 AXA196631 BGW196631 BQS196631 CAO196631 CKK196631 CUG196631 DEC196631 DNY196631 DXU196631 EHQ196631 ERM196631 FBI196631 FLE196631 FVA196631 GEW196631 GOS196631 GYO196631 HIK196631 HSG196631 ICC196631 ILY196631 IVU196631 JFQ196631 JPM196631 JZI196631 KJE196631 KTA196631 LCW196631 LMS196631 LWO196631 MGK196631 MQG196631 NAC196631 NJY196631 NTU196631 ODQ196631 ONM196631 OXI196631 PHE196631 PRA196631 QAW196631 QKS196631 QUO196631 REK196631 ROG196631 RYC196631 SHY196631 SRU196631 TBQ196631 TLM196631 TVI196631 UFE196631 UPA196631 UYW196631 VIS196631 VSO196631 WCK196631 WMG196631 WWC196631 L262167 JQ262167 TM262167 ADI262167 ANE262167 AXA262167 BGW262167 BQS262167 CAO262167 CKK262167 CUG262167 DEC262167 DNY262167 DXU262167 EHQ262167 ERM262167 FBI262167 FLE262167 FVA262167 GEW262167 GOS262167 GYO262167 HIK262167 HSG262167 ICC262167 ILY262167 IVU262167 JFQ262167 JPM262167 JZI262167 KJE262167 KTA262167 LCW262167 LMS262167 LWO262167 MGK262167 MQG262167 NAC262167 NJY262167 NTU262167 ODQ262167 ONM262167 OXI262167 PHE262167 PRA262167 QAW262167 QKS262167 QUO262167 REK262167 ROG262167 RYC262167 SHY262167 SRU262167 TBQ262167 TLM262167 TVI262167 UFE262167 UPA262167 UYW262167 VIS262167 VSO262167 WCK262167 WMG262167 WWC262167 L327703 JQ327703 TM327703 ADI327703 ANE327703 AXA327703 BGW327703 BQS327703 CAO327703 CKK327703 CUG327703 DEC327703 DNY327703 DXU327703 EHQ327703 ERM327703 FBI327703 FLE327703 FVA327703 GEW327703 GOS327703 GYO327703 HIK327703 HSG327703 ICC327703 ILY327703 IVU327703 JFQ327703 JPM327703 JZI327703 KJE327703 KTA327703 LCW327703 LMS327703 LWO327703 MGK327703 MQG327703 NAC327703 NJY327703 NTU327703 ODQ327703 ONM327703 OXI327703 PHE327703 PRA327703 QAW327703 QKS327703 QUO327703 REK327703 ROG327703 RYC327703 SHY327703 SRU327703 TBQ327703 TLM327703 TVI327703 UFE327703 UPA327703 UYW327703 VIS327703 VSO327703 WCK327703 WMG327703 WWC327703 L393239 JQ393239 TM393239 ADI393239 ANE393239 AXA393239 BGW393239 BQS393239 CAO393239 CKK393239 CUG393239 DEC393239 DNY393239 DXU393239 EHQ393239 ERM393239 FBI393239 FLE393239 FVA393239 GEW393239 GOS393239 GYO393239 HIK393239 HSG393239 ICC393239 ILY393239 IVU393239 JFQ393239 JPM393239 JZI393239 KJE393239 KTA393239 LCW393239 LMS393239 LWO393239 MGK393239 MQG393239 NAC393239 NJY393239 NTU393239 ODQ393239 ONM393239 OXI393239 PHE393239 PRA393239 QAW393239 QKS393239 QUO393239 REK393239 ROG393239 RYC393239 SHY393239 SRU393239 TBQ393239 TLM393239 TVI393239 UFE393239 UPA393239 UYW393239 VIS393239 VSO393239 WCK393239 WMG393239 WWC393239 L458775 JQ458775 TM458775 ADI458775 ANE458775 AXA458775 BGW458775 BQS458775 CAO458775 CKK458775 CUG458775 DEC458775 DNY458775 DXU458775 EHQ458775 ERM458775 FBI458775 FLE458775 FVA458775 GEW458775 GOS458775 GYO458775 HIK458775 HSG458775 ICC458775 ILY458775 IVU458775 JFQ458775 JPM458775 JZI458775 KJE458775 KTA458775 LCW458775 LMS458775 LWO458775 MGK458775 MQG458775 NAC458775 NJY458775 NTU458775 ODQ458775 ONM458775 OXI458775 PHE458775 PRA458775 QAW458775 QKS458775 QUO458775 REK458775 ROG458775 RYC458775 SHY458775 SRU458775 TBQ458775 TLM458775 TVI458775 UFE458775 UPA458775 UYW458775 VIS458775 VSO458775 WCK458775 WMG458775 WWC458775 L524311 JQ524311 TM524311 ADI524311 ANE524311 AXA524311 BGW524311 BQS524311 CAO524311 CKK524311 CUG524311 DEC524311 DNY524311 DXU524311 EHQ524311 ERM524311 FBI524311 FLE524311 FVA524311 GEW524311 GOS524311 GYO524311 HIK524311 HSG524311 ICC524311 ILY524311 IVU524311 JFQ524311 JPM524311 JZI524311 KJE524311 KTA524311 LCW524311 LMS524311 LWO524311 MGK524311 MQG524311 NAC524311 NJY524311 NTU524311 ODQ524311 ONM524311 OXI524311 PHE524311 PRA524311 QAW524311 QKS524311 QUO524311 REK524311 ROG524311 RYC524311 SHY524311 SRU524311 TBQ524311 TLM524311 TVI524311 UFE524311 UPA524311 UYW524311 VIS524311 VSO524311 WCK524311 WMG524311 WWC524311 L589847 JQ589847 TM589847 ADI589847 ANE589847 AXA589847 BGW589847 BQS589847 CAO589847 CKK589847 CUG589847 DEC589847 DNY589847 DXU589847 EHQ589847 ERM589847 FBI589847 FLE589847 FVA589847 GEW589847 GOS589847 GYO589847 HIK589847 HSG589847 ICC589847 ILY589847 IVU589847 JFQ589847 JPM589847 JZI589847 KJE589847 KTA589847 LCW589847 LMS589847 LWO589847 MGK589847 MQG589847 NAC589847 NJY589847 NTU589847 ODQ589847 ONM589847 OXI589847 PHE589847 PRA589847 QAW589847 QKS589847 QUO589847 REK589847 ROG589847 RYC589847 SHY589847 SRU589847 TBQ589847 TLM589847 TVI589847 UFE589847 UPA589847 UYW589847 VIS589847 VSO589847 WCK589847 WMG589847 WWC589847 L655383 JQ655383 TM655383 ADI655383 ANE655383 AXA655383 BGW655383 BQS655383 CAO655383 CKK655383 CUG655383 DEC655383 DNY655383 DXU655383 EHQ655383 ERM655383 FBI655383 FLE655383 FVA655383 GEW655383 GOS655383 GYO655383 HIK655383 HSG655383 ICC655383 ILY655383 IVU655383 JFQ655383 JPM655383 JZI655383 KJE655383 KTA655383 LCW655383 LMS655383 LWO655383 MGK655383 MQG655383 NAC655383 NJY655383 NTU655383 ODQ655383 ONM655383 OXI655383 PHE655383 PRA655383 QAW655383 QKS655383 QUO655383 REK655383 ROG655383 RYC655383 SHY655383 SRU655383 TBQ655383 TLM655383 TVI655383 UFE655383 UPA655383 UYW655383 VIS655383 VSO655383 WCK655383 WMG655383 WWC655383 L720919 JQ720919 TM720919 ADI720919 ANE720919 AXA720919 BGW720919 BQS720919 CAO720919 CKK720919 CUG720919 DEC720919 DNY720919 DXU720919 EHQ720919 ERM720919 FBI720919 FLE720919 FVA720919 GEW720919 GOS720919 GYO720919 HIK720919 HSG720919 ICC720919 ILY720919 IVU720919 JFQ720919 JPM720919 JZI720919 KJE720919 KTA720919 LCW720919 LMS720919 LWO720919 MGK720919 MQG720919 NAC720919 NJY720919 NTU720919 ODQ720919 ONM720919 OXI720919 PHE720919 PRA720919 QAW720919 QKS720919 QUO720919 REK720919 ROG720919 RYC720919 SHY720919 SRU720919 TBQ720919 TLM720919 TVI720919 UFE720919 UPA720919 UYW720919 VIS720919 VSO720919 WCK720919 WMG720919 WWC720919 L786455 JQ786455 TM786455 ADI786455 ANE786455 AXA786455 BGW786455 BQS786455 CAO786455 CKK786455 CUG786455 DEC786455 DNY786455 DXU786455 EHQ786455 ERM786455 FBI786455 FLE786455 FVA786455 GEW786455 GOS786455 GYO786455 HIK786455 HSG786455 ICC786455 ILY786455 IVU786455 JFQ786455 JPM786455 JZI786455 KJE786455 KTA786455 LCW786455 LMS786455 LWO786455 MGK786455 MQG786455 NAC786455 NJY786455 NTU786455 ODQ786455 ONM786455 OXI786455 PHE786455 PRA786455 QAW786455 QKS786455 QUO786455 REK786455 ROG786455 RYC786455 SHY786455 SRU786455 TBQ786455 TLM786455 TVI786455 UFE786455 UPA786455 UYW786455 VIS786455 VSO786455 WCK786455 WMG786455 WWC786455 L851991 JQ851991 TM851991 ADI851991 ANE851991 AXA851991 BGW851991 BQS851991 CAO851991 CKK851991 CUG851991 DEC851991 DNY851991 DXU851991 EHQ851991 ERM851991 FBI851991 FLE851991 FVA851991 GEW851991 GOS851991 GYO851991 HIK851991 HSG851991 ICC851991 ILY851991 IVU851991 JFQ851991 JPM851991 JZI851991 KJE851991 KTA851991 LCW851991 LMS851991 LWO851991 MGK851991 MQG851991 NAC851991 NJY851991 NTU851991 ODQ851991 ONM851991 OXI851991 PHE851991 PRA851991 QAW851991 QKS851991 QUO851991 REK851991 ROG851991 RYC851991 SHY851991 SRU851991 TBQ851991 TLM851991 TVI851991 UFE851991 UPA851991 UYW851991 VIS851991 VSO851991 WCK851991 WMG851991 WWC851991 L917527 JQ917527 TM917527 ADI917527 ANE917527 AXA917527 BGW917527 BQS917527 CAO917527 CKK917527 CUG917527 DEC917527 DNY917527 DXU917527 EHQ917527 ERM917527 FBI917527 FLE917527 FVA917527 GEW917527 GOS917527 GYO917527 HIK917527 HSG917527 ICC917527 ILY917527 IVU917527 JFQ917527 JPM917527 JZI917527 KJE917527 KTA917527 LCW917527 LMS917527 LWO917527 MGK917527 MQG917527 NAC917527 NJY917527 NTU917527 ODQ917527 ONM917527 OXI917527 PHE917527 PRA917527 QAW917527 QKS917527 QUO917527 REK917527 ROG917527 RYC917527 SHY917527 SRU917527 TBQ917527 TLM917527 TVI917527 UFE917527 UPA917527 UYW917527 VIS917527 VSO917527 WCK917527 WMG917527 WWC917527 L983063 JQ983063 TM983063 ADI983063 ANE983063 AXA983063 BGW983063 BQS983063 CAO983063 CKK983063 CUG983063 DEC983063 DNY983063 DXU983063 EHQ983063 ERM983063 FBI983063 FLE983063 FVA983063 GEW983063 GOS983063 GYO983063 HIK983063 HSG983063 ICC983063 ILY983063 IVU983063 JFQ983063 JPM983063 JZI983063 KJE983063 KTA983063 LCW983063 LMS983063 LWO983063 MGK983063 MQG983063 NAC983063 NJY983063 NTU983063 ODQ983063 ONM983063 OXI983063 PHE983063 PRA983063 QAW983063 QKS983063 QUO983063 REK983063 ROG983063 RYC983063 SHY983063 SRU983063 TBQ983063 TLM983063 TVI983063 UFE983063 UPA983063 UYW983063 VIS983063 VSO983063 WCK983063 WMG983063 WWC983063 JT23 TP23 ADL23 ANH23 AXD23 BGZ23 BQV23 CAR23 CKN23 CUJ23 DEF23 DOB23 DXX23 EHT23 ERP23 FBL23 FLH23 FVD23 GEZ23 GOV23 GYR23 HIN23 HSJ23 ICF23 IMB23 IVX23 JFT23 JPP23 JZL23 KJH23 KTD23 LCZ23 LMV23 LWR23 MGN23 MQJ23 NAF23 NKB23 NTX23 ODT23 ONP23 OXL23 PHH23 PRD23 QAZ23 QKV23 QUR23 REN23 ROJ23 RYF23 SIB23 SRX23 TBT23 TLP23 TVL23 UFH23 UPD23 UYZ23 VIV23 VSR23 WCN23 WMJ23 WWF23 JT65559 TP65559 ADL65559 ANH65559 AXD65559 BGZ65559 BQV65559 CAR65559 CKN65559 CUJ65559 DEF65559 DOB65559 DXX65559 EHT65559 ERP65559 FBL65559 FLH65559 FVD65559 GEZ65559 GOV65559 GYR65559 HIN65559 HSJ65559 ICF65559 IMB65559 IVX65559 JFT65559 JPP65559 JZL65559 KJH65559 KTD65559 LCZ65559 LMV65559 LWR65559 MGN65559 MQJ65559 NAF65559 NKB65559 NTX65559 ODT65559 ONP65559 OXL65559 PHH65559 PRD65559 QAZ65559 QKV65559 QUR65559 REN65559 ROJ65559 RYF65559 SIB65559 SRX65559 TBT65559 TLP65559 TVL65559 UFH65559 UPD65559 UYZ65559 VIV65559 VSR65559 WCN65559 WMJ65559 WWF65559 JT131095 TP131095 ADL131095 ANH131095 AXD131095 BGZ131095 BQV131095 CAR131095 CKN131095 CUJ131095 DEF131095 DOB131095 DXX131095 EHT131095 ERP131095 FBL131095 FLH131095 FVD131095 GEZ131095 GOV131095 GYR131095 HIN131095 HSJ131095 ICF131095 IMB131095 IVX131095 JFT131095 JPP131095 JZL131095 KJH131095 KTD131095 LCZ131095 LMV131095 LWR131095 MGN131095 MQJ131095 NAF131095 NKB131095 NTX131095 ODT131095 ONP131095 OXL131095 PHH131095 PRD131095 QAZ131095 QKV131095 QUR131095 REN131095 ROJ131095 RYF131095 SIB131095 SRX131095 TBT131095 TLP131095 TVL131095 UFH131095 UPD131095 UYZ131095 VIV131095 VSR131095 WCN131095 WMJ131095 WWF131095 JT196631 TP196631 ADL196631 ANH196631 AXD196631 BGZ196631 BQV196631 CAR196631 CKN196631 CUJ196631 DEF196631 DOB196631 DXX196631 EHT196631 ERP196631 FBL196631 FLH196631 FVD196631 GEZ196631 GOV196631 GYR196631 HIN196631 HSJ196631 ICF196631 IMB196631 IVX196631 JFT196631 JPP196631 JZL196631 KJH196631 KTD196631 LCZ196631 LMV196631 LWR196631 MGN196631 MQJ196631 NAF196631 NKB196631 NTX196631 ODT196631 ONP196631 OXL196631 PHH196631 PRD196631 QAZ196631 QKV196631 QUR196631 REN196631 ROJ196631 RYF196631 SIB196631 SRX196631 TBT196631 TLP196631 TVL196631 UFH196631 UPD196631 UYZ196631 VIV196631 VSR196631 WCN196631 WMJ196631 WWF196631 JT262167 TP262167 ADL262167 ANH262167 AXD262167 BGZ262167 BQV262167 CAR262167 CKN262167 CUJ262167 DEF262167 DOB262167 DXX262167 EHT262167 ERP262167 FBL262167 FLH262167 FVD262167 GEZ262167 GOV262167 GYR262167 HIN262167 HSJ262167 ICF262167 IMB262167 IVX262167 JFT262167 JPP262167 JZL262167 KJH262167 KTD262167 LCZ262167 LMV262167 LWR262167 MGN262167 MQJ262167 NAF262167 NKB262167 NTX262167 ODT262167 ONP262167 OXL262167 PHH262167 PRD262167 QAZ262167 QKV262167 QUR262167 REN262167 ROJ262167 RYF262167 SIB262167 SRX262167 TBT262167 TLP262167 TVL262167 UFH262167 UPD262167 UYZ262167 VIV262167 VSR262167 WCN262167 WMJ262167 WWF262167 JT327703 TP327703 ADL327703 ANH327703 AXD327703 BGZ327703 BQV327703 CAR327703 CKN327703 CUJ327703 DEF327703 DOB327703 DXX327703 EHT327703 ERP327703 FBL327703 FLH327703 FVD327703 GEZ327703 GOV327703 GYR327703 HIN327703 HSJ327703 ICF327703 IMB327703 IVX327703 JFT327703 JPP327703 JZL327703 KJH327703 KTD327703 LCZ327703 LMV327703 LWR327703 MGN327703 MQJ327703 NAF327703 NKB327703 NTX327703 ODT327703 ONP327703 OXL327703 PHH327703 PRD327703 QAZ327703 QKV327703 QUR327703 REN327703 ROJ327703 RYF327703 SIB327703 SRX327703 TBT327703 TLP327703 TVL327703 UFH327703 UPD327703 UYZ327703 VIV327703 VSR327703 WCN327703 WMJ327703 WWF327703 JT393239 TP393239 ADL393239 ANH393239 AXD393239 BGZ393239 BQV393239 CAR393239 CKN393239 CUJ393239 DEF393239 DOB393239 DXX393239 EHT393239 ERP393239 FBL393239 FLH393239 FVD393239 GEZ393239 GOV393239 GYR393239 HIN393239 HSJ393239 ICF393239 IMB393239 IVX393239 JFT393239 JPP393239 JZL393239 KJH393239 KTD393239 LCZ393239 LMV393239 LWR393239 MGN393239 MQJ393239 NAF393239 NKB393239 NTX393239 ODT393239 ONP393239 OXL393239 PHH393239 PRD393239 QAZ393239 QKV393239 QUR393239 REN393239 ROJ393239 RYF393239 SIB393239 SRX393239 TBT393239 TLP393239 TVL393239 UFH393239 UPD393239 UYZ393239 VIV393239 VSR393239 WCN393239 WMJ393239 WWF393239 JT458775 TP458775 ADL458775 ANH458775 AXD458775 BGZ458775 BQV458775 CAR458775 CKN458775 CUJ458775 DEF458775 DOB458775 DXX458775 EHT458775 ERP458775 FBL458775 FLH458775 FVD458775 GEZ458775 GOV458775 GYR458775 HIN458775 HSJ458775 ICF458775 IMB458775 IVX458775 JFT458775 JPP458775 JZL458775 KJH458775 KTD458775 LCZ458775 LMV458775 LWR458775 MGN458775 MQJ458775 NAF458775 NKB458775 NTX458775 ODT458775 ONP458775 OXL458775 PHH458775 PRD458775 QAZ458775 QKV458775 QUR458775 REN458775 ROJ458775 RYF458775 SIB458775 SRX458775 TBT458775 TLP458775 TVL458775 UFH458775 UPD458775 UYZ458775 VIV458775 VSR458775 WCN458775 WMJ458775 WWF458775 JT524311 TP524311 ADL524311 ANH524311 AXD524311 BGZ524311 BQV524311 CAR524311 CKN524311 CUJ524311 DEF524311 DOB524311 DXX524311 EHT524311 ERP524311 FBL524311 FLH524311 FVD524311 GEZ524311 GOV524311 GYR524311 HIN524311 HSJ524311 ICF524311 IMB524311 IVX524311 JFT524311 JPP524311 JZL524311 KJH524311 KTD524311 LCZ524311 LMV524311 LWR524311 MGN524311 MQJ524311 NAF524311 NKB524311 NTX524311 ODT524311 ONP524311 OXL524311 PHH524311 PRD524311 QAZ524311 QKV524311 QUR524311 REN524311 ROJ524311 RYF524311 SIB524311 SRX524311 TBT524311 TLP524311 TVL524311 UFH524311 UPD524311 UYZ524311 VIV524311 VSR524311 WCN524311 WMJ524311 WWF524311 JT589847 TP589847 ADL589847 ANH589847 AXD589847 BGZ589847 BQV589847 CAR589847 CKN589847 CUJ589847 DEF589847 DOB589847 DXX589847 EHT589847 ERP589847 FBL589847 FLH589847 FVD589847 GEZ589847 GOV589847 GYR589847 HIN589847 HSJ589847 ICF589847 IMB589847 IVX589847 JFT589847 JPP589847 JZL589847 KJH589847 KTD589847 LCZ589847 LMV589847 LWR589847 MGN589847 MQJ589847 NAF589847 NKB589847 NTX589847 ODT589847 ONP589847 OXL589847 PHH589847 PRD589847 QAZ589847 QKV589847 QUR589847 REN589847 ROJ589847 RYF589847 SIB589847 SRX589847 TBT589847 TLP589847 TVL589847 UFH589847 UPD589847 UYZ589847 VIV589847 VSR589847 WCN589847 WMJ589847 WWF589847 JT655383 TP655383 ADL655383 ANH655383 AXD655383 BGZ655383 BQV655383 CAR655383 CKN655383 CUJ655383 DEF655383 DOB655383 DXX655383 EHT655383 ERP655383 FBL655383 FLH655383 FVD655383 GEZ655383 GOV655383 GYR655383 HIN655383 HSJ655383 ICF655383 IMB655383 IVX655383 JFT655383 JPP655383 JZL655383 KJH655383 KTD655383 LCZ655383 LMV655383 LWR655383 MGN655383 MQJ655383 NAF655383 NKB655383 NTX655383 ODT655383 ONP655383 OXL655383 PHH655383 PRD655383 QAZ655383 QKV655383 QUR655383 REN655383 ROJ655383 RYF655383 SIB655383 SRX655383 TBT655383 TLP655383 TVL655383 UFH655383 UPD655383 UYZ655383 VIV655383 VSR655383 WCN655383 WMJ655383 WWF655383 JT720919 TP720919 ADL720919 ANH720919 AXD720919 BGZ720919 BQV720919 CAR720919 CKN720919 CUJ720919 DEF720919 DOB720919 DXX720919 EHT720919 ERP720919 FBL720919 FLH720919 FVD720919 GEZ720919 GOV720919 GYR720919 HIN720919 HSJ720919 ICF720919 IMB720919 IVX720919 JFT720919 JPP720919 JZL720919 KJH720919 KTD720919 LCZ720919 LMV720919 LWR720919 MGN720919 MQJ720919 NAF720919 NKB720919 NTX720919 ODT720919 ONP720919 OXL720919 PHH720919 PRD720919 QAZ720919 QKV720919 QUR720919 REN720919 ROJ720919 RYF720919 SIB720919 SRX720919 TBT720919 TLP720919 TVL720919 UFH720919 UPD720919 UYZ720919 VIV720919 VSR720919 WCN720919 WMJ720919 WWF720919 JT786455 TP786455 ADL786455 ANH786455 AXD786455 BGZ786455 BQV786455 CAR786455 CKN786455 CUJ786455 DEF786455 DOB786455 DXX786455 EHT786455 ERP786455 FBL786455 FLH786455 FVD786455 GEZ786455 GOV786455 GYR786455 HIN786455 HSJ786455 ICF786455 IMB786455 IVX786455 JFT786455 JPP786455 JZL786455 KJH786455 KTD786455 LCZ786455 LMV786455 LWR786455 MGN786455 MQJ786455 NAF786455 NKB786455 NTX786455 ODT786455 ONP786455 OXL786455 PHH786455 PRD786455 QAZ786455 QKV786455 QUR786455 REN786455 ROJ786455 RYF786455 SIB786455 SRX786455 TBT786455 TLP786455 TVL786455 UFH786455 UPD786455 UYZ786455 VIV786455 VSR786455 WCN786455 WMJ786455 WWF786455 JT851991 TP851991 ADL851991 ANH851991 AXD851991 BGZ851991 BQV851991 CAR851991 CKN851991 CUJ851991 DEF851991 DOB851991 DXX851991 EHT851991 ERP851991 FBL851991 FLH851991 FVD851991 GEZ851991 GOV851991 GYR851991 HIN851991 HSJ851991 ICF851991 IMB851991 IVX851991 JFT851991 JPP851991 JZL851991 KJH851991 KTD851991 LCZ851991 LMV851991 LWR851991 MGN851991 MQJ851991 NAF851991 NKB851991 NTX851991 ODT851991 ONP851991 OXL851991 PHH851991 PRD851991 QAZ851991 QKV851991 QUR851991 REN851991 ROJ851991 RYF851991 SIB851991 SRX851991 TBT851991 TLP851991 TVL851991 UFH851991 UPD851991 UYZ851991 VIV851991 VSR851991 WCN851991 WMJ851991 WWF851991 JT917527 TP917527 ADL917527 ANH917527 AXD917527 BGZ917527 BQV917527 CAR917527 CKN917527 CUJ917527 DEF917527 DOB917527 DXX917527 EHT917527 ERP917527 FBL917527 FLH917527 FVD917527 GEZ917527 GOV917527 GYR917527 HIN917527 HSJ917527 ICF917527 IMB917527 IVX917527 JFT917527 JPP917527 JZL917527 KJH917527 KTD917527 LCZ917527 LMV917527 LWR917527 MGN917527 MQJ917527 NAF917527 NKB917527 NTX917527 ODT917527 ONP917527 OXL917527 PHH917527 PRD917527 QAZ917527 QKV917527 QUR917527 REN917527 ROJ917527 RYF917527 SIB917527 SRX917527 TBT917527 TLP917527 TVL917527 UFH917527 UPD917527 UYZ917527 VIV917527 VSR917527 WCN917527 WMJ917527 WWF917527 JT983063 TP983063 ADL983063 ANH983063 AXD983063 BGZ983063 BQV983063 CAR983063 CKN983063 CUJ983063 DEF983063 DOB983063 DXX983063 EHT983063 ERP983063 FBL983063 FLH983063 FVD983063 GEZ983063 GOV983063 GYR983063 HIN983063 HSJ983063 ICF983063 IMB983063 IVX983063 JFT983063 JPP983063 JZL983063 KJH983063 KTD983063 LCZ983063 LMV983063 LWR983063 MGN983063 MQJ983063 NAF983063 NKB983063 NTX983063 ODT983063 ONP983063 OXL983063 PHH983063 PRD983063 QAZ983063 QKV983063 QUR983063 REN983063 ROJ983063 RYF983063 SIB983063 SRX983063 TBT983063 TLP983063 TVL983063 UFH983063 UPD983063 UYZ983063 VIV983063 VSR983063 WCN983063 WMJ983063 WWF983063 JW23 TS23 ADO23 ANK23 AXG23 BHC23 BQY23 CAU23 CKQ23 CUM23 DEI23 DOE23 DYA23 EHW23 ERS23 FBO23 FLK23 FVG23 GFC23 GOY23 GYU23 HIQ23 HSM23 ICI23 IME23 IWA23 JFW23 JPS23 JZO23 KJK23 KTG23 LDC23 LMY23 LWU23 MGQ23 MQM23 NAI23 NKE23 NUA23 ODW23 ONS23 OXO23 PHK23 PRG23 QBC23 QKY23 QUU23 REQ23 ROM23 RYI23 SIE23 SSA23 TBW23 TLS23 TVO23 UFK23 UPG23 UZC23 VIY23 VSU23 WCQ23 WMM23 WWI23 R65559:U65559 JW65559 TS65559 ADO65559 ANK65559 AXG65559 BHC65559 BQY65559 CAU65559 CKQ65559 CUM65559 DEI65559 DOE65559 DYA65559 EHW65559 ERS65559 FBO65559 FLK65559 FVG65559 GFC65559 GOY65559 GYU65559 HIQ65559 HSM65559 ICI65559 IME65559 IWA65559 JFW65559 JPS65559 JZO65559 KJK65559 KTG65559 LDC65559 LMY65559 LWU65559 MGQ65559 MQM65559 NAI65559 NKE65559 NUA65559 ODW65559 ONS65559 OXO65559 PHK65559 PRG65559 QBC65559 QKY65559 QUU65559 REQ65559 ROM65559 RYI65559 SIE65559 SSA65559 TBW65559 TLS65559 TVO65559 UFK65559 UPG65559 UZC65559 VIY65559 VSU65559 WCQ65559 WMM65559 WWI65559 R131095:U131095 JW131095 TS131095 ADO131095 ANK131095 AXG131095 BHC131095 BQY131095 CAU131095 CKQ131095 CUM131095 DEI131095 DOE131095 DYA131095 EHW131095 ERS131095 FBO131095 FLK131095 FVG131095 GFC131095 GOY131095 GYU131095 HIQ131095 HSM131095 ICI131095 IME131095 IWA131095 JFW131095 JPS131095 JZO131095 KJK131095 KTG131095 LDC131095 LMY131095 LWU131095 MGQ131095 MQM131095 NAI131095 NKE131095 NUA131095 ODW131095 ONS131095 OXO131095 PHK131095 PRG131095 QBC131095 QKY131095 QUU131095 REQ131095 ROM131095 RYI131095 SIE131095 SSA131095 TBW131095 TLS131095 TVO131095 UFK131095 UPG131095 UZC131095 VIY131095 VSU131095 WCQ131095 WMM131095 WWI131095 R196631:U196631 JW196631 TS196631 ADO196631 ANK196631 AXG196631 BHC196631 BQY196631 CAU196631 CKQ196631 CUM196631 DEI196631 DOE196631 DYA196631 EHW196631 ERS196631 FBO196631 FLK196631 FVG196631 GFC196631 GOY196631 GYU196631 HIQ196631 HSM196631 ICI196631 IME196631 IWA196631 JFW196631 JPS196631 JZO196631 KJK196631 KTG196631 LDC196631 LMY196631 LWU196631 MGQ196631 MQM196631 NAI196631 NKE196631 NUA196631 ODW196631 ONS196631 OXO196631 PHK196631 PRG196631 QBC196631 QKY196631 QUU196631 REQ196631 ROM196631 RYI196631 SIE196631 SSA196631 TBW196631 TLS196631 TVO196631 UFK196631 UPG196631 UZC196631 VIY196631 VSU196631 WCQ196631 WMM196631 WWI196631 R262167:U262167 JW262167 TS262167 ADO262167 ANK262167 AXG262167 BHC262167 BQY262167 CAU262167 CKQ262167 CUM262167 DEI262167 DOE262167 DYA262167 EHW262167 ERS262167 FBO262167 FLK262167 FVG262167 GFC262167 GOY262167 GYU262167 HIQ262167 HSM262167 ICI262167 IME262167 IWA262167 JFW262167 JPS262167 JZO262167 KJK262167 KTG262167 LDC262167 LMY262167 LWU262167 MGQ262167 MQM262167 NAI262167 NKE262167 NUA262167 ODW262167 ONS262167 OXO262167 PHK262167 PRG262167 QBC262167 QKY262167 QUU262167 REQ262167 ROM262167 RYI262167 SIE262167 SSA262167 TBW262167 TLS262167 TVO262167 UFK262167 UPG262167 UZC262167 VIY262167 VSU262167 WCQ262167 WMM262167 WWI262167 R327703:U327703 JW327703 TS327703 ADO327703 ANK327703 AXG327703 BHC327703 BQY327703 CAU327703 CKQ327703 CUM327703 DEI327703 DOE327703 DYA327703 EHW327703 ERS327703 FBO327703 FLK327703 FVG327703 GFC327703 GOY327703 GYU327703 HIQ327703 HSM327703 ICI327703 IME327703 IWA327703 JFW327703 JPS327703 JZO327703 KJK327703 KTG327703 LDC327703 LMY327703 LWU327703 MGQ327703 MQM327703 NAI327703 NKE327703 NUA327703 ODW327703 ONS327703 OXO327703 PHK327703 PRG327703 QBC327703 QKY327703 QUU327703 REQ327703 ROM327703 RYI327703 SIE327703 SSA327703 TBW327703 TLS327703 TVO327703 UFK327703 UPG327703 UZC327703 VIY327703 VSU327703 WCQ327703 WMM327703 WWI327703 R393239:U393239 JW393239 TS393239 ADO393239 ANK393239 AXG393239 BHC393239 BQY393239 CAU393239 CKQ393239 CUM393239 DEI393239 DOE393239 DYA393239 EHW393239 ERS393239 FBO393239 FLK393239 FVG393239 GFC393239 GOY393239 GYU393239 HIQ393239 HSM393239 ICI393239 IME393239 IWA393239 JFW393239 JPS393239 JZO393239 KJK393239 KTG393239 LDC393239 LMY393239 LWU393239 MGQ393239 MQM393239 NAI393239 NKE393239 NUA393239 ODW393239 ONS393239 OXO393239 PHK393239 PRG393239 QBC393239 QKY393239 QUU393239 REQ393239 ROM393239 RYI393239 SIE393239 SSA393239 TBW393239 TLS393239 TVO393239 UFK393239 UPG393239 UZC393239 VIY393239 VSU393239 WCQ393239 WMM393239 WWI393239 R458775:U458775 JW458775 TS458775 ADO458775 ANK458775 AXG458775 BHC458775 BQY458775 CAU458775 CKQ458775 CUM458775 DEI458775 DOE458775 DYA458775 EHW458775 ERS458775 FBO458775 FLK458775 FVG458775 GFC458775 GOY458775 GYU458775 HIQ458775 HSM458775 ICI458775 IME458775 IWA458775 JFW458775 JPS458775 JZO458775 KJK458775 KTG458775 LDC458775 LMY458775 LWU458775 MGQ458775 MQM458775 NAI458775 NKE458775 NUA458775 ODW458775 ONS458775 OXO458775 PHK458775 PRG458775 QBC458775 QKY458775 QUU458775 REQ458775 ROM458775 RYI458775 SIE458775 SSA458775 TBW458775 TLS458775 TVO458775 UFK458775 UPG458775 UZC458775 VIY458775 VSU458775 WCQ458775 WMM458775 WWI458775 R524311:U524311 JW524311 TS524311 ADO524311 ANK524311 AXG524311 BHC524311 BQY524311 CAU524311 CKQ524311 CUM524311 DEI524311 DOE524311 DYA524311 EHW524311 ERS524311 FBO524311 FLK524311 FVG524311 GFC524311 GOY524311 GYU524311 HIQ524311 HSM524311 ICI524311 IME524311 IWA524311 JFW524311 JPS524311 JZO524311 KJK524311 KTG524311 LDC524311 LMY524311 LWU524311 MGQ524311 MQM524311 NAI524311 NKE524311 NUA524311 ODW524311 ONS524311 OXO524311 PHK524311 PRG524311 QBC524311 QKY524311 QUU524311 REQ524311 ROM524311 RYI524311 SIE524311 SSA524311 TBW524311 TLS524311 TVO524311 UFK524311 UPG524311 UZC524311 VIY524311 VSU524311 WCQ524311 WMM524311 WWI524311 R589847:U589847 JW589847 TS589847 ADO589847 ANK589847 AXG589847 BHC589847 BQY589847 CAU589847 CKQ589847 CUM589847 DEI589847 DOE589847 DYA589847 EHW589847 ERS589847 FBO589847 FLK589847 FVG589847 GFC589847 GOY589847 GYU589847 HIQ589847 HSM589847 ICI589847 IME589847 IWA589847 JFW589847 JPS589847 JZO589847 KJK589847 KTG589847 LDC589847 LMY589847 LWU589847 MGQ589847 MQM589847 NAI589847 NKE589847 NUA589847 ODW589847 ONS589847 OXO589847 PHK589847 PRG589847 QBC589847 QKY589847 QUU589847 REQ589847 ROM589847 RYI589847 SIE589847 SSA589847 TBW589847 TLS589847 TVO589847 UFK589847 UPG589847 UZC589847 VIY589847 VSU589847 WCQ589847 WMM589847 WWI589847 R655383:U655383 JW655383 TS655383 ADO655383 ANK655383 AXG655383 BHC655383 BQY655383 CAU655383 CKQ655383 CUM655383 DEI655383 DOE655383 DYA655383 EHW655383 ERS655383 FBO655383 FLK655383 FVG655383 GFC655383 GOY655383 GYU655383 HIQ655383 HSM655383 ICI655383 IME655383 IWA655383 JFW655383 JPS655383 JZO655383 KJK655383 KTG655383 LDC655383 LMY655383 LWU655383 MGQ655383 MQM655383 NAI655383 NKE655383 NUA655383 ODW655383 ONS655383 OXO655383 PHK655383 PRG655383 QBC655383 QKY655383 QUU655383 REQ655383 ROM655383 RYI655383 SIE655383 SSA655383 TBW655383 TLS655383 TVO655383 UFK655383 UPG655383 UZC655383 VIY655383 VSU655383 WCQ655383 WMM655383 WWI655383 R720919:U720919 JW720919 TS720919 ADO720919 ANK720919 AXG720919 BHC720919 BQY720919 CAU720919 CKQ720919 CUM720919 DEI720919 DOE720919 DYA720919 EHW720919 ERS720919 FBO720919 FLK720919 FVG720919 GFC720919 GOY720919 GYU720919 HIQ720919 HSM720919 ICI720919 IME720919 IWA720919 JFW720919 JPS720919 JZO720919 KJK720919 KTG720919 LDC720919 LMY720919 LWU720919 MGQ720919 MQM720919 NAI720919 NKE720919 NUA720919 ODW720919 ONS720919 OXO720919 PHK720919 PRG720919 QBC720919 QKY720919 QUU720919 REQ720919 ROM720919 RYI720919 SIE720919 SSA720919 TBW720919 TLS720919 TVO720919 UFK720919 UPG720919 UZC720919 VIY720919 VSU720919 WCQ720919 WMM720919 WWI720919 R786455:U786455 JW786455 TS786455 ADO786455 ANK786455 AXG786455 BHC786455 BQY786455 CAU786455 CKQ786455 CUM786455 DEI786455 DOE786455 DYA786455 EHW786455 ERS786455 FBO786455 FLK786455 FVG786455 GFC786455 GOY786455 GYU786455 HIQ786455 HSM786455 ICI786455 IME786455 IWA786455 JFW786455 JPS786455 JZO786455 KJK786455 KTG786455 LDC786455 LMY786455 LWU786455 MGQ786455 MQM786455 NAI786455 NKE786455 NUA786455 ODW786455 ONS786455 OXO786455 PHK786455 PRG786455 QBC786455 QKY786455 QUU786455 REQ786455 ROM786455 RYI786455 SIE786455 SSA786455 TBW786455 TLS786455 TVO786455 UFK786455 UPG786455 UZC786455 VIY786455 VSU786455 WCQ786455 WMM786455 WWI786455 R851991:U851991 JW851991 TS851991 ADO851991 ANK851991 AXG851991 BHC851991 BQY851991 CAU851991 CKQ851991 CUM851991 DEI851991 DOE851991 DYA851991 EHW851991 ERS851991 FBO851991 FLK851991 FVG851991 GFC851991 GOY851991 GYU851991 HIQ851991 HSM851991 ICI851991 IME851991 IWA851991 JFW851991 JPS851991 JZO851991 KJK851991 KTG851991 LDC851991 LMY851991 LWU851991 MGQ851991 MQM851991 NAI851991 NKE851991 NUA851991 ODW851991 ONS851991 OXO851991 PHK851991 PRG851991 QBC851991 QKY851991 QUU851991 REQ851991 ROM851991 RYI851991 SIE851991 SSA851991 TBW851991 TLS851991 TVO851991 UFK851991 UPG851991 UZC851991 VIY851991 VSU851991 WCQ851991 WMM851991 WWI851991 R917527:U917527 JW917527 TS917527 ADO917527 ANK917527 AXG917527 BHC917527 BQY917527 CAU917527 CKQ917527 CUM917527 DEI917527 DOE917527 DYA917527 EHW917527 ERS917527 FBO917527 FLK917527 FVG917527 GFC917527 GOY917527 GYU917527 HIQ917527 HSM917527 ICI917527 IME917527 IWA917527 JFW917527 JPS917527 JZO917527 KJK917527 KTG917527 LDC917527 LMY917527 LWU917527 MGQ917527 MQM917527 NAI917527 NKE917527 NUA917527 ODW917527 ONS917527 OXO917527 PHK917527 PRG917527 QBC917527 QKY917527 QUU917527 REQ917527 ROM917527 RYI917527 SIE917527 SSA917527 TBW917527 TLS917527 TVO917527 UFK917527 UPG917527 UZC917527 VIY917527 VSU917527 WCQ917527 WMM917527 WWI917527 R983063:U983063 JW983063 TS983063 ADO983063 ANK983063 AXG983063 BHC983063 BQY983063 CAU983063 CKQ983063 CUM983063 DEI983063 DOE983063 DYA983063 EHW983063 ERS983063 FBO983063 FLK983063 FVG983063 GFC983063 GOY983063 GYU983063 HIQ983063 HSM983063 ICI983063 IME983063 IWA983063 JFW983063 JPS983063 JZO983063 KJK983063 KTG983063 LDC983063 LMY983063 LWU983063 MGQ983063 MQM983063 NAI983063 NKE983063 NUA983063 ODW983063 ONS983063 OXO983063 PHK983063 PRG983063 QBC983063 QKY983063 QUU983063 REQ983063 ROM983063 RYI983063 SIE983063 SSA983063 TBW983063 TLS983063 TVO983063 UFK983063 UPG983063 UZC983063 VIY983063 VSU983063 WCQ983063 WMM983063 O23 O65530 O131066 O196602 O262138 O327674 O393210 O458746 O524282 O589818 O655354 O720890 O786426 O851962 O917498 O983034 O65537 O131073 O196609 O262145 O327681 O393217 O458753 O524289 O589825 O655361 O720897 O786433 O851969 O917505 O983041 O65545 O131081 O196617 O262153 O327689 O393225 O458761 O524297 O589833 O655369 O720905 O786441 O851977 O917513 O983049 O65552 O131088 O196624 O262160 O327696 O393232 O458768 O524304 O589840 O655376 O720912 O786448 O851984 O917520 O983056 O65559 O131095 O196631 O262167 O327703 O393239 O458775 O524311 O589847 O655383 O720919 O786455 O851991 O917527 R23:U23 X7:AA7 X14:AA14 X23:AA23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0000"/>
  </sheetPr>
  <dimension ref="B2:W65"/>
  <sheetViews>
    <sheetView showGridLines="0" zoomScale="70" zoomScaleNormal="70" workbookViewId="0">
      <selection activeCell="R36" sqref="R36"/>
    </sheetView>
  </sheetViews>
  <sheetFormatPr defaultRowHeight="14.4"/>
  <cols>
    <col min="2" max="2" width="21" customWidth="1"/>
    <col min="3" max="3" width="17.33203125" customWidth="1"/>
    <col min="4" max="4" width="18.33203125" customWidth="1"/>
    <col min="5" max="5" width="13" customWidth="1"/>
    <col min="6" max="6" width="8.5546875" customWidth="1"/>
    <col min="7" max="7" width="19.33203125" customWidth="1"/>
    <col min="8" max="8" width="14.5546875" customWidth="1"/>
    <col min="9" max="11" width="8.5546875" customWidth="1"/>
    <col min="12" max="12" width="17" customWidth="1"/>
    <col min="13" max="13" width="8.5546875" customWidth="1"/>
    <col min="14" max="14" width="14.6640625" customWidth="1"/>
    <col min="16" max="16" width="25.44140625" customWidth="1"/>
    <col min="19" max="19" width="11.6640625" customWidth="1"/>
    <col min="20" max="20" width="12.33203125" customWidth="1"/>
    <col min="21" max="21" width="13.33203125" customWidth="1"/>
    <col min="22" max="22" width="15.44140625" customWidth="1"/>
  </cols>
  <sheetData>
    <row r="2" spans="2:22" ht="60" customHeight="1">
      <c r="B2" s="650" t="s">
        <v>274</v>
      </c>
      <c r="C2" s="650"/>
      <c r="D2" s="650"/>
      <c r="E2" s="650"/>
      <c r="F2" s="650"/>
      <c r="G2" s="650"/>
      <c r="H2" s="650"/>
      <c r="I2" s="650"/>
      <c r="J2" s="650"/>
      <c r="K2" s="650"/>
      <c r="L2" s="650"/>
      <c r="M2" s="650"/>
      <c r="N2" s="650"/>
      <c r="O2" s="650"/>
      <c r="P2" s="650"/>
      <c r="S2" s="840" t="s">
        <v>302</v>
      </c>
      <c r="T2" s="841"/>
      <c r="U2" s="841"/>
    </row>
    <row r="3" spans="2:22" ht="28.8">
      <c r="B3" s="263" t="s">
        <v>224</v>
      </c>
      <c r="C3" s="263" t="s">
        <v>225</v>
      </c>
      <c r="D3" s="263">
        <v>2010</v>
      </c>
      <c r="E3" s="263">
        <v>2011</v>
      </c>
      <c r="F3" s="263">
        <v>2012</v>
      </c>
      <c r="G3" s="263">
        <v>2013</v>
      </c>
      <c r="H3" s="263">
        <v>2014</v>
      </c>
      <c r="I3" s="263">
        <v>2015</v>
      </c>
      <c r="J3" s="263">
        <v>2016</v>
      </c>
      <c r="K3" s="263">
        <v>2017</v>
      </c>
      <c r="L3" s="263">
        <v>2018</v>
      </c>
      <c r="M3" s="263">
        <v>2019</v>
      </c>
      <c r="N3" s="263">
        <v>2020</v>
      </c>
      <c r="O3" s="263" t="s">
        <v>226</v>
      </c>
      <c r="P3" s="263" t="s">
        <v>65</v>
      </c>
      <c r="S3" s="361" t="s">
        <v>224</v>
      </c>
      <c r="T3" s="361" t="s">
        <v>168</v>
      </c>
      <c r="U3" s="263" t="s">
        <v>64</v>
      </c>
      <c r="V3" s="263" t="s">
        <v>303</v>
      </c>
    </row>
    <row r="4" spans="2:22">
      <c r="B4" s="838" t="s">
        <v>168</v>
      </c>
      <c r="C4" s="2" t="s">
        <v>227</v>
      </c>
      <c r="D4" s="2">
        <v>0</v>
      </c>
      <c r="E4" s="2">
        <v>0</v>
      </c>
      <c r="F4" s="2">
        <v>0</v>
      </c>
      <c r="G4" s="2">
        <v>0</v>
      </c>
      <c r="H4" s="2">
        <v>0</v>
      </c>
      <c r="I4" s="2">
        <v>2</v>
      </c>
      <c r="J4" s="2">
        <v>0</v>
      </c>
      <c r="K4" s="2">
        <v>1</v>
      </c>
      <c r="L4" s="2">
        <v>4</v>
      </c>
      <c r="M4" s="2">
        <v>19</v>
      </c>
      <c r="N4" s="2">
        <v>6</v>
      </c>
      <c r="O4" s="2">
        <v>0</v>
      </c>
      <c r="P4" s="2">
        <v>32</v>
      </c>
      <c r="S4" s="262" t="s">
        <v>227</v>
      </c>
      <c r="T4" s="262">
        <v>18</v>
      </c>
      <c r="U4" s="262">
        <v>4</v>
      </c>
      <c r="V4" s="262">
        <f>SUM(T4:U4)</f>
        <v>22</v>
      </c>
    </row>
    <row r="5" spans="2:22">
      <c r="B5" s="838"/>
      <c r="C5" s="2" t="s">
        <v>228</v>
      </c>
      <c r="D5" s="2">
        <v>0</v>
      </c>
      <c r="E5" s="2">
        <v>0</v>
      </c>
      <c r="F5" s="2">
        <v>0</v>
      </c>
      <c r="G5" s="2">
        <v>0</v>
      </c>
      <c r="H5" s="2">
        <v>0</v>
      </c>
      <c r="I5" s="2">
        <v>4</v>
      </c>
      <c r="J5" s="2">
        <v>4</v>
      </c>
      <c r="K5" s="2">
        <v>39</v>
      </c>
      <c r="L5" s="2">
        <v>26</v>
      </c>
      <c r="M5" s="2">
        <v>37</v>
      </c>
      <c r="N5" s="2">
        <v>0</v>
      </c>
      <c r="O5" s="2">
        <v>0</v>
      </c>
      <c r="P5" s="2">
        <v>110</v>
      </c>
      <c r="S5" s="262" t="s">
        <v>228</v>
      </c>
      <c r="T5" s="262">
        <v>9</v>
      </c>
      <c r="U5" s="262">
        <v>7</v>
      </c>
      <c r="V5" s="262">
        <f>SUM(T5:U5)</f>
        <v>16</v>
      </c>
    </row>
    <row r="6" spans="2:22">
      <c r="B6" s="838"/>
      <c r="C6" s="2" t="s">
        <v>226</v>
      </c>
      <c r="D6" s="2">
        <v>1</v>
      </c>
      <c r="E6" s="2">
        <v>1</v>
      </c>
      <c r="F6" s="2">
        <v>0</v>
      </c>
      <c r="G6" s="2">
        <v>1</v>
      </c>
      <c r="H6" s="2">
        <v>1</v>
      </c>
      <c r="I6" s="2">
        <v>0</v>
      </c>
      <c r="J6" s="2">
        <v>3</v>
      </c>
      <c r="K6" s="2">
        <v>0</v>
      </c>
      <c r="L6" s="2">
        <v>6</v>
      </c>
      <c r="M6" s="2">
        <v>8</v>
      </c>
      <c r="N6" s="2">
        <v>3</v>
      </c>
      <c r="O6" s="2">
        <v>2</v>
      </c>
      <c r="P6" s="2">
        <v>26</v>
      </c>
      <c r="S6" s="362" t="s">
        <v>65</v>
      </c>
      <c r="T6" s="362">
        <f>SUM(T4:T5)</f>
        <v>27</v>
      </c>
      <c r="U6" s="362">
        <f>SUM(U4:U5)</f>
        <v>11</v>
      </c>
      <c r="V6" s="362">
        <f>SUM(V4:V5)</f>
        <v>38</v>
      </c>
    </row>
    <row r="7" spans="2:22">
      <c r="B7" s="838" t="s">
        <v>64</v>
      </c>
      <c r="C7" s="2" t="s">
        <v>227</v>
      </c>
      <c r="D7" s="2">
        <v>0</v>
      </c>
      <c r="E7" s="2">
        <v>0</v>
      </c>
      <c r="F7" s="2">
        <v>0</v>
      </c>
      <c r="G7" s="2">
        <v>0</v>
      </c>
      <c r="H7" s="2">
        <v>0</v>
      </c>
      <c r="I7" s="2">
        <v>0</v>
      </c>
      <c r="J7" s="2">
        <v>0</v>
      </c>
      <c r="K7" s="2">
        <v>0</v>
      </c>
      <c r="L7" s="2">
        <v>1</v>
      </c>
      <c r="M7" s="2">
        <v>12</v>
      </c>
      <c r="N7" s="2">
        <v>5</v>
      </c>
      <c r="O7" s="2">
        <v>0</v>
      </c>
      <c r="P7" s="2">
        <v>18</v>
      </c>
    </row>
    <row r="8" spans="2:22">
      <c r="B8" s="838"/>
      <c r="C8" s="2" t="s">
        <v>228</v>
      </c>
      <c r="D8" s="2">
        <v>0</v>
      </c>
      <c r="E8" s="2">
        <v>0</v>
      </c>
      <c r="F8" s="2">
        <v>0</v>
      </c>
      <c r="G8" s="2">
        <v>0</v>
      </c>
      <c r="H8" s="2">
        <v>0</v>
      </c>
      <c r="I8" s="2">
        <v>3</v>
      </c>
      <c r="J8" s="2">
        <v>0</v>
      </c>
      <c r="K8" s="2">
        <v>0</v>
      </c>
      <c r="L8" s="2">
        <v>3</v>
      </c>
      <c r="M8" s="2">
        <v>11</v>
      </c>
      <c r="N8" s="2">
        <v>0</v>
      </c>
      <c r="O8" s="2">
        <v>0</v>
      </c>
      <c r="P8" s="2">
        <v>17</v>
      </c>
    </row>
    <row r="9" spans="2:22">
      <c r="B9" s="838"/>
      <c r="C9" s="2" t="s">
        <v>226</v>
      </c>
      <c r="D9" s="2">
        <v>0</v>
      </c>
      <c r="E9" s="2">
        <v>0</v>
      </c>
      <c r="F9" s="2">
        <v>0</v>
      </c>
      <c r="G9" s="2">
        <v>0</v>
      </c>
      <c r="H9" s="2">
        <v>0</v>
      </c>
      <c r="I9" s="2">
        <v>0</v>
      </c>
      <c r="J9" s="2">
        <v>0</v>
      </c>
      <c r="K9" s="2">
        <v>0</v>
      </c>
      <c r="L9" s="2">
        <v>0</v>
      </c>
      <c r="M9" s="2">
        <v>1</v>
      </c>
      <c r="N9" s="2">
        <v>0</v>
      </c>
      <c r="O9" s="2">
        <v>0</v>
      </c>
      <c r="P9" s="2">
        <v>1</v>
      </c>
    </row>
    <row r="10" spans="2:22">
      <c r="B10" s="838" t="s">
        <v>199</v>
      </c>
      <c r="C10" s="2" t="s">
        <v>227</v>
      </c>
      <c r="D10" s="2">
        <v>0</v>
      </c>
      <c r="E10" s="2">
        <v>0</v>
      </c>
      <c r="F10" s="2">
        <v>0</v>
      </c>
      <c r="G10" s="2">
        <v>0</v>
      </c>
      <c r="H10" s="2">
        <v>0</v>
      </c>
      <c r="I10" s="2">
        <v>0</v>
      </c>
      <c r="J10" s="2">
        <v>0</v>
      </c>
      <c r="K10" s="2">
        <v>0</v>
      </c>
      <c r="L10" s="2">
        <v>1</v>
      </c>
      <c r="M10" s="2">
        <v>5</v>
      </c>
      <c r="N10" s="2">
        <v>0</v>
      </c>
      <c r="O10" s="2">
        <v>0</v>
      </c>
      <c r="P10" s="2">
        <v>6</v>
      </c>
    </row>
    <row r="11" spans="2:22">
      <c r="B11" s="838"/>
      <c r="C11" s="2" t="s">
        <v>228</v>
      </c>
      <c r="D11" s="2">
        <v>0</v>
      </c>
      <c r="E11" s="2">
        <v>0</v>
      </c>
      <c r="F11" s="2">
        <v>0</v>
      </c>
      <c r="G11" s="2">
        <v>0</v>
      </c>
      <c r="H11" s="2">
        <v>0</v>
      </c>
      <c r="I11" s="2">
        <v>2</v>
      </c>
      <c r="J11" s="2">
        <v>0</v>
      </c>
      <c r="K11" s="2">
        <v>1</v>
      </c>
      <c r="L11" s="2">
        <v>3</v>
      </c>
      <c r="M11" s="2">
        <v>0</v>
      </c>
      <c r="N11" s="2">
        <v>0</v>
      </c>
      <c r="O11" s="2">
        <v>0</v>
      </c>
      <c r="P11" s="2">
        <v>6</v>
      </c>
    </row>
    <row r="12" spans="2:22">
      <c r="B12" s="838"/>
      <c r="C12" s="2" t="s">
        <v>226</v>
      </c>
      <c r="D12" s="2">
        <v>0</v>
      </c>
      <c r="E12" s="2">
        <v>0</v>
      </c>
      <c r="F12" s="2">
        <v>0</v>
      </c>
      <c r="G12" s="2">
        <v>0</v>
      </c>
      <c r="H12" s="2">
        <v>0</v>
      </c>
      <c r="I12" s="2">
        <v>0</v>
      </c>
      <c r="J12" s="2">
        <v>0</v>
      </c>
      <c r="K12" s="2">
        <v>0</v>
      </c>
      <c r="L12" s="2">
        <v>0</v>
      </c>
      <c r="M12" s="2">
        <v>1</v>
      </c>
      <c r="N12" s="2">
        <v>0</v>
      </c>
      <c r="O12" s="2">
        <v>0</v>
      </c>
      <c r="P12" s="2">
        <v>1</v>
      </c>
    </row>
    <row r="13" spans="2:22">
      <c r="B13" s="838" t="s">
        <v>220</v>
      </c>
      <c r="C13" s="2" t="s">
        <v>227</v>
      </c>
      <c r="D13" s="2">
        <v>0</v>
      </c>
      <c r="E13" s="2">
        <v>0</v>
      </c>
      <c r="F13" s="2">
        <v>0</v>
      </c>
      <c r="G13" s="2">
        <v>0</v>
      </c>
      <c r="H13" s="2">
        <v>0</v>
      </c>
      <c r="I13" s="2">
        <v>0</v>
      </c>
      <c r="J13" s="2">
        <v>0</v>
      </c>
      <c r="K13" s="2">
        <v>0</v>
      </c>
      <c r="L13" s="2">
        <v>0</v>
      </c>
      <c r="M13" s="2">
        <v>2</v>
      </c>
      <c r="N13" s="2">
        <v>0</v>
      </c>
      <c r="O13" s="2">
        <v>0</v>
      </c>
      <c r="P13" s="2">
        <v>2</v>
      </c>
    </row>
    <row r="14" spans="2:22">
      <c r="B14" s="838"/>
      <c r="C14" s="2" t="s">
        <v>228</v>
      </c>
      <c r="D14" s="2">
        <v>0</v>
      </c>
      <c r="E14" s="2">
        <v>0</v>
      </c>
      <c r="F14" s="2">
        <v>0</v>
      </c>
      <c r="G14" s="2">
        <v>0</v>
      </c>
      <c r="H14" s="2">
        <v>0</v>
      </c>
      <c r="I14" s="2">
        <v>0</v>
      </c>
      <c r="J14" s="2">
        <v>0</v>
      </c>
      <c r="K14" s="2">
        <v>0</v>
      </c>
      <c r="L14" s="2">
        <v>0</v>
      </c>
      <c r="M14" s="2">
        <v>2</v>
      </c>
      <c r="N14" s="2">
        <v>0</v>
      </c>
      <c r="O14" s="2">
        <v>0</v>
      </c>
      <c r="P14" s="2">
        <v>2</v>
      </c>
    </row>
    <row r="15" spans="2:22">
      <c r="B15" s="838"/>
      <c r="C15" s="2" t="s">
        <v>226</v>
      </c>
      <c r="D15" s="2">
        <v>0</v>
      </c>
      <c r="E15" s="2">
        <v>0</v>
      </c>
      <c r="F15" s="2">
        <v>0</v>
      </c>
      <c r="G15" s="2">
        <v>0</v>
      </c>
      <c r="H15" s="2">
        <v>0</v>
      </c>
      <c r="I15" s="2">
        <v>0</v>
      </c>
      <c r="J15" s="2">
        <v>0</v>
      </c>
      <c r="K15" s="2">
        <v>0</v>
      </c>
      <c r="L15" s="2">
        <v>0</v>
      </c>
      <c r="M15" s="2">
        <v>0</v>
      </c>
      <c r="N15" s="2">
        <v>0</v>
      </c>
      <c r="O15" s="2">
        <v>0</v>
      </c>
      <c r="P15" s="2">
        <v>0</v>
      </c>
    </row>
    <row r="16" spans="2:22">
      <c r="B16" s="838" t="s">
        <v>205</v>
      </c>
      <c r="C16" s="2" t="s">
        <v>227</v>
      </c>
      <c r="D16" s="2">
        <v>0</v>
      </c>
      <c r="E16" s="2">
        <v>0</v>
      </c>
      <c r="F16" s="2">
        <v>0</v>
      </c>
      <c r="G16" s="2">
        <v>0</v>
      </c>
      <c r="H16" s="2">
        <v>0</v>
      </c>
      <c r="I16" s="2">
        <v>0</v>
      </c>
      <c r="J16" s="2">
        <v>0</v>
      </c>
      <c r="K16" s="2">
        <v>0</v>
      </c>
      <c r="L16" s="2">
        <v>0</v>
      </c>
      <c r="M16" s="2">
        <v>0</v>
      </c>
      <c r="N16" s="2">
        <v>0</v>
      </c>
      <c r="O16" s="2">
        <v>0</v>
      </c>
      <c r="P16" s="2">
        <v>0</v>
      </c>
    </row>
    <row r="17" spans="2:23">
      <c r="B17" s="838"/>
      <c r="C17" s="2" t="s">
        <v>228</v>
      </c>
      <c r="D17" s="2">
        <v>0</v>
      </c>
      <c r="E17" s="2">
        <v>0</v>
      </c>
      <c r="F17" s="2">
        <v>0</v>
      </c>
      <c r="G17" s="2">
        <v>0</v>
      </c>
      <c r="H17" s="2">
        <v>0</v>
      </c>
      <c r="I17" s="2">
        <v>0</v>
      </c>
      <c r="J17" s="2">
        <v>0</v>
      </c>
      <c r="K17" s="2">
        <v>1</v>
      </c>
      <c r="L17" s="2">
        <v>1</v>
      </c>
      <c r="M17" s="2">
        <v>0</v>
      </c>
      <c r="N17" s="2">
        <v>0</v>
      </c>
      <c r="O17" s="2">
        <v>0</v>
      </c>
      <c r="P17" s="2">
        <v>2</v>
      </c>
    </row>
    <row r="18" spans="2:23">
      <c r="B18" s="838"/>
      <c r="C18" s="2" t="s">
        <v>226</v>
      </c>
      <c r="D18" s="2">
        <v>0</v>
      </c>
      <c r="E18" s="2">
        <v>0</v>
      </c>
      <c r="F18" s="2">
        <v>0</v>
      </c>
      <c r="G18" s="2">
        <v>0</v>
      </c>
      <c r="H18" s="2">
        <v>0</v>
      </c>
      <c r="I18" s="2">
        <v>0</v>
      </c>
      <c r="J18" s="2">
        <v>0</v>
      </c>
      <c r="K18" s="2">
        <v>0</v>
      </c>
      <c r="L18" s="2">
        <v>0</v>
      </c>
      <c r="M18" s="2">
        <v>0</v>
      </c>
      <c r="N18" s="2">
        <v>0</v>
      </c>
      <c r="O18" s="2">
        <v>0</v>
      </c>
      <c r="P18" s="2">
        <v>0</v>
      </c>
    </row>
    <row r="19" spans="2:23">
      <c r="B19" s="839" t="s">
        <v>65</v>
      </c>
      <c r="C19" s="839"/>
      <c r="D19" s="285">
        <f>+SUM(D4:D18)</f>
        <v>1</v>
      </c>
      <c r="E19" s="285">
        <f t="shared" ref="E19:P19" si="0">+SUM(E4:E18)</f>
        <v>1</v>
      </c>
      <c r="F19" s="285">
        <f t="shared" si="0"/>
        <v>0</v>
      </c>
      <c r="G19" s="285">
        <f t="shared" si="0"/>
        <v>1</v>
      </c>
      <c r="H19" s="285">
        <f t="shared" si="0"/>
        <v>1</v>
      </c>
      <c r="I19" s="285">
        <f t="shared" si="0"/>
        <v>11</v>
      </c>
      <c r="J19" s="285">
        <f t="shared" si="0"/>
        <v>7</v>
      </c>
      <c r="K19" s="285">
        <f t="shared" si="0"/>
        <v>42</v>
      </c>
      <c r="L19" s="285">
        <f t="shared" si="0"/>
        <v>45</v>
      </c>
      <c r="M19" s="285">
        <f t="shared" si="0"/>
        <v>98</v>
      </c>
      <c r="N19" s="285">
        <f t="shared" si="0"/>
        <v>14</v>
      </c>
      <c r="O19" s="285">
        <f t="shared" si="0"/>
        <v>2</v>
      </c>
      <c r="P19" s="285">
        <f t="shared" si="0"/>
        <v>223</v>
      </c>
    </row>
    <row r="20" spans="2:23">
      <c r="B20" s="839" t="s">
        <v>227</v>
      </c>
      <c r="C20" s="839"/>
      <c r="D20" s="285">
        <f>+P4+P7+P10+P13+P16</f>
        <v>58</v>
      </c>
      <c r="E20" s="299"/>
      <c r="F20" s="299"/>
      <c r="G20" s="299"/>
      <c r="H20" s="299"/>
      <c r="I20" s="299"/>
      <c r="J20" s="299"/>
      <c r="K20" s="299"/>
      <c r="L20" s="299"/>
      <c r="M20" s="299"/>
      <c r="N20" s="299"/>
      <c r="O20" s="299"/>
    </row>
    <row r="21" spans="2:23">
      <c r="B21" s="839" t="s">
        <v>228</v>
      </c>
      <c r="C21" s="839"/>
      <c r="D21" s="285">
        <f>+P5+P8+P11+P14+P17</f>
        <v>137</v>
      </c>
      <c r="E21" s="299"/>
      <c r="F21" s="299"/>
      <c r="G21" s="299"/>
      <c r="H21" s="299"/>
      <c r="I21" s="299"/>
      <c r="J21" s="299"/>
      <c r="K21" s="299"/>
      <c r="L21" s="299"/>
      <c r="M21" s="299"/>
      <c r="N21" s="299"/>
      <c r="O21" s="299"/>
    </row>
    <row r="22" spans="2:23">
      <c r="B22" s="839" t="s">
        <v>226</v>
      </c>
      <c r="C22" s="839"/>
      <c r="D22" s="285">
        <f>+P6+P9+P12+P15+P18</f>
        <v>28</v>
      </c>
      <c r="E22" s="299"/>
      <c r="F22" s="299"/>
      <c r="G22" s="299"/>
      <c r="H22" s="299"/>
      <c r="I22" s="299"/>
      <c r="J22" s="299"/>
      <c r="K22" s="299"/>
      <c r="L22" s="299"/>
      <c r="M22" s="299"/>
      <c r="N22" s="299"/>
      <c r="O22" s="299"/>
    </row>
    <row r="23" spans="2:23">
      <c r="B23" s="839" t="s">
        <v>65</v>
      </c>
      <c r="C23" s="839"/>
      <c r="D23" s="285">
        <f>+SUM(D20:D22)</f>
        <v>223</v>
      </c>
      <c r="E23" s="41"/>
      <c r="F23" s="41"/>
      <c r="G23" s="41"/>
      <c r="H23" s="41"/>
      <c r="I23" s="41"/>
      <c r="J23" s="41"/>
      <c r="K23" s="41"/>
      <c r="L23" s="41"/>
      <c r="M23" s="41"/>
      <c r="N23" s="41"/>
      <c r="O23" s="41"/>
    </row>
    <row r="24" spans="2:23">
      <c r="B24" s="41"/>
      <c r="C24" s="41"/>
      <c r="D24" s="41"/>
      <c r="E24" s="41"/>
      <c r="F24" s="41"/>
      <c r="G24" s="41"/>
      <c r="H24" s="41"/>
      <c r="I24" s="41"/>
      <c r="J24" s="41"/>
      <c r="K24" s="41"/>
      <c r="L24" s="41"/>
      <c r="M24" s="41"/>
      <c r="N24" s="41"/>
      <c r="O24" s="41"/>
    </row>
    <row r="25" spans="2:23" ht="28.95" customHeight="1">
      <c r="B25" s="844" t="s">
        <v>275</v>
      </c>
      <c r="C25" s="845"/>
      <c r="D25" s="845"/>
      <c r="E25" s="845"/>
      <c r="F25" s="845"/>
      <c r="G25" s="845"/>
      <c r="H25" s="845"/>
      <c r="I25" s="845"/>
      <c r="J25" s="845"/>
      <c r="K25" s="845"/>
      <c r="L25" s="845"/>
      <c r="M25" s="845"/>
      <c r="N25" s="846"/>
      <c r="O25" s="41"/>
      <c r="R25" s="650" t="s">
        <v>280</v>
      </c>
      <c r="S25" s="650"/>
      <c r="T25" s="650"/>
      <c r="U25" s="650"/>
      <c r="V25" s="650"/>
    </row>
    <row r="26" spans="2:23" ht="28.8">
      <c r="B26" s="263" t="s">
        <v>171</v>
      </c>
      <c r="C26" s="263">
        <v>2010</v>
      </c>
      <c r="D26" s="263">
        <v>2011</v>
      </c>
      <c r="E26" s="263">
        <v>2012</v>
      </c>
      <c r="F26" s="263">
        <v>2013</v>
      </c>
      <c r="G26" s="263">
        <v>2014</v>
      </c>
      <c r="H26" s="263">
        <v>2015</v>
      </c>
      <c r="I26" s="263">
        <v>2016</v>
      </c>
      <c r="J26" s="263">
        <v>2017</v>
      </c>
      <c r="K26" s="263">
        <v>2018</v>
      </c>
      <c r="L26" s="263">
        <v>2019</v>
      </c>
      <c r="M26" s="263">
        <v>2020</v>
      </c>
      <c r="N26" s="263" t="s">
        <v>172</v>
      </c>
      <c r="R26" s="263" t="s">
        <v>168</v>
      </c>
      <c r="S26" s="263" t="s">
        <v>64</v>
      </c>
      <c r="T26" s="263" t="s">
        <v>199</v>
      </c>
      <c r="U26" s="263" t="s">
        <v>220</v>
      </c>
      <c r="V26" s="263" t="s">
        <v>205</v>
      </c>
      <c r="W26" s="339" t="s">
        <v>65</v>
      </c>
    </row>
    <row r="27" spans="2:23">
      <c r="B27" s="292" t="s">
        <v>169</v>
      </c>
      <c r="C27" s="2">
        <v>0</v>
      </c>
      <c r="D27" s="2">
        <v>0</v>
      </c>
      <c r="E27" s="2">
        <v>0</v>
      </c>
      <c r="F27" s="2">
        <v>0</v>
      </c>
      <c r="G27" s="2">
        <v>0</v>
      </c>
      <c r="H27" s="2">
        <v>2</v>
      </c>
      <c r="I27" s="2"/>
      <c r="J27" s="2">
        <v>1</v>
      </c>
      <c r="K27" s="2">
        <v>4</v>
      </c>
      <c r="L27" s="2">
        <v>17</v>
      </c>
      <c r="M27" s="2">
        <v>1</v>
      </c>
      <c r="N27" s="2">
        <f>+SUM(C27:M27)</f>
        <v>25</v>
      </c>
      <c r="O27" s="41"/>
      <c r="P27" s="41"/>
      <c r="Q27" s="2" t="s">
        <v>169</v>
      </c>
      <c r="R27" s="2">
        <f>+SUM(J27:M27)</f>
        <v>23</v>
      </c>
      <c r="S27" s="262">
        <f>+SUM(K7:N7)</f>
        <v>18</v>
      </c>
      <c r="T27" s="262">
        <f>+SUM(K10:N10)</f>
        <v>6</v>
      </c>
      <c r="U27" s="262">
        <f>+SUM(K13:O13)</f>
        <v>2</v>
      </c>
      <c r="V27" s="262">
        <f>+SUM(K16:N16)</f>
        <v>0</v>
      </c>
      <c r="W27">
        <f>+SUM(R27:V27)</f>
        <v>49</v>
      </c>
    </row>
    <row r="28" spans="2:23">
      <c r="B28" s="292" t="s">
        <v>170</v>
      </c>
      <c r="C28" s="2">
        <v>0</v>
      </c>
      <c r="D28" s="2">
        <v>0</v>
      </c>
      <c r="E28" s="2">
        <v>0</v>
      </c>
      <c r="F28" s="2">
        <v>0</v>
      </c>
      <c r="G28" s="2">
        <v>0</v>
      </c>
      <c r="H28" s="2">
        <v>4</v>
      </c>
      <c r="I28" s="2">
        <v>3</v>
      </c>
      <c r="J28" s="2">
        <v>18</v>
      </c>
      <c r="K28" s="2">
        <v>14</v>
      </c>
      <c r="L28" s="2">
        <v>6</v>
      </c>
      <c r="M28" s="2">
        <v>0</v>
      </c>
      <c r="N28" s="2">
        <f>+SUM(C28:M28)</f>
        <v>45</v>
      </c>
      <c r="O28" s="41"/>
      <c r="P28" s="41"/>
      <c r="Q28" s="2" t="s">
        <v>170</v>
      </c>
      <c r="R28" s="2">
        <f>+SUM(J28:M28)</f>
        <v>38</v>
      </c>
      <c r="S28" s="262">
        <f>+SUM(K8:N8)</f>
        <v>14</v>
      </c>
      <c r="T28" s="262">
        <f>+SUM(K11:N11)</f>
        <v>4</v>
      </c>
      <c r="U28" s="262">
        <f>+SUM(K14:O14)</f>
        <v>2</v>
      </c>
      <c r="V28" s="262">
        <f>+SUM(K17:N17)</f>
        <v>2</v>
      </c>
      <c r="W28">
        <f>+SUM(R28:V28)</f>
        <v>60</v>
      </c>
    </row>
    <row r="29" spans="2:23">
      <c r="B29" s="293" t="s">
        <v>19</v>
      </c>
      <c r="C29" s="285">
        <v>0</v>
      </c>
      <c r="D29" s="285">
        <v>0</v>
      </c>
      <c r="E29" s="285">
        <v>0</v>
      </c>
      <c r="F29" s="285">
        <v>0</v>
      </c>
      <c r="G29" s="285">
        <v>0</v>
      </c>
      <c r="H29" s="285">
        <f>SUM(H27:H28)</f>
        <v>6</v>
      </c>
      <c r="I29" s="285">
        <f t="shared" ref="I29:N29" si="1">SUM(I27:I28)</f>
        <v>3</v>
      </c>
      <c r="J29" s="285">
        <f t="shared" si="1"/>
        <v>19</v>
      </c>
      <c r="K29" s="285">
        <f t="shared" si="1"/>
        <v>18</v>
      </c>
      <c r="L29" s="285">
        <f t="shared" si="1"/>
        <v>23</v>
      </c>
      <c r="M29" s="285">
        <f t="shared" si="1"/>
        <v>1</v>
      </c>
      <c r="N29" s="285">
        <f t="shared" si="1"/>
        <v>70</v>
      </c>
      <c r="O29" s="41"/>
    </row>
    <row r="32" spans="2:23" ht="14.7" customHeight="1">
      <c r="B32" s="842" t="s">
        <v>211</v>
      </c>
      <c r="C32" s="843"/>
      <c r="D32" s="843"/>
      <c r="E32" s="843"/>
    </row>
    <row r="33" spans="2:16" s="302" customFormat="1" ht="28.8">
      <c r="B33" s="305" t="s">
        <v>139</v>
      </c>
      <c r="C33" s="305" t="s">
        <v>213</v>
      </c>
      <c r="D33" s="305" t="s">
        <v>247</v>
      </c>
      <c r="E33" s="305" t="s">
        <v>248</v>
      </c>
    </row>
    <row r="34" spans="2:16">
      <c r="B34" s="262" t="s">
        <v>64</v>
      </c>
      <c r="C34" s="2">
        <v>3</v>
      </c>
      <c r="D34" s="2">
        <v>3</v>
      </c>
      <c r="E34" s="2">
        <v>0</v>
      </c>
    </row>
    <row r="35" spans="2:16">
      <c r="B35" s="262" t="s">
        <v>168</v>
      </c>
      <c r="C35" s="2">
        <v>14</v>
      </c>
      <c r="D35" s="2">
        <v>10</v>
      </c>
      <c r="E35" s="2">
        <v>4</v>
      </c>
    </row>
    <row r="36" spans="2:16">
      <c r="B36" s="262" t="s">
        <v>205</v>
      </c>
      <c r="C36" s="2">
        <v>1</v>
      </c>
      <c r="D36" s="2">
        <v>1</v>
      </c>
      <c r="E36" s="2">
        <v>0</v>
      </c>
    </row>
    <row r="37" spans="2:16">
      <c r="B37" s="262" t="s">
        <v>189</v>
      </c>
      <c r="C37" s="2">
        <v>4</v>
      </c>
      <c r="D37" s="2">
        <v>3</v>
      </c>
      <c r="E37" s="2">
        <v>1</v>
      </c>
    </row>
    <row r="38" spans="2:16">
      <c r="B38" s="289" t="s">
        <v>212</v>
      </c>
      <c r="C38" s="285">
        <f>+SUM(C34:C37)</f>
        <v>22</v>
      </c>
      <c r="D38" s="285">
        <f>+SUM(D34:D37)</f>
        <v>17</v>
      </c>
      <c r="E38" s="285">
        <f>+SUM(E34:E37)</f>
        <v>5</v>
      </c>
    </row>
    <row r="40" spans="2:16" ht="14.7" customHeight="1">
      <c r="B40" s="835" t="s">
        <v>173</v>
      </c>
      <c r="C40" s="836"/>
      <c r="D40" s="837"/>
      <c r="F40" s="835" t="s">
        <v>246</v>
      </c>
      <c r="G40" s="836"/>
      <c r="H40" s="837"/>
      <c r="J40" s="835" t="s">
        <v>235</v>
      </c>
      <c r="K40" s="836"/>
      <c r="L40" s="837"/>
      <c r="N40" s="835" t="s">
        <v>241</v>
      </c>
      <c r="O40" s="836"/>
      <c r="P40" s="837"/>
    </row>
    <row r="41" spans="2:16">
      <c r="B41" s="263" t="s">
        <v>139</v>
      </c>
      <c r="C41" s="263" t="s">
        <v>209</v>
      </c>
      <c r="D41" s="263" t="s">
        <v>210</v>
      </c>
      <c r="F41" s="263" t="s">
        <v>139</v>
      </c>
      <c r="G41" s="263" t="s">
        <v>209</v>
      </c>
      <c r="H41" s="263" t="s">
        <v>210</v>
      </c>
      <c r="J41" s="263" t="s">
        <v>139</v>
      </c>
      <c r="K41" s="263" t="s">
        <v>209</v>
      </c>
      <c r="L41" s="263" t="s">
        <v>210</v>
      </c>
      <c r="N41" s="263" t="s">
        <v>139</v>
      </c>
      <c r="O41" s="263" t="s">
        <v>209</v>
      </c>
      <c r="P41" s="263" t="s">
        <v>210</v>
      </c>
    </row>
    <row r="42" spans="2:16" ht="14.7" customHeight="1">
      <c r="B42" s="292" t="s">
        <v>168</v>
      </c>
      <c r="C42" s="292" t="s">
        <v>174</v>
      </c>
      <c r="D42" s="292" t="s">
        <v>175</v>
      </c>
      <c r="F42" s="292" t="s">
        <v>168</v>
      </c>
      <c r="G42" s="292" t="s">
        <v>174</v>
      </c>
      <c r="H42" s="292" t="s">
        <v>175</v>
      </c>
      <c r="J42" s="292" t="s">
        <v>168</v>
      </c>
      <c r="K42" s="292" t="s">
        <v>181</v>
      </c>
      <c r="L42" s="292" t="s">
        <v>182</v>
      </c>
      <c r="N42" s="292" t="s">
        <v>168</v>
      </c>
      <c r="O42" s="292" t="s">
        <v>174</v>
      </c>
      <c r="P42" s="292" t="s">
        <v>27</v>
      </c>
    </row>
    <row r="43" spans="2:16" ht="14.7" customHeight="1">
      <c r="B43" s="292" t="s">
        <v>168</v>
      </c>
      <c r="C43" s="292" t="s">
        <v>176</v>
      </c>
      <c r="D43" s="292" t="s">
        <v>177</v>
      </c>
      <c r="F43" s="292" t="s">
        <v>168</v>
      </c>
      <c r="G43" s="292" t="s">
        <v>176</v>
      </c>
      <c r="H43" s="292" t="s">
        <v>177</v>
      </c>
      <c r="J43" s="292" t="s">
        <v>168</v>
      </c>
      <c r="K43" s="292" t="s">
        <v>183</v>
      </c>
      <c r="L43" s="292" t="s">
        <v>184</v>
      </c>
      <c r="N43" s="292" t="s">
        <v>168</v>
      </c>
      <c r="O43" s="292" t="s">
        <v>174</v>
      </c>
      <c r="P43" s="292" t="s">
        <v>28</v>
      </c>
    </row>
    <row r="44" spans="2:16" ht="14.7" customHeight="1">
      <c r="B44" s="292" t="s">
        <v>168</v>
      </c>
      <c r="C44" s="292" t="s">
        <v>178</v>
      </c>
      <c r="D44" s="292" t="s">
        <v>179</v>
      </c>
      <c r="F44" s="292" t="s">
        <v>168</v>
      </c>
      <c r="G44" s="292" t="s">
        <v>174</v>
      </c>
      <c r="H44" s="292" t="s">
        <v>234</v>
      </c>
      <c r="J44" s="292" t="s">
        <v>168</v>
      </c>
      <c r="K44" s="292" t="s">
        <v>187</v>
      </c>
      <c r="L44" s="292" t="s">
        <v>188</v>
      </c>
      <c r="N44" s="292" t="s">
        <v>168</v>
      </c>
      <c r="O44" s="292" t="s">
        <v>242</v>
      </c>
      <c r="P44" s="292" t="s">
        <v>242</v>
      </c>
    </row>
    <row r="45" spans="2:16" ht="14.7" customHeight="1">
      <c r="B45" s="292" t="s">
        <v>168</v>
      </c>
      <c r="C45" s="292" t="s">
        <v>180</v>
      </c>
      <c r="D45" s="292" t="s">
        <v>180</v>
      </c>
      <c r="F45" s="292" t="s">
        <v>168</v>
      </c>
      <c r="G45" s="292" t="s">
        <v>185</v>
      </c>
      <c r="H45" s="292" t="s">
        <v>186</v>
      </c>
      <c r="J45" s="292" t="s">
        <v>168</v>
      </c>
      <c r="K45" s="304" t="s">
        <v>236</v>
      </c>
      <c r="L45" s="292" t="s">
        <v>124</v>
      </c>
      <c r="N45" s="292" t="s">
        <v>168</v>
      </c>
      <c r="O45" s="292" t="s">
        <v>243</v>
      </c>
      <c r="P45" s="292" t="s">
        <v>244</v>
      </c>
    </row>
    <row r="46" spans="2:16" ht="14.7" customHeight="1">
      <c r="B46" s="338" t="s">
        <v>168</v>
      </c>
      <c r="C46" s="338" t="s">
        <v>181</v>
      </c>
      <c r="D46" s="338" t="s">
        <v>182</v>
      </c>
      <c r="F46" s="292" t="s">
        <v>168</v>
      </c>
      <c r="G46" s="292" t="s">
        <v>180</v>
      </c>
      <c r="H46" s="292" t="s">
        <v>180</v>
      </c>
      <c r="J46" s="292" t="s">
        <v>168</v>
      </c>
      <c r="K46" s="292" t="s">
        <v>237</v>
      </c>
      <c r="L46" s="262" t="s">
        <v>122</v>
      </c>
      <c r="N46" s="292" t="s">
        <v>168</v>
      </c>
      <c r="O46" s="292" t="s">
        <v>245</v>
      </c>
      <c r="P46" s="292" t="s">
        <v>123</v>
      </c>
    </row>
    <row r="47" spans="2:16" ht="14.7" customHeight="1">
      <c r="B47" s="338" t="s">
        <v>168</v>
      </c>
      <c r="C47" s="338" t="s">
        <v>183</v>
      </c>
      <c r="D47" s="338" t="s">
        <v>184</v>
      </c>
      <c r="F47" s="292" t="s">
        <v>168</v>
      </c>
      <c r="G47" s="292" t="s">
        <v>178</v>
      </c>
      <c r="H47" s="292" t="s">
        <v>179</v>
      </c>
      <c r="J47" s="292" t="s">
        <v>168</v>
      </c>
      <c r="K47" s="262" t="s">
        <v>238</v>
      </c>
      <c r="L47" s="262" t="s">
        <v>238</v>
      </c>
      <c r="N47" s="292" t="s">
        <v>168</v>
      </c>
      <c r="O47" s="262" t="s">
        <v>245</v>
      </c>
      <c r="P47" s="292" t="s">
        <v>125</v>
      </c>
    </row>
    <row r="48" spans="2:16" ht="14.7" customHeight="1">
      <c r="B48" s="292" t="s">
        <v>168</v>
      </c>
      <c r="C48" s="292" t="s">
        <v>185</v>
      </c>
      <c r="D48" s="292" t="s">
        <v>186</v>
      </c>
      <c r="J48" s="292" t="s">
        <v>168</v>
      </c>
      <c r="K48" s="304" t="s">
        <v>236</v>
      </c>
      <c r="L48" s="292" t="s">
        <v>126</v>
      </c>
      <c r="N48" s="292" t="s">
        <v>168</v>
      </c>
      <c r="O48" s="292" t="s">
        <v>237</v>
      </c>
      <c r="P48" s="292" t="s">
        <v>121</v>
      </c>
    </row>
    <row r="49" spans="2:16" ht="14.7" customHeight="1">
      <c r="B49" s="292" t="s">
        <v>168</v>
      </c>
      <c r="C49" s="292" t="s">
        <v>187</v>
      </c>
      <c r="D49" s="292" t="s">
        <v>188</v>
      </c>
      <c r="J49" s="292" t="s">
        <v>168</v>
      </c>
      <c r="K49" s="292" t="s">
        <v>239</v>
      </c>
      <c r="L49" s="292" t="s">
        <v>240</v>
      </c>
      <c r="N49" s="292" t="s">
        <v>168</v>
      </c>
      <c r="O49" s="292" t="s">
        <v>174</v>
      </c>
      <c r="P49" s="292" t="s">
        <v>119</v>
      </c>
    </row>
    <row r="50" spans="2:16" ht="14.7" customHeight="1">
      <c r="B50" s="292" t="s">
        <v>189</v>
      </c>
      <c r="C50" s="292" t="s">
        <v>190</v>
      </c>
      <c r="D50" s="292" t="s">
        <v>191</v>
      </c>
    </row>
    <row r="51" spans="2:16" ht="14.7" customHeight="1">
      <c r="B51" s="292" t="s">
        <v>189</v>
      </c>
      <c r="C51" s="292" t="s">
        <v>192</v>
      </c>
      <c r="D51" s="292" t="s">
        <v>193</v>
      </c>
    </row>
    <row r="52" spans="2:16" ht="14.7" customHeight="1">
      <c r="B52" s="292" t="s">
        <v>189</v>
      </c>
      <c r="C52" s="292" t="s">
        <v>194</v>
      </c>
      <c r="D52" s="292" t="s">
        <v>195</v>
      </c>
    </row>
    <row r="53" spans="2:16" ht="14.7" customHeight="1">
      <c r="B53" s="292" t="s">
        <v>189</v>
      </c>
      <c r="C53" s="292" t="s">
        <v>196</v>
      </c>
      <c r="D53" s="292" t="s">
        <v>196</v>
      </c>
    </row>
    <row r="54" spans="2:16" ht="14.7" customHeight="1">
      <c r="B54" s="292" t="s">
        <v>197</v>
      </c>
      <c r="C54" s="292" t="s">
        <v>198</v>
      </c>
      <c r="D54" s="292" t="s">
        <v>132</v>
      </c>
    </row>
    <row r="55" spans="2:16" ht="14.7" customHeight="1">
      <c r="B55" s="292" t="s">
        <v>199</v>
      </c>
      <c r="C55" s="292" t="s">
        <v>200</v>
      </c>
      <c r="D55" s="292" t="s">
        <v>201</v>
      </c>
    </row>
    <row r="56" spans="2:16" ht="14.7" customHeight="1">
      <c r="B56" s="292" t="s">
        <v>199</v>
      </c>
      <c r="C56" s="292"/>
      <c r="D56" s="292" t="s">
        <v>202</v>
      </c>
    </row>
    <row r="57" spans="2:16" ht="14.7" customHeight="1">
      <c r="B57" s="292" t="s">
        <v>199</v>
      </c>
      <c r="C57" s="292" t="s">
        <v>203</v>
      </c>
      <c r="D57" s="292" t="s">
        <v>204</v>
      </c>
    </row>
    <row r="58" spans="2:16" ht="14.7" customHeight="1">
      <c r="B58" s="292" t="s">
        <v>205</v>
      </c>
      <c r="C58" s="292" t="s">
        <v>206</v>
      </c>
      <c r="D58" s="292" t="s">
        <v>207</v>
      </c>
    </row>
    <row r="59" spans="2:16">
      <c r="B59" s="292" t="s">
        <v>64</v>
      </c>
      <c r="C59" s="292" t="s">
        <v>208</v>
      </c>
      <c r="D59" s="292" t="s">
        <v>208</v>
      </c>
    </row>
    <row r="60" spans="2:16">
      <c r="B60" s="833" t="s">
        <v>65</v>
      </c>
      <c r="C60" s="834"/>
      <c r="D60" s="268">
        <f>+COUNTA(D42:D45,D48:D59)</f>
        <v>16</v>
      </c>
    </row>
    <row r="62" spans="2:16" ht="28.8">
      <c r="B62" s="263" t="s">
        <v>229</v>
      </c>
      <c r="C62" s="263" t="s">
        <v>64</v>
      </c>
      <c r="D62" s="263" t="s">
        <v>168</v>
      </c>
      <c r="E62" s="263" t="s">
        <v>65</v>
      </c>
      <c r="G62" s="263" t="s">
        <v>299</v>
      </c>
      <c r="H62" s="262" t="s">
        <v>65</v>
      </c>
    </row>
    <row r="63" spans="2:16">
      <c r="B63" s="300" t="s">
        <v>281</v>
      </c>
      <c r="C63" s="266">
        <v>22</v>
      </c>
      <c r="D63" s="266">
        <v>9</v>
      </c>
      <c r="E63" s="266">
        <f>+SUM(C63:D63)</f>
        <v>31</v>
      </c>
      <c r="G63" s="262" t="s">
        <v>282</v>
      </c>
      <c r="H63" s="262">
        <v>54</v>
      </c>
    </row>
    <row r="64" spans="2:16">
      <c r="B64" s="300" t="s">
        <v>282</v>
      </c>
      <c r="C64" s="266">
        <v>16</v>
      </c>
      <c r="D64" s="266">
        <v>21</v>
      </c>
      <c r="E64" s="266">
        <f>+SUM(C64:D64)</f>
        <v>37</v>
      </c>
      <c r="G64" s="262" t="s">
        <v>281</v>
      </c>
      <c r="H64" s="262">
        <v>18</v>
      </c>
    </row>
    <row r="65" spans="2:8">
      <c r="B65" s="300" t="s">
        <v>283</v>
      </c>
      <c r="C65" s="266">
        <v>2</v>
      </c>
      <c r="D65" s="266">
        <v>20</v>
      </c>
      <c r="E65" s="266">
        <f>+SUM(C65:D65)</f>
        <v>22</v>
      </c>
      <c r="G65" s="262" t="s">
        <v>283</v>
      </c>
      <c r="H65" s="262">
        <v>33</v>
      </c>
    </row>
  </sheetData>
  <mergeCells count="20">
    <mergeCell ref="S2:U2"/>
    <mergeCell ref="B2:P2"/>
    <mergeCell ref="F40:H40"/>
    <mergeCell ref="J40:L40"/>
    <mergeCell ref="N40:P40"/>
    <mergeCell ref="B32:E32"/>
    <mergeCell ref="B25:N25"/>
    <mergeCell ref="R25:V25"/>
    <mergeCell ref="B60:C60"/>
    <mergeCell ref="B40:D40"/>
    <mergeCell ref="B4:B6"/>
    <mergeCell ref="B7:B9"/>
    <mergeCell ref="B10:B12"/>
    <mergeCell ref="B13:B15"/>
    <mergeCell ref="B16:B18"/>
    <mergeCell ref="B19:C19"/>
    <mergeCell ref="B20:C20"/>
    <mergeCell ref="B21:C21"/>
    <mergeCell ref="B22:C22"/>
    <mergeCell ref="B23:C23"/>
  </mergeCell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Y40"/>
  <sheetViews>
    <sheetView showGridLines="0" showWhiteSpace="0" view="pageBreakPreview" topLeftCell="A4" zoomScale="70" zoomScaleNormal="100" zoomScaleSheetLayoutView="70" zoomScalePageLayoutView="85" workbookViewId="0"/>
  </sheetViews>
  <sheetFormatPr defaultColWidth="9.33203125" defaultRowHeight="13.8"/>
  <cols>
    <col min="1" max="1" width="2.6640625" style="20" customWidth="1"/>
    <col min="2" max="2" width="14.5546875" style="20" customWidth="1"/>
    <col min="3" max="3" width="26" style="20" customWidth="1"/>
    <col min="4" max="9" width="19.33203125" style="34" customWidth="1"/>
    <col min="10" max="10" width="19.33203125" style="96" customWidth="1"/>
    <col min="11" max="24" width="19.33203125" style="34" customWidth="1"/>
    <col min="25" max="25" width="8" style="34" customWidth="1"/>
    <col min="26" max="97" width="9.33203125" style="20"/>
    <col min="98" max="98" width="6.33203125" style="20" customWidth="1"/>
    <col min="99" max="16384" width="9.33203125" style="20"/>
  </cols>
  <sheetData>
    <row r="2" spans="2:25" ht="21" customHeight="1">
      <c r="B2" s="786"/>
      <c r="C2" s="787"/>
      <c r="D2" s="788"/>
      <c r="E2" s="850" t="s">
        <v>162</v>
      </c>
      <c r="F2" s="851"/>
      <c r="G2" s="851"/>
      <c r="H2" s="851"/>
      <c r="I2" s="851"/>
      <c r="J2" s="851"/>
      <c r="K2" s="851"/>
      <c r="L2" s="851"/>
      <c r="M2" s="851"/>
      <c r="N2" s="851"/>
      <c r="O2" s="851"/>
      <c r="P2" s="851"/>
      <c r="Q2" s="851"/>
      <c r="R2" s="851"/>
      <c r="S2" s="852"/>
      <c r="T2" s="857" t="s">
        <v>155</v>
      </c>
      <c r="U2" s="533"/>
      <c r="V2" s="533"/>
      <c r="W2" s="533"/>
      <c r="X2" s="533"/>
    </row>
    <row r="3" spans="2:25" ht="21" customHeight="1">
      <c r="B3" s="789"/>
      <c r="C3" s="790"/>
      <c r="D3" s="791"/>
      <c r="E3" s="853"/>
      <c r="F3" s="854"/>
      <c r="G3" s="854"/>
      <c r="H3" s="854"/>
      <c r="I3" s="854"/>
      <c r="J3" s="854"/>
      <c r="K3" s="854"/>
      <c r="L3" s="854"/>
      <c r="M3" s="854"/>
      <c r="N3" s="854"/>
      <c r="O3" s="854"/>
      <c r="P3" s="854"/>
      <c r="Q3" s="854"/>
      <c r="R3" s="854"/>
      <c r="S3" s="855"/>
      <c r="T3" s="858"/>
      <c r="U3" s="533"/>
      <c r="V3" s="533"/>
      <c r="W3" s="533"/>
      <c r="X3" s="533"/>
    </row>
    <row r="4" spans="2:25" ht="21" customHeight="1">
      <c r="B4" s="789"/>
      <c r="C4" s="790"/>
      <c r="D4" s="791"/>
      <c r="E4" s="850" t="s">
        <v>156</v>
      </c>
      <c r="F4" s="851"/>
      <c r="G4" s="851"/>
      <c r="H4" s="851"/>
      <c r="I4" s="851"/>
      <c r="J4" s="851"/>
      <c r="K4" s="851"/>
      <c r="L4" s="851"/>
      <c r="M4" s="851"/>
      <c r="N4" s="851"/>
      <c r="O4" s="851"/>
      <c r="P4" s="851"/>
      <c r="Q4" s="851"/>
      <c r="R4" s="851"/>
      <c r="S4" s="852"/>
      <c r="T4" s="858"/>
      <c r="U4" s="533"/>
      <c r="V4" s="533"/>
      <c r="W4" s="533"/>
      <c r="X4" s="533"/>
    </row>
    <row r="5" spans="2:25" ht="21" customHeight="1">
      <c r="B5" s="792"/>
      <c r="C5" s="793"/>
      <c r="D5" s="794"/>
      <c r="E5" s="853"/>
      <c r="F5" s="854"/>
      <c r="G5" s="854"/>
      <c r="H5" s="854"/>
      <c r="I5" s="854"/>
      <c r="J5" s="854"/>
      <c r="K5" s="854"/>
      <c r="L5" s="854"/>
      <c r="M5" s="854"/>
      <c r="N5" s="854"/>
      <c r="O5" s="854"/>
      <c r="P5" s="854"/>
      <c r="Q5" s="854"/>
      <c r="R5" s="854"/>
      <c r="S5" s="855"/>
      <c r="T5" s="859"/>
      <c r="U5" s="533"/>
      <c r="V5" s="533"/>
      <c r="W5" s="533"/>
      <c r="X5" s="533"/>
    </row>
    <row r="6" spans="2:25" ht="21" customHeight="1">
      <c r="B6" s="34"/>
      <c r="C6" s="34"/>
      <c r="E6" s="261"/>
      <c r="F6" s="261"/>
      <c r="G6" s="261"/>
      <c r="H6" s="261"/>
      <c r="I6" s="261"/>
      <c r="J6" s="261"/>
      <c r="K6" s="261"/>
      <c r="L6" s="261"/>
      <c r="M6" s="261"/>
      <c r="N6" s="261"/>
      <c r="O6" s="261"/>
      <c r="P6" s="261"/>
      <c r="Q6" s="261"/>
      <c r="R6" s="261"/>
      <c r="S6" s="261"/>
      <c r="T6" s="261"/>
      <c r="U6" s="261"/>
      <c r="V6" s="261"/>
      <c r="W6" s="261"/>
      <c r="X6" s="261"/>
      <c r="Y6" s="96"/>
    </row>
    <row r="7" spans="2:25" ht="25.5" customHeight="1" thickBot="1">
      <c r="B7" s="828" t="s">
        <v>139</v>
      </c>
      <c r="C7" s="828" t="s">
        <v>140</v>
      </c>
      <c r="D7" s="828" t="s">
        <v>157</v>
      </c>
      <c r="E7" s="828"/>
      <c r="F7" s="828"/>
      <c r="G7" s="828"/>
      <c r="H7" s="828"/>
      <c r="I7" s="828"/>
      <c r="J7" s="828"/>
      <c r="K7" s="828"/>
      <c r="L7" s="828"/>
      <c r="M7" s="828"/>
      <c r="N7" s="828"/>
      <c r="O7" s="828"/>
      <c r="P7" s="828"/>
      <c r="Q7" s="828"/>
      <c r="R7" s="828"/>
      <c r="S7" s="828"/>
      <c r="T7" s="828"/>
      <c r="U7" s="531"/>
      <c r="V7" s="531"/>
      <c r="W7" s="531"/>
      <c r="X7" s="531"/>
    </row>
    <row r="8" spans="2:25" ht="21" customHeight="1">
      <c r="B8" s="828"/>
      <c r="C8" s="828"/>
      <c r="D8" s="860">
        <v>2016</v>
      </c>
      <c r="E8" s="860"/>
      <c r="F8" s="860"/>
      <c r="G8" s="860"/>
      <c r="H8" s="860">
        <v>2017</v>
      </c>
      <c r="I8" s="860"/>
      <c r="J8" s="860"/>
      <c r="K8" s="860"/>
      <c r="L8" s="860">
        <v>2018</v>
      </c>
      <c r="M8" s="860"/>
      <c r="N8" s="860"/>
      <c r="O8" s="860"/>
      <c r="P8" s="860">
        <v>2019</v>
      </c>
      <c r="Q8" s="860"/>
      <c r="R8" s="860"/>
      <c r="S8" s="860"/>
      <c r="T8" s="861"/>
      <c r="U8" s="847">
        <v>2020</v>
      </c>
      <c r="V8" s="848"/>
      <c r="W8" s="848"/>
      <c r="X8" s="849"/>
    </row>
    <row r="9" spans="2:25" ht="57.6">
      <c r="B9" s="828"/>
      <c r="C9" s="828"/>
      <c r="D9" s="263" t="s">
        <v>141</v>
      </c>
      <c r="E9" s="263" t="s">
        <v>142</v>
      </c>
      <c r="F9" s="263" t="s">
        <v>143</v>
      </c>
      <c r="G9" s="263" t="s">
        <v>144</v>
      </c>
      <c r="H9" s="263" t="s">
        <v>141</v>
      </c>
      <c r="I9" s="263" t="s">
        <v>142</v>
      </c>
      <c r="J9" s="263" t="s">
        <v>143</v>
      </c>
      <c r="K9" s="263" t="s">
        <v>144</v>
      </c>
      <c r="L9" s="263" t="s">
        <v>141</v>
      </c>
      <c r="M9" s="263" t="s">
        <v>142</v>
      </c>
      <c r="N9" s="263" t="s">
        <v>143</v>
      </c>
      <c r="O9" s="263" t="s">
        <v>144</v>
      </c>
      <c r="P9" s="263" t="s">
        <v>145</v>
      </c>
      <c r="Q9" s="263" t="s">
        <v>146</v>
      </c>
      <c r="R9" s="263" t="s">
        <v>147</v>
      </c>
      <c r="S9" s="263" t="s">
        <v>146</v>
      </c>
      <c r="T9" s="532" t="s">
        <v>148</v>
      </c>
      <c r="U9" s="535" t="s">
        <v>365</v>
      </c>
      <c r="V9" s="263" t="s">
        <v>363</v>
      </c>
      <c r="W9" s="263" t="s">
        <v>364</v>
      </c>
      <c r="X9" s="536" t="s">
        <v>65</v>
      </c>
    </row>
    <row r="10" spans="2:25" ht="14.4">
      <c r="B10" s="862" t="s">
        <v>64</v>
      </c>
      <c r="C10" s="264" t="s">
        <v>56</v>
      </c>
      <c r="D10" s="2">
        <v>0</v>
      </c>
      <c r="E10" s="2">
        <v>2</v>
      </c>
      <c r="F10" s="2">
        <v>1</v>
      </c>
      <c r="G10" s="282">
        <v>2</v>
      </c>
      <c r="H10" s="2">
        <v>9</v>
      </c>
      <c r="I10" s="2">
        <v>11</v>
      </c>
      <c r="J10" s="2">
        <v>2</v>
      </c>
      <c r="K10" s="282">
        <v>40</v>
      </c>
      <c r="L10" s="2">
        <v>9</v>
      </c>
      <c r="M10" s="2">
        <v>11</v>
      </c>
      <c r="N10" s="2">
        <v>2</v>
      </c>
      <c r="O10" s="282">
        <v>40</v>
      </c>
      <c r="P10" s="2">
        <f>10+10</f>
        <v>20</v>
      </c>
      <c r="Q10" s="2">
        <v>2</v>
      </c>
      <c r="R10" s="2">
        <v>11</v>
      </c>
      <c r="S10" s="2">
        <v>2</v>
      </c>
      <c r="T10" s="541">
        <f>+(P10*Q10)+(R10*S10)</f>
        <v>62</v>
      </c>
      <c r="U10" s="542">
        <v>22</v>
      </c>
      <c r="V10" s="2">
        <v>35</v>
      </c>
      <c r="W10" s="2">
        <v>2</v>
      </c>
      <c r="X10" s="537">
        <f>SUM(U10:W10)</f>
        <v>59</v>
      </c>
    </row>
    <row r="11" spans="2:25" ht="14.4">
      <c r="B11" s="863"/>
      <c r="C11" s="264" t="s">
        <v>129</v>
      </c>
      <c r="D11" s="2">
        <v>2</v>
      </c>
      <c r="E11" s="2">
        <v>4</v>
      </c>
      <c r="F11" s="2">
        <v>2</v>
      </c>
      <c r="G11" s="282">
        <v>12</v>
      </c>
      <c r="H11" s="2">
        <v>1</v>
      </c>
      <c r="I11" s="2">
        <v>4</v>
      </c>
      <c r="J11" s="2">
        <v>2</v>
      </c>
      <c r="K11" s="282">
        <v>10</v>
      </c>
      <c r="L11" s="2">
        <v>0</v>
      </c>
      <c r="M11" s="2">
        <v>4</v>
      </c>
      <c r="N11" s="2">
        <v>2</v>
      </c>
      <c r="O11" s="282">
        <v>8</v>
      </c>
      <c r="P11" s="2">
        <v>1</v>
      </c>
      <c r="Q11" s="2">
        <v>2</v>
      </c>
      <c r="R11" s="2">
        <v>6</v>
      </c>
      <c r="S11" s="2">
        <v>2</v>
      </c>
      <c r="T11" s="541">
        <f t="shared" ref="T11:T21" si="0">+(P11*Q11)+(R11*S11)</f>
        <v>14</v>
      </c>
      <c r="U11" s="542">
        <v>1</v>
      </c>
      <c r="V11" s="2">
        <v>7</v>
      </c>
      <c r="W11" s="2">
        <v>2</v>
      </c>
      <c r="X11" s="537">
        <f t="shared" ref="X11:X39" si="1">SUM(U11:W11)</f>
        <v>10</v>
      </c>
    </row>
    <row r="12" spans="2:25" ht="14.4">
      <c r="B12" s="863"/>
      <c r="C12" s="264" t="s">
        <v>51</v>
      </c>
      <c r="D12" s="2">
        <v>0</v>
      </c>
      <c r="E12" s="2">
        <v>3</v>
      </c>
      <c r="F12" s="2">
        <v>1</v>
      </c>
      <c r="G12" s="282">
        <v>3</v>
      </c>
      <c r="H12" s="2">
        <v>0</v>
      </c>
      <c r="I12" s="2">
        <v>3</v>
      </c>
      <c r="J12" s="2">
        <v>1</v>
      </c>
      <c r="K12" s="282">
        <v>3</v>
      </c>
      <c r="L12" s="2">
        <v>0</v>
      </c>
      <c r="M12" s="2">
        <v>3</v>
      </c>
      <c r="N12" s="2">
        <v>1</v>
      </c>
      <c r="O12" s="282">
        <v>3</v>
      </c>
      <c r="P12" s="2">
        <v>1</v>
      </c>
      <c r="Q12" s="2">
        <v>1</v>
      </c>
      <c r="R12" s="2">
        <v>3</v>
      </c>
      <c r="S12" s="2">
        <v>1</v>
      </c>
      <c r="T12" s="541">
        <f t="shared" si="0"/>
        <v>4</v>
      </c>
      <c r="U12" s="542">
        <v>0</v>
      </c>
      <c r="V12" s="2">
        <v>2</v>
      </c>
      <c r="W12" s="2">
        <v>0</v>
      </c>
      <c r="X12" s="537">
        <f t="shared" si="1"/>
        <v>2</v>
      </c>
    </row>
    <row r="13" spans="2:25" ht="14.4">
      <c r="B13" s="863"/>
      <c r="C13" s="264" t="s">
        <v>167</v>
      </c>
      <c r="D13" s="2"/>
      <c r="E13" s="2"/>
      <c r="F13" s="2"/>
      <c r="G13" s="282"/>
      <c r="H13" s="2"/>
      <c r="I13" s="2"/>
      <c r="J13" s="2"/>
      <c r="K13" s="282"/>
      <c r="L13" s="2"/>
      <c r="M13" s="2"/>
      <c r="N13" s="2"/>
      <c r="O13" s="282"/>
      <c r="P13" s="2"/>
      <c r="Q13" s="2"/>
      <c r="R13" s="2"/>
      <c r="S13" s="2"/>
      <c r="T13" s="541"/>
      <c r="U13" s="542">
        <v>0</v>
      </c>
      <c r="V13" s="2">
        <v>3</v>
      </c>
      <c r="W13" s="2">
        <v>2</v>
      </c>
      <c r="X13" s="537">
        <f t="shared" si="1"/>
        <v>5</v>
      </c>
    </row>
    <row r="14" spans="2:25" ht="14.4">
      <c r="B14" s="863"/>
      <c r="C14" s="264" t="s">
        <v>149</v>
      </c>
      <c r="D14" s="2">
        <v>0</v>
      </c>
      <c r="E14" s="2">
        <v>0</v>
      </c>
      <c r="F14" s="2">
        <v>0</v>
      </c>
      <c r="G14" s="282">
        <v>0</v>
      </c>
      <c r="H14" s="2">
        <v>0</v>
      </c>
      <c r="I14" s="2">
        <v>0</v>
      </c>
      <c r="J14" s="2">
        <v>0</v>
      </c>
      <c r="K14" s="282">
        <v>0</v>
      </c>
      <c r="L14" s="2">
        <v>0</v>
      </c>
      <c r="M14" s="2">
        <v>12</v>
      </c>
      <c r="N14" s="2">
        <v>1</v>
      </c>
      <c r="O14" s="282">
        <v>12</v>
      </c>
      <c r="P14" s="2">
        <v>0</v>
      </c>
      <c r="Q14" s="2">
        <v>0</v>
      </c>
      <c r="R14" s="2">
        <v>10</v>
      </c>
      <c r="S14" s="2">
        <v>1</v>
      </c>
      <c r="T14" s="541">
        <f t="shared" si="0"/>
        <v>10</v>
      </c>
      <c r="U14" s="542">
        <v>0</v>
      </c>
      <c r="V14" s="2">
        <v>0</v>
      </c>
      <c r="W14" s="2">
        <v>0</v>
      </c>
      <c r="X14" s="537">
        <f t="shared" si="1"/>
        <v>0</v>
      </c>
    </row>
    <row r="15" spans="2:25" ht="14.4">
      <c r="B15" s="863"/>
      <c r="C15" s="264" t="s">
        <v>130</v>
      </c>
      <c r="D15" s="2">
        <v>5</v>
      </c>
      <c r="E15" s="2">
        <v>3</v>
      </c>
      <c r="F15" s="2">
        <v>2</v>
      </c>
      <c r="G15" s="282">
        <v>16</v>
      </c>
      <c r="H15" s="2">
        <v>5</v>
      </c>
      <c r="I15" s="2">
        <v>3</v>
      </c>
      <c r="J15" s="2">
        <v>2</v>
      </c>
      <c r="K15" s="282">
        <v>16</v>
      </c>
      <c r="L15" s="2">
        <v>5</v>
      </c>
      <c r="M15" s="2">
        <v>3</v>
      </c>
      <c r="N15" s="2">
        <v>2</v>
      </c>
      <c r="O15" s="282">
        <v>16</v>
      </c>
      <c r="P15" s="2">
        <f>1+5</f>
        <v>6</v>
      </c>
      <c r="Q15" s="2">
        <v>1</v>
      </c>
      <c r="R15" s="2">
        <v>3</v>
      </c>
      <c r="S15" s="2">
        <v>4</v>
      </c>
      <c r="T15" s="541">
        <f t="shared" si="0"/>
        <v>18</v>
      </c>
      <c r="U15" s="543">
        <v>7</v>
      </c>
      <c r="V15" s="2">
        <v>5</v>
      </c>
      <c r="W15" s="2">
        <v>9</v>
      </c>
      <c r="X15" s="537">
        <f t="shared" si="1"/>
        <v>21</v>
      </c>
    </row>
    <row r="16" spans="2:25" ht="14.4">
      <c r="B16" s="863"/>
      <c r="C16" s="264" t="s">
        <v>48</v>
      </c>
      <c r="D16" s="2"/>
      <c r="E16" s="2"/>
      <c r="F16" s="2"/>
      <c r="G16" s="282"/>
      <c r="H16" s="2"/>
      <c r="I16" s="2"/>
      <c r="J16" s="2"/>
      <c r="K16" s="282"/>
      <c r="L16" s="2"/>
      <c r="M16" s="2"/>
      <c r="N16" s="2"/>
      <c r="O16" s="282"/>
      <c r="P16" s="2">
        <v>1</v>
      </c>
      <c r="Q16" s="2">
        <v>1</v>
      </c>
      <c r="R16" s="2">
        <v>0</v>
      </c>
      <c r="S16" s="2">
        <v>0</v>
      </c>
      <c r="T16" s="541">
        <f t="shared" si="0"/>
        <v>1</v>
      </c>
      <c r="U16" s="543">
        <v>3</v>
      </c>
      <c r="V16" s="2">
        <v>0</v>
      </c>
      <c r="W16" s="2">
        <v>2</v>
      </c>
      <c r="X16" s="537">
        <f t="shared" si="1"/>
        <v>5</v>
      </c>
    </row>
    <row r="17" spans="2:24" ht="14.4">
      <c r="B17" s="863"/>
      <c r="C17" s="264" t="s">
        <v>49</v>
      </c>
      <c r="D17" s="2"/>
      <c r="E17" s="2"/>
      <c r="F17" s="2"/>
      <c r="G17" s="282"/>
      <c r="H17" s="2"/>
      <c r="I17" s="2"/>
      <c r="J17" s="2"/>
      <c r="K17" s="282"/>
      <c r="L17" s="2"/>
      <c r="M17" s="2"/>
      <c r="N17" s="2"/>
      <c r="O17" s="282"/>
      <c r="P17" s="2"/>
      <c r="Q17" s="2"/>
      <c r="R17" s="2"/>
      <c r="S17" s="2"/>
      <c r="T17" s="541"/>
      <c r="U17" s="543">
        <v>1</v>
      </c>
      <c r="V17" s="2">
        <v>0</v>
      </c>
      <c r="W17" s="2">
        <v>0</v>
      </c>
      <c r="X17" s="537">
        <f t="shared" si="1"/>
        <v>1</v>
      </c>
    </row>
    <row r="18" spans="2:24" ht="14.4">
      <c r="B18" s="864"/>
      <c r="C18" s="264" t="s">
        <v>52</v>
      </c>
      <c r="D18" s="2"/>
      <c r="E18" s="2"/>
      <c r="F18" s="2"/>
      <c r="G18" s="282"/>
      <c r="H18" s="2"/>
      <c r="I18" s="2"/>
      <c r="J18" s="2"/>
      <c r="K18" s="282"/>
      <c r="L18" s="2"/>
      <c r="M18" s="2"/>
      <c r="N18" s="2"/>
      <c r="O18" s="282"/>
      <c r="P18" s="2"/>
      <c r="Q18" s="2"/>
      <c r="R18" s="2"/>
      <c r="S18" s="2"/>
      <c r="T18" s="541"/>
      <c r="U18" s="543">
        <v>0</v>
      </c>
      <c r="V18" s="2">
        <v>0</v>
      </c>
      <c r="W18" s="2">
        <v>0</v>
      </c>
      <c r="X18" s="537">
        <f t="shared" si="1"/>
        <v>0</v>
      </c>
    </row>
    <row r="19" spans="2:24" ht="14.4">
      <c r="B19" s="265" t="s">
        <v>150</v>
      </c>
      <c r="C19" s="264" t="s">
        <v>35</v>
      </c>
      <c r="D19" s="3">
        <v>0</v>
      </c>
      <c r="E19" s="266">
        <v>0</v>
      </c>
      <c r="F19" s="266">
        <v>0</v>
      </c>
      <c r="G19" s="282">
        <v>0</v>
      </c>
      <c r="H19" s="3">
        <v>1</v>
      </c>
      <c r="I19" s="266">
        <v>4</v>
      </c>
      <c r="J19" s="266">
        <v>1</v>
      </c>
      <c r="K19" s="282">
        <v>5</v>
      </c>
      <c r="L19" s="3">
        <v>0</v>
      </c>
      <c r="M19" s="266">
        <v>0</v>
      </c>
      <c r="N19" s="266">
        <v>0</v>
      </c>
      <c r="O19" s="282">
        <v>0</v>
      </c>
      <c r="P19" s="2">
        <v>37</v>
      </c>
      <c r="Q19" s="2">
        <v>3</v>
      </c>
      <c r="R19" s="2">
        <v>1</v>
      </c>
      <c r="S19" s="2">
        <v>6</v>
      </c>
      <c r="T19" s="541">
        <f t="shared" si="0"/>
        <v>117</v>
      </c>
      <c r="U19" s="542">
        <v>0</v>
      </c>
      <c r="V19" s="2">
        <v>0</v>
      </c>
      <c r="W19" s="2">
        <v>0</v>
      </c>
      <c r="X19" s="537">
        <f t="shared" si="1"/>
        <v>0</v>
      </c>
    </row>
    <row r="20" spans="2:24" ht="14.4">
      <c r="B20" s="265" t="s">
        <v>131</v>
      </c>
      <c r="C20" s="264" t="s">
        <v>132</v>
      </c>
      <c r="D20" s="2">
        <v>0</v>
      </c>
      <c r="E20" s="2">
        <v>0</v>
      </c>
      <c r="F20" s="2">
        <v>0</v>
      </c>
      <c r="G20" s="282">
        <v>0</v>
      </c>
      <c r="H20" s="2">
        <v>0</v>
      </c>
      <c r="I20" s="2">
        <v>0</v>
      </c>
      <c r="J20" s="2">
        <v>0</v>
      </c>
      <c r="K20" s="282">
        <v>0</v>
      </c>
      <c r="L20" s="2">
        <v>0</v>
      </c>
      <c r="M20" s="2">
        <v>4</v>
      </c>
      <c r="N20" s="2">
        <v>1</v>
      </c>
      <c r="O20" s="282">
        <v>4</v>
      </c>
      <c r="P20" s="2">
        <v>0</v>
      </c>
      <c r="Q20" s="2">
        <v>0</v>
      </c>
      <c r="R20" s="2">
        <v>0</v>
      </c>
      <c r="S20" s="2">
        <v>0</v>
      </c>
      <c r="T20" s="541">
        <f t="shared" si="0"/>
        <v>0</v>
      </c>
      <c r="U20" s="542">
        <v>0</v>
      </c>
      <c r="V20" s="2">
        <v>0</v>
      </c>
      <c r="W20" s="2">
        <v>0</v>
      </c>
      <c r="X20" s="537">
        <f t="shared" si="1"/>
        <v>0</v>
      </c>
    </row>
    <row r="21" spans="2:24" ht="14.4">
      <c r="B21" s="856" t="s">
        <v>63</v>
      </c>
      <c r="C21" s="264" t="s">
        <v>27</v>
      </c>
      <c r="D21" s="2">
        <v>13</v>
      </c>
      <c r="E21" s="2">
        <v>3</v>
      </c>
      <c r="F21" s="2">
        <v>4</v>
      </c>
      <c r="G21" s="282">
        <v>64</v>
      </c>
      <c r="H21" s="2">
        <v>13</v>
      </c>
      <c r="I21" s="2">
        <v>3</v>
      </c>
      <c r="J21" s="2">
        <v>4</v>
      </c>
      <c r="K21" s="282">
        <v>64</v>
      </c>
      <c r="L21" s="2">
        <v>17</v>
      </c>
      <c r="M21" s="2">
        <v>3</v>
      </c>
      <c r="N21" s="2">
        <v>4</v>
      </c>
      <c r="O21" s="282">
        <v>80</v>
      </c>
      <c r="P21" s="2">
        <v>17</v>
      </c>
      <c r="Q21" s="2">
        <v>4</v>
      </c>
      <c r="R21" s="2">
        <v>6</v>
      </c>
      <c r="S21" s="2">
        <v>4</v>
      </c>
      <c r="T21" s="541">
        <f t="shared" si="0"/>
        <v>92</v>
      </c>
      <c r="U21" s="542">
        <v>55</v>
      </c>
      <c r="V21" s="2">
        <v>7</v>
      </c>
      <c r="W21" s="247">
        <v>3</v>
      </c>
      <c r="X21" s="537">
        <f t="shared" si="1"/>
        <v>65</v>
      </c>
    </row>
    <row r="22" spans="2:24" ht="14.4">
      <c r="B22" s="856"/>
      <c r="C22" s="264" t="s">
        <v>28</v>
      </c>
      <c r="D22" s="2">
        <v>0</v>
      </c>
      <c r="E22" s="2">
        <v>3</v>
      </c>
      <c r="F22" s="2">
        <v>4</v>
      </c>
      <c r="G22" s="282">
        <v>12</v>
      </c>
      <c r="H22" s="2">
        <v>0</v>
      </c>
      <c r="I22" s="2">
        <v>3</v>
      </c>
      <c r="J22" s="2">
        <v>4</v>
      </c>
      <c r="K22" s="282">
        <v>12</v>
      </c>
      <c r="L22" s="2">
        <v>0</v>
      </c>
      <c r="M22" s="2">
        <v>3</v>
      </c>
      <c r="N22" s="2">
        <v>4</v>
      </c>
      <c r="O22" s="282">
        <v>12</v>
      </c>
      <c r="P22" s="2">
        <v>0</v>
      </c>
      <c r="Q22" s="2">
        <v>0</v>
      </c>
      <c r="R22" s="2">
        <f>8+24</f>
        <v>32</v>
      </c>
      <c r="S22" s="2">
        <v>4</v>
      </c>
      <c r="T22" s="541">
        <f>+(P22*Q22)+(8*S22)+24</f>
        <v>56</v>
      </c>
      <c r="U22" s="542">
        <v>4</v>
      </c>
      <c r="V22" s="2">
        <v>19</v>
      </c>
      <c r="W22" s="247">
        <v>8</v>
      </c>
      <c r="X22" s="537">
        <f t="shared" si="1"/>
        <v>31</v>
      </c>
    </row>
    <row r="23" spans="2:24" ht="14.4">
      <c r="B23" s="856"/>
      <c r="C23" s="264" t="s">
        <v>83</v>
      </c>
      <c r="D23" s="2">
        <v>8</v>
      </c>
      <c r="E23" s="2">
        <v>3</v>
      </c>
      <c r="F23" s="2">
        <v>1</v>
      </c>
      <c r="G23" s="282">
        <v>11</v>
      </c>
      <c r="H23" s="2">
        <v>8</v>
      </c>
      <c r="I23" s="2">
        <v>3</v>
      </c>
      <c r="J23" s="2">
        <v>1</v>
      </c>
      <c r="K23" s="282">
        <v>11</v>
      </c>
      <c r="L23" s="2">
        <v>8</v>
      </c>
      <c r="M23" s="2">
        <v>3</v>
      </c>
      <c r="N23" s="2">
        <v>1</v>
      </c>
      <c r="O23" s="282">
        <v>11</v>
      </c>
      <c r="P23" s="2">
        <v>6</v>
      </c>
      <c r="Q23" s="2">
        <v>1</v>
      </c>
      <c r="R23" s="5">
        <v>6</v>
      </c>
      <c r="S23" s="2">
        <v>2</v>
      </c>
      <c r="T23" s="541">
        <f>+(P23*Q23)+(4*S23)+2</f>
        <v>16</v>
      </c>
      <c r="U23" s="542">
        <v>8</v>
      </c>
      <c r="V23" s="2">
        <v>1</v>
      </c>
      <c r="W23" s="247">
        <v>2</v>
      </c>
      <c r="X23" s="537">
        <f t="shared" si="1"/>
        <v>11</v>
      </c>
    </row>
    <row r="24" spans="2:24" ht="14.4">
      <c r="B24" s="856"/>
      <c r="C24" s="264" t="s">
        <v>366</v>
      </c>
      <c r="D24" s="2"/>
      <c r="E24" s="2"/>
      <c r="F24" s="2"/>
      <c r="G24" s="282"/>
      <c r="H24" s="2"/>
      <c r="I24" s="2"/>
      <c r="J24" s="2"/>
      <c r="K24" s="282"/>
      <c r="L24" s="2"/>
      <c r="M24" s="2"/>
      <c r="N24" s="2"/>
      <c r="O24" s="282"/>
      <c r="P24" s="2"/>
      <c r="Q24" s="2"/>
      <c r="R24" s="5"/>
      <c r="S24" s="2"/>
      <c r="T24" s="541"/>
      <c r="U24" s="542">
        <v>0</v>
      </c>
      <c r="V24" s="2">
        <v>0</v>
      </c>
      <c r="W24" s="247">
        <v>0</v>
      </c>
      <c r="X24" s="537">
        <f t="shared" si="1"/>
        <v>0</v>
      </c>
    </row>
    <row r="25" spans="2:24" ht="14.4">
      <c r="B25" s="856"/>
      <c r="C25" s="264" t="s">
        <v>117</v>
      </c>
      <c r="D25" s="2">
        <v>13</v>
      </c>
      <c r="E25" s="2">
        <v>3</v>
      </c>
      <c r="F25" s="2">
        <v>1</v>
      </c>
      <c r="G25" s="282">
        <v>16</v>
      </c>
      <c r="H25" s="2">
        <v>13</v>
      </c>
      <c r="I25" s="2">
        <v>3</v>
      </c>
      <c r="J25" s="2">
        <v>1</v>
      </c>
      <c r="K25" s="282">
        <v>16</v>
      </c>
      <c r="L25" s="2">
        <v>13</v>
      </c>
      <c r="M25" s="2">
        <v>3</v>
      </c>
      <c r="N25" s="2">
        <v>1</v>
      </c>
      <c r="O25" s="282">
        <v>16</v>
      </c>
      <c r="P25" s="2">
        <v>13</v>
      </c>
      <c r="Q25" s="2">
        <v>1</v>
      </c>
      <c r="R25" s="269">
        <v>8</v>
      </c>
      <c r="S25" s="2">
        <v>4</v>
      </c>
      <c r="T25" s="541">
        <f>+(P25*Q25)+(3*S25)+5</f>
        <v>30</v>
      </c>
      <c r="U25" s="542">
        <v>13</v>
      </c>
      <c r="V25" s="2">
        <v>1</v>
      </c>
      <c r="W25" s="247">
        <v>6</v>
      </c>
      <c r="X25" s="537">
        <f t="shared" si="1"/>
        <v>20</v>
      </c>
    </row>
    <row r="26" spans="2:24" ht="14.4">
      <c r="B26" s="856"/>
      <c r="C26" s="264" t="s">
        <v>118</v>
      </c>
      <c r="D26" s="2"/>
      <c r="E26" s="2"/>
      <c r="F26" s="2"/>
      <c r="G26" s="282"/>
      <c r="H26" s="2"/>
      <c r="I26" s="2"/>
      <c r="J26" s="2"/>
      <c r="K26" s="282"/>
      <c r="L26" s="2"/>
      <c r="M26" s="2"/>
      <c r="N26" s="2"/>
      <c r="O26" s="282"/>
      <c r="P26" s="2">
        <v>0</v>
      </c>
      <c r="Q26" s="2">
        <v>0</v>
      </c>
      <c r="R26" s="2">
        <v>1</v>
      </c>
      <c r="S26" s="247">
        <v>1</v>
      </c>
      <c r="T26" s="541">
        <f t="shared" ref="T26" si="2">+(P26*Q26)+(R26*S26)</f>
        <v>1</v>
      </c>
      <c r="U26" s="542">
        <v>0</v>
      </c>
      <c r="V26" s="2">
        <v>0</v>
      </c>
      <c r="W26" s="247">
        <v>0</v>
      </c>
      <c r="X26" s="537">
        <f t="shared" si="1"/>
        <v>0</v>
      </c>
    </row>
    <row r="27" spans="2:24" ht="14.4">
      <c r="B27" s="856"/>
      <c r="C27" s="264" t="s">
        <v>367</v>
      </c>
      <c r="D27" s="2"/>
      <c r="E27" s="2"/>
      <c r="F27" s="2"/>
      <c r="G27" s="282"/>
      <c r="H27" s="2"/>
      <c r="I27" s="2"/>
      <c r="J27" s="2"/>
      <c r="K27" s="282"/>
      <c r="L27" s="2"/>
      <c r="M27" s="2"/>
      <c r="N27" s="2"/>
      <c r="O27" s="282"/>
      <c r="P27" s="2"/>
      <c r="Q27" s="2"/>
      <c r="R27" s="269"/>
      <c r="S27" s="2"/>
      <c r="T27" s="541"/>
      <c r="U27" s="542">
        <v>0</v>
      </c>
      <c r="V27" s="2">
        <v>0</v>
      </c>
      <c r="W27" s="247">
        <v>0</v>
      </c>
      <c r="X27" s="537">
        <f t="shared" si="1"/>
        <v>0</v>
      </c>
    </row>
    <row r="28" spans="2:24" ht="14.4">
      <c r="B28" s="856"/>
      <c r="C28" s="264" t="s">
        <v>368</v>
      </c>
      <c r="D28" s="2"/>
      <c r="E28" s="2"/>
      <c r="F28" s="2"/>
      <c r="G28" s="282"/>
      <c r="H28" s="2"/>
      <c r="I28" s="2"/>
      <c r="J28" s="2"/>
      <c r="K28" s="282"/>
      <c r="L28" s="2"/>
      <c r="M28" s="2"/>
      <c r="N28" s="2"/>
      <c r="O28" s="282"/>
      <c r="P28" s="2"/>
      <c r="Q28" s="2"/>
      <c r="R28" s="269"/>
      <c r="S28" s="2"/>
      <c r="T28" s="541"/>
      <c r="U28" s="542">
        <v>0</v>
      </c>
      <c r="V28" s="2">
        <v>0</v>
      </c>
      <c r="W28" s="247">
        <v>0</v>
      </c>
      <c r="X28" s="537">
        <f t="shared" si="1"/>
        <v>0</v>
      </c>
    </row>
    <row r="29" spans="2:24" ht="14.4">
      <c r="B29" s="856"/>
      <c r="C29" s="264" t="s">
        <v>120</v>
      </c>
      <c r="D29" s="2">
        <v>0</v>
      </c>
      <c r="E29" s="2">
        <v>0</v>
      </c>
      <c r="F29" s="2">
        <v>0</v>
      </c>
      <c r="G29" s="282">
        <v>0</v>
      </c>
      <c r="H29" s="2">
        <v>0</v>
      </c>
      <c r="I29" s="2">
        <v>0</v>
      </c>
      <c r="J29" s="2">
        <v>0</v>
      </c>
      <c r="K29" s="282">
        <v>0</v>
      </c>
      <c r="L29" s="2">
        <v>4</v>
      </c>
      <c r="M29" s="2">
        <v>1</v>
      </c>
      <c r="N29" s="2">
        <v>1</v>
      </c>
      <c r="O29" s="282">
        <v>5</v>
      </c>
      <c r="P29" s="2">
        <v>0</v>
      </c>
      <c r="Q29" s="2">
        <v>0</v>
      </c>
      <c r="R29" s="2">
        <v>2</v>
      </c>
      <c r="S29" s="2">
        <v>2</v>
      </c>
      <c r="T29" s="541">
        <f t="shared" ref="T29:T35" si="3">+(P29*Q29)+(R29*S29)</f>
        <v>4</v>
      </c>
      <c r="U29" s="542">
        <v>0</v>
      </c>
      <c r="V29" s="2">
        <v>0</v>
      </c>
      <c r="W29" s="247">
        <v>0</v>
      </c>
      <c r="X29" s="537">
        <f t="shared" si="1"/>
        <v>0</v>
      </c>
    </row>
    <row r="30" spans="2:24" ht="14.4">
      <c r="B30" s="856"/>
      <c r="C30" s="264" t="s">
        <v>121</v>
      </c>
      <c r="D30" s="2">
        <v>0</v>
      </c>
      <c r="E30" s="2">
        <v>0</v>
      </c>
      <c r="F30" s="2">
        <v>0</v>
      </c>
      <c r="G30" s="282">
        <v>0</v>
      </c>
      <c r="H30" s="2">
        <v>0</v>
      </c>
      <c r="I30" s="2">
        <v>0</v>
      </c>
      <c r="J30" s="2">
        <v>0</v>
      </c>
      <c r="K30" s="282">
        <v>0</v>
      </c>
      <c r="L30" s="2">
        <v>0</v>
      </c>
      <c r="M30" s="2">
        <v>21</v>
      </c>
      <c r="N30" s="2">
        <v>1</v>
      </c>
      <c r="O30" s="282">
        <v>21</v>
      </c>
      <c r="P30" s="2">
        <v>0</v>
      </c>
      <c r="Q30" s="2">
        <v>0</v>
      </c>
      <c r="R30" s="2">
        <v>3</v>
      </c>
      <c r="S30" s="2">
        <v>1</v>
      </c>
      <c r="T30" s="541">
        <f t="shared" si="3"/>
        <v>3</v>
      </c>
      <c r="U30" s="542">
        <v>16</v>
      </c>
      <c r="V30" s="2">
        <v>0</v>
      </c>
      <c r="W30" s="247">
        <v>0</v>
      </c>
      <c r="X30" s="537">
        <f t="shared" si="1"/>
        <v>16</v>
      </c>
    </row>
    <row r="31" spans="2:24" ht="14.4">
      <c r="B31" s="856"/>
      <c r="C31" s="264" t="s">
        <v>122</v>
      </c>
      <c r="D31" s="2"/>
      <c r="E31" s="2"/>
      <c r="F31" s="2"/>
      <c r="G31" s="282"/>
      <c r="H31" s="2"/>
      <c r="I31" s="2"/>
      <c r="J31" s="2"/>
      <c r="K31" s="282"/>
      <c r="L31" s="2"/>
      <c r="M31" s="2"/>
      <c r="N31" s="2"/>
      <c r="O31" s="282"/>
      <c r="P31" s="2">
        <v>0</v>
      </c>
      <c r="Q31" s="2">
        <v>0</v>
      </c>
      <c r="R31" s="2">
        <v>6</v>
      </c>
      <c r="S31" s="2">
        <v>1</v>
      </c>
      <c r="T31" s="541">
        <f t="shared" ref="T31" si="4">+(P31*Q31)+(R31*S31)</f>
        <v>6</v>
      </c>
      <c r="U31" s="542">
        <v>0</v>
      </c>
      <c r="V31" s="2">
        <v>0</v>
      </c>
      <c r="W31" s="247">
        <v>0</v>
      </c>
      <c r="X31" s="537">
        <f t="shared" si="1"/>
        <v>0</v>
      </c>
    </row>
    <row r="32" spans="2:24" ht="14.4">
      <c r="B32" s="856"/>
      <c r="C32" s="264" t="s">
        <v>123</v>
      </c>
      <c r="D32" s="2">
        <v>0</v>
      </c>
      <c r="E32" s="2">
        <v>2</v>
      </c>
      <c r="F32" s="2">
        <v>2</v>
      </c>
      <c r="G32" s="282">
        <v>4</v>
      </c>
      <c r="H32" s="2">
        <v>0</v>
      </c>
      <c r="I32" s="2">
        <v>6</v>
      </c>
      <c r="J32" s="2">
        <v>2</v>
      </c>
      <c r="K32" s="282">
        <v>12</v>
      </c>
      <c r="L32" s="2">
        <v>9</v>
      </c>
      <c r="M32" s="2">
        <v>6</v>
      </c>
      <c r="N32" s="2">
        <v>2</v>
      </c>
      <c r="O32" s="282">
        <v>30</v>
      </c>
      <c r="P32" s="2">
        <v>9</v>
      </c>
      <c r="Q32" s="2">
        <v>2</v>
      </c>
      <c r="R32" s="2">
        <v>10</v>
      </c>
      <c r="S32" s="2">
        <v>2</v>
      </c>
      <c r="T32" s="541">
        <f>+(P32*Q32)+(R32*S32)</f>
        <v>38</v>
      </c>
      <c r="U32" s="542">
        <v>14</v>
      </c>
      <c r="V32" s="2">
        <v>7</v>
      </c>
      <c r="W32" s="247">
        <v>0</v>
      </c>
      <c r="X32" s="537">
        <f t="shared" si="1"/>
        <v>21</v>
      </c>
    </row>
    <row r="33" spans="2:24" ht="14.4">
      <c r="B33" s="856"/>
      <c r="C33" s="262" t="s">
        <v>153</v>
      </c>
      <c r="D33" s="2">
        <v>0</v>
      </c>
      <c r="E33" s="2">
        <v>0</v>
      </c>
      <c r="F33" s="2">
        <v>0</v>
      </c>
      <c r="G33" s="282">
        <v>0</v>
      </c>
      <c r="H33" s="2">
        <v>4</v>
      </c>
      <c r="I33" s="2">
        <v>3</v>
      </c>
      <c r="J33" s="2">
        <v>1</v>
      </c>
      <c r="K33" s="282">
        <v>7</v>
      </c>
      <c r="L33" s="2">
        <v>4</v>
      </c>
      <c r="M33" s="2">
        <v>0</v>
      </c>
      <c r="N33" s="2">
        <v>1</v>
      </c>
      <c r="O33" s="282">
        <v>4</v>
      </c>
      <c r="P33" s="2">
        <v>0</v>
      </c>
      <c r="Q33" s="2">
        <v>0</v>
      </c>
      <c r="R33" s="2">
        <v>0</v>
      </c>
      <c r="S33" s="2">
        <v>0</v>
      </c>
      <c r="T33" s="541">
        <f t="shared" ref="T33" si="5">+(P33*Q33)+(R33*S33)</f>
        <v>0</v>
      </c>
      <c r="U33" s="542">
        <v>0</v>
      </c>
      <c r="V33" s="2">
        <v>0</v>
      </c>
      <c r="W33" s="247">
        <v>0</v>
      </c>
      <c r="X33" s="537">
        <f t="shared" si="1"/>
        <v>0</v>
      </c>
    </row>
    <row r="34" spans="2:24" ht="14.4">
      <c r="B34" s="856"/>
      <c r="C34" s="264" t="s">
        <v>88</v>
      </c>
      <c r="D34" s="2"/>
      <c r="E34" s="2"/>
      <c r="F34" s="2"/>
      <c r="G34" s="282"/>
      <c r="H34" s="2"/>
      <c r="I34" s="2"/>
      <c r="J34" s="2"/>
      <c r="K34" s="282"/>
      <c r="L34" s="2"/>
      <c r="M34" s="2"/>
      <c r="N34" s="2"/>
      <c r="O34" s="282"/>
      <c r="P34" s="2">
        <v>42</v>
      </c>
      <c r="Q34" s="2">
        <v>2</v>
      </c>
      <c r="R34" s="2">
        <v>95</v>
      </c>
      <c r="S34" s="2">
        <v>2</v>
      </c>
      <c r="T34" s="541">
        <f>+(P34*Q34)+(R34*S34)</f>
        <v>274</v>
      </c>
      <c r="U34" s="542">
        <v>0</v>
      </c>
      <c r="V34" s="2">
        <v>12</v>
      </c>
      <c r="W34" s="247">
        <v>7</v>
      </c>
      <c r="X34" s="537">
        <f t="shared" si="1"/>
        <v>19</v>
      </c>
    </row>
    <row r="35" spans="2:24" ht="14.4">
      <c r="B35" s="856"/>
      <c r="C35" s="264" t="s">
        <v>125</v>
      </c>
      <c r="D35" s="2"/>
      <c r="E35" s="2"/>
      <c r="F35" s="2"/>
      <c r="G35" s="282"/>
      <c r="H35" s="2"/>
      <c r="I35" s="2"/>
      <c r="J35" s="2"/>
      <c r="K35" s="282"/>
      <c r="L35" s="2"/>
      <c r="M35" s="2"/>
      <c r="N35" s="2"/>
      <c r="O35" s="282"/>
      <c r="P35" s="2">
        <v>0</v>
      </c>
      <c r="Q35" s="2">
        <v>0</v>
      </c>
      <c r="R35" s="269">
        <v>6</v>
      </c>
      <c r="S35" s="2">
        <v>1</v>
      </c>
      <c r="T35" s="541">
        <f t="shared" si="3"/>
        <v>6</v>
      </c>
      <c r="U35" s="542">
        <v>0</v>
      </c>
      <c r="V35" s="2">
        <v>0</v>
      </c>
      <c r="W35" s="247">
        <v>0</v>
      </c>
      <c r="X35" s="537">
        <f t="shared" si="1"/>
        <v>0</v>
      </c>
    </row>
    <row r="36" spans="2:24" ht="14.4">
      <c r="B36" s="856"/>
      <c r="C36" s="264" t="s">
        <v>369</v>
      </c>
      <c r="D36" s="2"/>
      <c r="E36" s="2"/>
      <c r="F36" s="2"/>
      <c r="G36" s="282"/>
      <c r="H36" s="2"/>
      <c r="I36" s="2"/>
      <c r="J36" s="2"/>
      <c r="K36" s="282"/>
      <c r="L36" s="2"/>
      <c r="M36" s="2"/>
      <c r="N36" s="2"/>
      <c r="O36" s="282"/>
      <c r="P36" s="2"/>
      <c r="Q36" s="2"/>
      <c r="R36" s="269"/>
      <c r="S36" s="2"/>
      <c r="T36" s="541"/>
      <c r="U36" s="542">
        <v>0</v>
      </c>
      <c r="V36" s="2">
        <v>0</v>
      </c>
      <c r="W36" s="247">
        <v>0</v>
      </c>
      <c r="X36" s="537">
        <f t="shared" si="1"/>
        <v>0</v>
      </c>
    </row>
    <row r="37" spans="2:24" ht="14.4">
      <c r="B37" s="856"/>
      <c r="C37" s="264" t="s">
        <v>127</v>
      </c>
      <c r="D37" s="2"/>
      <c r="E37" s="2"/>
      <c r="F37" s="2"/>
      <c r="G37" s="282"/>
      <c r="H37" s="2"/>
      <c r="I37" s="2"/>
      <c r="J37" s="2"/>
      <c r="K37" s="282"/>
      <c r="L37" s="2"/>
      <c r="M37" s="2"/>
      <c r="N37" s="2"/>
      <c r="O37" s="282"/>
      <c r="P37" s="2">
        <v>0</v>
      </c>
      <c r="Q37" s="2">
        <v>0</v>
      </c>
      <c r="R37" s="2">
        <v>5</v>
      </c>
      <c r="S37" s="2" t="s">
        <v>151</v>
      </c>
      <c r="T37" s="541">
        <f>+(P37*Q37)+(R37)</f>
        <v>5</v>
      </c>
      <c r="U37" s="542">
        <v>0</v>
      </c>
      <c r="V37" s="2">
        <v>0</v>
      </c>
      <c r="W37" s="247">
        <v>0</v>
      </c>
      <c r="X37" s="537">
        <f t="shared" si="1"/>
        <v>0</v>
      </c>
    </row>
    <row r="38" spans="2:24" ht="14.4">
      <c r="B38" s="856"/>
      <c r="C38" s="264" t="s">
        <v>128</v>
      </c>
      <c r="D38" s="2"/>
      <c r="E38" s="2"/>
      <c r="F38" s="2"/>
      <c r="G38" s="282"/>
      <c r="H38" s="2"/>
      <c r="I38" s="2"/>
      <c r="J38" s="2"/>
      <c r="K38" s="282"/>
      <c r="L38" s="2"/>
      <c r="M38" s="2"/>
      <c r="N38" s="2"/>
      <c r="O38" s="282"/>
      <c r="P38" s="2">
        <v>0</v>
      </c>
      <c r="Q38" s="2">
        <v>0</v>
      </c>
      <c r="R38" s="2">
        <v>5</v>
      </c>
      <c r="S38" s="2" t="s">
        <v>151</v>
      </c>
      <c r="T38" s="541">
        <f>+(P38*Q38)+(R38)</f>
        <v>5</v>
      </c>
      <c r="U38" s="542">
        <v>0</v>
      </c>
      <c r="V38" s="2">
        <v>0</v>
      </c>
      <c r="W38" s="247">
        <v>0</v>
      </c>
      <c r="X38" s="537">
        <f t="shared" si="1"/>
        <v>0</v>
      </c>
    </row>
    <row r="39" spans="2:24" ht="14.4">
      <c r="B39" s="856"/>
      <c r="C39" s="264" t="s">
        <v>152</v>
      </c>
      <c r="D39" s="2"/>
      <c r="E39" s="2"/>
      <c r="F39" s="2"/>
      <c r="G39" s="282"/>
      <c r="H39" s="2"/>
      <c r="I39" s="2"/>
      <c r="J39" s="2"/>
      <c r="K39" s="282"/>
      <c r="L39" s="2"/>
      <c r="M39" s="2"/>
      <c r="N39" s="2"/>
      <c r="O39" s="282"/>
      <c r="P39" s="2">
        <v>0</v>
      </c>
      <c r="Q39" s="2">
        <v>0</v>
      </c>
      <c r="R39" s="2">
        <v>8</v>
      </c>
      <c r="S39" s="2" t="s">
        <v>151</v>
      </c>
      <c r="T39" s="541">
        <f>+(P39*Q39)+(R39)</f>
        <v>8</v>
      </c>
      <c r="U39" s="542">
        <v>0</v>
      </c>
      <c r="V39" s="2">
        <v>0</v>
      </c>
      <c r="W39" s="247">
        <v>0</v>
      </c>
      <c r="X39" s="537">
        <f t="shared" si="1"/>
        <v>0</v>
      </c>
    </row>
    <row r="40" spans="2:24" ht="15" thickBot="1">
      <c r="B40" s="267" t="s">
        <v>154</v>
      </c>
      <c r="C40" s="267"/>
      <c r="D40" s="267">
        <v>41</v>
      </c>
      <c r="E40" s="267">
        <v>26</v>
      </c>
      <c r="F40" s="267"/>
      <c r="G40" s="267">
        <v>140</v>
      </c>
      <c r="H40" s="267">
        <v>54</v>
      </c>
      <c r="I40" s="267">
        <v>46</v>
      </c>
      <c r="J40" s="267"/>
      <c r="K40" s="267">
        <v>196</v>
      </c>
      <c r="L40" s="267">
        <v>69</v>
      </c>
      <c r="M40" s="267">
        <v>77</v>
      </c>
      <c r="N40" s="267"/>
      <c r="O40" s="267">
        <v>262</v>
      </c>
      <c r="P40" s="267">
        <f>+SUM(P10:P39)</f>
        <v>153</v>
      </c>
      <c r="Q40" s="267"/>
      <c r="R40" s="267">
        <f>+SUM(R10:R39)</f>
        <v>227</v>
      </c>
      <c r="S40" s="267"/>
      <c r="T40" s="534">
        <f>+SUM(T10:T39)</f>
        <v>770</v>
      </c>
      <c r="U40" s="538">
        <f>+SUM(U10:U39)</f>
        <v>144</v>
      </c>
      <c r="V40" s="539">
        <f>+SUM(V10:V39)</f>
        <v>99</v>
      </c>
      <c r="W40" s="539">
        <f>+SUM(W10:W39)</f>
        <v>43</v>
      </c>
      <c r="X40" s="540">
        <f>+SUM(X10:X39)</f>
        <v>286</v>
      </c>
    </row>
  </sheetData>
  <mergeCells count="14">
    <mergeCell ref="B21:B39"/>
    <mergeCell ref="D7:T7"/>
    <mergeCell ref="B2:D5"/>
    <mergeCell ref="T2:T5"/>
    <mergeCell ref="D8:G8"/>
    <mergeCell ref="H8:K8"/>
    <mergeCell ref="L8:O8"/>
    <mergeCell ref="P8:T8"/>
    <mergeCell ref="B10:B18"/>
    <mergeCell ref="U8:X8"/>
    <mergeCell ref="E2:S3"/>
    <mergeCell ref="E4:S5"/>
    <mergeCell ref="B7:B9"/>
    <mergeCell ref="C7:C9"/>
  </mergeCells>
  <pageMargins left="0.7" right="0.7" top="0.75" bottom="0.75" header="0.3" footer="0.3"/>
  <pageSetup scale="2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48" r:id="rId4" name="Button 132">
              <controlPr defaultSize="0" print="0" autoFill="0" autoPict="0" macro="[0]!Macro13_AGUAvolver">
                <anchor moveWithCells="1" sizeWithCells="1">
                  <from>
                    <xdr:col>4</xdr:col>
                    <xdr:colOff>297180</xdr:colOff>
                    <xdr:row>3</xdr:row>
                    <xdr:rowOff>68580</xdr:rowOff>
                  </from>
                  <to>
                    <xdr:col>5</xdr:col>
                    <xdr:colOff>99060</xdr:colOff>
                    <xdr:row>4</xdr:row>
                    <xdr:rowOff>182880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92D050"/>
  </sheetPr>
  <dimension ref="B4:N18"/>
  <sheetViews>
    <sheetView showGridLines="0" workbookViewId="0">
      <selection activeCell="K17" sqref="K17"/>
    </sheetView>
  </sheetViews>
  <sheetFormatPr defaultRowHeight="14.4"/>
  <cols>
    <col min="2" max="4" width="16.6640625" customWidth="1"/>
    <col min="6" max="6" width="18" customWidth="1"/>
    <col min="7" max="7" width="18.33203125" customWidth="1"/>
    <col min="9" max="9" width="18.44140625" customWidth="1"/>
  </cols>
  <sheetData>
    <row r="4" spans="2:14" ht="15" thickBot="1">
      <c r="C4" t="s">
        <v>551</v>
      </c>
    </row>
    <row r="5" spans="2:14" ht="15" thickBot="1">
      <c r="B5" s="252" t="s">
        <v>133</v>
      </c>
      <c r="C5" s="253" t="s">
        <v>265</v>
      </c>
      <c r="D5" s="254" t="s">
        <v>134</v>
      </c>
      <c r="E5" s="34"/>
      <c r="F5" s="784" t="s">
        <v>566</v>
      </c>
      <c r="G5" s="785"/>
      <c r="I5" s="252" t="s">
        <v>133</v>
      </c>
      <c r="J5" s="253" t="s">
        <v>1</v>
      </c>
      <c r="K5" s="253" t="s">
        <v>2</v>
      </c>
      <c r="L5" s="253" t="s">
        <v>3</v>
      </c>
      <c r="M5" s="253" t="s">
        <v>4</v>
      </c>
      <c r="N5" s="254" t="s">
        <v>65</v>
      </c>
    </row>
    <row r="6" spans="2:14" ht="15" thickBot="1">
      <c r="B6" s="277" t="s">
        <v>560</v>
      </c>
      <c r="C6" s="278">
        <f>'Monitoreos PUT'!C195+'Monitoreos VMM'!C180</f>
        <v>28</v>
      </c>
      <c r="D6" s="257">
        <f>+C6/$C$14</f>
        <v>0.44444444444444442</v>
      </c>
      <c r="E6" s="427">
        <v>1</v>
      </c>
      <c r="F6" s="258" t="s">
        <v>136</v>
      </c>
      <c r="G6" s="259">
        <f>'Monitoreos PUT'!G195+'Monitoreos VMM'!G180</f>
        <v>66</v>
      </c>
      <c r="I6" s="255" t="s">
        <v>135</v>
      </c>
      <c r="J6" s="256">
        <f>'Monitoreos PUT'!K195+'Monitoreos VMM'!K180</f>
        <v>116</v>
      </c>
      <c r="K6" s="256">
        <f>'Monitoreos PUT'!L195+'Monitoreos VMM'!L180</f>
        <v>0</v>
      </c>
      <c r="L6" s="256">
        <f>'Monitoreos PUT'!M195+'Monitoreos VMM'!M180</f>
        <v>0</v>
      </c>
      <c r="M6" s="256">
        <f>'Monitoreos PUT'!N195+'Monitoreos VMM'!N180</f>
        <v>0</v>
      </c>
      <c r="N6" s="469">
        <f>+SUM(J6:M6)</f>
        <v>116</v>
      </c>
    </row>
    <row r="7" spans="2:14" ht="15" thickBot="1">
      <c r="B7" s="610" t="s">
        <v>568</v>
      </c>
      <c r="C7" s="611">
        <f>+G15</f>
        <v>5</v>
      </c>
      <c r="E7" s="427">
        <v>1</v>
      </c>
      <c r="F7" s="260" t="s">
        <v>138</v>
      </c>
      <c r="G7" s="259">
        <f>+'Monitoreos PUT'!G196+'Monitoreos VMM'!G181</f>
        <v>50</v>
      </c>
      <c r="I7" s="255" t="s">
        <v>137</v>
      </c>
      <c r="J7" s="256">
        <f>'Monitoreos PUT'!K196+'Monitoreos VMM'!K181</f>
        <v>20</v>
      </c>
      <c r="K7" s="256">
        <f>'Monitoreos PUT'!L196+'Monitoreos VMM'!L181</f>
        <v>0</v>
      </c>
      <c r="L7" s="256">
        <f>'Monitoreos PUT'!M196+'Monitoreos VMM'!M181</f>
        <v>0</v>
      </c>
      <c r="M7" s="256">
        <f>'Monitoreos PUT'!N196+'Monitoreos VMM'!N181</f>
        <v>0</v>
      </c>
      <c r="N7" s="469">
        <f t="shared" ref="N7" si="0">+SUM(J7:M7)</f>
        <v>20</v>
      </c>
    </row>
    <row r="8" spans="2:14" ht="15" thickBot="1">
      <c r="B8" s="610" t="s">
        <v>569</v>
      </c>
      <c r="C8" s="611">
        <f t="shared" ref="C8:C9" si="1">+G16</f>
        <v>12</v>
      </c>
      <c r="E8" s="427">
        <v>1</v>
      </c>
      <c r="F8" s="260" t="s">
        <v>557</v>
      </c>
      <c r="G8">
        <f>+'Monitoreos PUT'!G197+'Monitoreos VMM'!G182</f>
        <v>20</v>
      </c>
      <c r="I8" s="600" t="s">
        <v>19</v>
      </c>
      <c r="J8" s="601">
        <f>+SUM(J6:J7)</f>
        <v>136</v>
      </c>
      <c r="K8" s="601">
        <f t="shared" ref="K8:M8" si="2">+SUM(K6:K7)</f>
        <v>0</v>
      </c>
      <c r="L8" s="601">
        <f t="shared" si="2"/>
        <v>0</v>
      </c>
      <c r="M8" s="601">
        <f t="shared" si="2"/>
        <v>0</v>
      </c>
      <c r="N8" s="602">
        <f ca="1">+SUM(N6:N11)</f>
        <v>136</v>
      </c>
    </row>
    <row r="9" spans="2:14" ht="22.2" customHeight="1" thickBot="1">
      <c r="B9" s="610" t="s">
        <v>570</v>
      </c>
      <c r="C9" s="611">
        <f t="shared" si="1"/>
        <v>11</v>
      </c>
      <c r="E9" s="427">
        <v>1</v>
      </c>
      <c r="F9" s="605" t="s">
        <v>567</v>
      </c>
      <c r="G9" s="276">
        <f>SUM(G6:G8)</f>
        <v>136</v>
      </c>
      <c r="I9" s="70"/>
      <c r="J9" s="70"/>
      <c r="K9" s="70"/>
      <c r="L9" s="70"/>
      <c r="M9" s="70"/>
      <c r="N9" s="70"/>
    </row>
    <row r="10" spans="2:14">
      <c r="B10" s="608" t="s">
        <v>112</v>
      </c>
      <c r="C10" s="609">
        <f>'Monitoreos PUT'!C196+'Monitoreos VMM'!C181</f>
        <v>2</v>
      </c>
      <c r="D10" s="257">
        <f>+C10/$C$14</f>
        <v>3.1746031746031744E-2</v>
      </c>
      <c r="E10" s="427">
        <v>1</v>
      </c>
      <c r="I10" s="70"/>
      <c r="J10" s="70"/>
      <c r="K10" s="70"/>
      <c r="L10" s="70"/>
      <c r="M10" s="70"/>
      <c r="N10" s="70"/>
    </row>
    <row r="11" spans="2:14">
      <c r="B11" s="255" t="s">
        <v>113</v>
      </c>
      <c r="C11" s="256">
        <f>'Monitoreos PUT'!C197+'Monitoreos VMM'!C182</f>
        <v>3</v>
      </c>
      <c r="D11" s="257">
        <f>+C11/$C$14</f>
        <v>4.7619047619047616E-2</v>
      </c>
      <c r="E11" s="427">
        <v>1</v>
      </c>
      <c r="F11" s="34"/>
      <c r="G11" s="34"/>
      <c r="I11" s="70"/>
      <c r="J11" s="70"/>
      <c r="K11" s="70"/>
      <c r="L11" s="70"/>
      <c r="M11" s="70"/>
      <c r="N11" s="70"/>
    </row>
    <row r="12" spans="2:14" ht="28.8">
      <c r="B12" s="255" t="s">
        <v>114</v>
      </c>
      <c r="C12" s="256">
        <f>'Monitoreos PUT'!C198+'Monitoreos VMM'!C183</f>
        <v>2</v>
      </c>
      <c r="D12" s="257">
        <f>+C12/$C$14</f>
        <v>3.1746031746031744E-2</v>
      </c>
      <c r="E12" s="34"/>
      <c r="F12" s="603" t="s">
        <v>552</v>
      </c>
      <c r="G12" s="604">
        <f>+'Monitoreos PUT'!G200+'Monitoreos VMM'!G186</f>
        <v>35</v>
      </c>
    </row>
    <row r="13" spans="2:14" ht="15" thickBot="1">
      <c r="B13" s="277" t="s">
        <v>115</v>
      </c>
      <c r="C13" s="256">
        <f>'Monitoreos PUT'!C199+'Monitoreos VMM'!C184</f>
        <v>0</v>
      </c>
      <c r="D13" s="257">
        <f>+C13/$C$14</f>
        <v>0</v>
      </c>
    </row>
    <row r="14" spans="2:14" ht="15" thickBot="1">
      <c r="B14" s="279" t="s">
        <v>19</v>
      </c>
      <c r="C14" s="280">
        <f>SUM(C6:C13)</f>
        <v>63</v>
      </c>
      <c r="D14" s="281">
        <f>SUM(D6:D13)</f>
        <v>0.55555555555555547</v>
      </c>
      <c r="F14" s="784" t="s">
        <v>560</v>
      </c>
      <c r="G14" s="785"/>
    </row>
    <row r="15" spans="2:14" ht="15" thickBot="1">
      <c r="F15" s="258" t="s">
        <v>136</v>
      </c>
      <c r="G15" s="259">
        <f>+'Monitoreos PUT'!G203+'Monitoreos VMM'!G192</f>
        <v>5</v>
      </c>
    </row>
    <row r="16" spans="2:14" ht="15" thickBot="1">
      <c r="F16" s="260" t="s">
        <v>138</v>
      </c>
      <c r="G16" s="259">
        <f>+'Monitoreos PUT'!G204+'Monitoreos VMM'!G193</f>
        <v>12</v>
      </c>
    </row>
    <row r="17" spans="6:7" ht="15" thickBot="1">
      <c r="F17" s="260" t="s">
        <v>557</v>
      </c>
      <c r="G17" s="259">
        <f>+'Monitoreos PUT'!G205+'Monitoreos VMM'!G194</f>
        <v>11</v>
      </c>
    </row>
    <row r="18" spans="6:7" ht="15" thickBot="1">
      <c r="F18" s="275" t="s">
        <v>19</v>
      </c>
      <c r="G18" s="276">
        <f>+SUM(G15:G17)</f>
        <v>28</v>
      </c>
    </row>
  </sheetData>
  <mergeCells count="2">
    <mergeCell ref="F5:G5"/>
    <mergeCell ref="F14:G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Macro10_MonitoreosGTEvolver">
                <anchor moveWithCells="1" sizeWithCells="1">
                  <from>
                    <xdr:col>0</xdr:col>
                    <xdr:colOff>594360</xdr:colOff>
                    <xdr:row>1</xdr:row>
                    <xdr:rowOff>99060</xdr:rowOff>
                  </from>
                  <to>
                    <xdr:col>1</xdr:col>
                    <xdr:colOff>1127760</xdr:colOff>
                    <xdr:row>3</xdr:row>
                    <xdr:rowOff>60960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92D050"/>
  </sheetPr>
  <dimension ref="B2:Z62"/>
  <sheetViews>
    <sheetView showGridLines="0" zoomScale="85" zoomScaleNormal="85" workbookViewId="0">
      <selection activeCell="C11" sqref="C11"/>
    </sheetView>
  </sheetViews>
  <sheetFormatPr defaultRowHeight="14.4"/>
  <cols>
    <col min="2" max="2" width="29.6640625" customWidth="1"/>
    <col min="3" max="6" width="12.6640625" customWidth="1"/>
    <col min="7" max="7" width="14.33203125" customWidth="1"/>
    <col min="8" max="8" width="12.6640625" customWidth="1"/>
    <col min="9" max="9" width="17.6640625" customWidth="1"/>
    <col min="10" max="10" width="12.6640625" customWidth="1"/>
    <col min="11" max="11" width="16.6640625" customWidth="1"/>
    <col min="12" max="12" width="12.6640625" customWidth="1"/>
    <col min="13" max="13" width="15.6640625" customWidth="1"/>
    <col min="14" max="14" width="12.6640625" customWidth="1"/>
    <col min="15" max="15" width="12.5546875" customWidth="1"/>
    <col min="16" max="16" width="10.21875" bestFit="1" customWidth="1"/>
    <col min="17" max="17" width="12.44140625" bestFit="1" customWidth="1"/>
    <col min="18" max="18" width="12.6640625" customWidth="1"/>
    <col min="19" max="19" width="12.109375" customWidth="1"/>
    <col min="20" max="20" width="13.6640625" customWidth="1"/>
    <col min="21" max="21" width="12.33203125" customWidth="1"/>
    <col min="22" max="22" width="13.109375" customWidth="1"/>
  </cols>
  <sheetData>
    <row r="2" spans="2:13">
      <c r="B2" s="651"/>
      <c r="C2" s="651"/>
      <c r="D2" s="652" t="s">
        <v>321</v>
      </c>
      <c r="E2" s="652"/>
      <c r="F2" s="652"/>
      <c r="G2" s="652"/>
      <c r="H2" s="652"/>
      <c r="I2" s="652"/>
      <c r="J2" s="652"/>
      <c r="K2" s="652"/>
      <c r="L2" s="653" t="s">
        <v>155</v>
      </c>
      <c r="M2" s="653"/>
    </row>
    <row r="3" spans="2:13">
      <c r="B3" s="651"/>
      <c r="C3" s="651"/>
      <c r="D3" s="652"/>
      <c r="E3" s="652"/>
      <c r="F3" s="652"/>
      <c r="G3" s="652"/>
      <c r="H3" s="652"/>
      <c r="I3" s="652"/>
      <c r="J3" s="652"/>
      <c r="K3" s="652"/>
      <c r="L3" s="653"/>
      <c r="M3" s="653"/>
    </row>
    <row r="4" spans="2:13">
      <c r="B4" s="651"/>
      <c r="C4" s="651"/>
      <c r="D4" s="652" t="s">
        <v>156</v>
      </c>
      <c r="E4" s="652"/>
      <c r="F4" s="652"/>
      <c r="G4" s="652"/>
      <c r="H4" s="652"/>
      <c r="I4" s="652"/>
      <c r="J4" s="652"/>
      <c r="K4" s="652"/>
      <c r="L4" s="653"/>
      <c r="M4" s="653"/>
    </row>
    <row r="5" spans="2:13">
      <c r="B5" s="651"/>
      <c r="C5" s="651"/>
      <c r="D5" s="652"/>
      <c r="E5" s="652"/>
      <c r="F5" s="652"/>
      <c r="G5" s="652"/>
      <c r="H5" s="652"/>
      <c r="I5" s="652"/>
      <c r="J5" s="652"/>
      <c r="K5" s="652"/>
      <c r="L5" s="653"/>
      <c r="M5" s="653"/>
    </row>
    <row r="6" spans="2:13" ht="15" thickBot="1"/>
    <row r="7" spans="2:13">
      <c r="B7" s="756" t="s">
        <v>548</v>
      </c>
      <c r="C7" s="757"/>
      <c r="D7" s="757"/>
      <c r="E7" s="757"/>
      <c r="F7" s="757"/>
      <c r="G7" s="757"/>
      <c r="H7" s="757"/>
      <c r="I7" s="757"/>
      <c r="J7" s="757"/>
      <c r="K7" s="757"/>
      <c r="L7" s="758"/>
    </row>
    <row r="8" spans="2:13">
      <c r="B8" s="759" t="s">
        <v>0</v>
      </c>
      <c r="C8" s="760" t="s">
        <v>1</v>
      </c>
      <c r="D8" s="760"/>
      <c r="E8" s="760" t="s">
        <v>2</v>
      </c>
      <c r="F8" s="760"/>
      <c r="G8" s="760" t="s">
        <v>3</v>
      </c>
      <c r="H8" s="760"/>
      <c r="I8" s="760" t="s">
        <v>4</v>
      </c>
      <c r="J8" s="760"/>
      <c r="K8" s="761" t="s">
        <v>5</v>
      </c>
      <c r="L8" s="753" t="s">
        <v>6</v>
      </c>
    </row>
    <row r="9" spans="2:13">
      <c r="B9" s="759"/>
      <c r="C9" s="284" t="s">
        <v>7</v>
      </c>
      <c r="D9" s="284" t="s">
        <v>8</v>
      </c>
      <c r="E9" s="284" t="s">
        <v>7</v>
      </c>
      <c r="F9" s="284" t="s">
        <v>8</v>
      </c>
      <c r="G9" s="284" t="s">
        <v>7</v>
      </c>
      <c r="H9" s="284" t="s">
        <v>8</v>
      </c>
      <c r="I9" s="284" t="s">
        <v>7</v>
      </c>
      <c r="J9" s="284" t="s">
        <v>8</v>
      </c>
      <c r="K9" s="762"/>
      <c r="L9" s="754"/>
    </row>
    <row r="10" spans="2:13">
      <c r="B10" s="1" t="s">
        <v>9</v>
      </c>
      <c r="C10" s="594">
        <f>+Incidentes_PUT!C17+Incidentes_VMM!C17</f>
        <v>0</v>
      </c>
      <c r="D10" s="233">
        <f>+Incidentes_PUT!D17+Incidentes_VMM!D17</f>
        <v>0</v>
      </c>
      <c r="E10" s="233">
        <f>+Incidentes_PUT!E17+Incidentes_VMM!E17</f>
        <v>0</v>
      </c>
      <c r="F10" s="233">
        <f>+Incidentes_PUT!F17+Incidentes_VMM!F17</f>
        <v>0</v>
      </c>
      <c r="G10" s="233">
        <f>+Incidentes_PUT!G17+Incidentes_VMM!G17</f>
        <v>0</v>
      </c>
      <c r="H10" s="233">
        <f>+Incidentes_PUT!H17+Incidentes_VMM!H17</f>
        <v>0</v>
      </c>
      <c r="I10" s="233">
        <f>+Incidentes_PUT!I17+Incidentes_VMM!I17</f>
        <v>0</v>
      </c>
      <c r="J10" s="233">
        <f>+Incidentes_PUT!J17+Incidentes_VMM!J17</f>
        <v>0</v>
      </c>
      <c r="K10" s="319">
        <f>SUM(C10+E10+G10+I10)</f>
        <v>0</v>
      </c>
      <c r="L10" s="4">
        <f>SUM(D10+F10+H10+J10)</f>
        <v>0</v>
      </c>
    </row>
    <row r="11" spans="2:13">
      <c r="B11" s="1" t="s">
        <v>10</v>
      </c>
      <c r="C11" s="594">
        <f>+Incidentes_PUT!C18+Incidentes_VMM!C18</f>
        <v>1</v>
      </c>
      <c r="D11" s="233">
        <f>+Incidentes_PUT!D18+Incidentes_VMM!D18</f>
        <v>0.28499999999999998</v>
      </c>
      <c r="E11" s="233">
        <f>+Incidentes_PUT!E18+Incidentes_VMM!E18</f>
        <v>0</v>
      </c>
      <c r="F11" s="233">
        <f>+Incidentes_PUT!F18+Incidentes_VMM!F18</f>
        <v>0</v>
      </c>
      <c r="G11" s="233">
        <f>+Incidentes_PUT!G18+Incidentes_VMM!G18</f>
        <v>0</v>
      </c>
      <c r="H11" s="233">
        <f>+Incidentes_PUT!H18+Incidentes_VMM!H18</f>
        <v>0</v>
      </c>
      <c r="I11" s="233">
        <f>+Incidentes_PUT!I18+Incidentes_VMM!I18</f>
        <v>0</v>
      </c>
      <c r="J11" s="233">
        <f>+Incidentes_PUT!J18+Incidentes_VMM!J18</f>
        <v>0</v>
      </c>
      <c r="K11" s="319">
        <f>SUM(C11+E11+G11+I11)</f>
        <v>1</v>
      </c>
      <c r="L11" s="4">
        <f t="shared" ref="L11" si="0">SUM(D11+F11+H11+J11)</f>
        <v>0.28499999999999998</v>
      </c>
    </row>
    <row r="12" spans="2:13">
      <c r="B12" s="6" t="s">
        <v>11</v>
      </c>
      <c r="C12" s="594">
        <f>+Incidentes_PUT!C19+Incidentes_VMM!C19</f>
        <v>1</v>
      </c>
      <c r="D12" s="233">
        <f>+Incidentes_PUT!D19+Incidentes_VMM!D19</f>
        <v>35</v>
      </c>
      <c r="E12" s="233">
        <f>+Incidentes_PUT!E19+Incidentes_VMM!E19</f>
        <v>0</v>
      </c>
      <c r="F12" s="233">
        <f>+Incidentes_PUT!F19+Incidentes_VMM!F19</f>
        <v>0</v>
      </c>
      <c r="G12" s="233">
        <f>+Incidentes_PUT!G19+Incidentes_VMM!G19</f>
        <v>0</v>
      </c>
      <c r="H12" s="233">
        <f>+Incidentes_PUT!H19+Incidentes_VMM!H19</f>
        <v>0</v>
      </c>
      <c r="I12" s="233">
        <f>+Incidentes_PUT!I19+Incidentes_VMM!I19</f>
        <v>0</v>
      </c>
      <c r="J12" s="233">
        <f>+Incidentes_PUT!J19+Incidentes_VMM!J19</f>
        <v>0</v>
      </c>
      <c r="K12" s="319">
        <f>SUM(C12+E12+G12+I12)</f>
        <v>1</v>
      </c>
      <c r="L12" s="4">
        <f>SUM(D12+F12+H12+J12)</f>
        <v>35</v>
      </c>
    </row>
    <row r="13" spans="2:13">
      <c r="B13" s="1" t="s">
        <v>12</v>
      </c>
      <c r="C13" s="594">
        <f>+Incidentes_PUT!C20+Incidentes_VMM!C20</f>
        <v>17</v>
      </c>
      <c r="D13" s="233">
        <f>+Incidentes_PUT!D20+Incidentes_VMM!D20</f>
        <v>7.6049999999999995</v>
      </c>
      <c r="E13" s="233">
        <f>+Incidentes_PUT!E20+Incidentes_VMM!E20</f>
        <v>0</v>
      </c>
      <c r="F13" s="233">
        <f>+Incidentes_PUT!F20+Incidentes_VMM!F20</f>
        <v>0</v>
      </c>
      <c r="G13" s="233">
        <f>+Incidentes_PUT!G20+Incidentes_VMM!G20</f>
        <v>0</v>
      </c>
      <c r="H13" s="233">
        <f>+Incidentes_PUT!H20+Incidentes_VMM!H20</f>
        <v>0</v>
      </c>
      <c r="I13" s="233">
        <f>+Incidentes_PUT!I20+Incidentes_VMM!I20</f>
        <v>0</v>
      </c>
      <c r="J13" s="233">
        <f>+Incidentes_PUT!J20+Incidentes_VMM!J20</f>
        <v>0</v>
      </c>
      <c r="K13" s="319">
        <f>SUM(C13+E13+G13+I13)</f>
        <v>17</v>
      </c>
      <c r="L13" s="4">
        <f>SUM(D13+F13+H13+J13)</f>
        <v>7.6049999999999995</v>
      </c>
    </row>
    <row r="14" spans="2:13">
      <c r="B14" s="7" t="s">
        <v>13</v>
      </c>
      <c r="C14" s="318">
        <f t="shared" ref="C14:I14" si="1">SUM(C10:C13)</f>
        <v>19</v>
      </c>
      <c r="D14" s="318"/>
      <c r="E14" s="318">
        <f t="shared" si="1"/>
        <v>0</v>
      </c>
      <c r="F14" s="318"/>
      <c r="G14" s="318">
        <f t="shared" si="1"/>
        <v>0</v>
      </c>
      <c r="H14" s="318"/>
      <c r="I14" s="318">
        <f t="shared" si="1"/>
        <v>0</v>
      </c>
      <c r="J14" s="318"/>
      <c r="K14" s="556"/>
      <c r="L14" s="549"/>
    </row>
    <row r="15" spans="2:13" ht="15" thickBot="1">
      <c r="L15" s="216"/>
    </row>
    <row r="16" spans="2:13" ht="72">
      <c r="B16" s="10" t="s">
        <v>263</v>
      </c>
      <c r="C16" s="11" t="s">
        <v>14</v>
      </c>
      <c r="D16" s="11" t="s">
        <v>9</v>
      </c>
      <c r="E16" s="11" t="s">
        <v>15</v>
      </c>
      <c r="F16" s="11" t="s">
        <v>16</v>
      </c>
      <c r="G16" s="11" t="s">
        <v>17</v>
      </c>
      <c r="H16" s="11" t="s">
        <v>16</v>
      </c>
    </row>
    <row r="17" spans="2:18">
      <c r="B17" s="12" t="s">
        <v>1</v>
      </c>
      <c r="C17" s="13">
        <f>+Incidentes_PUT!C24+Incidentes_VMM!C24</f>
        <v>2479273.6357142855</v>
      </c>
      <c r="D17" s="14">
        <f>+D10</f>
        <v>0</v>
      </c>
      <c r="E17" s="329">
        <f>+(1000000*D17)/C17</f>
        <v>0</v>
      </c>
      <c r="F17" s="3">
        <v>1</v>
      </c>
      <c r="G17" s="330">
        <f>+(C10/(C17/1000000))</f>
        <v>0</v>
      </c>
      <c r="H17" s="333">
        <v>0.13</v>
      </c>
    </row>
    <row r="18" spans="2:18">
      <c r="B18" s="12" t="s">
        <v>2</v>
      </c>
      <c r="C18" s="13">
        <f>+Incidentes_PUT!C25+Incidentes_VMM!C25</f>
        <v>2479273.6357142855</v>
      </c>
      <c r="D18" s="14">
        <f>+F10+D17</f>
        <v>0</v>
      </c>
      <c r="E18" s="329">
        <f>+(1000000*D18)/C18</f>
        <v>0</v>
      </c>
      <c r="F18" s="3">
        <v>1</v>
      </c>
      <c r="G18" s="330">
        <f>+(C10+E10)/(C18/1000000)</f>
        <v>0</v>
      </c>
      <c r="H18" s="333">
        <v>0.13</v>
      </c>
    </row>
    <row r="19" spans="2:18">
      <c r="B19" s="12" t="s">
        <v>3</v>
      </c>
      <c r="C19" s="13">
        <f>+Incidentes_PUT!C26+Incidentes_VMM!C26</f>
        <v>2479273.6357142855</v>
      </c>
      <c r="D19" s="14">
        <f>+H10+D18</f>
        <v>0</v>
      </c>
      <c r="E19" s="329">
        <f>+(1000000*D19)/C19</f>
        <v>0</v>
      </c>
      <c r="F19" s="3">
        <v>1</v>
      </c>
      <c r="G19" s="330">
        <f>+(C10+E10+G10)/(C19/1000000)</f>
        <v>0</v>
      </c>
      <c r="H19" s="333">
        <v>0.13</v>
      </c>
    </row>
    <row r="20" spans="2:18" ht="15" thickBot="1">
      <c r="B20" s="12" t="s">
        <v>4</v>
      </c>
      <c r="C20" s="13">
        <f>+Incidentes_PUT!C27+Incidentes_VMM!C27</f>
        <v>2479273.6357142855</v>
      </c>
      <c r="D20" s="14">
        <f>+J10+D19</f>
        <v>0</v>
      </c>
      <c r="E20" s="329">
        <f>+(1000000*D20)/C20</f>
        <v>0</v>
      </c>
      <c r="F20" s="3">
        <v>1</v>
      </c>
      <c r="G20" s="331">
        <f>+(C10+E10+G10+J10)/(C20/1000000)</f>
        <v>0</v>
      </c>
      <c r="H20" s="333">
        <v>0.13</v>
      </c>
    </row>
    <row r="21" spans="2:18" ht="15" thickBot="1">
      <c r="B21" s="15" t="s">
        <v>18</v>
      </c>
      <c r="C21" s="16">
        <f>+C20</f>
        <v>2479273.6357142855</v>
      </c>
      <c r="D21" s="17">
        <f>+D20</f>
        <v>0</v>
      </c>
      <c r="E21" s="17">
        <f>(1000000*D21)/C21</f>
        <v>0</v>
      </c>
      <c r="F21" s="332">
        <v>1</v>
      </c>
      <c r="G21" s="19">
        <f>+(K10)/(C21/1000000)</f>
        <v>0</v>
      </c>
      <c r="H21" s="18">
        <v>0.13</v>
      </c>
    </row>
    <row r="22" spans="2:18">
      <c r="E22">
        <v>0</v>
      </c>
    </row>
    <row r="23" spans="2:18" s="41" customFormat="1">
      <c r="B23" s="322" t="s">
        <v>249</v>
      </c>
      <c r="C23" s="322" t="s">
        <v>250</v>
      </c>
      <c r="D23" s="322" t="s">
        <v>251</v>
      </c>
      <c r="E23" s="322" t="s">
        <v>258</v>
      </c>
      <c r="F23" s="322" t="s">
        <v>372</v>
      </c>
      <c r="G23" s="322" t="s">
        <v>252</v>
      </c>
      <c r="H23" s="322" t="s">
        <v>253</v>
      </c>
      <c r="I23" s="322" t="s">
        <v>259</v>
      </c>
      <c r="J23" s="322" t="s">
        <v>373</v>
      </c>
      <c r="K23" s="322" t="s">
        <v>254</v>
      </c>
      <c r="L23" s="322" t="s">
        <v>255</v>
      </c>
      <c r="M23" s="320" t="s">
        <v>260</v>
      </c>
      <c r="N23" s="320" t="s">
        <v>374</v>
      </c>
      <c r="O23" s="322" t="s">
        <v>256</v>
      </c>
      <c r="P23" s="322" t="s">
        <v>257</v>
      </c>
      <c r="Q23" s="322" t="s">
        <v>261</v>
      </c>
      <c r="R23" s="322" t="s">
        <v>375</v>
      </c>
    </row>
    <row r="24" spans="2:18">
      <c r="B24" s="290" t="s">
        <v>9</v>
      </c>
      <c r="C24" s="323">
        <v>0</v>
      </c>
      <c r="D24" s="324">
        <v>1</v>
      </c>
      <c r="E24" s="323">
        <v>0</v>
      </c>
      <c r="F24" s="323">
        <f>+$C$10</f>
        <v>0</v>
      </c>
      <c r="G24" s="324">
        <v>0</v>
      </c>
      <c r="H24" s="323">
        <v>1</v>
      </c>
      <c r="I24" s="324">
        <v>1</v>
      </c>
      <c r="J24" s="323">
        <f>+E10</f>
        <v>0</v>
      </c>
      <c r="K24" s="323">
        <v>0</v>
      </c>
      <c r="L24" s="324">
        <v>0</v>
      </c>
      <c r="M24" s="323">
        <v>0</v>
      </c>
      <c r="N24" s="323">
        <f>+G10</f>
        <v>0</v>
      </c>
      <c r="O24" s="324">
        <v>0</v>
      </c>
      <c r="P24" s="323">
        <v>0</v>
      </c>
      <c r="Q24" s="324">
        <v>0</v>
      </c>
      <c r="R24" s="324">
        <f>+I10</f>
        <v>0</v>
      </c>
    </row>
    <row r="25" spans="2:18">
      <c r="B25" s="290" t="s">
        <v>10</v>
      </c>
      <c r="C25" s="323">
        <v>1</v>
      </c>
      <c r="D25" s="324">
        <v>0</v>
      </c>
      <c r="E25" s="323">
        <v>0</v>
      </c>
      <c r="F25" s="323">
        <f>+$C$11</f>
        <v>1</v>
      </c>
      <c r="G25" s="324">
        <v>5</v>
      </c>
      <c r="H25" s="323">
        <v>2</v>
      </c>
      <c r="I25" s="324">
        <v>0</v>
      </c>
      <c r="J25" s="323">
        <f t="shared" ref="J25:J27" si="2">+E11</f>
        <v>0</v>
      </c>
      <c r="K25" s="323">
        <v>7</v>
      </c>
      <c r="L25" s="324">
        <v>5</v>
      </c>
      <c r="M25" s="323">
        <v>1</v>
      </c>
      <c r="N25" s="323">
        <f t="shared" ref="N25:N27" si="3">+G11</f>
        <v>0</v>
      </c>
      <c r="O25" s="324">
        <v>2</v>
      </c>
      <c r="P25" s="323">
        <v>2</v>
      </c>
      <c r="Q25" s="324">
        <v>0</v>
      </c>
      <c r="R25" s="324">
        <f t="shared" ref="R25:R26" si="4">+I11</f>
        <v>0</v>
      </c>
    </row>
    <row r="26" spans="2:18">
      <c r="B26" s="290" t="s">
        <v>11</v>
      </c>
      <c r="C26" s="323">
        <v>1</v>
      </c>
      <c r="D26" s="324">
        <v>4</v>
      </c>
      <c r="E26" s="323">
        <v>2</v>
      </c>
      <c r="F26" s="323">
        <f>+$C$12</f>
        <v>1</v>
      </c>
      <c r="G26" s="324">
        <v>0</v>
      </c>
      <c r="H26" s="323">
        <v>2</v>
      </c>
      <c r="I26" s="324">
        <v>0</v>
      </c>
      <c r="J26" s="323">
        <f t="shared" si="2"/>
        <v>0</v>
      </c>
      <c r="K26" s="323">
        <v>1</v>
      </c>
      <c r="L26" s="324">
        <v>2</v>
      </c>
      <c r="M26" s="323">
        <v>1</v>
      </c>
      <c r="N26" s="323">
        <f t="shared" si="3"/>
        <v>0</v>
      </c>
      <c r="O26" s="324">
        <v>4</v>
      </c>
      <c r="P26" s="323">
        <v>3</v>
      </c>
      <c r="Q26" s="324">
        <v>0</v>
      </c>
      <c r="R26" s="324">
        <f t="shared" si="4"/>
        <v>0</v>
      </c>
    </row>
    <row r="27" spans="2:18">
      <c r="B27" s="290" t="s">
        <v>12</v>
      </c>
      <c r="C27" s="323">
        <v>28</v>
      </c>
      <c r="D27" s="324">
        <v>42</v>
      </c>
      <c r="E27" s="323">
        <v>31</v>
      </c>
      <c r="F27" s="323">
        <f>+$C$13</f>
        <v>17</v>
      </c>
      <c r="G27" s="324">
        <v>16</v>
      </c>
      <c r="H27" s="323">
        <v>52</v>
      </c>
      <c r="I27" s="324">
        <v>16</v>
      </c>
      <c r="J27" s="323">
        <f t="shared" si="2"/>
        <v>0</v>
      </c>
      <c r="K27" s="323">
        <v>37</v>
      </c>
      <c r="L27" s="324">
        <v>44</v>
      </c>
      <c r="M27" s="323">
        <v>9</v>
      </c>
      <c r="N27" s="323">
        <f t="shared" si="3"/>
        <v>0</v>
      </c>
      <c r="O27" s="324">
        <v>34</v>
      </c>
      <c r="P27" s="323">
        <v>34</v>
      </c>
      <c r="Q27" s="324">
        <v>14</v>
      </c>
      <c r="R27" s="324">
        <f>+I13</f>
        <v>0</v>
      </c>
    </row>
    <row r="28" spans="2:18">
      <c r="B28" s="321" t="s">
        <v>19</v>
      </c>
      <c r="C28" s="325">
        <f>+SUM(C24:C27)</f>
        <v>30</v>
      </c>
      <c r="D28" s="325">
        <f t="shared" ref="D28:E28" si="5">+SUM(D24:D27)</f>
        <v>47</v>
      </c>
      <c r="E28" s="325">
        <f t="shared" si="5"/>
        <v>33</v>
      </c>
      <c r="F28" s="325">
        <f t="shared" ref="F28" si="6">+SUM(F24:F27)</f>
        <v>19</v>
      </c>
      <c r="G28" s="325">
        <f t="shared" ref="G28:R28" si="7">+SUM(G24:G27)</f>
        <v>21</v>
      </c>
      <c r="H28" s="325">
        <f t="shared" si="7"/>
        <v>57</v>
      </c>
      <c r="I28" s="325">
        <f t="shared" si="7"/>
        <v>17</v>
      </c>
      <c r="J28" s="325">
        <f t="shared" si="7"/>
        <v>0</v>
      </c>
      <c r="K28" s="325">
        <f t="shared" si="7"/>
        <v>45</v>
      </c>
      <c r="L28" s="325">
        <f t="shared" si="7"/>
        <v>51</v>
      </c>
      <c r="M28" s="325">
        <f t="shared" si="7"/>
        <v>11</v>
      </c>
      <c r="N28" s="325">
        <f t="shared" si="7"/>
        <v>0</v>
      </c>
      <c r="O28" s="325">
        <f t="shared" si="7"/>
        <v>40</v>
      </c>
      <c r="P28" s="325">
        <f t="shared" si="7"/>
        <v>39</v>
      </c>
      <c r="Q28" s="325">
        <f t="shared" si="7"/>
        <v>14</v>
      </c>
      <c r="R28" s="325">
        <f t="shared" si="7"/>
        <v>0</v>
      </c>
    </row>
    <row r="30" spans="2:18" s="71" customFormat="1" ht="43.95" customHeight="1">
      <c r="B30" s="327" t="s">
        <v>262</v>
      </c>
      <c r="C30" s="328" t="s">
        <v>332</v>
      </c>
      <c r="D30" s="327" t="s">
        <v>16</v>
      </c>
      <c r="G30" s="327" t="s">
        <v>264</v>
      </c>
      <c r="H30" s="337" t="s">
        <v>1</v>
      </c>
      <c r="I30" s="327" t="s">
        <v>264</v>
      </c>
      <c r="J30" s="337" t="s">
        <v>2</v>
      </c>
      <c r="K30" s="327" t="s">
        <v>264</v>
      </c>
      <c r="L30" s="337" t="s">
        <v>3</v>
      </c>
      <c r="M30" s="327" t="s">
        <v>264</v>
      </c>
      <c r="N30" s="337" t="s">
        <v>4</v>
      </c>
      <c r="P30"/>
      <c r="Q30"/>
      <c r="R30"/>
    </row>
    <row r="31" spans="2:18" ht="28.8">
      <c r="B31" s="291">
        <v>2016</v>
      </c>
      <c r="C31" s="326">
        <v>5.37</v>
      </c>
      <c r="D31" s="266">
        <v>2</v>
      </c>
      <c r="G31" s="593" t="str">
        <f>CONCATENATE("Oil/Chemical Spill &lt; 1 bbl"," (",C10,")")</f>
        <v>Oil/Chemical Spill &lt; 1 bbl (0)</v>
      </c>
      <c r="H31" s="335">
        <f>+C10/$C$14</f>
        <v>0</v>
      </c>
      <c r="I31" s="334" t="s">
        <v>297</v>
      </c>
      <c r="J31" s="335" t="e">
        <f>+E10/$E$14</f>
        <v>#DIV/0!</v>
      </c>
      <c r="K31" s="334" t="s">
        <v>276</v>
      </c>
      <c r="L31" s="336" t="e">
        <f>+G10/$G$14</f>
        <v>#DIV/0!</v>
      </c>
      <c r="M31" s="334" t="s">
        <v>276</v>
      </c>
      <c r="N31" s="335" t="e">
        <f>+I10/$I$14</f>
        <v>#DIV/0!</v>
      </c>
    </row>
    <row r="32" spans="2:18" ht="28.8">
      <c r="B32" s="291">
        <v>2017</v>
      </c>
      <c r="C32" s="326">
        <v>0.9</v>
      </c>
      <c r="D32" s="266">
        <v>2</v>
      </c>
      <c r="G32" s="593" t="str">
        <f>CONCATENATE("Oil/Chemical Spill &gt; 1 bbl"," (",C11,")")</f>
        <v>Oil/Chemical Spill &gt; 1 bbl (1)</v>
      </c>
      <c r="H32" s="335">
        <f>+C11/$C$14</f>
        <v>5.2631578947368418E-2</v>
      </c>
      <c r="I32" s="334" t="s">
        <v>298</v>
      </c>
      <c r="J32" s="335" t="e">
        <f>+E11/$E$14</f>
        <v>#DIV/0!</v>
      </c>
      <c r="K32" s="334" t="s">
        <v>277</v>
      </c>
      <c r="L32" s="335" t="e">
        <f>+G11/$G$14</f>
        <v>#DIV/0!</v>
      </c>
      <c r="M32" s="334" t="s">
        <v>277</v>
      </c>
      <c r="N32" s="335" t="e">
        <f>+I11/$I$14</f>
        <v>#DIV/0!</v>
      </c>
    </row>
    <row r="33" spans="2:14" ht="52.8" customHeight="1">
      <c r="B33" s="291">
        <v>2018</v>
      </c>
      <c r="C33" s="326">
        <v>0</v>
      </c>
      <c r="D33" s="266">
        <v>2</v>
      </c>
      <c r="G33" s="593" t="str">
        <f>CONCATENATE("Environmental Incidents  "," (",C12,")")</f>
        <v>Environmental Incidents   (1)</v>
      </c>
      <c r="H33" s="335">
        <f>+C12/$C$14</f>
        <v>5.2631578947368418E-2</v>
      </c>
      <c r="I33" s="334" t="s">
        <v>330</v>
      </c>
      <c r="J33" s="335" t="e">
        <f>+E12/$E$14</f>
        <v>#DIV/0!</v>
      </c>
      <c r="K33" s="334" t="s">
        <v>278</v>
      </c>
      <c r="L33" s="335" t="e">
        <f>+G12/$G$14</f>
        <v>#DIV/0!</v>
      </c>
      <c r="M33" s="334" t="s">
        <v>278</v>
      </c>
      <c r="N33" s="335" t="e">
        <f>+I12/$I$14</f>
        <v>#DIV/0!</v>
      </c>
    </row>
    <row r="34" spans="2:14" ht="28.8">
      <c r="B34" s="291">
        <v>2019</v>
      </c>
      <c r="C34" s="326">
        <v>0.93456086897829838</v>
      </c>
      <c r="D34" s="266">
        <v>2</v>
      </c>
      <c r="G34" s="593" t="str">
        <f>CONCATENATE("Contained Discharge  "," (",C13,")")</f>
        <v>Contained Discharge   (17)</v>
      </c>
      <c r="H34" s="335">
        <f>+C13/$C$14</f>
        <v>0.89473684210526316</v>
      </c>
      <c r="I34" s="334" t="s">
        <v>331</v>
      </c>
      <c r="J34" s="335" t="e">
        <f>+E13/$E$14</f>
        <v>#DIV/0!</v>
      </c>
      <c r="K34" s="334" t="s">
        <v>279</v>
      </c>
      <c r="L34" s="335" t="e">
        <f>+G13/$G$14</f>
        <v>#DIV/0!</v>
      </c>
      <c r="M34" s="334" t="s">
        <v>279</v>
      </c>
      <c r="N34" s="335" t="e">
        <f>+I13/$I$14</f>
        <v>#DIV/0!</v>
      </c>
    </row>
    <row r="35" spans="2:14" ht="22.8" customHeight="1">
      <c r="B35" s="291">
        <v>2020</v>
      </c>
      <c r="C35" s="326">
        <v>5.7395460138485603</v>
      </c>
      <c r="D35" s="266">
        <v>1</v>
      </c>
      <c r="G35" s="593" t="s">
        <v>13</v>
      </c>
      <c r="H35" s="336">
        <f>SUM(H31:H34)</f>
        <v>1</v>
      </c>
      <c r="I35" s="334" t="s">
        <v>13</v>
      </c>
      <c r="J35" s="336" t="e">
        <f>SUM(J31:J34)</f>
        <v>#DIV/0!</v>
      </c>
      <c r="K35" s="334" t="s">
        <v>13</v>
      </c>
      <c r="L35" s="336" t="e">
        <f>SUM(L31:L34)</f>
        <v>#DIV/0!</v>
      </c>
      <c r="M35" s="334" t="s">
        <v>13</v>
      </c>
      <c r="N35" s="336" t="e">
        <f>SUM(N31:N34)</f>
        <v>#DIV/0!</v>
      </c>
    </row>
    <row r="36" spans="2:14" ht="36" customHeight="1">
      <c r="B36" s="291" t="s">
        <v>554</v>
      </c>
      <c r="C36" s="326">
        <f>+$E$22</f>
        <v>0</v>
      </c>
      <c r="D36" s="266">
        <v>1</v>
      </c>
    </row>
    <row r="38" spans="2:14">
      <c r="G38" s="22" t="s">
        <v>0</v>
      </c>
    </row>
    <row r="40" spans="2:14">
      <c r="C40" s="22" t="s">
        <v>9</v>
      </c>
    </row>
    <row r="55" spans="2:26" ht="15" thickBot="1"/>
    <row r="56" spans="2:26">
      <c r="B56" s="451"/>
      <c r="C56" s="452" t="s">
        <v>251</v>
      </c>
      <c r="D56" s="453" t="s">
        <v>258</v>
      </c>
      <c r="E56" t="s">
        <v>372</v>
      </c>
      <c r="F56" s="453" t="s">
        <v>251</v>
      </c>
      <c r="G56" s="527" t="s">
        <v>258</v>
      </c>
      <c r="H56" s="596" t="s">
        <v>372</v>
      </c>
      <c r="I56" s="587" t="s">
        <v>253</v>
      </c>
      <c r="J56" s="453" t="s">
        <v>259</v>
      </c>
      <c r="K56" s="597" t="s">
        <v>373</v>
      </c>
      <c r="L56" s="453" t="s">
        <v>253</v>
      </c>
      <c r="M56" s="454" t="s">
        <v>259</v>
      </c>
      <c r="N56" s="598" t="s">
        <v>373</v>
      </c>
      <c r="O56" s="452" t="s">
        <v>255</v>
      </c>
      <c r="P56" s="453" t="s">
        <v>260</v>
      </c>
      <c r="Q56" s="453" t="s">
        <v>255</v>
      </c>
      <c r="R56" s="454" t="s">
        <v>260</v>
      </c>
      <c r="S56" s="452" t="s">
        <v>257</v>
      </c>
      <c r="T56" s="453" t="s">
        <v>261</v>
      </c>
      <c r="U56" s="453" t="s">
        <v>257</v>
      </c>
      <c r="V56" s="527" t="s">
        <v>261</v>
      </c>
      <c r="W56" s="452" t="s">
        <v>347</v>
      </c>
      <c r="X56" s="453" t="s">
        <v>348</v>
      </c>
      <c r="Y56" s="453" t="s">
        <v>347</v>
      </c>
      <c r="Z56" s="454" t="s">
        <v>348</v>
      </c>
    </row>
    <row r="57" spans="2:26">
      <c r="B57" s="451"/>
      <c r="C57" s="455" t="s">
        <v>285</v>
      </c>
      <c r="D57" s="262" t="s">
        <v>285</v>
      </c>
      <c r="E57" t="s">
        <v>555</v>
      </c>
      <c r="F57" s="262" t="s">
        <v>8</v>
      </c>
      <c r="G57" s="451" t="s">
        <v>8</v>
      </c>
      <c r="H57" s="596" t="s">
        <v>556</v>
      </c>
      <c r="I57" s="588" t="s">
        <v>334</v>
      </c>
      <c r="J57" s="262" t="s">
        <v>334</v>
      </c>
      <c r="K57" s="597" t="s">
        <v>555</v>
      </c>
      <c r="L57" s="262" t="s">
        <v>8</v>
      </c>
      <c r="M57" s="456" t="s">
        <v>8</v>
      </c>
      <c r="N57" s="598" t="s">
        <v>8</v>
      </c>
      <c r="O57" s="455" t="s">
        <v>334</v>
      </c>
      <c r="P57" s="262" t="s">
        <v>334</v>
      </c>
      <c r="Q57" s="262" t="s">
        <v>8</v>
      </c>
      <c r="R57" s="456" t="s">
        <v>8</v>
      </c>
      <c r="S57" s="455" t="s">
        <v>334</v>
      </c>
      <c r="T57" s="262" t="s">
        <v>334</v>
      </c>
      <c r="U57" s="262" t="s">
        <v>8</v>
      </c>
      <c r="V57" s="451" t="s">
        <v>8</v>
      </c>
      <c r="W57" s="455" t="s">
        <v>334</v>
      </c>
      <c r="X57" s="262" t="s">
        <v>334</v>
      </c>
      <c r="Y57" s="262" t="s">
        <v>8</v>
      </c>
      <c r="Z57" s="456" t="s">
        <v>8</v>
      </c>
    </row>
    <row r="58" spans="2:26">
      <c r="B58" s="6" t="s">
        <v>349</v>
      </c>
      <c r="C58" s="457">
        <v>1</v>
      </c>
      <c r="D58" s="341">
        <v>0</v>
      </c>
      <c r="E58" s="599">
        <f>C10</f>
        <v>0</v>
      </c>
      <c r="F58" s="340">
        <v>1</v>
      </c>
      <c r="G58" s="585">
        <v>0</v>
      </c>
      <c r="H58" s="341">
        <f>D10</f>
        <v>0</v>
      </c>
      <c r="I58" s="589">
        <v>1</v>
      </c>
      <c r="J58" s="341">
        <v>1</v>
      </c>
      <c r="L58" s="262">
        <v>12</v>
      </c>
      <c r="M58" s="456">
        <v>0</v>
      </c>
      <c r="O58" s="457">
        <f>+L24</f>
        <v>0</v>
      </c>
      <c r="P58" s="466">
        <v>0</v>
      </c>
      <c r="Q58" s="465">
        <v>0</v>
      </c>
      <c r="R58" s="463">
        <v>0</v>
      </c>
      <c r="S58" s="457">
        <f>+P24</f>
        <v>0</v>
      </c>
      <c r="T58" s="466">
        <v>0</v>
      </c>
      <c r="U58" s="465">
        <v>0</v>
      </c>
      <c r="V58" s="528">
        <v>0</v>
      </c>
      <c r="W58" s="455">
        <v>2</v>
      </c>
      <c r="X58" s="465">
        <f>+K10</f>
        <v>0</v>
      </c>
      <c r="Y58" s="233">
        <v>13</v>
      </c>
      <c r="Z58" s="463">
        <f>+L10</f>
        <v>0</v>
      </c>
    </row>
    <row r="59" spans="2:26">
      <c r="B59" s="6" t="s">
        <v>350</v>
      </c>
      <c r="C59" s="457">
        <v>0</v>
      </c>
      <c r="D59" s="341">
        <v>0</v>
      </c>
      <c r="E59" s="599">
        <f t="shared" ref="E59:E61" si="8">C11</f>
        <v>1</v>
      </c>
      <c r="F59" s="340">
        <v>0</v>
      </c>
      <c r="G59" s="585">
        <v>0</v>
      </c>
      <c r="H59" s="341">
        <f t="shared" ref="H59:H61" si="9">D11</f>
        <v>0.28499999999999998</v>
      </c>
      <c r="I59" s="589">
        <v>2</v>
      </c>
      <c r="J59" s="341">
        <v>0</v>
      </c>
      <c r="L59" s="262">
        <v>0.65</v>
      </c>
      <c r="M59" s="456">
        <v>0</v>
      </c>
      <c r="O59" s="457">
        <f>+L25</f>
        <v>5</v>
      </c>
      <c r="P59" s="466">
        <v>1</v>
      </c>
      <c r="Q59" s="465">
        <v>1.194</v>
      </c>
      <c r="R59" s="463">
        <v>0.7</v>
      </c>
      <c r="S59" s="457">
        <f>+P25</f>
        <v>2</v>
      </c>
      <c r="T59" s="466">
        <v>0</v>
      </c>
      <c r="U59" s="465">
        <v>0.52400000000000002</v>
      </c>
      <c r="V59" s="528">
        <v>0</v>
      </c>
      <c r="W59" s="455">
        <v>9</v>
      </c>
      <c r="X59" s="465">
        <f>+K11</f>
        <v>1</v>
      </c>
      <c r="Y59" s="233">
        <v>2.3679999999999999</v>
      </c>
      <c r="Z59" s="463">
        <f>+L11</f>
        <v>0.28499999999999998</v>
      </c>
    </row>
    <row r="60" spans="2:26">
      <c r="B60" s="6" t="s">
        <v>11</v>
      </c>
      <c r="C60" s="457">
        <v>4</v>
      </c>
      <c r="D60" s="341">
        <v>2</v>
      </c>
      <c r="E60" s="599">
        <f t="shared" si="8"/>
        <v>1</v>
      </c>
      <c r="F60" s="340">
        <v>0.64300000000000002</v>
      </c>
      <c r="G60" s="585">
        <v>26.887</v>
      </c>
      <c r="H60" s="341">
        <f t="shared" si="9"/>
        <v>35</v>
      </c>
      <c r="I60" s="589">
        <v>2</v>
      </c>
      <c r="J60" s="341">
        <v>0</v>
      </c>
      <c r="L60" s="262">
        <v>0.76800000000000002</v>
      </c>
      <c r="M60" s="456">
        <v>0</v>
      </c>
      <c r="O60" s="457">
        <f>+L26</f>
        <v>2</v>
      </c>
      <c r="P60" s="466">
        <v>1</v>
      </c>
      <c r="Q60" s="465">
        <v>0.95238095238095233</v>
      </c>
      <c r="R60" s="463">
        <v>0.3</v>
      </c>
      <c r="S60" s="457">
        <f>+P26</f>
        <v>3</v>
      </c>
      <c r="T60" s="466">
        <v>0</v>
      </c>
      <c r="U60" s="465">
        <v>6.8639999999999999</v>
      </c>
      <c r="V60" s="528">
        <v>0</v>
      </c>
      <c r="W60" s="455">
        <v>11</v>
      </c>
      <c r="X60" s="465">
        <f>+K12</f>
        <v>1</v>
      </c>
      <c r="Y60" s="233">
        <v>9.2273809523809511</v>
      </c>
      <c r="Z60" s="463">
        <f>+L12</f>
        <v>35</v>
      </c>
    </row>
    <row r="61" spans="2:26">
      <c r="B61" s="6" t="s">
        <v>362</v>
      </c>
      <c r="C61" s="457">
        <v>42</v>
      </c>
      <c r="D61" s="341">
        <v>31</v>
      </c>
      <c r="E61" s="599">
        <f t="shared" si="8"/>
        <v>17</v>
      </c>
      <c r="F61" s="340">
        <v>10.747</v>
      </c>
      <c r="G61" s="585">
        <v>10.336</v>
      </c>
      <c r="H61" s="341">
        <f t="shared" si="9"/>
        <v>7.6049999999999995</v>
      </c>
      <c r="I61" s="589">
        <v>52</v>
      </c>
      <c r="J61" s="341">
        <v>16</v>
      </c>
      <c r="L61" s="262">
        <v>34.850999999999999</v>
      </c>
      <c r="M61" s="456">
        <v>9.7170000000000005</v>
      </c>
      <c r="O61" s="457">
        <f>+L27</f>
        <v>44</v>
      </c>
      <c r="P61" s="466">
        <v>9</v>
      </c>
      <c r="Q61" s="465">
        <v>23.59005333333333</v>
      </c>
      <c r="R61" s="463">
        <v>1.3280476190476191</v>
      </c>
      <c r="S61" s="457">
        <f>+P27</f>
        <v>34</v>
      </c>
      <c r="T61" s="466">
        <v>14</v>
      </c>
      <c r="U61" s="465">
        <v>20.742999999999999</v>
      </c>
      <c r="V61" s="528">
        <v>19.479999999999997</v>
      </c>
      <c r="W61" s="455">
        <v>172</v>
      </c>
      <c r="X61" s="465">
        <f>+K13</f>
        <v>17</v>
      </c>
      <c r="Y61" s="233">
        <v>86.731053333333335</v>
      </c>
      <c r="Z61" s="463">
        <f>+L13</f>
        <v>7.6049999999999995</v>
      </c>
    </row>
    <row r="62" spans="2:26" ht="15" thickBot="1">
      <c r="B62" s="451" t="s">
        <v>13</v>
      </c>
      <c r="C62" s="458">
        <v>47</v>
      </c>
      <c r="D62" s="459">
        <v>33</v>
      </c>
      <c r="E62" s="599">
        <f>+SUM(E58:E61)</f>
        <v>19</v>
      </c>
      <c r="F62" s="460"/>
      <c r="G62" s="586"/>
      <c r="H62" s="341"/>
      <c r="I62" s="590">
        <v>57</v>
      </c>
      <c r="J62" s="459">
        <v>16</v>
      </c>
      <c r="L62" s="461">
        <v>48.268999999999998</v>
      </c>
      <c r="M62" s="462">
        <v>9.7170000000000005</v>
      </c>
      <c r="O62" s="464">
        <f>+SUM(O58:O61)</f>
        <v>51</v>
      </c>
      <c r="P62" s="464">
        <f>+SUM(P58:P61)</f>
        <v>11</v>
      </c>
      <c r="Q62" s="464">
        <f t="shared" ref="Q62:R62" si="10">+SUM(Q58:Q61)</f>
        <v>25.736434285714282</v>
      </c>
      <c r="R62" s="464">
        <f t="shared" si="10"/>
        <v>2.3280476190476191</v>
      </c>
      <c r="S62" s="464">
        <f>+SUM(S58:S61)</f>
        <v>39</v>
      </c>
      <c r="T62" s="464">
        <f>+SUM(T58:T61)</f>
        <v>14</v>
      </c>
      <c r="U62" s="464">
        <f t="shared" ref="U62:V62" si="11">+SUM(U58:U61)</f>
        <v>28.131</v>
      </c>
      <c r="V62" s="529">
        <f t="shared" si="11"/>
        <v>19.479999999999997</v>
      </c>
      <c r="W62" s="530">
        <f>SUM(W58:W61)</f>
        <v>194</v>
      </c>
      <c r="X62" s="530">
        <f t="shared" ref="X62:Z62" si="12">SUM(X58:X61)</f>
        <v>19</v>
      </c>
      <c r="Y62" s="530">
        <f t="shared" si="12"/>
        <v>111.32643428571429</v>
      </c>
      <c r="Z62" s="530">
        <f t="shared" si="12"/>
        <v>42.889999999999993</v>
      </c>
    </row>
  </sheetData>
  <mergeCells count="12">
    <mergeCell ref="K8:K9"/>
    <mergeCell ref="L8:L9"/>
    <mergeCell ref="B8:B9"/>
    <mergeCell ref="C8:D8"/>
    <mergeCell ref="E8:F8"/>
    <mergeCell ref="G8:H8"/>
    <mergeCell ref="I8:J8"/>
    <mergeCell ref="B2:C5"/>
    <mergeCell ref="D2:K3"/>
    <mergeCell ref="L2:M5"/>
    <mergeCell ref="D4:K5"/>
    <mergeCell ref="B7:L7"/>
  </mergeCells>
  <phoneticPr fontId="96" type="noConversion"/>
  <dataValidations count="3">
    <dataValidation allowBlank="1" showInputMessage="1" showErrorMessage="1" prompt="Incidente en el que el hidrocarburo/química supera los controles de contención y da como resultado un derrame o liberación al medio ambiente circundante de más de 1 bbl afectando el suelo o el agua." sqref="B10 B58" xr:uid="{00000000-0002-0000-0F00-000000000000}"/>
    <dataValidation allowBlank="1" showInputMessage="1" showErrorMessage="1" prompt="Incidente en el que el hidrocarburo/química supera los controles de contención y da como resultado un derrame o liberación al medio ambiente_x0000_circundante de menos de 1 bbl afectando el suelo o el agua." sqref="B11 B59" xr:uid="{00000000-0002-0000-0F00-000001000000}"/>
    <dataValidation allowBlank="1" showInputMessage="1" showErrorMessage="1" prompt="Incidente en el que el producto (hidrocarburos, químicos, agua de producción, agua residual, lodos, etc.) se ha derramado o liberado, pero permanece dentro de la contención adecuada sin afectación al medio ambiente." sqref="B13 B61" xr:uid="{00000000-0002-0000-0F00-000002000000}"/>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8" r:id="rId3" name="Button 2">
              <controlPr defaultSize="0" print="0" autoFill="0" autoPict="0" macro="[0]!Macro11_IncidentesGTEvolver">
                <anchor moveWithCells="1" sizeWithCells="1">
                  <from>
                    <xdr:col>3</xdr:col>
                    <xdr:colOff>137160</xdr:colOff>
                    <xdr:row>3</xdr:row>
                    <xdr:rowOff>60960</xdr:rowOff>
                  </from>
                  <to>
                    <xdr:col>4</xdr:col>
                    <xdr:colOff>175260</xdr:colOff>
                    <xdr:row>4</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CBD240B5-2167-49C3-A8F3-1B4D90FBECA3}">
            <x14:iconSet custom="1">
              <x14:cfvo type="percent">
                <xm:f>0</xm:f>
              </x14:cfvo>
              <x14:cfvo type="num">
                <xm:f>0</xm:f>
              </x14:cfvo>
              <x14:cfvo type="num">
                <xm:f>2</xm:f>
              </x14:cfvo>
              <x14:cfIcon iconSet="3TrafficLights1" iconId="2"/>
              <x14:cfIcon iconSet="3TrafficLights1" iconId="2"/>
              <x14:cfIcon iconSet="3TrafficLights1" iconId="0"/>
            </x14:iconSet>
          </x14:cfRule>
          <xm:sqref>E17:E20</xm:sqref>
        </x14:conditionalFormatting>
        <x14:conditionalFormatting xmlns:xm="http://schemas.microsoft.com/office/excel/2006/main">
          <x14:cfRule type="iconSet" priority="3" id="{104C94FC-723C-4DF1-B8E9-089A59761D38}">
            <x14:iconSet custom="1">
              <x14:cfvo type="percent">
                <xm:f>0</xm:f>
              </x14:cfvo>
              <x14:cfvo type="num">
                <xm:f>0</xm:f>
              </x14:cfvo>
              <x14:cfvo type="num">
                <xm:f>$H$18</xm:f>
              </x14:cfvo>
              <x14:cfIcon iconSet="3TrafficLights1" iconId="2"/>
              <x14:cfIcon iconSet="3TrafficLights1" iconId="2"/>
              <x14:cfIcon iconSet="3TrafficLights1" iconId="0"/>
            </x14:iconSet>
          </x14:cfRule>
          <xm:sqref>G17:G21</xm:sqref>
        </x14:conditionalFormatting>
        <x14:conditionalFormatting xmlns:xm="http://schemas.microsoft.com/office/excel/2006/main">
          <x14:cfRule type="iconSet" priority="1" id="{DA550D75-B751-4C8E-8F8A-A21E1EF1573D}">
            <x14:iconSet custom="1">
              <x14:cfvo type="percent">
                <xm:f>0</xm:f>
              </x14:cfvo>
              <x14:cfvo type="num">
                <xm:f>0</xm:f>
              </x14:cfvo>
              <x14:cfvo type="num">
                <xm:f>2</xm:f>
              </x14:cfvo>
              <x14:cfIcon iconSet="3TrafficLights1" iconId="2"/>
              <x14:cfIcon iconSet="3TrafficLights1" iconId="2"/>
              <x14:cfIcon iconSet="3TrafficLights1" iconId="0"/>
            </x14:iconSet>
          </x14:cfRule>
          <xm:sqref>E21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92D050"/>
    <pageSetUpPr fitToPage="1"/>
  </sheetPr>
  <dimension ref="A1:AN324"/>
  <sheetViews>
    <sheetView showGridLines="0" zoomScale="90" zoomScaleNormal="90" workbookViewId="0"/>
  </sheetViews>
  <sheetFormatPr defaultRowHeight="14.4" outlineLevelRow="1"/>
  <cols>
    <col min="1" max="1" width="8.88671875" customWidth="1"/>
    <col min="2" max="2" width="13.33203125" customWidth="1"/>
    <col min="3" max="4" width="12" customWidth="1"/>
    <col min="5" max="5" width="18.109375" customWidth="1"/>
    <col min="6" max="6" width="18.33203125" customWidth="1"/>
    <col min="7" max="7" width="15.33203125" bestFit="1" customWidth="1"/>
    <col min="8" max="8" width="13.5546875" bestFit="1" customWidth="1"/>
    <col min="9" max="9" width="12" customWidth="1"/>
    <col min="10" max="10" width="13.5546875" bestFit="1" customWidth="1"/>
    <col min="11" max="11" width="13.109375" bestFit="1" customWidth="1"/>
    <col min="12" max="12" width="14.33203125" bestFit="1" customWidth="1"/>
    <col min="13" max="15" width="15.33203125" customWidth="1"/>
    <col min="16" max="16" width="17.88671875" customWidth="1"/>
    <col min="17" max="17" width="9.6640625" customWidth="1"/>
    <col min="18" max="24" width="10.109375" customWidth="1"/>
    <col min="25" max="27" width="11.88671875" customWidth="1"/>
    <col min="28" max="28" width="16.44140625" bestFit="1" customWidth="1"/>
    <col min="29" max="29" width="10.109375" customWidth="1"/>
    <col min="30" max="30" width="9.44140625" customWidth="1"/>
    <col min="31" max="32" width="10.109375" customWidth="1"/>
    <col min="33" max="33" width="13.33203125" customWidth="1"/>
    <col min="34" max="34" width="12.109375" customWidth="1"/>
    <col min="35" max="35" width="13.88671875" bestFit="1" customWidth="1"/>
    <col min="36" max="36" width="15" style="101" bestFit="1" customWidth="1"/>
    <col min="37" max="37" width="13.88671875" bestFit="1" customWidth="1"/>
    <col min="38" max="38" width="11.109375" bestFit="1" customWidth="1"/>
    <col min="39" max="40" width="12.109375" bestFit="1" customWidth="1"/>
  </cols>
  <sheetData>
    <row r="1" spans="1:40">
      <c r="A1" s="20"/>
      <c r="B1" s="20"/>
      <c r="C1" s="20"/>
      <c r="D1" s="20"/>
      <c r="E1" s="20"/>
      <c r="F1" s="20"/>
      <c r="G1" s="20"/>
      <c r="H1" s="20"/>
      <c r="I1" s="20"/>
      <c r="J1" s="20"/>
      <c r="K1" s="20"/>
      <c r="P1" s="20"/>
      <c r="Q1" s="20"/>
      <c r="R1" s="20"/>
      <c r="S1" s="20"/>
      <c r="T1" s="20"/>
      <c r="U1" s="20"/>
      <c r="V1" s="20"/>
      <c r="W1" s="20"/>
      <c r="X1" s="20"/>
      <c r="Y1" s="20"/>
      <c r="Z1" s="20"/>
      <c r="AA1" s="20"/>
      <c r="AB1" s="20"/>
      <c r="AC1" s="20"/>
      <c r="AD1" s="20"/>
      <c r="AE1" s="20"/>
      <c r="AF1" s="20"/>
      <c r="AG1" s="20"/>
      <c r="AH1" s="20"/>
      <c r="AJ1" s="96"/>
    </row>
    <row r="2" spans="1:40" ht="21">
      <c r="A2" s="20"/>
      <c r="B2" s="820" t="s">
        <v>343</v>
      </c>
      <c r="C2" s="821"/>
      <c r="D2" s="821"/>
      <c r="E2" s="821"/>
      <c r="F2" s="821"/>
      <c r="G2" s="821"/>
      <c r="H2" s="821"/>
      <c r="I2" s="821"/>
      <c r="J2" s="821"/>
      <c r="K2" s="821"/>
      <c r="L2" s="821"/>
      <c r="M2" s="821"/>
      <c r="N2" s="821"/>
      <c r="O2" s="821"/>
      <c r="P2" s="821"/>
      <c r="Q2" s="821"/>
      <c r="R2" s="821"/>
      <c r="S2" s="821"/>
      <c r="T2" s="821"/>
      <c r="U2" s="821"/>
      <c r="V2" s="821"/>
      <c r="W2" s="821"/>
      <c r="X2" s="821"/>
      <c r="Y2" s="821"/>
      <c r="Z2" s="821"/>
      <c r="AA2" s="821"/>
      <c r="AB2" s="821"/>
      <c r="AC2" s="821"/>
      <c r="AD2" s="821"/>
      <c r="AE2" s="821"/>
      <c r="AF2" s="821"/>
      <c r="AG2" s="822"/>
    </row>
    <row r="3" spans="1:40">
      <c r="A3" s="20"/>
      <c r="B3" s="22" t="s">
        <v>22</v>
      </c>
      <c r="C3" s="20"/>
      <c r="D3" s="20"/>
      <c r="E3" s="20"/>
      <c r="F3" s="20"/>
      <c r="G3" s="23"/>
      <c r="H3" s="23"/>
      <c r="I3" s="20"/>
      <c r="J3" s="20"/>
      <c r="K3" s="20"/>
      <c r="L3" s="20"/>
      <c r="M3" s="20"/>
      <c r="N3" s="20"/>
      <c r="O3" s="20"/>
      <c r="P3" s="20"/>
      <c r="Q3" s="20"/>
      <c r="R3" s="20"/>
      <c r="S3" s="20"/>
      <c r="T3" s="20"/>
      <c r="U3" s="20"/>
      <c r="V3" s="20"/>
      <c r="W3" s="20"/>
      <c r="X3" s="20"/>
      <c r="Y3" s="20"/>
      <c r="Z3" s="20"/>
      <c r="AA3" s="20"/>
      <c r="AB3" s="20"/>
      <c r="AC3" s="20"/>
      <c r="AD3" s="20"/>
      <c r="AE3" s="20"/>
      <c r="AF3" s="20"/>
      <c r="AG3" s="20"/>
    </row>
    <row r="4" spans="1:40" s="31" customFormat="1" ht="25.5" customHeight="1">
      <c r="A4" s="24"/>
      <c r="B4" s="97" t="s">
        <v>23</v>
      </c>
      <c r="C4" s="97" t="s">
        <v>24</v>
      </c>
      <c r="D4" s="97" t="s">
        <v>25</v>
      </c>
      <c r="E4" s="97" t="s">
        <v>26</v>
      </c>
      <c r="F4" s="97" t="s">
        <v>27</v>
      </c>
      <c r="G4" s="97" t="s">
        <v>28</v>
      </c>
      <c r="H4" s="97" t="s">
        <v>29</v>
      </c>
      <c r="I4" s="168" t="s">
        <v>30</v>
      </c>
      <c r="J4" s="97" t="s">
        <v>31</v>
      </c>
      <c r="K4" s="97" t="s">
        <v>33</v>
      </c>
      <c r="L4" s="97" t="s">
        <v>34</v>
      </c>
      <c r="M4" s="97" t="s">
        <v>37</v>
      </c>
      <c r="N4" s="97" t="s">
        <v>38</v>
      </c>
      <c r="O4" s="97" t="s">
        <v>39</v>
      </c>
      <c r="P4" s="97" t="s">
        <v>40</v>
      </c>
      <c r="Q4" s="97" t="s">
        <v>41</v>
      </c>
      <c r="R4" s="97" t="s">
        <v>42</v>
      </c>
      <c r="S4" s="97" t="s">
        <v>43</v>
      </c>
      <c r="T4" s="97" t="s">
        <v>45</v>
      </c>
      <c r="U4" s="97" t="s">
        <v>47</v>
      </c>
      <c r="V4" s="97" t="s">
        <v>48</v>
      </c>
      <c r="W4" s="97" t="s">
        <v>49</v>
      </c>
      <c r="X4" s="97" t="s">
        <v>51</v>
      </c>
      <c r="Y4" s="97" t="s">
        <v>52</v>
      </c>
      <c r="Z4" s="97" t="s">
        <v>98</v>
      </c>
      <c r="AA4" s="97" t="s">
        <v>149</v>
      </c>
      <c r="AB4" s="97" t="s">
        <v>56</v>
      </c>
      <c r="AC4" s="97" t="s">
        <v>57</v>
      </c>
      <c r="AD4" s="97" t="s">
        <v>58</v>
      </c>
      <c r="AE4" s="97" t="s">
        <v>59</v>
      </c>
      <c r="AF4" s="97" t="s">
        <v>60</v>
      </c>
      <c r="AG4" s="100" t="s">
        <v>19</v>
      </c>
      <c r="AI4" s="449" t="s">
        <v>105</v>
      </c>
      <c r="AJ4" s="449" t="s">
        <v>106</v>
      </c>
      <c r="AK4" s="449" t="s">
        <v>267</v>
      </c>
      <c r="AL4" s="449" t="s">
        <v>268</v>
      </c>
      <c r="AM4" s="449" t="s">
        <v>269</v>
      </c>
      <c r="AN4" s="449" t="s">
        <v>270</v>
      </c>
    </row>
    <row r="5" spans="1:40" s="41" customFormat="1">
      <c r="A5" s="34"/>
      <c r="B5" s="35"/>
      <c r="C5" s="35" t="s">
        <v>66</v>
      </c>
      <c r="D5" s="35" t="s">
        <v>66</v>
      </c>
      <c r="E5" s="35" t="s">
        <v>66</v>
      </c>
      <c r="F5" s="35" t="s">
        <v>66</v>
      </c>
      <c r="G5" s="35" t="s">
        <v>66</v>
      </c>
      <c r="H5" s="35" t="s">
        <v>66</v>
      </c>
      <c r="I5" s="36" t="s">
        <v>66</v>
      </c>
      <c r="J5" s="35" t="s">
        <v>66</v>
      </c>
      <c r="K5" s="35" t="s">
        <v>66</v>
      </c>
      <c r="L5" s="35" t="s">
        <v>66</v>
      </c>
      <c r="M5" s="35" t="s">
        <v>66</v>
      </c>
      <c r="N5" s="35" t="s">
        <v>66</v>
      </c>
      <c r="O5" s="35" t="s">
        <v>66</v>
      </c>
      <c r="P5" s="35" t="s">
        <v>66</v>
      </c>
      <c r="Q5" s="35" t="s">
        <v>66</v>
      </c>
      <c r="R5" s="35" t="s">
        <v>66</v>
      </c>
      <c r="S5" s="35" t="s">
        <v>66</v>
      </c>
      <c r="T5" s="35" t="s">
        <v>66</v>
      </c>
      <c r="U5" s="38" t="s">
        <v>66</v>
      </c>
      <c r="V5" s="38" t="s">
        <v>66</v>
      </c>
      <c r="W5" s="38" t="s">
        <v>66</v>
      </c>
      <c r="X5" s="38" t="s">
        <v>66</v>
      </c>
      <c r="Y5" s="38" t="s">
        <v>66</v>
      </c>
      <c r="Z5" s="38" t="s">
        <v>66</v>
      </c>
      <c r="AA5" s="38" t="s">
        <v>66</v>
      </c>
      <c r="AB5" s="38" t="s">
        <v>66</v>
      </c>
      <c r="AC5" s="38" t="s">
        <v>66</v>
      </c>
      <c r="AD5" s="38" t="s">
        <v>66</v>
      </c>
      <c r="AE5" s="38" t="s">
        <v>66</v>
      </c>
      <c r="AF5" s="38" t="s">
        <v>66</v>
      </c>
      <c r="AG5" s="40" t="s">
        <v>66</v>
      </c>
      <c r="AI5" s="450" t="s">
        <v>67</v>
      </c>
      <c r="AJ5" s="450" t="s">
        <v>67</v>
      </c>
      <c r="AK5" s="450" t="s">
        <v>67</v>
      </c>
      <c r="AL5" s="450" t="s">
        <v>67</v>
      </c>
      <c r="AM5" s="450" t="s">
        <v>67</v>
      </c>
      <c r="AN5" s="450" t="s">
        <v>67</v>
      </c>
    </row>
    <row r="6" spans="1:40">
      <c r="A6" s="20">
        <v>31</v>
      </c>
      <c r="B6" s="489" t="s">
        <v>68</v>
      </c>
      <c r="C6" s="612">
        <v>431.74032258064517</v>
      </c>
      <c r="D6" s="613">
        <v>301.04322580645163</v>
      </c>
      <c r="E6" s="613">
        <v>0</v>
      </c>
      <c r="F6" s="613">
        <v>4427.04</v>
      </c>
      <c r="G6" s="613">
        <v>2372.2358064516129</v>
      </c>
      <c r="H6" s="614">
        <v>0</v>
      </c>
      <c r="I6" s="613">
        <v>0</v>
      </c>
      <c r="J6" s="613">
        <v>0</v>
      </c>
      <c r="K6" s="613">
        <v>846.050322580645</v>
      </c>
      <c r="L6" s="613">
        <v>268.20139784946235</v>
      </c>
      <c r="M6" s="612">
        <v>5846.6422580645158</v>
      </c>
      <c r="N6" s="613">
        <v>0</v>
      </c>
      <c r="O6" s="613">
        <v>273.25516129032258</v>
      </c>
      <c r="P6" s="613">
        <v>319.77387096774191</v>
      </c>
      <c r="Q6" s="613">
        <v>0</v>
      </c>
      <c r="R6" s="613">
        <v>247.49290322580646</v>
      </c>
      <c r="S6" s="613">
        <v>0</v>
      </c>
      <c r="T6" s="613">
        <v>0</v>
      </c>
      <c r="U6" s="612">
        <v>0</v>
      </c>
      <c r="V6" s="613">
        <v>183.57354838709676</v>
      </c>
      <c r="W6" s="613">
        <v>123.32870967741937</v>
      </c>
      <c r="X6" s="613">
        <v>0</v>
      </c>
      <c r="Y6" s="613">
        <v>1.6035483870967742</v>
      </c>
      <c r="Z6" s="613">
        <v>442.03580645161293</v>
      </c>
      <c r="AA6" s="614">
        <v>174.77870967741936</v>
      </c>
      <c r="AB6" s="612">
        <v>10688.403870967741</v>
      </c>
      <c r="AC6" s="613">
        <v>546.55032258064512</v>
      </c>
      <c r="AD6" s="613">
        <v>93.768387096774205</v>
      </c>
      <c r="AE6" s="613">
        <v>0</v>
      </c>
      <c r="AF6" s="613">
        <v>8.1822580645161285</v>
      </c>
      <c r="AG6" s="493">
        <f>SUM(C6:AF6)</f>
        <v>27595.700430107525</v>
      </c>
      <c r="AH6" s="489" t="s">
        <v>68</v>
      </c>
      <c r="AI6" s="494">
        <f>+SUM(C6:H6)*A6</f>
        <v>233493.84</v>
      </c>
      <c r="AJ6" s="494">
        <f>+SUM(M6:T6)*A6</f>
        <v>207302.08999999997</v>
      </c>
      <c r="AK6" s="494">
        <f>+(AB6+AE6)*A6</f>
        <v>331340.51999999996</v>
      </c>
      <c r="AL6" s="494">
        <f>AA6*A6</f>
        <v>5418.14</v>
      </c>
      <c r="AM6" s="494">
        <f>Z6*A6</f>
        <v>13703.11</v>
      </c>
      <c r="AN6" s="494">
        <f>+(U6+V6+W6+AC6+Y6+AF6+AD6)*A6</f>
        <v>29667.209999999995</v>
      </c>
    </row>
    <row r="7" spans="1:40">
      <c r="A7" s="20">
        <v>29</v>
      </c>
      <c r="B7" s="489" t="s">
        <v>69</v>
      </c>
      <c r="C7" s="615">
        <v>473.56857142857143</v>
      </c>
      <c r="D7" s="616">
        <v>335.60250000000002</v>
      </c>
      <c r="E7" s="616">
        <v>0</v>
      </c>
      <c r="F7" s="616">
        <v>4054.3535714285713</v>
      </c>
      <c r="G7" s="616">
        <v>2297.0700000000002</v>
      </c>
      <c r="H7" s="617">
        <v>23.091785714285717</v>
      </c>
      <c r="I7" s="616">
        <v>0</v>
      </c>
      <c r="J7" s="616">
        <v>0</v>
      </c>
      <c r="K7" s="616">
        <v>812.29357142857145</v>
      </c>
      <c r="L7" s="616">
        <v>261.92726190476191</v>
      </c>
      <c r="M7" s="615">
        <v>3612.0385714285717</v>
      </c>
      <c r="N7" s="616">
        <v>158.02285714285716</v>
      </c>
      <c r="O7" s="616">
        <v>156.63928571428571</v>
      </c>
      <c r="P7" s="616">
        <v>309.80464285714288</v>
      </c>
      <c r="Q7" s="616">
        <v>0</v>
      </c>
      <c r="R7" s="616">
        <v>230.42535714285714</v>
      </c>
      <c r="S7" s="616">
        <v>0</v>
      </c>
      <c r="T7" s="616">
        <v>0</v>
      </c>
      <c r="U7" s="615">
        <v>0</v>
      </c>
      <c r="V7" s="616">
        <v>194.90714285714284</v>
      </c>
      <c r="W7" s="616">
        <v>188.01714285714283</v>
      </c>
      <c r="X7" s="616">
        <v>0</v>
      </c>
      <c r="Y7" s="616">
        <v>1.3107142857142857</v>
      </c>
      <c r="Z7" s="616">
        <v>305.21428571428572</v>
      </c>
      <c r="AA7" s="617">
        <v>173.98999999999998</v>
      </c>
      <c r="AB7" s="615">
        <v>12795.141428571429</v>
      </c>
      <c r="AC7" s="616">
        <v>540.29499999999996</v>
      </c>
      <c r="AD7" s="616">
        <v>97.421785714285718</v>
      </c>
      <c r="AE7" s="616">
        <v>0</v>
      </c>
      <c r="AF7" s="616">
        <v>4.5210714285714291</v>
      </c>
      <c r="AG7" s="493">
        <f t="shared" ref="AG7:AG17" si="0">SUM(C7:AF7)</f>
        <v>27025.656547619044</v>
      </c>
      <c r="AH7" s="489" t="s">
        <v>69</v>
      </c>
      <c r="AI7" s="494">
        <f>+SUM(C7:H7)*A7</f>
        <v>208326.90642857141</v>
      </c>
      <c r="AJ7" s="494">
        <f>+SUM(M7:T7)*A7</f>
        <v>129540.99071428571</v>
      </c>
      <c r="AK7" s="494">
        <f t="shared" ref="AK7:AK8" si="1">+(AB7+AE7)*A7</f>
        <v>371059.10142857145</v>
      </c>
      <c r="AL7" s="494">
        <f t="shared" ref="AL7:AL8" si="2">AA7*A7</f>
        <v>5045.7099999999991</v>
      </c>
      <c r="AM7" s="494">
        <f>Z7*A7</f>
        <v>8851.2142857142862</v>
      </c>
      <c r="AN7" s="494">
        <f>+(U7+V7+W7+AC7+Y7+AF7+AD7)*A7</f>
        <v>29767.712857142855</v>
      </c>
    </row>
    <row r="8" spans="1:40">
      <c r="A8" s="20">
        <v>31</v>
      </c>
      <c r="B8" s="489" t="s">
        <v>70</v>
      </c>
      <c r="C8" s="612">
        <v>420.81612903225806</v>
      </c>
      <c r="D8" s="613">
        <v>344.07967741935482</v>
      </c>
      <c r="E8" s="613">
        <v>0</v>
      </c>
      <c r="F8" s="613">
        <v>4074.9741935483871</v>
      </c>
      <c r="G8" s="613">
        <v>2241.7870967741933</v>
      </c>
      <c r="H8" s="614">
        <v>32.313548387096773</v>
      </c>
      <c r="I8" s="613">
        <v>0</v>
      </c>
      <c r="J8" s="613">
        <v>0</v>
      </c>
      <c r="K8" s="613">
        <v>794.83870967741939</v>
      </c>
      <c r="L8" s="613">
        <v>258.20602150537633</v>
      </c>
      <c r="M8" s="612">
        <v>5042.8683870967743</v>
      </c>
      <c r="N8" s="613">
        <v>404.15354838709681</v>
      </c>
      <c r="O8" s="613">
        <v>251.11258064516127</v>
      </c>
      <c r="P8" s="613">
        <v>263.5396774193548</v>
      </c>
      <c r="Q8" s="613">
        <v>0</v>
      </c>
      <c r="R8" s="613">
        <v>189.37322580645161</v>
      </c>
      <c r="S8" s="613">
        <v>0</v>
      </c>
      <c r="T8" s="613">
        <v>0</v>
      </c>
      <c r="U8" s="612">
        <v>0</v>
      </c>
      <c r="V8" s="613">
        <v>172.74290322580643</v>
      </c>
      <c r="W8" s="613">
        <v>240.4493548387097</v>
      </c>
      <c r="X8" s="613">
        <v>0</v>
      </c>
      <c r="Y8" s="613">
        <v>1.5525806451612905</v>
      </c>
      <c r="Z8" s="613">
        <v>164.73645161290321</v>
      </c>
      <c r="AA8" s="614">
        <v>175.99483870967742</v>
      </c>
      <c r="AB8" s="612">
        <v>14600.866774193548</v>
      </c>
      <c r="AC8" s="613">
        <v>516.97419354838712</v>
      </c>
      <c r="AD8" s="613">
        <v>79.635483870967732</v>
      </c>
      <c r="AE8" s="613">
        <v>0</v>
      </c>
      <c r="AF8" s="613">
        <v>0</v>
      </c>
      <c r="AG8" s="493">
        <f t="shared" si="0"/>
        <v>30271.015376344083</v>
      </c>
      <c r="AH8" s="489" t="s">
        <v>70</v>
      </c>
      <c r="AI8" s="494">
        <f>+SUM(C8:H8)*A8</f>
        <v>220533.09</v>
      </c>
      <c r="AJ8" s="494">
        <f t="shared" ref="AJ8" si="3">+SUM(M8:T8)*A8</f>
        <v>190682.47</v>
      </c>
      <c r="AK8" s="494">
        <f t="shared" si="1"/>
        <v>452626.87</v>
      </c>
      <c r="AL8" s="494">
        <f t="shared" si="2"/>
        <v>5455.84</v>
      </c>
      <c r="AM8" s="494">
        <f t="shared" ref="AM8" si="4">Z8*A8</f>
        <v>5106.83</v>
      </c>
      <c r="AN8" s="494">
        <f t="shared" ref="AN8" si="5">+(U8+V8+W8+AC8+Y8+AF8+AD8)*A8</f>
        <v>31351.99</v>
      </c>
    </row>
    <row r="9" spans="1:40">
      <c r="A9" s="20">
        <v>30</v>
      </c>
      <c r="B9" s="489" t="s">
        <v>71</v>
      </c>
      <c r="C9" s="618">
        <v>381.76577839172802</v>
      </c>
      <c r="D9" s="619">
        <v>252.15957881211199</v>
      </c>
      <c r="E9" s="619">
        <v>0</v>
      </c>
      <c r="F9" s="619">
        <v>5211.9247754576199</v>
      </c>
      <c r="G9" s="619">
        <v>2302.9961860456801</v>
      </c>
      <c r="H9" s="620">
        <v>184.75458667065701</v>
      </c>
      <c r="I9" s="619">
        <v>0</v>
      </c>
      <c r="J9" s="619">
        <v>0</v>
      </c>
      <c r="K9" s="619">
        <v>764.54291702584601</v>
      </c>
      <c r="L9" s="619">
        <v>229.36287510775333</v>
      </c>
      <c r="M9" s="618">
        <v>5864.3592625408901</v>
      </c>
      <c r="N9" s="619">
        <v>481.15600102667401</v>
      </c>
      <c r="O9" s="619">
        <v>550.68306433379098</v>
      </c>
      <c r="P9" s="619">
        <v>143.655635639558</v>
      </c>
      <c r="Q9" s="619">
        <v>0</v>
      </c>
      <c r="R9" s="619">
        <v>579.95352119848405</v>
      </c>
      <c r="S9" s="619">
        <v>0</v>
      </c>
      <c r="T9" s="619">
        <v>0</v>
      </c>
      <c r="U9" s="618">
        <v>0</v>
      </c>
      <c r="V9" s="619">
        <v>160.06143558258401</v>
      </c>
      <c r="W9" s="619">
        <v>200.826618740692</v>
      </c>
      <c r="X9" s="619">
        <v>0</v>
      </c>
      <c r="Y9" s="619">
        <v>2.8192960472892499</v>
      </c>
      <c r="Z9" s="619">
        <v>304.14685147121497</v>
      </c>
      <c r="AA9" s="620">
        <v>159.43256695292999</v>
      </c>
      <c r="AB9" s="618">
        <v>14564.6328353712</v>
      </c>
      <c r="AC9" s="619">
        <v>490.56184431790899</v>
      </c>
      <c r="AD9" s="619">
        <v>78.482462631868998</v>
      </c>
      <c r="AE9" s="619">
        <v>0</v>
      </c>
      <c r="AF9" s="619">
        <v>8.0345688729751608</v>
      </c>
      <c r="AG9" s="493">
        <f>SUM(C9:AF9)</f>
        <v>32916.312662239456</v>
      </c>
      <c r="AH9" s="489" t="s">
        <v>71</v>
      </c>
      <c r="AI9" s="494"/>
      <c r="AJ9" s="494"/>
      <c r="AK9" s="494"/>
      <c r="AL9" s="494"/>
      <c r="AM9" s="494"/>
      <c r="AN9" s="494"/>
    </row>
    <row r="10" spans="1:40">
      <c r="A10" s="20">
        <v>31</v>
      </c>
      <c r="B10" s="489" t="s">
        <v>72</v>
      </c>
      <c r="C10" s="618">
        <v>377.03814852488102</v>
      </c>
      <c r="D10" s="619">
        <v>249.26493255374501</v>
      </c>
      <c r="E10" s="619">
        <v>0</v>
      </c>
      <c r="F10" s="619">
        <v>5140.9180703751499</v>
      </c>
      <c r="G10" s="619">
        <v>2260.8251960324101</v>
      </c>
      <c r="H10" s="620">
        <v>167.21290016780699</v>
      </c>
      <c r="I10" s="619">
        <v>0</v>
      </c>
      <c r="J10" s="619">
        <v>0</v>
      </c>
      <c r="K10" s="619">
        <v>735.18982611003401</v>
      </c>
      <c r="L10" s="619">
        <v>220.55694783300999</v>
      </c>
      <c r="M10" s="618">
        <v>5787.5780126929503</v>
      </c>
      <c r="N10" s="619">
        <v>469.50283523906302</v>
      </c>
      <c r="O10" s="619">
        <v>537.75211315178399</v>
      </c>
      <c r="P10" s="619">
        <v>141.399805222114</v>
      </c>
      <c r="Q10" s="619">
        <v>0</v>
      </c>
      <c r="R10" s="619">
        <v>566.75107847522702</v>
      </c>
      <c r="S10" s="619">
        <v>0</v>
      </c>
      <c r="T10" s="619">
        <v>0</v>
      </c>
      <c r="U10" s="618">
        <v>0</v>
      </c>
      <c r="V10" s="619">
        <v>158.793325393233</v>
      </c>
      <c r="W10" s="619">
        <v>196.568197896773</v>
      </c>
      <c r="X10" s="619">
        <v>0</v>
      </c>
      <c r="Y10" s="619">
        <v>2.7958698532831101</v>
      </c>
      <c r="Z10" s="619">
        <v>156.75082809433101</v>
      </c>
      <c r="AA10" s="620">
        <v>157.45050612359</v>
      </c>
      <c r="AB10" s="618">
        <v>14309.1038626177</v>
      </c>
      <c r="AC10" s="619">
        <v>485.17714390802001</v>
      </c>
      <c r="AD10" s="619">
        <v>77.291287086009007</v>
      </c>
      <c r="AE10" s="619">
        <v>0</v>
      </c>
      <c r="AF10" s="619">
        <v>7.8690057988296997</v>
      </c>
      <c r="AG10" s="493">
        <f t="shared" si="0"/>
        <v>32205.789893149944</v>
      </c>
      <c r="AH10" s="489" t="s">
        <v>72</v>
      </c>
      <c r="AI10" s="494"/>
      <c r="AJ10" s="494"/>
      <c r="AK10" s="494"/>
      <c r="AL10" s="494"/>
      <c r="AM10" s="494"/>
      <c r="AN10" s="494"/>
    </row>
    <row r="11" spans="1:40">
      <c r="A11" s="20">
        <v>30</v>
      </c>
      <c r="B11" s="489" t="s">
        <v>73</v>
      </c>
      <c r="C11" s="618">
        <v>372.39171718038898</v>
      </c>
      <c r="D11" s="619">
        <v>246.41975201859</v>
      </c>
      <c r="E11" s="619">
        <v>0</v>
      </c>
      <c r="F11" s="619">
        <v>4916.0429890672403</v>
      </c>
      <c r="G11" s="619">
        <v>2220.9038497538199</v>
      </c>
      <c r="H11" s="620">
        <v>164.45100670292001</v>
      </c>
      <c r="I11" s="619">
        <v>0</v>
      </c>
      <c r="J11" s="619">
        <v>0</v>
      </c>
      <c r="K11" s="619">
        <v>707.17175534661499</v>
      </c>
      <c r="L11" s="619">
        <v>212.15152660398499</v>
      </c>
      <c r="M11" s="618">
        <v>5744.2673598250603</v>
      </c>
      <c r="N11" s="619">
        <v>458.20495915718101</v>
      </c>
      <c r="O11" s="619">
        <v>525.23344174631802</v>
      </c>
      <c r="P11" s="619">
        <v>139.191280459681</v>
      </c>
      <c r="Q11" s="619">
        <v>0</v>
      </c>
      <c r="R11" s="619">
        <v>553.92777715174498</v>
      </c>
      <c r="S11" s="619">
        <v>0</v>
      </c>
      <c r="T11" s="619">
        <v>0</v>
      </c>
      <c r="U11" s="618">
        <v>0</v>
      </c>
      <c r="V11" s="619">
        <v>157.535318420717</v>
      </c>
      <c r="W11" s="619">
        <v>192.39632435781201</v>
      </c>
      <c r="X11" s="619">
        <v>0</v>
      </c>
      <c r="Y11" s="619">
        <v>2.77263950432503</v>
      </c>
      <c r="Z11" s="619">
        <v>293.22482341941401</v>
      </c>
      <c r="AA11" s="620">
        <v>155.493256571736</v>
      </c>
      <c r="AB11" s="618">
        <v>14851.504395255701</v>
      </c>
      <c r="AC11" s="619">
        <v>479.85397441801501</v>
      </c>
      <c r="AD11" s="619">
        <v>76.118389112213194</v>
      </c>
      <c r="AE11" s="619">
        <v>0</v>
      </c>
      <c r="AF11" s="619">
        <v>7.7069052179481696</v>
      </c>
      <c r="AG11" s="493">
        <f t="shared" si="0"/>
        <v>32476.963441291427</v>
      </c>
      <c r="AH11" s="489" t="s">
        <v>73</v>
      </c>
      <c r="AI11" s="494"/>
      <c r="AJ11" s="494"/>
      <c r="AK11" s="494"/>
      <c r="AL11" s="494"/>
      <c r="AM11" s="494"/>
      <c r="AN11" s="494"/>
    </row>
    <row r="12" spans="1:40">
      <c r="A12" s="20">
        <v>31</v>
      </c>
      <c r="B12" s="489" t="s">
        <v>74</v>
      </c>
      <c r="C12" s="618">
        <v>367.82556129837099</v>
      </c>
      <c r="D12" s="619">
        <v>243.62343286536199</v>
      </c>
      <c r="E12" s="619">
        <v>0</v>
      </c>
      <c r="F12" s="619">
        <v>5589.11313529156</v>
      </c>
      <c r="G12" s="619">
        <v>2230.0686622809098</v>
      </c>
      <c r="H12" s="620">
        <v>153.655756625854</v>
      </c>
      <c r="I12" s="619">
        <v>0</v>
      </c>
      <c r="J12" s="619">
        <v>0</v>
      </c>
      <c r="K12" s="619">
        <v>680.43192668802897</v>
      </c>
      <c r="L12" s="619">
        <v>204.12957800640834</v>
      </c>
      <c r="M12" s="618">
        <v>6711.7871987086601</v>
      </c>
      <c r="N12" s="619">
        <v>447.25291205866603</v>
      </c>
      <c r="O12" s="619">
        <v>513.11486552092799</v>
      </c>
      <c r="P12" s="619">
        <v>137.029318364906</v>
      </c>
      <c r="Q12" s="619">
        <v>0</v>
      </c>
      <c r="R12" s="619">
        <v>541.47439886514599</v>
      </c>
      <c r="S12" s="619">
        <v>0</v>
      </c>
      <c r="T12" s="619">
        <v>0</v>
      </c>
      <c r="U12" s="618">
        <v>207.82949932915699</v>
      </c>
      <c r="V12" s="621">
        <v>156.287443038372</v>
      </c>
      <c r="W12" s="619">
        <v>137.163206421268</v>
      </c>
      <c r="X12" s="619">
        <v>0</v>
      </c>
      <c r="Y12" s="619">
        <v>2.7496054691373399</v>
      </c>
      <c r="Z12" s="619">
        <v>286.26328072048699</v>
      </c>
      <c r="AA12" s="620">
        <v>153.560771384004</v>
      </c>
      <c r="AB12" s="618">
        <v>15302.4523989632</v>
      </c>
      <c r="AC12" s="619">
        <v>474.59225556526701</v>
      </c>
      <c r="AD12" s="619">
        <v>74.963679879978002</v>
      </c>
      <c r="AE12" s="619">
        <v>0</v>
      </c>
      <c r="AF12" s="619">
        <v>7.5482301084216097</v>
      </c>
      <c r="AG12" s="493">
        <f t="shared" si="0"/>
        <v>34622.917117454082</v>
      </c>
      <c r="AH12" s="489" t="s">
        <v>74</v>
      </c>
      <c r="AI12" s="494"/>
      <c r="AJ12" s="494"/>
      <c r="AK12" s="494"/>
      <c r="AL12" s="494"/>
      <c r="AM12" s="494"/>
      <c r="AN12" s="494"/>
    </row>
    <row r="13" spans="1:40">
      <c r="A13" s="20">
        <v>31</v>
      </c>
      <c r="B13" s="445" t="s">
        <v>75</v>
      </c>
      <c r="C13" s="618">
        <v>363.26433186096301</v>
      </c>
      <c r="D13" s="619">
        <v>240.829792480225</v>
      </c>
      <c r="E13" s="619">
        <v>0</v>
      </c>
      <c r="F13" s="619">
        <v>6001.5955418407002</v>
      </c>
      <c r="G13" s="619">
        <v>2323.5519059671801</v>
      </c>
      <c r="H13" s="620">
        <v>143.71901216904001</v>
      </c>
      <c r="I13" s="619">
        <v>0</v>
      </c>
      <c r="J13" s="619">
        <v>0</v>
      </c>
      <c r="K13" s="619">
        <v>654.484131761051</v>
      </c>
      <c r="L13" s="619">
        <v>196.34523952831501</v>
      </c>
      <c r="M13" s="618">
        <v>7600.6134016629203</v>
      </c>
      <c r="N13" s="619">
        <v>436.459732046753</v>
      </c>
      <c r="O13" s="619">
        <v>501.18796584439502</v>
      </c>
      <c r="P13" s="619">
        <v>134.877987317737</v>
      </c>
      <c r="Q13" s="619">
        <v>0</v>
      </c>
      <c r="R13" s="619">
        <v>529.17969937912596</v>
      </c>
      <c r="S13" s="619">
        <v>0</v>
      </c>
      <c r="T13" s="619">
        <v>0</v>
      </c>
      <c r="U13" s="618">
        <v>205.311522486961</v>
      </c>
      <c r="V13" s="619">
        <v>155.02932436216301</v>
      </c>
      <c r="W13" s="619">
        <v>343.146893536927</v>
      </c>
      <c r="X13" s="619">
        <v>0</v>
      </c>
      <c r="Y13" s="619">
        <v>2.72639164872322</v>
      </c>
      <c r="Z13" s="619">
        <v>279.37379870920802</v>
      </c>
      <c r="AA13" s="620">
        <v>195.119213503276</v>
      </c>
      <c r="AB13" s="618">
        <v>15388.878628721</v>
      </c>
      <c r="AC13" s="619">
        <v>320.17604477871498</v>
      </c>
      <c r="AD13" s="619">
        <v>73.808235803306104</v>
      </c>
      <c r="AE13" s="619">
        <v>0</v>
      </c>
      <c r="AF13" s="619">
        <v>7.3903601542361104</v>
      </c>
      <c r="AG13" s="493">
        <f t="shared" si="0"/>
        <v>36097.069155562924</v>
      </c>
      <c r="AH13" s="445" t="s">
        <v>75</v>
      </c>
      <c r="AI13" s="494"/>
      <c r="AJ13" s="494"/>
      <c r="AK13" s="494"/>
      <c r="AL13" s="494"/>
      <c r="AM13" s="494"/>
      <c r="AN13" s="494"/>
    </row>
    <row r="14" spans="1:40">
      <c r="A14" s="20">
        <v>30</v>
      </c>
      <c r="B14" s="445" t="s">
        <v>76</v>
      </c>
      <c r="C14" s="618">
        <v>358.853446452924</v>
      </c>
      <c r="D14" s="619">
        <v>238.12786554426901</v>
      </c>
      <c r="E14" s="619">
        <v>0</v>
      </c>
      <c r="F14" s="619">
        <v>6173.5510047263697</v>
      </c>
      <c r="G14" s="619">
        <v>2422.1555309609998</v>
      </c>
      <c r="H14" s="620">
        <v>134.80012881458001</v>
      </c>
      <c r="I14" s="619">
        <v>0</v>
      </c>
      <c r="J14" s="619">
        <v>0</v>
      </c>
      <c r="K14" s="619">
        <v>630.10226590991203</v>
      </c>
      <c r="L14" s="619">
        <v>189.03067977297334</v>
      </c>
      <c r="M14" s="618">
        <v>7623.6296572982001</v>
      </c>
      <c r="N14" s="619">
        <v>426.16136886640601</v>
      </c>
      <c r="O14" s="619">
        <v>489.82232409074697</v>
      </c>
      <c r="P14" s="619">
        <v>132.80550102418201</v>
      </c>
      <c r="Q14" s="619">
        <v>0</v>
      </c>
      <c r="R14" s="619">
        <v>269.49722663891299</v>
      </c>
      <c r="S14" s="619">
        <v>0</v>
      </c>
      <c r="T14" s="619">
        <v>0</v>
      </c>
      <c r="U14" s="618">
        <v>202.86739786803199</v>
      </c>
      <c r="V14" s="619">
        <v>153.801465562657</v>
      </c>
      <c r="W14" s="619">
        <v>337.30666163060403</v>
      </c>
      <c r="X14" s="619">
        <v>0</v>
      </c>
      <c r="Y14" s="619">
        <v>2.7037452215438602</v>
      </c>
      <c r="Z14" s="619">
        <v>272.773480860424</v>
      </c>
      <c r="AA14" s="620">
        <v>228.29529764409901</v>
      </c>
      <c r="AB14" s="618">
        <v>15071.116449593001</v>
      </c>
      <c r="AC14" s="619">
        <v>465.82516278336198</v>
      </c>
      <c r="AD14" s="619">
        <v>72.689048770793704</v>
      </c>
      <c r="AE14" s="619">
        <v>0</v>
      </c>
      <c r="AF14" s="619">
        <v>7.2383161199526098</v>
      </c>
      <c r="AG14" s="493">
        <f t="shared" si="0"/>
        <v>35903.154026154945</v>
      </c>
      <c r="AH14" s="445" t="s">
        <v>76</v>
      </c>
      <c r="AI14" s="494"/>
      <c r="AJ14" s="494"/>
      <c r="AK14" s="494"/>
      <c r="AL14" s="494"/>
      <c r="AM14" s="494"/>
      <c r="AN14" s="494"/>
    </row>
    <row r="15" spans="1:40">
      <c r="A15" s="20">
        <v>31</v>
      </c>
      <c r="B15" s="445" t="s">
        <v>77</v>
      </c>
      <c r="C15" s="618">
        <v>354.51765026586997</v>
      </c>
      <c r="D15" s="619">
        <v>235.47153286944501</v>
      </c>
      <c r="E15" s="619">
        <v>0</v>
      </c>
      <c r="F15" s="621">
        <v>6215.2187376370503</v>
      </c>
      <c r="G15" s="619">
        <v>2549.2575932787199</v>
      </c>
      <c r="H15" s="620">
        <v>126.62500508162699</v>
      </c>
      <c r="I15" s="619">
        <v>0</v>
      </c>
      <c r="J15" s="619">
        <v>0</v>
      </c>
      <c r="K15" s="621">
        <v>606.80794553106</v>
      </c>
      <c r="L15" s="619">
        <v>182.04238365931835</v>
      </c>
      <c r="M15" s="618">
        <v>7477.8703313279802</v>
      </c>
      <c r="N15" s="619">
        <v>416.17195403378702</v>
      </c>
      <c r="O15" s="619">
        <v>478.81101387034101</v>
      </c>
      <c r="P15" s="619">
        <v>130.776004341598</v>
      </c>
      <c r="Q15" s="619">
        <v>0</v>
      </c>
      <c r="R15" s="619">
        <v>269.06677724327398</v>
      </c>
      <c r="S15" s="619">
        <v>0</v>
      </c>
      <c r="T15" s="619">
        <v>0</v>
      </c>
      <c r="U15" s="618">
        <v>200.45601852717999</v>
      </c>
      <c r="V15" s="619">
        <v>152.58349310722099</v>
      </c>
      <c r="W15" s="619">
        <v>331.58861907304203</v>
      </c>
      <c r="X15" s="619">
        <v>0</v>
      </c>
      <c r="Y15" s="619">
        <v>2.68129011746068</v>
      </c>
      <c r="Z15" s="619">
        <v>266.34617965376702</v>
      </c>
      <c r="AA15" s="620">
        <v>225.45711346094399</v>
      </c>
      <c r="AB15" s="618">
        <v>14725.4363604713</v>
      </c>
      <c r="AC15" s="619">
        <v>460.72431220009298</v>
      </c>
      <c r="AD15" s="619">
        <v>71.587204303892094</v>
      </c>
      <c r="AE15" s="619">
        <v>0</v>
      </c>
      <c r="AF15" s="619">
        <v>7.0894808995993497</v>
      </c>
      <c r="AG15" s="493">
        <f t="shared" si="0"/>
        <v>35486.587000954576</v>
      </c>
      <c r="AH15" s="445" t="s">
        <v>77</v>
      </c>
      <c r="AI15" s="494"/>
      <c r="AJ15" s="494"/>
      <c r="AK15" s="494"/>
      <c r="AL15" s="494"/>
      <c r="AM15" s="494"/>
      <c r="AN15" s="494"/>
    </row>
    <row r="16" spans="1:40">
      <c r="A16" s="20">
        <v>30</v>
      </c>
      <c r="B16" s="445" t="s">
        <v>78</v>
      </c>
      <c r="C16" s="618">
        <v>350.25451645910698</v>
      </c>
      <c r="D16" s="619">
        <v>232.85928796575899</v>
      </c>
      <c r="E16" s="619">
        <v>0</v>
      </c>
      <c r="F16" s="619">
        <v>6061.26617038728</v>
      </c>
      <c r="G16" s="619">
        <v>2510.5271563159799</v>
      </c>
      <c r="H16" s="620">
        <v>119.12411807775</v>
      </c>
      <c r="I16" s="619">
        <v>0</v>
      </c>
      <c r="J16" s="619">
        <v>0</v>
      </c>
      <c r="K16" s="619">
        <v>584.53407167321302</v>
      </c>
      <c r="L16" s="619">
        <v>175.36022150196334</v>
      </c>
      <c r="M16" s="618">
        <v>7334.5493845154097</v>
      </c>
      <c r="N16" s="619">
        <v>406.47706881984902</v>
      </c>
      <c r="O16" s="619">
        <v>468.13656648760701</v>
      </c>
      <c r="P16" s="619">
        <v>128.78793107087299</v>
      </c>
      <c r="Q16" s="619">
        <v>0</v>
      </c>
      <c r="R16" s="619">
        <v>278.27808901765798</v>
      </c>
      <c r="S16" s="619">
        <v>0</v>
      </c>
      <c r="T16" s="619">
        <v>0</v>
      </c>
      <c r="U16" s="618">
        <v>198.07655124295499</v>
      </c>
      <c r="V16" s="619">
        <v>151.375220428311</v>
      </c>
      <c r="W16" s="619">
        <v>326.02102192600699</v>
      </c>
      <c r="X16" s="619">
        <v>0</v>
      </c>
      <c r="Y16" s="619">
        <v>2.6590226485267099</v>
      </c>
      <c r="Z16" s="619">
        <v>260.08522835091497</v>
      </c>
      <c r="AA16" s="620">
        <v>222.65428762982901</v>
      </c>
      <c r="AB16" s="618">
        <v>14471.299414560001</v>
      </c>
      <c r="AC16" s="621">
        <v>455.681564972209</v>
      </c>
      <c r="AD16" s="621">
        <v>70.502245234414005</v>
      </c>
      <c r="AE16" s="619">
        <v>0</v>
      </c>
      <c r="AF16" s="619">
        <v>6.9437516597764803</v>
      </c>
      <c r="AG16" s="493">
        <f t="shared" si="0"/>
        <v>34815.452890945395</v>
      </c>
      <c r="AH16" s="445" t="s">
        <v>78</v>
      </c>
      <c r="AI16" s="494"/>
      <c r="AJ16" s="494"/>
      <c r="AK16" s="494"/>
      <c r="AL16" s="494"/>
      <c r="AM16" s="494"/>
      <c r="AN16" s="494"/>
    </row>
    <row r="17" spans="1:40">
      <c r="A17" s="20">
        <v>31</v>
      </c>
      <c r="B17" s="496" t="s">
        <v>79</v>
      </c>
      <c r="C17" s="622">
        <v>346.06325829570602</v>
      </c>
      <c r="D17" s="623">
        <v>230.290622124826</v>
      </c>
      <c r="E17" s="623">
        <v>0</v>
      </c>
      <c r="F17" s="623">
        <v>5918.3581705509096</v>
      </c>
      <c r="G17" s="623">
        <v>2497.0269581861098</v>
      </c>
      <c r="H17" s="624">
        <v>112.190810955614</v>
      </c>
      <c r="I17" s="623">
        <v>0</v>
      </c>
      <c r="J17" s="623">
        <v>0</v>
      </c>
      <c r="K17" s="623">
        <v>563.23924087982095</v>
      </c>
      <c r="L17" s="623">
        <v>168.97177226394666</v>
      </c>
      <c r="M17" s="622">
        <v>7198.1363330178701</v>
      </c>
      <c r="N17" s="623">
        <v>397.06924201711797</v>
      </c>
      <c r="O17" s="623">
        <v>457.78956381468203</v>
      </c>
      <c r="P17" s="623">
        <v>126.840659966852</v>
      </c>
      <c r="Q17" s="623">
        <v>0</v>
      </c>
      <c r="R17" s="623">
        <v>292.17982783699603</v>
      </c>
      <c r="S17" s="623">
        <v>0</v>
      </c>
      <c r="T17" s="623">
        <v>0</v>
      </c>
      <c r="U17" s="622">
        <v>195.72887187901901</v>
      </c>
      <c r="V17" s="623">
        <v>150.17667479718301</v>
      </c>
      <c r="W17" s="623">
        <v>320.53596368256598</v>
      </c>
      <c r="X17" s="623">
        <v>0</v>
      </c>
      <c r="Y17" s="623">
        <v>2.6369432646014701</v>
      </c>
      <c r="Z17" s="623">
        <v>253.98775898412401</v>
      </c>
      <c r="AA17" s="624">
        <v>219.88675757476</v>
      </c>
      <c r="AB17" s="622">
        <v>14246.3074907142</v>
      </c>
      <c r="AC17" s="623">
        <v>450.69684817572102</v>
      </c>
      <c r="AD17" s="623">
        <v>69.434089837608298</v>
      </c>
      <c r="AE17" s="623">
        <v>0</v>
      </c>
      <c r="AF17" s="623">
        <v>6.80109533485171</v>
      </c>
      <c r="AG17" s="500">
        <f t="shared" si="0"/>
        <v>34224.348954155088</v>
      </c>
      <c r="AH17" s="496" t="s">
        <v>79</v>
      </c>
      <c r="AI17" s="494"/>
      <c r="AJ17" s="494"/>
      <c r="AK17" s="494"/>
      <c r="AL17" s="494"/>
      <c r="AM17" s="494"/>
      <c r="AN17" s="494"/>
    </row>
    <row r="18" spans="1:40">
      <c r="A18" s="20"/>
      <c r="B18" s="20" t="s">
        <v>80</v>
      </c>
      <c r="C18" s="64">
        <f t="shared" ref="C18:R18" si="6">AVERAGE(C6:C17)</f>
        <v>383.17495264761783</v>
      </c>
      <c r="D18" s="64">
        <f t="shared" si="6"/>
        <v>262.4810167050116</v>
      </c>
      <c r="E18" s="64"/>
      <c r="F18" s="64">
        <f t="shared" si="6"/>
        <v>5315.3630300259028</v>
      </c>
      <c r="G18" s="64">
        <f t="shared" si="6"/>
        <v>2352.3671618373014</v>
      </c>
      <c r="H18" s="64"/>
      <c r="I18" s="64">
        <f t="shared" si="6"/>
        <v>0</v>
      </c>
      <c r="J18" s="64">
        <f t="shared" si="6"/>
        <v>0</v>
      </c>
      <c r="K18" s="64">
        <f t="shared" si="6"/>
        <v>698.30722371768468</v>
      </c>
      <c r="L18" s="64">
        <f t="shared" si="6"/>
        <v>213.8571587947728</v>
      </c>
      <c r="M18" s="64">
        <f t="shared" si="6"/>
        <v>6320.3616798483172</v>
      </c>
      <c r="N18" s="64">
        <f t="shared" si="6"/>
        <v>375.05270656628755</v>
      </c>
      <c r="O18" s="64">
        <f t="shared" si="6"/>
        <v>433.62816220919689</v>
      </c>
      <c r="P18" s="64">
        <f t="shared" si="6"/>
        <v>175.70685955431171</v>
      </c>
      <c r="Q18" s="64"/>
      <c r="R18" s="64">
        <f t="shared" si="6"/>
        <v>378.96665683180703</v>
      </c>
      <c r="S18" s="64"/>
      <c r="T18" s="64"/>
      <c r="U18" s="23">
        <f t="shared" ref="U18:AA18" si="7">AVERAGE(U6:U17)</f>
        <v>100.85582177777532</v>
      </c>
      <c r="V18" s="23">
        <f t="shared" si="7"/>
        <v>162.23894126354057</v>
      </c>
      <c r="W18" s="23">
        <f t="shared" si="7"/>
        <v>244.77905955324695</v>
      </c>
      <c r="X18" s="23">
        <f t="shared" si="7"/>
        <v>0</v>
      </c>
      <c r="Y18" s="23">
        <f t="shared" si="7"/>
        <v>2.4176372577385852</v>
      </c>
      <c r="Z18" s="23">
        <f t="shared" si="7"/>
        <v>273.74489783689057</v>
      </c>
      <c r="AA18" s="23">
        <f t="shared" si="7"/>
        <v>186.8427766026887</v>
      </c>
      <c r="AB18" s="23">
        <f>AVERAGE(AB6:AB17)</f>
        <v>14251.261992500004</v>
      </c>
      <c r="AC18" s="23">
        <f>AVERAGE(AC6:AC17)</f>
        <v>473.9257222706953</v>
      </c>
      <c r="AD18" s="23">
        <f>AVERAGE(AD6:AD17)</f>
        <v>77.975191611842604</v>
      </c>
      <c r="AE18" s="23"/>
      <c r="AF18" s="23">
        <f>AVERAGE(AF6:AF17)</f>
        <v>6.6104203049732044</v>
      </c>
      <c r="AG18" s="66">
        <f>((AG6*$A$6)+(AG7*$A$7)+(AG8*$A$8)+(AG9*$A$9)+(AG10*$A$10)+(AG11*$A$11)+(AG12*$A$12)+(AG13*$A$13)+(AG14*$A$14)+(AG15*$A$15)+(AG16*$A$16)+(AG17*$A$17))/366</f>
        <v>32821.603268468483</v>
      </c>
      <c r="AH18" s="445" t="s">
        <v>19</v>
      </c>
      <c r="AI18" s="198">
        <f t="shared" ref="AI18:AN18" si="8">SUM(AI6:AI17)</f>
        <v>662353.83642857138</v>
      </c>
      <c r="AJ18" s="501">
        <f t="shared" si="8"/>
        <v>527525.55071428569</v>
      </c>
      <c r="AK18" s="198">
        <f t="shared" si="8"/>
        <v>1155026.4914285713</v>
      </c>
      <c r="AL18" s="198">
        <f t="shared" si="8"/>
        <v>15919.689999999999</v>
      </c>
      <c r="AM18" s="198">
        <f t="shared" si="8"/>
        <v>27661.154285714285</v>
      </c>
      <c r="AN18" s="198">
        <f t="shared" si="8"/>
        <v>90786.912857142859</v>
      </c>
    </row>
    <row r="19" spans="1:40">
      <c r="A19" s="20"/>
      <c r="B19" s="20"/>
      <c r="C19" s="95"/>
      <c r="D19" s="95"/>
      <c r="E19" s="95"/>
      <c r="F19" s="95"/>
      <c r="G19" s="95"/>
      <c r="H19" s="95"/>
      <c r="I19" s="95"/>
      <c r="J19" s="95"/>
      <c r="K19" s="95"/>
      <c r="L19" s="95"/>
      <c r="M19" s="95"/>
      <c r="N19" s="95"/>
      <c r="O19" s="95"/>
      <c r="P19" s="20"/>
      <c r="Q19" s="20"/>
      <c r="R19" s="95"/>
      <c r="S19" s="20"/>
      <c r="T19" s="20"/>
      <c r="U19" s="20"/>
      <c r="V19" s="20"/>
      <c r="W19" s="20"/>
      <c r="X19" s="95"/>
      <c r="Y19" s="95"/>
      <c r="Z19" s="95"/>
      <c r="AA19" s="95"/>
      <c r="AB19" s="95"/>
      <c r="AC19" s="95">
        <f>+[5]Gross!$L$8</f>
        <v>770.845483870968</v>
      </c>
      <c r="AD19" s="95">
        <f>+[5]Gross!$L$22</f>
        <v>104.41193548387101</v>
      </c>
      <c r="AE19" s="20"/>
      <c r="AF19" s="20"/>
      <c r="AG19" s="95"/>
    </row>
    <row r="20" spans="1:40">
      <c r="A20" s="20"/>
      <c r="B20" t="s">
        <v>81</v>
      </c>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I20" t="s">
        <v>168</v>
      </c>
      <c r="AJ20" s="501">
        <f>+SUM(AI18:AJ18)</f>
        <v>1189879.3871428571</v>
      </c>
    </row>
    <row r="21" spans="1:40" s="71" customFormat="1" ht="27.75" customHeight="1">
      <c r="A21" s="70"/>
      <c r="B21" s="97" t="s">
        <v>23</v>
      </c>
      <c r="C21" s="97" t="s">
        <v>24</v>
      </c>
      <c r="D21" s="97" t="s">
        <v>25</v>
      </c>
      <c r="E21" s="97" t="s">
        <v>26</v>
      </c>
      <c r="F21" s="97" t="s">
        <v>27</v>
      </c>
      <c r="G21" s="97" t="s">
        <v>28</v>
      </c>
      <c r="H21" s="97" t="s">
        <v>29</v>
      </c>
      <c r="I21" s="168" t="s">
        <v>30</v>
      </c>
      <c r="J21" s="97" t="s">
        <v>31</v>
      </c>
      <c r="K21" s="97" t="s">
        <v>33</v>
      </c>
      <c r="L21" s="97" t="s">
        <v>34</v>
      </c>
      <c r="M21" s="97" t="s">
        <v>37</v>
      </c>
      <c r="N21" s="97" t="s">
        <v>38</v>
      </c>
      <c r="O21" s="97" t="s">
        <v>39</v>
      </c>
      <c r="P21" s="97" t="s">
        <v>40</v>
      </c>
      <c r="Q21" s="97" t="s">
        <v>41</v>
      </c>
      <c r="R21" s="97" t="s">
        <v>42</v>
      </c>
      <c r="S21" s="97" t="s">
        <v>43</v>
      </c>
      <c r="T21" s="97" t="s">
        <v>45</v>
      </c>
      <c r="U21" s="97" t="s">
        <v>47</v>
      </c>
      <c r="V21" s="97" t="s">
        <v>48</v>
      </c>
      <c r="W21" s="97" t="s">
        <v>49</v>
      </c>
      <c r="X21" s="97" t="s">
        <v>51</v>
      </c>
      <c r="Y21" s="97" t="s">
        <v>52</v>
      </c>
      <c r="Z21" s="97" t="str">
        <f>+Z4</f>
        <v>Mono Araña</v>
      </c>
      <c r="AA21" s="97" t="str">
        <f>+AA4</f>
        <v>Ayombero</v>
      </c>
      <c r="AB21" s="97" t="s">
        <v>56</v>
      </c>
      <c r="AC21" s="97" t="s">
        <v>57</v>
      </c>
      <c r="AD21" s="97" t="s">
        <v>58</v>
      </c>
      <c r="AE21" s="97" t="s">
        <v>59</v>
      </c>
      <c r="AF21" s="97" t="s">
        <v>60</v>
      </c>
      <c r="AG21" s="100" t="s">
        <v>19</v>
      </c>
      <c r="AI21" t="s">
        <v>64</v>
      </c>
      <c r="AJ21" s="501">
        <f>+SUM(AK18:AN18)</f>
        <v>1289394.2485714285</v>
      </c>
      <c r="AK21"/>
      <c r="AL21"/>
      <c r="AM21"/>
      <c r="AN21"/>
    </row>
    <row r="22" spans="1:40">
      <c r="A22" s="20"/>
      <c r="B22" s="35"/>
      <c r="C22" s="35" t="s">
        <v>66</v>
      </c>
      <c r="D22" s="35" t="s">
        <v>66</v>
      </c>
      <c r="E22" s="35" t="s">
        <v>66</v>
      </c>
      <c r="F22" s="35" t="s">
        <v>66</v>
      </c>
      <c r="G22" s="35" t="s">
        <v>66</v>
      </c>
      <c r="H22" s="35" t="s">
        <v>66</v>
      </c>
      <c r="I22" s="36" t="s">
        <v>66</v>
      </c>
      <c r="J22" s="35" t="s">
        <v>66</v>
      </c>
      <c r="K22" s="35" t="s">
        <v>66</v>
      </c>
      <c r="L22" s="35" t="s">
        <v>66</v>
      </c>
      <c r="M22" s="35" t="s">
        <v>66</v>
      </c>
      <c r="N22" s="35" t="s">
        <v>66</v>
      </c>
      <c r="O22" s="35" t="s">
        <v>66</v>
      </c>
      <c r="P22" s="35" t="s">
        <v>66</v>
      </c>
      <c r="Q22" s="35" t="s">
        <v>66</v>
      </c>
      <c r="R22" s="35" t="s">
        <v>66</v>
      </c>
      <c r="S22" s="35" t="s">
        <v>66</v>
      </c>
      <c r="T22" s="35" t="s">
        <v>66</v>
      </c>
      <c r="U22" s="38" t="s">
        <v>66</v>
      </c>
      <c r="V22" s="38" t="s">
        <v>66</v>
      </c>
      <c r="W22" s="38" t="s">
        <v>66</v>
      </c>
      <c r="X22" s="38" t="s">
        <v>66</v>
      </c>
      <c r="Y22" s="38" t="s">
        <v>66</v>
      </c>
      <c r="Z22" s="38" t="s">
        <v>66</v>
      </c>
      <c r="AA22" s="38" t="s">
        <v>66</v>
      </c>
      <c r="AB22" s="38" t="s">
        <v>66</v>
      </c>
      <c r="AC22" s="38" t="s">
        <v>66</v>
      </c>
      <c r="AD22" s="38" t="s">
        <v>66</v>
      </c>
      <c r="AE22" s="38" t="s">
        <v>66</v>
      </c>
      <c r="AF22" s="38" t="s">
        <v>66</v>
      </c>
      <c r="AG22" s="40" t="s">
        <v>66</v>
      </c>
      <c r="AI22" s="115" t="s">
        <v>65</v>
      </c>
      <c r="AJ22" s="502">
        <f>+SUM(AI18:AN18)</f>
        <v>2479273.6357142855</v>
      </c>
      <c r="AK22" s="122"/>
      <c r="AL22" s="122"/>
      <c r="AM22" s="122"/>
      <c r="AN22" s="122"/>
    </row>
    <row r="23" spans="1:40">
      <c r="A23" s="20"/>
      <c r="B23" s="445" t="s">
        <v>68</v>
      </c>
      <c r="C23" s="625"/>
      <c r="D23" s="626"/>
      <c r="E23" s="626"/>
      <c r="F23" s="626"/>
      <c r="G23" s="626"/>
      <c r="H23" s="627"/>
      <c r="I23" s="626"/>
      <c r="J23" s="626"/>
      <c r="K23" s="626"/>
      <c r="L23" s="626">
        <v>61.841075268817207</v>
      </c>
      <c r="M23" s="625"/>
      <c r="N23" s="626"/>
      <c r="O23" s="626"/>
      <c r="P23" s="626"/>
      <c r="Q23" s="626"/>
      <c r="R23" s="626">
        <v>23.11225806451613</v>
      </c>
      <c r="S23" s="626"/>
      <c r="T23" s="626"/>
      <c r="U23" s="625"/>
      <c r="V23" s="626"/>
      <c r="W23" s="626"/>
      <c r="X23" s="626"/>
      <c r="Y23" s="626"/>
      <c r="Z23" s="626"/>
      <c r="AA23" s="627"/>
      <c r="AB23" s="625">
        <v>71.567419354838719</v>
      </c>
      <c r="AC23" s="626"/>
      <c r="AD23" s="626"/>
      <c r="AE23" s="626"/>
      <c r="AF23" s="626"/>
      <c r="AG23" s="503">
        <f t="shared" ref="AG23:AG34" si="9">SUM(C23:AF23)</f>
        <v>156.52075268817205</v>
      </c>
    </row>
    <row r="24" spans="1:40">
      <c r="A24" s="20"/>
      <c r="B24" s="445" t="s">
        <v>69</v>
      </c>
      <c r="C24" s="625"/>
      <c r="D24" s="626"/>
      <c r="E24" s="626"/>
      <c r="F24" s="626"/>
      <c r="G24" s="626"/>
      <c r="H24" s="627"/>
      <c r="I24" s="626"/>
      <c r="J24" s="626"/>
      <c r="K24" s="626"/>
      <c r="L24" s="626">
        <v>106.50327380952382</v>
      </c>
      <c r="M24" s="625"/>
      <c r="N24" s="626"/>
      <c r="O24" s="626"/>
      <c r="P24" s="626"/>
      <c r="Q24" s="626"/>
      <c r="R24" s="626">
        <v>3.4024999999999999</v>
      </c>
      <c r="S24" s="626"/>
      <c r="T24" s="626"/>
      <c r="U24" s="625"/>
      <c r="V24" s="626">
        <v>23.202499999999997</v>
      </c>
      <c r="W24" s="626">
        <v>5</v>
      </c>
      <c r="X24" s="626"/>
      <c r="Y24" s="626"/>
      <c r="Z24" s="626"/>
      <c r="AA24" s="627">
        <v>1</v>
      </c>
      <c r="AB24" s="625">
        <v>50.756071428571431</v>
      </c>
      <c r="AC24" s="626"/>
      <c r="AD24" s="626"/>
      <c r="AE24" s="626"/>
      <c r="AF24" s="626"/>
      <c r="AG24" s="503">
        <f t="shared" si="9"/>
        <v>189.86434523809524</v>
      </c>
      <c r="AI24" s="54"/>
    </row>
    <row r="25" spans="1:40">
      <c r="A25" s="20"/>
      <c r="B25" s="445" t="s">
        <v>70</v>
      </c>
      <c r="C25" s="625"/>
      <c r="D25" s="626"/>
      <c r="E25" s="626"/>
      <c r="F25" s="626"/>
      <c r="G25" s="626"/>
      <c r="H25" s="627"/>
      <c r="I25" s="626"/>
      <c r="J25" s="626"/>
      <c r="K25" s="626"/>
      <c r="L25" s="626">
        <v>144.4281720430107</v>
      </c>
      <c r="M25" s="625"/>
      <c r="N25" s="626"/>
      <c r="O25" s="626"/>
      <c r="P25" s="626"/>
      <c r="Q25" s="626"/>
      <c r="R25" s="626">
        <v>20</v>
      </c>
      <c r="S25" s="626"/>
      <c r="T25" s="626"/>
      <c r="U25" s="625"/>
      <c r="V25" s="626"/>
      <c r="W25" s="626"/>
      <c r="X25" s="626"/>
      <c r="Y25" s="626"/>
      <c r="Z25" s="626">
        <v>1.492258064516129</v>
      </c>
      <c r="AA25" s="627"/>
      <c r="AB25" s="625">
        <v>4.0706451612903223</v>
      </c>
      <c r="AC25" s="626">
        <v>0.45935483870967742</v>
      </c>
      <c r="AD25" s="626"/>
      <c r="AE25" s="626"/>
      <c r="AF25" s="626"/>
      <c r="AG25" s="503">
        <f t="shared" si="9"/>
        <v>170.45043010752684</v>
      </c>
      <c r="AI25" s="54"/>
    </row>
    <row r="26" spans="1:40">
      <c r="A26" s="20"/>
      <c r="B26" s="445" t="s">
        <v>71</v>
      </c>
      <c r="C26" s="628"/>
      <c r="D26" s="629"/>
      <c r="E26" s="629"/>
      <c r="F26" s="629"/>
      <c r="G26" s="629"/>
      <c r="H26" s="630"/>
      <c r="I26" s="629"/>
      <c r="J26" s="629"/>
      <c r="K26" s="629"/>
      <c r="L26" s="629">
        <v>34.404431266162995</v>
      </c>
      <c r="M26" s="628"/>
      <c r="N26" s="629"/>
      <c r="O26" s="629"/>
      <c r="P26" s="629"/>
      <c r="Q26" s="629"/>
      <c r="R26" s="629"/>
      <c r="S26" s="629"/>
      <c r="T26" s="629"/>
      <c r="U26" s="628"/>
      <c r="V26" s="629"/>
      <c r="W26" s="629"/>
      <c r="X26" s="629"/>
      <c r="Y26" s="629"/>
      <c r="Z26" s="629"/>
      <c r="AA26" s="630"/>
      <c r="AB26" s="628"/>
      <c r="AC26" s="629"/>
      <c r="AD26" s="629"/>
      <c r="AE26" s="629"/>
      <c r="AF26" s="629"/>
      <c r="AG26" s="503">
        <f t="shared" si="9"/>
        <v>34.404431266162995</v>
      </c>
      <c r="AI26" s="54"/>
    </row>
    <row r="27" spans="1:40">
      <c r="A27" s="20"/>
      <c r="B27" s="445" t="s">
        <v>72</v>
      </c>
      <c r="C27" s="628"/>
      <c r="D27" s="629"/>
      <c r="E27" s="629"/>
      <c r="F27" s="629"/>
      <c r="G27" s="629"/>
      <c r="H27" s="630"/>
      <c r="I27" s="629"/>
      <c r="J27" s="629"/>
      <c r="K27" s="629"/>
      <c r="L27" s="629">
        <v>33.083542174951496</v>
      </c>
      <c r="M27" s="628"/>
      <c r="N27" s="629"/>
      <c r="O27" s="629"/>
      <c r="P27" s="629"/>
      <c r="Q27" s="629"/>
      <c r="R27" s="629"/>
      <c r="S27" s="629"/>
      <c r="T27" s="629"/>
      <c r="U27" s="628"/>
      <c r="V27" s="629"/>
      <c r="W27" s="629"/>
      <c r="X27" s="629"/>
      <c r="Y27" s="629"/>
      <c r="Z27" s="629"/>
      <c r="AA27" s="630"/>
      <c r="AB27" s="628"/>
      <c r="AC27" s="629"/>
      <c r="AD27" s="629"/>
      <c r="AE27" s="629"/>
      <c r="AF27" s="629"/>
      <c r="AG27" s="503">
        <f t="shared" si="9"/>
        <v>33.083542174951496</v>
      </c>
    </row>
    <row r="28" spans="1:40">
      <c r="A28" s="20"/>
      <c r="B28" s="445" t="s">
        <v>73</v>
      </c>
      <c r="C28" s="628"/>
      <c r="D28" s="629"/>
      <c r="E28" s="629"/>
      <c r="F28" s="629"/>
      <c r="G28" s="629"/>
      <c r="H28" s="630"/>
      <c r="I28" s="629"/>
      <c r="J28" s="629"/>
      <c r="K28" s="629"/>
      <c r="L28" s="629">
        <v>31.822728990597746</v>
      </c>
      <c r="M28" s="628"/>
      <c r="N28" s="629"/>
      <c r="O28" s="629"/>
      <c r="P28" s="629"/>
      <c r="Q28" s="629"/>
      <c r="R28" s="629"/>
      <c r="S28" s="629"/>
      <c r="T28" s="629"/>
      <c r="U28" s="628"/>
      <c r="V28" s="629"/>
      <c r="W28" s="629"/>
      <c r="X28" s="629"/>
      <c r="Y28" s="629"/>
      <c r="Z28" s="629"/>
      <c r="AA28" s="630"/>
      <c r="AB28" s="628"/>
      <c r="AC28" s="629"/>
      <c r="AD28" s="629"/>
      <c r="AE28" s="629"/>
      <c r="AF28" s="629"/>
      <c r="AG28" s="503">
        <f t="shared" si="9"/>
        <v>31.822728990597746</v>
      </c>
    </row>
    <row r="29" spans="1:40">
      <c r="A29" s="20"/>
      <c r="B29" s="445" t="s">
        <v>74</v>
      </c>
      <c r="C29" s="628"/>
      <c r="D29" s="629"/>
      <c r="E29" s="629"/>
      <c r="F29" s="629"/>
      <c r="G29" s="629"/>
      <c r="H29" s="630"/>
      <c r="I29" s="629"/>
      <c r="J29" s="629"/>
      <c r="K29" s="629"/>
      <c r="L29" s="629">
        <v>30.619436700961248</v>
      </c>
      <c r="M29" s="628"/>
      <c r="N29" s="629"/>
      <c r="O29" s="629"/>
      <c r="P29" s="629"/>
      <c r="Q29" s="629"/>
      <c r="R29" s="629"/>
      <c r="S29" s="629"/>
      <c r="T29" s="629"/>
      <c r="U29" s="628"/>
      <c r="V29" s="629"/>
      <c r="W29" s="629"/>
      <c r="X29" s="629"/>
      <c r="Y29" s="629"/>
      <c r="Z29" s="629"/>
      <c r="AA29" s="630"/>
      <c r="AB29" s="628"/>
      <c r="AC29" s="629"/>
      <c r="AD29" s="629"/>
      <c r="AE29" s="629"/>
      <c r="AF29" s="629"/>
      <c r="AG29" s="503">
        <f t="shared" si="9"/>
        <v>30.619436700961248</v>
      </c>
    </row>
    <row r="30" spans="1:40">
      <c r="A30" s="20"/>
      <c r="B30" s="445" t="s">
        <v>75</v>
      </c>
      <c r="C30" s="628"/>
      <c r="D30" s="629"/>
      <c r="E30" s="629"/>
      <c r="F30" s="629"/>
      <c r="G30" s="629"/>
      <c r="H30" s="630"/>
      <c r="I30" s="629"/>
      <c r="J30" s="629"/>
      <c r="K30" s="629"/>
      <c r="L30" s="629">
        <v>29.451785929247251</v>
      </c>
      <c r="M30" s="628"/>
      <c r="N30" s="629"/>
      <c r="O30" s="629"/>
      <c r="P30" s="629"/>
      <c r="Q30" s="629"/>
      <c r="R30" s="629"/>
      <c r="S30" s="629"/>
      <c r="T30" s="629"/>
      <c r="U30" s="628"/>
      <c r="V30" s="629"/>
      <c r="W30" s="629"/>
      <c r="X30" s="629"/>
      <c r="Y30" s="629"/>
      <c r="Z30" s="629"/>
      <c r="AA30" s="630"/>
      <c r="AB30" s="628"/>
      <c r="AC30" s="629"/>
      <c r="AD30" s="629"/>
      <c r="AE30" s="629"/>
      <c r="AF30" s="629"/>
      <c r="AG30" s="503">
        <f t="shared" si="9"/>
        <v>29.451785929247251</v>
      </c>
      <c r="AI30" s="504"/>
    </row>
    <row r="31" spans="1:40">
      <c r="A31" s="20"/>
      <c r="B31" s="445" t="s">
        <v>76</v>
      </c>
      <c r="C31" s="628"/>
      <c r="D31" s="629"/>
      <c r="E31" s="629"/>
      <c r="F31" s="629"/>
      <c r="G31" s="629"/>
      <c r="H31" s="630"/>
      <c r="I31" s="629"/>
      <c r="J31" s="629"/>
      <c r="K31" s="629"/>
      <c r="L31" s="629">
        <v>28.354601965945999</v>
      </c>
      <c r="M31" s="628"/>
      <c r="N31" s="629"/>
      <c r="O31" s="629"/>
      <c r="P31" s="629"/>
      <c r="Q31" s="629"/>
      <c r="R31" s="629"/>
      <c r="S31" s="629"/>
      <c r="T31" s="629"/>
      <c r="U31" s="628"/>
      <c r="V31" s="629"/>
      <c r="W31" s="629"/>
      <c r="X31" s="629"/>
      <c r="Y31" s="629"/>
      <c r="Z31" s="629"/>
      <c r="AA31" s="630"/>
      <c r="AB31" s="628"/>
      <c r="AC31" s="629"/>
      <c r="AD31" s="629"/>
      <c r="AE31" s="629"/>
      <c r="AF31" s="629"/>
      <c r="AG31" s="503">
        <f>SUM(C31:AF31)</f>
        <v>28.354601965945999</v>
      </c>
    </row>
    <row r="32" spans="1:40">
      <c r="A32" s="20"/>
      <c r="B32" s="445" t="s">
        <v>77</v>
      </c>
      <c r="C32" s="628"/>
      <c r="D32" s="629"/>
      <c r="E32" s="629"/>
      <c r="F32" s="629"/>
      <c r="G32" s="629"/>
      <c r="H32" s="630"/>
      <c r="I32" s="629"/>
      <c r="J32" s="629"/>
      <c r="K32" s="629"/>
      <c r="L32" s="629">
        <v>27.306357548897751</v>
      </c>
      <c r="M32" s="628"/>
      <c r="N32" s="629"/>
      <c r="O32" s="629"/>
      <c r="P32" s="629"/>
      <c r="Q32" s="629"/>
      <c r="R32" s="629"/>
      <c r="S32" s="629"/>
      <c r="T32" s="629"/>
      <c r="U32" s="628"/>
      <c r="V32" s="629"/>
      <c r="W32" s="629"/>
      <c r="X32" s="629"/>
      <c r="Y32" s="629"/>
      <c r="Z32" s="629"/>
      <c r="AA32" s="630"/>
      <c r="AB32" s="631"/>
      <c r="AC32" s="629"/>
      <c r="AD32" s="629"/>
      <c r="AE32" s="629"/>
      <c r="AF32" s="629"/>
      <c r="AG32" s="503">
        <f t="shared" si="9"/>
        <v>27.306357548897751</v>
      </c>
    </row>
    <row r="33" spans="1:34">
      <c r="A33" s="20"/>
      <c r="B33" s="445" t="s">
        <v>78</v>
      </c>
      <c r="C33" s="628"/>
      <c r="D33" s="629"/>
      <c r="E33" s="629"/>
      <c r="F33" s="629"/>
      <c r="G33" s="629"/>
      <c r="H33" s="630"/>
      <c r="I33" s="629"/>
      <c r="J33" s="629"/>
      <c r="K33" s="629"/>
      <c r="L33" s="629">
        <v>26.3040332252945</v>
      </c>
      <c r="M33" s="628"/>
      <c r="N33" s="629"/>
      <c r="O33" s="629"/>
      <c r="P33" s="629"/>
      <c r="Q33" s="629"/>
      <c r="R33" s="629"/>
      <c r="S33" s="629"/>
      <c r="T33" s="629"/>
      <c r="U33" s="628"/>
      <c r="V33" s="629"/>
      <c r="W33" s="629"/>
      <c r="X33" s="629"/>
      <c r="Y33" s="629"/>
      <c r="Z33" s="629"/>
      <c r="AA33" s="630"/>
      <c r="AB33" s="628"/>
      <c r="AC33" s="629"/>
      <c r="AD33" s="629"/>
      <c r="AE33" s="629"/>
      <c r="AF33" s="629"/>
      <c r="AG33" s="503">
        <f t="shared" si="9"/>
        <v>26.3040332252945</v>
      </c>
    </row>
    <row r="34" spans="1:34">
      <c r="A34" s="20"/>
      <c r="B34" s="496" t="s">
        <v>79</v>
      </c>
      <c r="C34" s="632"/>
      <c r="D34" s="633"/>
      <c r="E34" s="633"/>
      <c r="F34" s="633"/>
      <c r="G34" s="633"/>
      <c r="H34" s="634"/>
      <c r="I34" s="633"/>
      <c r="J34" s="633"/>
      <c r="K34" s="633"/>
      <c r="L34" s="633">
        <v>25.345765839591998</v>
      </c>
      <c r="M34" s="632"/>
      <c r="N34" s="633"/>
      <c r="O34" s="633"/>
      <c r="P34" s="633"/>
      <c r="Q34" s="633"/>
      <c r="R34" s="633"/>
      <c r="S34" s="633"/>
      <c r="T34" s="633"/>
      <c r="U34" s="632"/>
      <c r="V34" s="633"/>
      <c r="W34" s="633"/>
      <c r="X34" s="633"/>
      <c r="Y34" s="633"/>
      <c r="Z34" s="633"/>
      <c r="AA34" s="634"/>
      <c r="AB34" s="632"/>
      <c r="AC34" s="633"/>
      <c r="AD34" s="633"/>
      <c r="AE34" s="633"/>
      <c r="AF34" s="633"/>
      <c r="AG34" s="505">
        <f t="shared" si="9"/>
        <v>25.345765839591998</v>
      </c>
    </row>
    <row r="35" spans="1:34">
      <c r="A35" s="20"/>
      <c r="B35" s="20" t="s">
        <v>80</v>
      </c>
      <c r="C35" s="64" t="e">
        <f t="shared" ref="C35:L35" si="10">AVERAGE(C23:C34)</f>
        <v>#DIV/0!</v>
      </c>
      <c r="D35" s="64" t="e">
        <f t="shared" si="10"/>
        <v>#DIV/0!</v>
      </c>
      <c r="E35" s="64" t="e">
        <f t="shared" si="10"/>
        <v>#DIV/0!</v>
      </c>
      <c r="F35" s="64" t="e">
        <f t="shared" si="10"/>
        <v>#DIV/0!</v>
      </c>
      <c r="G35" s="64" t="e">
        <f t="shared" si="10"/>
        <v>#DIV/0!</v>
      </c>
      <c r="H35" s="64" t="e">
        <f t="shared" si="10"/>
        <v>#DIV/0!</v>
      </c>
      <c r="I35" s="64" t="e">
        <f t="shared" si="10"/>
        <v>#DIV/0!</v>
      </c>
      <c r="J35" s="64" t="e">
        <f t="shared" si="10"/>
        <v>#DIV/0!</v>
      </c>
      <c r="K35" s="64" t="e">
        <f t="shared" si="10"/>
        <v>#DIV/0!</v>
      </c>
      <c r="L35" s="64">
        <f t="shared" si="10"/>
        <v>48.288767063583556</v>
      </c>
      <c r="M35" s="65"/>
      <c r="N35" s="65"/>
      <c r="O35" s="65"/>
      <c r="P35" s="64" t="e">
        <f>AVERAGE(P23:P34)</f>
        <v>#DIV/0!</v>
      </c>
      <c r="Q35" s="65" t="e">
        <f>AVERAGE(Q23:Q34)</f>
        <v>#DIV/0!</v>
      </c>
      <c r="R35" s="65">
        <f>AVERAGE(R23:R34)</f>
        <v>15.504919354838711</v>
      </c>
      <c r="S35" s="65"/>
      <c r="T35" s="65"/>
      <c r="U35" s="23" t="e">
        <f t="shared" ref="U35:Y35" si="11">AVERAGE(U23:U34)</f>
        <v>#DIV/0!</v>
      </c>
      <c r="V35" s="23">
        <f t="shared" si="11"/>
        <v>23.202499999999997</v>
      </c>
      <c r="W35" s="23">
        <f t="shared" si="11"/>
        <v>5</v>
      </c>
      <c r="X35" s="23" t="e">
        <f t="shared" si="11"/>
        <v>#DIV/0!</v>
      </c>
      <c r="Y35" s="23" t="e">
        <f t="shared" si="11"/>
        <v>#DIV/0!</v>
      </c>
      <c r="Z35" s="23"/>
      <c r="AA35" s="23"/>
      <c r="AB35" s="23">
        <f>AVERAGE(AB23:AB34)</f>
        <v>42.131378648233493</v>
      </c>
      <c r="AC35" s="23">
        <f>AVERAGE(AC23:AC34)</f>
        <v>0.45935483870967742</v>
      </c>
      <c r="AD35" s="23" t="e">
        <f>AVERAGE(AD23:AD34)</f>
        <v>#DIV/0!</v>
      </c>
      <c r="AE35" s="23"/>
      <c r="AF35" s="23" t="e">
        <f>AVERAGE(AF23:AF34)</f>
        <v>#DIV/0!</v>
      </c>
      <c r="AG35" s="66">
        <f>((AG23*$A$6)+(AG24*$A$7)+(AG25*$A$8)+(AG26*$A$9)+(AG27*$A$10)+(AG28*$A$11)+(AG29*$A$12)+(AG30*$A$13)+(AG31*$A$14)+(AG32*$A$15)+(AG33*$A$16)+(AG34*$A$17))/366</f>
        <v>64.996612229548106</v>
      </c>
    </row>
    <row r="36" spans="1:34">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row>
    <row r="37" spans="1:34">
      <c r="A37" s="20"/>
      <c r="B37" t="s">
        <v>82</v>
      </c>
      <c r="C37" s="20"/>
      <c r="D37" s="20"/>
      <c r="E37" s="20"/>
      <c r="F37" s="20"/>
      <c r="G37" s="20"/>
      <c r="H37" s="20"/>
      <c r="I37" s="20"/>
      <c r="J37" s="20"/>
      <c r="K37" s="20">
        <f>+L25*0.45</f>
        <v>64.99267741935482</v>
      </c>
      <c r="L37" s="23">
        <f>+K37+E25+P25+R25+AB25</f>
        <v>89.063322580645149</v>
      </c>
      <c r="M37" s="20">
        <f>+M53+N53+O53</f>
        <v>0</v>
      </c>
      <c r="N37" s="20"/>
      <c r="O37" s="20"/>
      <c r="P37" s="20"/>
      <c r="Q37" s="20"/>
      <c r="R37" s="20"/>
      <c r="S37" s="20"/>
      <c r="T37" s="20"/>
      <c r="U37" s="20"/>
      <c r="V37" s="20"/>
      <c r="W37" s="20"/>
      <c r="X37" s="20"/>
      <c r="Y37" s="20"/>
      <c r="Z37" s="20"/>
      <c r="AA37" s="20"/>
      <c r="AB37" s="20"/>
      <c r="AC37" s="20"/>
      <c r="AD37" s="20"/>
      <c r="AE37" s="20"/>
      <c r="AF37" s="20"/>
      <c r="AG37" s="20"/>
    </row>
    <row r="38" spans="1:34" s="101" customFormat="1" ht="28.5" customHeight="1">
      <c r="A38" s="96"/>
      <c r="B38" s="97" t="s">
        <v>23</v>
      </c>
      <c r="C38" s="97" t="s">
        <v>24</v>
      </c>
      <c r="D38" s="97" t="s">
        <v>25</v>
      </c>
      <c r="E38" s="97" t="s">
        <v>26</v>
      </c>
      <c r="F38" s="97" t="s">
        <v>27</v>
      </c>
      <c r="G38" s="97" t="s">
        <v>28</v>
      </c>
      <c r="H38" s="97" t="s">
        <v>29</v>
      </c>
      <c r="I38" s="168" t="s">
        <v>30</v>
      </c>
      <c r="J38" s="97" t="s">
        <v>31</v>
      </c>
      <c r="K38" s="97" t="s">
        <v>33</v>
      </c>
      <c r="L38" s="97" t="s">
        <v>34</v>
      </c>
      <c r="M38" s="97" t="s">
        <v>37</v>
      </c>
      <c r="N38" s="97" t="s">
        <v>38</v>
      </c>
      <c r="O38" s="97" t="s">
        <v>39</v>
      </c>
      <c r="P38" s="97" t="s">
        <v>40</v>
      </c>
      <c r="Q38" s="97" t="s">
        <v>41</v>
      </c>
      <c r="R38" s="97" t="s">
        <v>42</v>
      </c>
      <c r="S38" s="97" t="s">
        <v>43</v>
      </c>
      <c r="T38" s="97" t="s">
        <v>45</v>
      </c>
      <c r="U38" s="97" t="s">
        <v>47</v>
      </c>
      <c r="V38" s="97" t="s">
        <v>48</v>
      </c>
      <c r="W38" s="97" t="s">
        <v>49</v>
      </c>
      <c r="X38" s="97" t="s">
        <v>51</v>
      </c>
      <c r="Y38" s="97" t="s">
        <v>52</v>
      </c>
      <c r="Z38" s="97" t="str">
        <f>+Z4</f>
        <v>Mono Araña</v>
      </c>
      <c r="AA38" s="97" t="str">
        <f>+AA4</f>
        <v>Ayombero</v>
      </c>
      <c r="AB38" s="97" t="s">
        <v>56</v>
      </c>
      <c r="AC38" s="97" t="s">
        <v>57</v>
      </c>
      <c r="AD38" s="97" t="s">
        <v>58</v>
      </c>
      <c r="AE38" s="97" t="s">
        <v>59</v>
      </c>
      <c r="AF38" s="97" t="s">
        <v>60</v>
      </c>
      <c r="AG38" s="100" t="s">
        <v>19</v>
      </c>
    </row>
    <row r="39" spans="1:34">
      <c r="A39" s="20"/>
      <c r="B39" s="35"/>
      <c r="C39" s="35" t="s">
        <v>66</v>
      </c>
      <c r="D39" s="35" t="s">
        <v>66</v>
      </c>
      <c r="E39" s="35" t="s">
        <v>66</v>
      </c>
      <c r="F39" s="35" t="s">
        <v>66</v>
      </c>
      <c r="G39" s="35" t="s">
        <v>66</v>
      </c>
      <c r="H39" s="35" t="s">
        <v>66</v>
      </c>
      <c r="I39" s="36" t="s">
        <v>66</v>
      </c>
      <c r="J39" s="35" t="s">
        <v>66</v>
      </c>
      <c r="K39" s="35" t="s">
        <v>66</v>
      </c>
      <c r="L39" s="35" t="s">
        <v>66</v>
      </c>
      <c r="M39" s="35" t="s">
        <v>66</v>
      </c>
      <c r="N39" s="35" t="s">
        <v>66</v>
      </c>
      <c r="O39" s="35" t="s">
        <v>66</v>
      </c>
      <c r="P39" s="35" t="s">
        <v>66</v>
      </c>
      <c r="Q39" s="35" t="s">
        <v>66</v>
      </c>
      <c r="R39" s="35" t="s">
        <v>66</v>
      </c>
      <c r="S39" s="35" t="s">
        <v>66</v>
      </c>
      <c r="T39" s="35" t="s">
        <v>66</v>
      </c>
      <c r="U39" s="38" t="s">
        <v>66</v>
      </c>
      <c r="V39" s="38" t="s">
        <v>66</v>
      </c>
      <c r="W39" s="38" t="s">
        <v>66</v>
      </c>
      <c r="X39" s="38" t="s">
        <v>66</v>
      </c>
      <c r="Y39" s="38" t="s">
        <v>66</v>
      </c>
      <c r="Z39" s="38" t="s">
        <v>66</v>
      </c>
      <c r="AA39" s="38" t="s">
        <v>66</v>
      </c>
      <c r="AB39" s="38" t="s">
        <v>66</v>
      </c>
      <c r="AC39" s="38" t="s">
        <v>66</v>
      </c>
      <c r="AD39" s="38" t="s">
        <v>66</v>
      </c>
      <c r="AE39" s="38" t="s">
        <v>66</v>
      </c>
      <c r="AF39" s="38" t="s">
        <v>66</v>
      </c>
      <c r="AG39" s="40" t="s">
        <v>66</v>
      </c>
    </row>
    <row r="40" spans="1:34">
      <c r="A40" s="20"/>
      <c r="B40" s="445" t="s">
        <v>68</v>
      </c>
      <c r="C40" s="490">
        <f>+C6-C23</f>
        <v>431.74032258064517</v>
      </c>
      <c r="D40" s="491">
        <f t="shared" ref="D40:AF40" si="12">+D6-D23</f>
        <v>301.04322580645163</v>
      </c>
      <c r="E40" s="491">
        <f t="shared" si="12"/>
        <v>0</v>
      </c>
      <c r="F40" s="491">
        <f t="shared" si="12"/>
        <v>4427.04</v>
      </c>
      <c r="G40" s="491">
        <f t="shared" si="12"/>
        <v>2372.2358064516129</v>
      </c>
      <c r="H40" s="492">
        <f t="shared" si="12"/>
        <v>0</v>
      </c>
      <c r="I40" s="491">
        <f t="shared" si="12"/>
        <v>0</v>
      </c>
      <c r="J40" s="491">
        <f t="shared" si="12"/>
        <v>0</v>
      </c>
      <c r="K40" s="491">
        <f t="shared" si="12"/>
        <v>846.050322580645</v>
      </c>
      <c r="L40" s="491">
        <f t="shared" si="12"/>
        <v>206.36032258064515</v>
      </c>
      <c r="M40" s="490">
        <f t="shared" si="12"/>
        <v>5846.6422580645158</v>
      </c>
      <c r="N40" s="491">
        <f t="shared" si="12"/>
        <v>0</v>
      </c>
      <c r="O40" s="491">
        <f t="shared" si="12"/>
        <v>273.25516129032258</v>
      </c>
      <c r="P40" s="491">
        <f t="shared" si="12"/>
        <v>319.77387096774191</v>
      </c>
      <c r="Q40" s="491">
        <f t="shared" si="12"/>
        <v>0</v>
      </c>
      <c r="R40" s="491">
        <f t="shared" si="12"/>
        <v>224.38064516129032</v>
      </c>
      <c r="S40" s="491">
        <f t="shared" si="12"/>
        <v>0</v>
      </c>
      <c r="T40" s="491">
        <f t="shared" si="12"/>
        <v>0</v>
      </c>
      <c r="U40" s="490">
        <f t="shared" si="12"/>
        <v>0</v>
      </c>
      <c r="V40" s="491">
        <f t="shared" si="12"/>
        <v>183.57354838709676</v>
      </c>
      <c r="W40" s="491">
        <f t="shared" si="12"/>
        <v>123.32870967741937</v>
      </c>
      <c r="X40" s="491">
        <f t="shared" si="12"/>
        <v>0</v>
      </c>
      <c r="Y40" s="491">
        <f t="shared" si="12"/>
        <v>1.6035483870967742</v>
      </c>
      <c r="Z40" s="491">
        <f t="shared" si="12"/>
        <v>442.03580645161293</v>
      </c>
      <c r="AA40" s="492">
        <f t="shared" si="12"/>
        <v>174.77870967741936</v>
      </c>
      <c r="AB40" s="490">
        <f t="shared" si="12"/>
        <v>10616.836451612902</v>
      </c>
      <c r="AC40" s="491">
        <f t="shared" si="12"/>
        <v>546.55032258064512</v>
      </c>
      <c r="AD40" s="491">
        <f t="shared" si="12"/>
        <v>93.768387096774205</v>
      </c>
      <c r="AE40" s="491">
        <f t="shared" si="12"/>
        <v>0</v>
      </c>
      <c r="AF40" s="491">
        <f t="shared" si="12"/>
        <v>8.1822580645161285</v>
      </c>
      <c r="AG40" s="493">
        <f t="shared" ref="AG40:AG51" si="13">SUM(C40:AF40)</f>
        <v>27439.179677419357</v>
      </c>
    </row>
    <row r="41" spans="1:34">
      <c r="A41" s="20"/>
      <c r="B41" s="445" t="s">
        <v>69</v>
      </c>
      <c r="C41" s="490">
        <f t="shared" ref="C41:AF49" si="14">+C7-C24</f>
        <v>473.56857142857143</v>
      </c>
      <c r="D41" s="491">
        <f t="shared" si="14"/>
        <v>335.60250000000002</v>
      </c>
      <c r="E41" s="491">
        <f t="shared" si="14"/>
        <v>0</v>
      </c>
      <c r="F41" s="491">
        <f t="shared" si="14"/>
        <v>4054.3535714285713</v>
      </c>
      <c r="G41" s="491">
        <f t="shared" si="14"/>
        <v>2297.0700000000002</v>
      </c>
      <c r="H41" s="492">
        <f t="shared" si="14"/>
        <v>23.091785714285717</v>
      </c>
      <c r="I41" s="491">
        <f t="shared" si="14"/>
        <v>0</v>
      </c>
      <c r="J41" s="491">
        <f t="shared" si="14"/>
        <v>0</v>
      </c>
      <c r="K41" s="491">
        <f t="shared" si="14"/>
        <v>812.29357142857145</v>
      </c>
      <c r="L41" s="491">
        <f t="shared" si="14"/>
        <v>155.42398809523809</v>
      </c>
      <c r="M41" s="490">
        <f t="shared" si="14"/>
        <v>3612.0385714285717</v>
      </c>
      <c r="N41" s="491">
        <f t="shared" si="14"/>
        <v>158.02285714285716</v>
      </c>
      <c r="O41" s="491">
        <f t="shared" si="14"/>
        <v>156.63928571428571</v>
      </c>
      <c r="P41" s="491">
        <f t="shared" si="14"/>
        <v>309.80464285714288</v>
      </c>
      <c r="Q41" s="491">
        <f t="shared" si="14"/>
        <v>0</v>
      </c>
      <c r="R41" s="491">
        <f t="shared" si="14"/>
        <v>227.02285714285713</v>
      </c>
      <c r="S41" s="491">
        <f t="shared" si="14"/>
        <v>0</v>
      </c>
      <c r="T41" s="491">
        <f t="shared" si="14"/>
        <v>0</v>
      </c>
      <c r="U41" s="490">
        <f t="shared" si="14"/>
        <v>0</v>
      </c>
      <c r="V41" s="491">
        <f t="shared" si="14"/>
        <v>171.70464285714286</v>
      </c>
      <c r="W41" s="491">
        <f t="shared" si="14"/>
        <v>183.01714285714283</v>
      </c>
      <c r="X41" s="491">
        <f t="shared" si="14"/>
        <v>0</v>
      </c>
      <c r="Y41" s="491">
        <f t="shared" si="14"/>
        <v>1.3107142857142857</v>
      </c>
      <c r="Z41" s="491">
        <f t="shared" si="14"/>
        <v>305.21428571428572</v>
      </c>
      <c r="AA41" s="492">
        <f t="shared" si="14"/>
        <v>172.98999999999998</v>
      </c>
      <c r="AB41" s="490">
        <f t="shared" si="14"/>
        <v>12744.385357142857</v>
      </c>
      <c r="AC41" s="491">
        <f t="shared" si="14"/>
        <v>540.29499999999996</v>
      </c>
      <c r="AD41" s="491">
        <f t="shared" si="14"/>
        <v>97.421785714285718</v>
      </c>
      <c r="AE41" s="491">
        <f t="shared" si="14"/>
        <v>0</v>
      </c>
      <c r="AF41" s="491">
        <f t="shared" si="14"/>
        <v>4.5210714285714291</v>
      </c>
      <c r="AG41" s="493">
        <f t="shared" si="13"/>
        <v>26835.792202380951</v>
      </c>
    </row>
    <row r="42" spans="1:34">
      <c r="A42" s="20"/>
      <c r="B42" s="445" t="s">
        <v>70</v>
      </c>
      <c r="C42" s="490">
        <f t="shared" si="14"/>
        <v>420.81612903225806</v>
      </c>
      <c r="D42" s="491">
        <f t="shared" si="14"/>
        <v>344.07967741935482</v>
      </c>
      <c r="E42" s="491">
        <f t="shared" si="14"/>
        <v>0</v>
      </c>
      <c r="F42" s="491">
        <f t="shared" si="14"/>
        <v>4074.9741935483871</v>
      </c>
      <c r="G42" s="491">
        <f t="shared" si="14"/>
        <v>2241.7870967741933</v>
      </c>
      <c r="H42" s="492">
        <f t="shared" si="14"/>
        <v>32.313548387096773</v>
      </c>
      <c r="I42" s="491">
        <f t="shared" si="14"/>
        <v>0</v>
      </c>
      <c r="J42" s="491">
        <f t="shared" si="14"/>
        <v>0</v>
      </c>
      <c r="K42" s="491">
        <f t="shared" si="14"/>
        <v>794.83870967741939</v>
      </c>
      <c r="L42" s="491">
        <f t="shared" si="14"/>
        <v>113.77784946236562</v>
      </c>
      <c r="M42" s="490">
        <f t="shared" si="14"/>
        <v>5042.8683870967743</v>
      </c>
      <c r="N42" s="491">
        <f t="shared" si="14"/>
        <v>404.15354838709681</v>
      </c>
      <c r="O42" s="491">
        <f t="shared" si="14"/>
        <v>251.11258064516127</v>
      </c>
      <c r="P42" s="491">
        <f t="shared" si="14"/>
        <v>263.5396774193548</v>
      </c>
      <c r="Q42" s="491">
        <f t="shared" si="14"/>
        <v>0</v>
      </c>
      <c r="R42" s="491">
        <f t="shared" si="14"/>
        <v>169.37322580645161</v>
      </c>
      <c r="S42" s="491">
        <f t="shared" si="14"/>
        <v>0</v>
      </c>
      <c r="T42" s="491">
        <f t="shared" si="14"/>
        <v>0</v>
      </c>
      <c r="U42" s="490">
        <f t="shared" si="14"/>
        <v>0</v>
      </c>
      <c r="V42" s="491">
        <f t="shared" si="14"/>
        <v>172.74290322580643</v>
      </c>
      <c r="W42" s="491">
        <f t="shared" si="14"/>
        <v>240.4493548387097</v>
      </c>
      <c r="X42" s="491">
        <f t="shared" si="14"/>
        <v>0</v>
      </c>
      <c r="Y42" s="491">
        <f t="shared" si="14"/>
        <v>1.5525806451612905</v>
      </c>
      <c r="Z42" s="491">
        <f t="shared" si="14"/>
        <v>163.24419354838707</v>
      </c>
      <c r="AA42" s="492">
        <f t="shared" si="14"/>
        <v>175.99483870967742</v>
      </c>
      <c r="AB42" s="490">
        <f t="shared" si="14"/>
        <v>14596.796129032258</v>
      </c>
      <c r="AC42" s="491">
        <f t="shared" si="14"/>
        <v>516.51483870967741</v>
      </c>
      <c r="AD42" s="491">
        <f t="shared" si="14"/>
        <v>79.635483870967732</v>
      </c>
      <c r="AE42" s="491">
        <f t="shared" si="14"/>
        <v>0</v>
      </c>
      <c r="AF42" s="491">
        <f t="shared" si="14"/>
        <v>0</v>
      </c>
      <c r="AG42" s="493">
        <f t="shared" si="13"/>
        <v>30100.564946236558</v>
      </c>
    </row>
    <row r="43" spans="1:34">
      <c r="A43" s="20"/>
      <c r="B43" s="445" t="s">
        <v>71</v>
      </c>
      <c r="C43" s="490">
        <f t="shared" si="14"/>
        <v>381.76577839172802</v>
      </c>
      <c r="D43" s="491">
        <f t="shared" si="14"/>
        <v>252.15957881211199</v>
      </c>
      <c r="E43" s="491">
        <f t="shared" si="14"/>
        <v>0</v>
      </c>
      <c r="F43" s="491">
        <f t="shared" si="14"/>
        <v>5211.9247754576199</v>
      </c>
      <c r="G43" s="491">
        <f t="shared" si="14"/>
        <v>2302.9961860456801</v>
      </c>
      <c r="H43" s="492">
        <f t="shared" si="14"/>
        <v>184.75458667065701</v>
      </c>
      <c r="I43" s="491">
        <f t="shared" si="14"/>
        <v>0</v>
      </c>
      <c r="J43" s="491">
        <f t="shared" si="14"/>
        <v>0</v>
      </c>
      <c r="K43" s="491">
        <f t="shared" si="14"/>
        <v>764.54291702584601</v>
      </c>
      <c r="L43" s="491">
        <f t="shared" si="14"/>
        <v>194.95844384159034</v>
      </c>
      <c r="M43" s="490">
        <f t="shared" si="14"/>
        <v>5864.3592625408901</v>
      </c>
      <c r="N43" s="491">
        <f t="shared" si="14"/>
        <v>481.15600102667401</v>
      </c>
      <c r="O43" s="491">
        <f t="shared" si="14"/>
        <v>550.68306433379098</v>
      </c>
      <c r="P43" s="491">
        <f t="shared" si="14"/>
        <v>143.655635639558</v>
      </c>
      <c r="Q43" s="491">
        <f t="shared" si="14"/>
        <v>0</v>
      </c>
      <c r="R43" s="491">
        <f t="shared" si="14"/>
        <v>579.95352119848405</v>
      </c>
      <c r="S43" s="491">
        <f t="shared" si="14"/>
        <v>0</v>
      </c>
      <c r="T43" s="491">
        <f t="shared" si="14"/>
        <v>0</v>
      </c>
      <c r="U43" s="490">
        <f t="shared" si="14"/>
        <v>0</v>
      </c>
      <c r="V43" s="491">
        <f t="shared" si="14"/>
        <v>160.06143558258401</v>
      </c>
      <c r="W43" s="491">
        <f t="shared" si="14"/>
        <v>200.826618740692</v>
      </c>
      <c r="X43" s="491">
        <f t="shared" si="14"/>
        <v>0</v>
      </c>
      <c r="Y43" s="491">
        <f t="shared" si="14"/>
        <v>2.8192960472892499</v>
      </c>
      <c r="Z43" s="491">
        <f t="shared" si="14"/>
        <v>304.14685147121497</v>
      </c>
      <c r="AA43" s="492">
        <f t="shared" si="14"/>
        <v>159.43256695292999</v>
      </c>
      <c r="AB43" s="490">
        <f t="shared" si="14"/>
        <v>14564.6328353712</v>
      </c>
      <c r="AC43" s="491">
        <f>AC9+AC26</f>
        <v>490.56184431790899</v>
      </c>
      <c r="AD43" s="491">
        <f t="shared" si="14"/>
        <v>78.482462631868998</v>
      </c>
      <c r="AE43" s="491">
        <f t="shared" si="14"/>
        <v>0</v>
      </c>
      <c r="AF43" s="491">
        <f t="shared" si="14"/>
        <v>8.0345688729751608</v>
      </c>
      <c r="AG43" s="493">
        <f t="shared" si="13"/>
        <v>32881.908230973291</v>
      </c>
      <c r="AH43" s="54"/>
    </row>
    <row r="44" spans="1:34">
      <c r="A44" s="20"/>
      <c r="B44" s="445" t="s">
        <v>72</v>
      </c>
      <c r="C44" s="490">
        <f t="shared" si="14"/>
        <v>377.03814852488102</v>
      </c>
      <c r="D44" s="491">
        <f t="shared" si="14"/>
        <v>249.26493255374501</v>
      </c>
      <c r="E44" s="491">
        <f t="shared" si="14"/>
        <v>0</v>
      </c>
      <c r="F44" s="491">
        <f t="shared" si="14"/>
        <v>5140.9180703751499</v>
      </c>
      <c r="G44" s="491">
        <f t="shared" si="14"/>
        <v>2260.8251960324101</v>
      </c>
      <c r="H44" s="492">
        <f t="shared" si="14"/>
        <v>167.21290016780699</v>
      </c>
      <c r="I44" s="491">
        <f t="shared" si="14"/>
        <v>0</v>
      </c>
      <c r="J44" s="491">
        <f t="shared" si="14"/>
        <v>0</v>
      </c>
      <c r="K44" s="491">
        <f t="shared" si="14"/>
        <v>735.18982611003401</v>
      </c>
      <c r="L44" s="491">
        <f t="shared" si="14"/>
        <v>187.47340565805848</v>
      </c>
      <c r="M44" s="490">
        <f t="shared" si="14"/>
        <v>5787.5780126929503</v>
      </c>
      <c r="N44" s="491">
        <f t="shared" si="14"/>
        <v>469.50283523906302</v>
      </c>
      <c r="O44" s="491">
        <f t="shared" si="14"/>
        <v>537.75211315178399</v>
      </c>
      <c r="P44" s="491">
        <f t="shared" si="14"/>
        <v>141.399805222114</v>
      </c>
      <c r="Q44" s="491">
        <f t="shared" si="14"/>
        <v>0</v>
      </c>
      <c r="R44" s="491">
        <f t="shared" si="14"/>
        <v>566.75107847522702</v>
      </c>
      <c r="S44" s="491">
        <f t="shared" si="14"/>
        <v>0</v>
      </c>
      <c r="T44" s="491">
        <f t="shared" si="14"/>
        <v>0</v>
      </c>
      <c r="U44" s="490">
        <f t="shared" si="14"/>
        <v>0</v>
      </c>
      <c r="V44" s="491">
        <f t="shared" si="14"/>
        <v>158.793325393233</v>
      </c>
      <c r="W44" s="491">
        <f t="shared" si="14"/>
        <v>196.568197896773</v>
      </c>
      <c r="X44" s="491">
        <f t="shared" si="14"/>
        <v>0</v>
      </c>
      <c r="Y44" s="491">
        <f t="shared" si="14"/>
        <v>2.7958698532831101</v>
      </c>
      <c r="Z44" s="491">
        <f t="shared" si="14"/>
        <v>156.75082809433101</v>
      </c>
      <c r="AA44" s="492">
        <f t="shared" si="14"/>
        <v>157.45050612359</v>
      </c>
      <c r="AB44" s="490">
        <f t="shared" si="14"/>
        <v>14309.1038626177</v>
      </c>
      <c r="AC44" s="491">
        <f t="shared" si="14"/>
        <v>485.17714390802001</v>
      </c>
      <c r="AD44" s="491">
        <f t="shared" si="14"/>
        <v>77.291287086009007</v>
      </c>
      <c r="AE44" s="491">
        <f t="shared" si="14"/>
        <v>0</v>
      </c>
      <c r="AF44" s="491">
        <f t="shared" si="14"/>
        <v>7.8690057988296997</v>
      </c>
      <c r="AG44" s="493">
        <f t="shared" si="13"/>
        <v>32172.70635097499</v>
      </c>
    </row>
    <row r="45" spans="1:34">
      <c r="A45" s="20"/>
      <c r="B45" s="445" t="s">
        <v>73</v>
      </c>
      <c r="C45" s="490">
        <f t="shared" si="14"/>
        <v>372.39171718038898</v>
      </c>
      <c r="D45" s="491">
        <f t="shared" si="14"/>
        <v>246.41975201859</v>
      </c>
      <c r="E45" s="491">
        <f t="shared" si="14"/>
        <v>0</v>
      </c>
      <c r="F45" s="491">
        <f t="shared" si="14"/>
        <v>4916.0429890672403</v>
      </c>
      <c r="G45" s="491">
        <f t="shared" si="14"/>
        <v>2220.9038497538199</v>
      </c>
      <c r="H45" s="492">
        <f t="shared" si="14"/>
        <v>164.45100670292001</v>
      </c>
      <c r="I45" s="491">
        <f t="shared" si="14"/>
        <v>0</v>
      </c>
      <c r="J45" s="491">
        <f t="shared" si="14"/>
        <v>0</v>
      </c>
      <c r="K45" s="491">
        <f t="shared" si="14"/>
        <v>707.17175534661499</v>
      </c>
      <c r="L45" s="491">
        <f t="shared" si="14"/>
        <v>180.32879761338725</v>
      </c>
      <c r="M45" s="490">
        <f t="shared" si="14"/>
        <v>5744.2673598250603</v>
      </c>
      <c r="N45" s="491">
        <f t="shared" si="14"/>
        <v>458.20495915718101</v>
      </c>
      <c r="O45" s="491">
        <f t="shared" si="14"/>
        <v>525.23344174631802</v>
      </c>
      <c r="P45" s="491">
        <f t="shared" si="14"/>
        <v>139.191280459681</v>
      </c>
      <c r="Q45" s="491">
        <f t="shared" si="14"/>
        <v>0</v>
      </c>
      <c r="R45" s="491">
        <f t="shared" si="14"/>
        <v>553.92777715174498</v>
      </c>
      <c r="S45" s="491">
        <f t="shared" si="14"/>
        <v>0</v>
      </c>
      <c r="T45" s="491">
        <f t="shared" si="14"/>
        <v>0</v>
      </c>
      <c r="U45" s="490">
        <f t="shared" si="14"/>
        <v>0</v>
      </c>
      <c r="V45" s="491">
        <f t="shared" si="14"/>
        <v>157.535318420717</v>
      </c>
      <c r="W45" s="491">
        <f t="shared" si="14"/>
        <v>192.39632435781201</v>
      </c>
      <c r="X45" s="491">
        <f t="shared" si="14"/>
        <v>0</v>
      </c>
      <c r="Y45" s="491">
        <f t="shared" si="14"/>
        <v>2.77263950432503</v>
      </c>
      <c r="Z45" s="491">
        <f t="shared" si="14"/>
        <v>293.22482341941401</v>
      </c>
      <c r="AA45" s="492">
        <f t="shared" si="14"/>
        <v>155.493256571736</v>
      </c>
      <c r="AB45" s="490">
        <f t="shared" si="14"/>
        <v>14851.504395255701</v>
      </c>
      <c r="AC45" s="491">
        <f t="shared" si="14"/>
        <v>479.85397441801501</v>
      </c>
      <c r="AD45" s="491">
        <f t="shared" si="14"/>
        <v>76.118389112213194</v>
      </c>
      <c r="AE45" s="491">
        <f t="shared" si="14"/>
        <v>0</v>
      </c>
      <c r="AF45" s="491">
        <f t="shared" si="14"/>
        <v>7.7069052179481696</v>
      </c>
      <c r="AG45" s="493">
        <f t="shared" si="13"/>
        <v>32445.140712300828</v>
      </c>
    </row>
    <row r="46" spans="1:34">
      <c r="A46" s="20"/>
      <c r="B46" s="445" t="s">
        <v>74</v>
      </c>
      <c r="C46" s="490">
        <f t="shared" si="14"/>
        <v>367.82556129837099</v>
      </c>
      <c r="D46" s="491">
        <f t="shared" si="14"/>
        <v>243.62343286536199</v>
      </c>
      <c r="E46" s="491">
        <f t="shared" si="14"/>
        <v>0</v>
      </c>
      <c r="F46" s="491">
        <f t="shared" si="14"/>
        <v>5589.11313529156</v>
      </c>
      <c r="G46" s="491">
        <f t="shared" si="14"/>
        <v>2230.0686622809098</v>
      </c>
      <c r="H46" s="492">
        <f t="shared" si="14"/>
        <v>153.655756625854</v>
      </c>
      <c r="I46" s="491">
        <f t="shared" si="14"/>
        <v>0</v>
      </c>
      <c r="J46" s="491">
        <f t="shared" si="14"/>
        <v>0</v>
      </c>
      <c r="K46" s="491">
        <f t="shared" si="14"/>
        <v>680.43192668802897</v>
      </c>
      <c r="L46" s="491">
        <f t="shared" si="14"/>
        <v>173.51014130544709</v>
      </c>
      <c r="M46" s="490">
        <f t="shared" si="14"/>
        <v>6711.7871987086601</v>
      </c>
      <c r="N46" s="491">
        <f t="shared" si="14"/>
        <v>447.25291205866603</v>
      </c>
      <c r="O46" s="491">
        <f t="shared" si="14"/>
        <v>513.11486552092799</v>
      </c>
      <c r="P46" s="491">
        <f t="shared" si="14"/>
        <v>137.029318364906</v>
      </c>
      <c r="Q46" s="491">
        <f t="shared" si="14"/>
        <v>0</v>
      </c>
      <c r="R46" s="491">
        <f t="shared" si="14"/>
        <v>541.47439886514599</v>
      </c>
      <c r="S46" s="491">
        <f t="shared" si="14"/>
        <v>0</v>
      </c>
      <c r="T46" s="491">
        <f t="shared" si="14"/>
        <v>0</v>
      </c>
      <c r="U46" s="490">
        <f t="shared" si="14"/>
        <v>207.82949932915699</v>
      </c>
      <c r="V46" s="491">
        <f t="shared" si="14"/>
        <v>156.287443038372</v>
      </c>
      <c r="W46" s="491">
        <f t="shared" si="14"/>
        <v>137.163206421268</v>
      </c>
      <c r="X46" s="491">
        <f t="shared" si="14"/>
        <v>0</v>
      </c>
      <c r="Y46" s="491">
        <f t="shared" si="14"/>
        <v>2.7496054691373399</v>
      </c>
      <c r="Z46" s="491">
        <f t="shared" si="14"/>
        <v>286.26328072048699</v>
      </c>
      <c r="AA46" s="492">
        <f t="shared" si="14"/>
        <v>153.560771384004</v>
      </c>
      <c r="AB46" s="490">
        <f>+AB12-AB29</f>
        <v>15302.4523989632</v>
      </c>
      <c r="AC46" s="491">
        <f t="shared" si="14"/>
        <v>474.59225556526701</v>
      </c>
      <c r="AD46" s="491">
        <f t="shared" si="14"/>
        <v>74.963679879978002</v>
      </c>
      <c r="AE46" s="491">
        <f t="shared" si="14"/>
        <v>0</v>
      </c>
      <c r="AF46" s="491">
        <f t="shared" si="14"/>
        <v>7.5482301084216097</v>
      </c>
      <c r="AG46" s="493">
        <f t="shared" si="13"/>
        <v>34592.297680753123</v>
      </c>
    </row>
    <row r="47" spans="1:34">
      <c r="A47" s="20"/>
      <c r="B47" s="445" t="s">
        <v>75</v>
      </c>
      <c r="C47" s="490">
        <f t="shared" si="14"/>
        <v>363.26433186096301</v>
      </c>
      <c r="D47" s="491">
        <f t="shared" si="14"/>
        <v>240.829792480225</v>
      </c>
      <c r="E47" s="491">
        <f t="shared" si="14"/>
        <v>0</v>
      </c>
      <c r="F47" s="491">
        <f t="shared" si="14"/>
        <v>6001.5955418407002</v>
      </c>
      <c r="G47" s="491">
        <f t="shared" si="14"/>
        <v>2323.5519059671801</v>
      </c>
      <c r="H47" s="492">
        <f t="shared" si="14"/>
        <v>143.71901216904001</v>
      </c>
      <c r="I47" s="491">
        <f t="shared" si="14"/>
        <v>0</v>
      </c>
      <c r="J47" s="491">
        <f t="shared" si="14"/>
        <v>0</v>
      </c>
      <c r="K47" s="491">
        <f t="shared" si="14"/>
        <v>654.484131761051</v>
      </c>
      <c r="L47" s="491">
        <f t="shared" si="14"/>
        <v>166.89345359906775</v>
      </c>
      <c r="M47" s="490">
        <f t="shared" si="14"/>
        <v>7600.6134016629203</v>
      </c>
      <c r="N47" s="491">
        <f t="shared" si="14"/>
        <v>436.459732046753</v>
      </c>
      <c r="O47" s="491">
        <f t="shared" si="14"/>
        <v>501.18796584439502</v>
      </c>
      <c r="P47" s="491">
        <f t="shared" si="14"/>
        <v>134.877987317737</v>
      </c>
      <c r="Q47" s="491">
        <f t="shared" si="14"/>
        <v>0</v>
      </c>
      <c r="R47" s="491">
        <f t="shared" si="14"/>
        <v>529.17969937912596</v>
      </c>
      <c r="S47" s="491">
        <f t="shared" si="14"/>
        <v>0</v>
      </c>
      <c r="T47" s="491">
        <f t="shared" si="14"/>
        <v>0</v>
      </c>
      <c r="U47" s="490">
        <f t="shared" si="14"/>
        <v>205.311522486961</v>
      </c>
      <c r="V47" s="491">
        <f t="shared" si="14"/>
        <v>155.02932436216301</v>
      </c>
      <c r="W47" s="491">
        <f t="shared" si="14"/>
        <v>343.146893536927</v>
      </c>
      <c r="X47" s="491">
        <f t="shared" si="14"/>
        <v>0</v>
      </c>
      <c r="Y47" s="491">
        <f t="shared" si="14"/>
        <v>2.72639164872322</v>
      </c>
      <c r="Z47" s="491">
        <f t="shared" si="14"/>
        <v>279.37379870920802</v>
      </c>
      <c r="AA47" s="492">
        <f t="shared" si="14"/>
        <v>195.119213503276</v>
      </c>
      <c r="AB47" s="490">
        <f t="shared" si="14"/>
        <v>15388.878628721</v>
      </c>
      <c r="AC47" s="491">
        <f t="shared" si="14"/>
        <v>320.17604477871498</v>
      </c>
      <c r="AD47" s="491">
        <f t="shared" si="14"/>
        <v>73.808235803306104</v>
      </c>
      <c r="AE47" s="491">
        <f t="shared" si="14"/>
        <v>0</v>
      </c>
      <c r="AF47" s="491">
        <f t="shared" si="14"/>
        <v>7.3903601542361104</v>
      </c>
      <c r="AG47" s="493">
        <f t="shared" si="13"/>
        <v>36067.617369633677</v>
      </c>
    </row>
    <row r="48" spans="1:34">
      <c r="A48" s="20"/>
      <c r="B48" s="445" t="s">
        <v>76</v>
      </c>
      <c r="C48" s="490">
        <f t="shared" si="14"/>
        <v>358.853446452924</v>
      </c>
      <c r="D48" s="491">
        <f t="shared" si="14"/>
        <v>238.12786554426901</v>
      </c>
      <c r="E48" s="491">
        <f t="shared" si="14"/>
        <v>0</v>
      </c>
      <c r="F48" s="491">
        <f t="shared" si="14"/>
        <v>6173.5510047263697</v>
      </c>
      <c r="G48" s="491">
        <f t="shared" si="14"/>
        <v>2422.1555309609998</v>
      </c>
      <c r="H48" s="492">
        <f t="shared" si="14"/>
        <v>134.80012881458001</v>
      </c>
      <c r="I48" s="491">
        <f t="shared" si="14"/>
        <v>0</v>
      </c>
      <c r="J48" s="491">
        <f t="shared" si="14"/>
        <v>0</v>
      </c>
      <c r="K48" s="491">
        <f t="shared" si="14"/>
        <v>630.10226590991203</v>
      </c>
      <c r="L48" s="491">
        <f t="shared" si="14"/>
        <v>160.67607780702735</v>
      </c>
      <c r="M48" s="490">
        <f t="shared" si="14"/>
        <v>7623.6296572982001</v>
      </c>
      <c r="N48" s="491">
        <f t="shared" si="14"/>
        <v>426.16136886640601</v>
      </c>
      <c r="O48" s="491">
        <f t="shared" si="14"/>
        <v>489.82232409074697</v>
      </c>
      <c r="P48" s="491">
        <f t="shared" si="14"/>
        <v>132.80550102418201</v>
      </c>
      <c r="Q48" s="491">
        <f t="shared" si="14"/>
        <v>0</v>
      </c>
      <c r="R48" s="491">
        <f t="shared" si="14"/>
        <v>269.49722663891299</v>
      </c>
      <c r="S48" s="491">
        <f t="shared" si="14"/>
        <v>0</v>
      </c>
      <c r="T48" s="491">
        <f t="shared" si="14"/>
        <v>0</v>
      </c>
      <c r="U48" s="490">
        <f t="shared" si="14"/>
        <v>202.86739786803199</v>
      </c>
      <c r="V48" s="491">
        <f t="shared" si="14"/>
        <v>153.801465562657</v>
      </c>
      <c r="W48" s="491">
        <f t="shared" si="14"/>
        <v>337.30666163060403</v>
      </c>
      <c r="X48" s="491">
        <f t="shared" si="14"/>
        <v>0</v>
      </c>
      <c r="Y48" s="491">
        <f t="shared" si="14"/>
        <v>2.7037452215438602</v>
      </c>
      <c r="Z48" s="491">
        <f t="shared" si="14"/>
        <v>272.773480860424</v>
      </c>
      <c r="AA48" s="492">
        <f t="shared" si="14"/>
        <v>228.29529764409901</v>
      </c>
      <c r="AB48" s="490">
        <f>+AB14-AB31</f>
        <v>15071.116449593001</v>
      </c>
      <c r="AC48" s="491">
        <f t="shared" si="14"/>
        <v>465.82516278336198</v>
      </c>
      <c r="AD48" s="491">
        <f t="shared" si="14"/>
        <v>72.689048770793704</v>
      </c>
      <c r="AE48" s="491">
        <f t="shared" si="14"/>
        <v>0</v>
      </c>
      <c r="AF48" s="491">
        <f t="shared" si="14"/>
        <v>7.2383161199526098</v>
      </c>
      <c r="AG48" s="493">
        <f t="shared" si="13"/>
        <v>35874.799424188997</v>
      </c>
    </row>
    <row r="49" spans="1:36">
      <c r="A49" s="20"/>
      <c r="B49" s="445" t="s">
        <v>77</v>
      </c>
      <c r="C49" s="490">
        <f t="shared" si="14"/>
        <v>354.51765026586997</v>
      </c>
      <c r="D49" s="491">
        <f t="shared" si="14"/>
        <v>235.47153286944501</v>
      </c>
      <c r="E49" s="491">
        <f>+E15-E32</f>
        <v>0</v>
      </c>
      <c r="F49" s="491">
        <f>+F15-F32</f>
        <v>6215.2187376370503</v>
      </c>
      <c r="G49" s="491">
        <f t="shared" si="14"/>
        <v>2549.2575932787199</v>
      </c>
      <c r="H49" s="492">
        <f t="shared" si="14"/>
        <v>126.62500508162699</v>
      </c>
      <c r="I49" s="491">
        <f t="shared" si="14"/>
        <v>0</v>
      </c>
      <c r="J49" s="491">
        <f t="shared" si="14"/>
        <v>0</v>
      </c>
      <c r="K49" s="491">
        <f t="shared" si="14"/>
        <v>606.80794553106</v>
      </c>
      <c r="L49" s="491">
        <f t="shared" si="14"/>
        <v>154.7360261104206</v>
      </c>
      <c r="M49" s="490">
        <f t="shared" si="14"/>
        <v>7477.8703313279802</v>
      </c>
      <c r="N49" s="491">
        <f t="shared" si="14"/>
        <v>416.17195403378702</v>
      </c>
      <c r="O49" s="491">
        <f t="shared" si="14"/>
        <v>478.81101387034101</v>
      </c>
      <c r="P49" s="491">
        <f t="shared" si="14"/>
        <v>130.776004341598</v>
      </c>
      <c r="Q49" s="491">
        <f t="shared" si="14"/>
        <v>0</v>
      </c>
      <c r="R49" s="491">
        <f t="shared" si="14"/>
        <v>269.06677724327398</v>
      </c>
      <c r="S49" s="491">
        <f t="shared" si="14"/>
        <v>0</v>
      </c>
      <c r="T49" s="491">
        <f t="shared" si="14"/>
        <v>0</v>
      </c>
      <c r="U49" s="490">
        <f t="shared" si="14"/>
        <v>200.45601852717999</v>
      </c>
      <c r="V49" s="491">
        <f t="shared" si="14"/>
        <v>152.58349310722099</v>
      </c>
      <c r="W49" s="491">
        <f t="shared" ref="W49:AF49" si="15">+W15-W32</f>
        <v>331.58861907304203</v>
      </c>
      <c r="X49" s="491">
        <f t="shared" si="15"/>
        <v>0</v>
      </c>
      <c r="Y49" s="491">
        <f t="shared" si="15"/>
        <v>2.68129011746068</v>
      </c>
      <c r="Z49" s="491">
        <f t="shared" si="15"/>
        <v>266.34617965376702</v>
      </c>
      <c r="AA49" s="492">
        <f t="shared" si="15"/>
        <v>225.45711346094399</v>
      </c>
      <c r="AB49" s="490">
        <f>+AB15-AB32</f>
        <v>14725.4363604713</v>
      </c>
      <c r="AC49" s="491">
        <f t="shared" si="15"/>
        <v>460.72431220009298</v>
      </c>
      <c r="AD49" s="491">
        <f t="shared" si="15"/>
        <v>71.587204303892094</v>
      </c>
      <c r="AE49" s="491">
        <f t="shared" si="15"/>
        <v>0</v>
      </c>
      <c r="AF49" s="491">
        <f t="shared" si="15"/>
        <v>7.0894808995993497</v>
      </c>
      <c r="AG49" s="493">
        <f t="shared" si="13"/>
        <v>35459.280643405669</v>
      </c>
    </row>
    <row r="50" spans="1:36">
      <c r="A50" s="20"/>
      <c r="B50" s="445" t="s">
        <v>78</v>
      </c>
      <c r="C50" s="490">
        <f t="shared" ref="C50:AF51" si="16">+C16-C33</f>
        <v>350.25451645910698</v>
      </c>
      <c r="D50" s="491">
        <f t="shared" si="16"/>
        <v>232.85928796575899</v>
      </c>
      <c r="E50" s="491">
        <f t="shared" si="16"/>
        <v>0</v>
      </c>
      <c r="F50" s="491">
        <f t="shared" si="16"/>
        <v>6061.26617038728</v>
      </c>
      <c r="G50" s="491">
        <f t="shared" si="16"/>
        <v>2510.5271563159799</v>
      </c>
      <c r="H50" s="492">
        <f t="shared" si="16"/>
        <v>119.12411807775</v>
      </c>
      <c r="I50" s="491">
        <f t="shared" si="16"/>
        <v>0</v>
      </c>
      <c r="J50" s="491">
        <f t="shared" si="16"/>
        <v>0</v>
      </c>
      <c r="K50" s="491">
        <f t="shared" si="16"/>
        <v>584.53407167321302</v>
      </c>
      <c r="L50" s="491">
        <f t="shared" si="16"/>
        <v>149.05618827666885</v>
      </c>
      <c r="M50" s="490">
        <f t="shared" si="16"/>
        <v>7334.5493845154097</v>
      </c>
      <c r="N50" s="491">
        <f t="shared" si="16"/>
        <v>406.47706881984902</v>
      </c>
      <c r="O50" s="491">
        <f t="shared" si="16"/>
        <v>468.13656648760701</v>
      </c>
      <c r="P50" s="491">
        <f t="shared" si="16"/>
        <v>128.78793107087299</v>
      </c>
      <c r="Q50" s="491">
        <f t="shared" si="16"/>
        <v>0</v>
      </c>
      <c r="R50" s="491">
        <f t="shared" si="16"/>
        <v>278.27808901765798</v>
      </c>
      <c r="S50" s="491">
        <f t="shared" si="16"/>
        <v>0</v>
      </c>
      <c r="T50" s="491">
        <f t="shared" si="16"/>
        <v>0</v>
      </c>
      <c r="U50" s="490">
        <f t="shared" si="16"/>
        <v>198.07655124295499</v>
      </c>
      <c r="V50" s="491">
        <f t="shared" si="16"/>
        <v>151.375220428311</v>
      </c>
      <c r="W50" s="491">
        <f t="shared" si="16"/>
        <v>326.02102192600699</v>
      </c>
      <c r="X50" s="491">
        <f t="shared" si="16"/>
        <v>0</v>
      </c>
      <c r="Y50" s="491">
        <f t="shared" si="16"/>
        <v>2.6590226485267099</v>
      </c>
      <c r="Z50" s="491">
        <f t="shared" si="16"/>
        <v>260.08522835091497</v>
      </c>
      <c r="AA50" s="492">
        <f t="shared" si="16"/>
        <v>222.65428762982901</v>
      </c>
      <c r="AB50" s="490">
        <f t="shared" si="16"/>
        <v>14471.299414560001</v>
      </c>
      <c r="AC50" s="491">
        <f t="shared" si="16"/>
        <v>455.681564972209</v>
      </c>
      <c r="AD50" s="491">
        <f t="shared" si="16"/>
        <v>70.502245234414005</v>
      </c>
      <c r="AE50" s="491">
        <f t="shared" si="16"/>
        <v>0</v>
      </c>
      <c r="AF50" s="491">
        <f t="shared" si="16"/>
        <v>6.9437516597764803</v>
      </c>
      <c r="AG50" s="493">
        <f>SUM(C50:AF50)</f>
        <v>34789.148857720102</v>
      </c>
    </row>
    <row r="51" spans="1:36">
      <c r="A51" s="20"/>
      <c r="B51" s="496" t="s">
        <v>79</v>
      </c>
      <c r="C51" s="497">
        <f t="shared" si="16"/>
        <v>346.06325829570602</v>
      </c>
      <c r="D51" s="498">
        <f t="shared" si="16"/>
        <v>230.290622124826</v>
      </c>
      <c r="E51" s="498">
        <f t="shared" si="16"/>
        <v>0</v>
      </c>
      <c r="F51" s="498">
        <f t="shared" si="16"/>
        <v>5918.3581705509096</v>
      </c>
      <c r="G51" s="498">
        <f t="shared" si="16"/>
        <v>2497.0269581861098</v>
      </c>
      <c r="H51" s="499">
        <f t="shared" si="16"/>
        <v>112.190810955614</v>
      </c>
      <c r="I51" s="498">
        <f t="shared" si="16"/>
        <v>0</v>
      </c>
      <c r="J51" s="498">
        <f t="shared" si="16"/>
        <v>0</v>
      </c>
      <c r="K51" s="498">
        <f t="shared" si="16"/>
        <v>563.23924087982095</v>
      </c>
      <c r="L51" s="498">
        <f t="shared" si="16"/>
        <v>143.62600642435467</v>
      </c>
      <c r="M51" s="497">
        <f t="shared" si="16"/>
        <v>7198.1363330178701</v>
      </c>
      <c r="N51" s="498">
        <f t="shared" si="16"/>
        <v>397.06924201711797</v>
      </c>
      <c r="O51" s="498">
        <f t="shared" si="16"/>
        <v>457.78956381468203</v>
      </c>
      <c r="P51" s="498">
        <f t="shared" si="16"/>
        <v>126.840659966852</v>
      </c>
      <c r="Q51" s="498">
        <f t="shared" si="16"/>
        <v>0</v>
      </c>
      <c r="R51" s="498">
        <f t="shared" si="16"/>
        <v>292.17982783699603</v>
      </c>
      <c r="S51" s="498">
        <f t="shared" si="16"/>
        <v>0</v>
      </c>
      <c r="T51" s="498">
        <f t="shared" si="16"/>
        <v>0</v>
      </c>
      <c r="U51" s="497">
        <f t="shared" si="16"/>
        <v>195.72887187901901</v>
      </c>
      <c r="V51" s="498">
        <f t="shared" si="16"/>
        <v>150.17667479718301</v>
      </c>
      <c r="W51" s="498">
        <f t="shared" si="16"/>
        <v>320.53596368256598</v>
      </c>
      <c r="X51" s="498">
        <f t="shared" si="16"/>
        <v>0</v>
      </c>
      <c r="Y51" s="498">
        <f t="shared" si="16"/>
        <v>2.6369432646014701</v>
      </c>
      <c r="Z51" s="498">
        <f t="shared" si="16"/>
        <v>253.98775898412401</v>
      </c>
      <c r="AA51" s="499">
        <f t="shared" si="16"/>
        <v>219.88675757476</v>
      </c>
      <c r="AB51" s="497">
        <f t="shared" si="16"/>
        <v>14246.3074907142</v>
      </c>
      <c r="AC51" s="498">
        <f t="shared" si="16"/>
        <v>450.69684817572102</v>
      </c>
      <c r="AD51" s="498">
        <f t="shared" si="16"/>
        <v>69.434089837608298</v>
      </c>
      <c r="AE51" s="498">
        <f t="shared" si="16"/>
        <v>0</v>
      </c>
      <c r="AF51" s="498">
        <f t="shared" si="16"/>
        <v>6.80109533485171</v>
      </c>
      <c r="AG51" s="500">
        <f t="shared" si="13"/>
        <v>34199.003188315495</v>
      </c>
      <c r="AI51" s="54"/>
    </row>
    <row r="52" spans="1:36">
      <c r="A52" s="20"/>
      <c r="B52" s="20" t="s">
        <v>80</v>
      </c>
      <c r="C52" s="64">
        <f>AVERAGE(C40:C51)</f>
        <v>383.17495264761783</v>
      </c>
      <c r="D52" s="64">
        <f t="shared" ref="D52:L52" si="17">AVERAGE(D40:D51)</f>
        <v>262.4810167050116</v>
      </c>
      <c r="E52" s="64">
        <f t="shared" si="17"/>
        <v>0</v>
      </c>
      <c r="F52" s="64">
        <f t="shared" si="17"/>
        <v>5315.3630300259028</v>
      </c>
      <c r="G52" s="64">
        <f t="shared" si="17"/>
        <v>2352.3671618373014</v>
      </c>
      <c r="H52" s="64"/>
      <c r="I52" s="64">
        <f t="shared" si="17"/>
        <v>0</v>
      </c>
      <c r="J52" s="64">
        <f t="shared" si="17"/>
        <v>0</v>
      </c>
      <c r="K52" s="64">
        <f t="shared" si="17"/>
        <v>698.30722371768468</v>
      </c>
      <c r="L52" s="64">
        <f t="shared" si="17"/>
        <v>165.56839173118928</v>
      </c>
      <c r="M52" s="65"/>
      <c r="N52" s="65"/>
      <c r="O52" s="65"/>
      <c r="P52" s="64">
        <f>AVERAGE(P40:P51)</f>
        <v>175.70685955431171</v>
      </c>
      <c r="Q52" s="65">
        <f>AVERAGE(Q40:Q51)</f>
        <v>0</v>
      </c>
      <c r="R52" s="65">
        <f>AVERAGE(R40:R51)</f>
        <v>375.09042699309731</v>
      </c>
      <c r="S52" s="65"/>
      <c r="T52" s="65"/>
      <c r="U52" s="23">
        <f t="shared" ref="U52:Y52" si="18">AVERAGE(U40:U51)</f>
        <v>100.85582177777532</v>
      </c>
      <c r="V52" s="23">
        <f t="shared" si="18"/>
        <v>160.30539959687391</v>
      </c>
      <c r="W52" s="23">
        <f t="shared" si="18"/>
        <v>244.3623928865803</v>
      </c>
      <c r="X52" s="23">
        <f t="shared" si="18"/>
        <v>0</v>
      </c>
      <c r="Y52" s="23">
        <f t="shared" si="18"/>
        <v>2.4176372577385852</v>
      </c>
      <c r="Z52" s="23"/>
      <c r="AA52" s="23"/>
      <c r="AB52" s="23">
        <f>AVERAGE(AB40:AB51)</f>
        <v>14240.729147837943</v>
      </c>
      <c r="AC52" s="23">
        <f>AVERAGE(AC40:AC51)</f>
        <v>473.88744270080286</v>
      </c>
      <c r="AD52" s="23">
        <f>AVERAGE(AD40:AD51)</f>
        <v>77.975191611842604</v>
      </c>
      <c r="AE52" s="23"/>
      <c r="AF52" s="23">
        <f>AVERAGE(AF40:AF51)</f>
        <v>6.6104203049732044</v>
      </c>
      <c r="AG52" s="66">
        <f>((AG40*$A$6)+(AG41*$A$7)+(AG42*$A$8)+(AG43*$A$9)+(AG44*$A$10)+(AG45*$A$11)+(AG46*$A$12)+(AG47*$A$13)+(AG48*$A$14)+(AG49*$A$15)+(AG50*$A$16)+(AG51*$A$17))/366</f>
        <v>32756.606656238931</v>
      </c>
    </row>
    <row r="53" spans="1:36">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row>
    <row r="54" spans="1:36" outlineLevel="1">
      <c r="A54" s="20"/>
      <c r="B54" s="506" t="s">
        <v>344</v>
      </c>
      <c r="C54" s="20"/>
      <c r="D54" s="20"/>
      <c r="E54" s="20"/>
      <c r="F54" s="507"/>
      <c r="G54" s="507"/>
      <c r="H54" s="508"/>
      <c r="I54" s="20"/>
      <c r="J54" s="20"/>
      <c r="K54" s="20"/>
      <c r="L54" s="20"/>
      <c r="M54" s="20"/>
      <c r="N54" s="20"/>
      <c r="O54" s="20"/>
      <c r="P54" s="20"/>
      <c r="Q54" s="20"/>
      <c r="R54" s="20"/>
      <c r="S54" s="20"/>
      <c r="T54" s="20"/>
      <c r="U54" s="20"/>
      <c r="V54" s="20"/>
      <c r="W54" s="20"/>
      <c r="X54" s="20"/>
      <c r="Y54" s="20"/>
      <c r="Z54" s="20"/>
      <c r="AA54" s="20"/>
      <c r="AB54" s="20"/>
      <c r="AC54" s="20"/>
      <c r="AD54" s="20"/>
      <c r="AE54" s="20"/>
      <c r="AF54" s="20"/>
      <c r="AG54" s="20"/>
    </row>
    <row r="55" spans="1:36" s="31" customFormat="1" ht="26.25" customHeight="1" outlineLevel="1">
      <c r="A55" s="24"/>
      <c r="B55" s="97" t="s">
        <v>23</v>
      </c>
      <c r="C55" s="97" t="s">
        <v>24</v>
      </c>
      <c r="D55" s="97" t="s">
        <v>25</v>
      </c>
      <c r="E55" s="97" t="s">
        <v>26</v>
      </c>
      <c r="F55" s="39" t="s">
        <v>27</v>
      </c>
      <c r="G55" s="39" t="s">
        <v>28</v>
      </c>
      <c r="H55" s="39" t="s">
        <v>29</v>
      </c>
      <c r="I55" s="168" t="s">
        <v>30</v>
      </c>
      <c r="J55" s="97" t="s">
        <v>31</v>
      </c>
      <c r="K55" s="97" t="s">
        <v>33</v>
      </c>
      <c r="L55" s="97" t="s">
        <v>34</v>
      </c>
      <c r="M55" s="97" t="s">
        <v>37</v>
      </c>
      <c r="N55" s="97" t="s">
        <v>38</v>
      </c>
      <c r="O55" s="97" t="s">
        <v>39</v>
      </c>
      <c r="P55" s="97" t="s">
        <v>40</v>
      </c>
      <c r="Q55" s="97" t="s">
        <v>41</v>
      </c>
      <c r="R55" s="97" t="s">
        <v>42</v>
      </c>
      <c r="S55" s="97" t="s">
        <v>43</v>
      </c>
      <c r="T55" s="97" t="s">
        <v>45</v>
      </c>
      <c r="U55" s="97" t="s">
        <v>47</v>
      </c>
      <c r="V55" s="97" t="s">
        <v>48</v>
      </c>
      <c r="W55" s="97" t="s">
        <v>49</v>
      </c>
      <c r="X55" s="97" t="s">
        <v>51</v>
      </c>
      <c r="Y55" s="97" t="s">
        <v>52</v>
      </c>
      <c r="Z55" s="97" t="str">
        <f>+Z4</f>
        <v>Mono Araña</v>
      </c>
      <c r="AA55" s="97" t="str">
        <f>+AA4</f>
        <v>Ayombero</v>
      </c>
      <c r="AB55" s="97" t="s">
        <v>56</v>
      </c>
      <c r="AC55" s="97" t="s">
        <v>57</v>
      </c>
      <c r="AD55" s="97" t="s">
        <v>58</v>
      </c>
      <c r="AE55" s="97" t="s">
        <v>59</v>
      </c>
      <c r="AF55" s="97" t="s">
        <v>60</v>
      </c>
      <c r="AG55" s="100" t="s">
        <v>19</v>
      </c>
      <c r="AH55"/>
      <c r="AI55"/>
      <c r="AJ55" s="302"/>
    </row>
    <row r="56" spans="1:36" outlineLevel="1">
      <c r="A56" s="20"/>
      <c r="B56" s="35"/>
      <c r="C56" s="35" t="s">
        <v>66</v>
      </c>
      <c r="D56" s="35" t="s">
        <v>66</v>
      </c>
      <c r="E56" s="35" t="s">
        <v>66</v>
      </c>
      <c r="F56" s="35" t="s">
        <v>66</v>
      </c>
      <c r="G56" s="35" t="s">
        <v>66</v>
      </c>
      <c r="H56" s="35" t="s">
        <v>66</v>
      </c>
      <c r="I56" s="36" t="s">
        <v>66</v>
      </c>
      <c r="J56" s="35" t="s">
        <v>66</v>
      </c>
      <c r="K56" s="35" t="s">
        <v>66</v>
      </c>
      <c r="L56" s="35" t="s">
        <v>66</v>
      </c>
      <c r="M56" s="35" t="s">
        <v>66</v>
      </c>
      <c r="N56" s="35" t="s">
        <v>66</v>
      </c>
      <c r="O56" s="35" t="s">
        <v>66</v>
      </c>
      <c r="P56" s="35" t="s">
        <v>66</v>
      </c>
      <c r="Q56" s="35" t="s">
        <v>66</v>
      </c>
      <c r="R56" s="35" t="s">
        <v>66</v>
      </c>
      <c r="S56" s="35" t="s">
        <v>66</v>
      </c>
      <c r="T56" s="35" t="s">
        <v>66</v>
      </c>
      <c r="U56" s="38" t="s">
        <v>66</v>
      </c>
      <c r="V56" s="38" t="s">
        <v>66</v>
      </c>
      <c r="W56" s="38" t="s">
        <v>66</v>
      </c>
      <c r="X56" s="38" t="s">
        <v>66</v>
      </c>
      <c r="Y56" s="38" t="s">
        <v>66</v>
      </c>
      <c r="Z56" s="38" t="s">
        <v>66</v>
      </c>
      <c r="AA56" s="38" t="s">
        <v>66</v>
      </c>
      <c r="AB56" s="38" t="s">
        <v>66</v>
      </c>
      <c r="AC56" s="38" t="s">
        <v>66</v>
      </c>
      <c r="AD56" s="38" t="s">
        <v>66</v>
      </c>
      <c r="AE56" s="38" t="s">
        <v>66</v>
      </c>
      <c r="AF56" s="38" t="s">
        <v>66</v>
      </c>
      <c r="AG56" s="40" t="s">
        <v>66</v>
      </c>
    </row>
    <row r="57" spans="1:36">
      <c r="A57" s="20"/>
      <c r="B57" s="489" t="s">
        <v>68</v>
      </c>
      <c r="C57" s="625">
        <v>0</v>
      </c>
      <c r="D57" s="626">
        <v>0</v>
      </c>
      <c r="E57" s="491"/>
      <c r="F57" s="626">
        <v>0</v>
      </c>
      <c r="G57" s="626">
        <v>0</v>
      </c>
      <c r="H57" s="627">
        <v>0</v>
      </c>
      <c r="I57" s="491"/>
      <c r="J57" s="491"/>
      <c r="K57" s="626">
        <v>0</v>
      </c>
      <c r="L57" s="626">
        <v>0</v>
      </c>
      <c r="M57" s="625">
        <v>0</v>
      </c>
      <c r="N57" s="626">
        <v>0</v>
      </c>
      <c r="O57" s="626">
        <v>0</v>
      </c>
      <c r="P57" s="626">
        <v>0</v>
      </c>
      <c r="Q57" s="626">
        <v>0</v>
      </c>
      <c r="R57" s="626">
        <v>0</v>
      </c>
      <c r="S57" s="491"/>
      <c r="T57" s="491"/>
      <c r="U57" s="625">
        <v>0</v>
      </c>
      <c r="V57" s="626">
        <v>0</v>
      </c>
      <c r="W57" s="626">
        <v>0</v>
      </c>
      <c r="X57" s="626">
        <v>0</v>
      </c>
      <c r="Y57" s="626">
        <v>0</v>
      </c>
      <c r="Z57" s="626">
        <v>0</v>
      </c>
      <c r="AA57" s="627">
        <v>0</v>
      </c>
      <c r="AB57" s="625">
        <v>0</v>
      </c>
      <c r="AC57" s="626">
        <v>0</v>
      </c>
      <c r="AD57" s="626">
        <v>0</v>
      </c>
      <c r="AE57" s="626">
        <v>0</v>
      </c>
      <c r="AF57" s="626">
        <v>0</v>
      </c>
      <c r="AG57" s="493"/>
    </row>
    <row r="58" spans="1:36" outlineLevel="1">
      <c r="A58" s="20"/>
      <c r="B58" s="489" t="s">
        <v>69</v>
      </c>
      <c r="C58" s="625">
        <v>0</v>
      </c>
      <c r="D58" s="626">
        <v>0</v>
      </c>
      <c r="E58" s="491"/>
      <c r="F58" s="626">
        <v>0</v>
      </c>
      <c r="G58" s="626">
        <v>0</v>
      </c>
      <c r="H58" s="627">
        <v>0</v>
      </c>
      <c r="I58" s="491"/>
      <c r="J58" s="491"/>
      <c r="K58" s="626">
        <v>0</v>
      </c>
      <c r="L58" s="626">
        <v>0</v>
      </c>
      <c r="M58" s="625">
        <v>0</v>
      </c>
      <c r="N58" s="626">
        <v>0</v>
      </c>
      <c r="O58" s="626">
        <v>0</v>
      </c>
      <c r="P58" s="626">
        <v>0</v>
      </c>
      <c r="Q58" s="626">
        <v>0</v>
      </c>
      <c r="R58" s="626">
        <v>0</v>
      </c>
      <c r="S58" s="491"/>
      <c r="T58" s="491"/>
      <c r="U58" s="625">
        <v>0</v>
      </c>
      <c r="V58" s="626">
        <v>0</v>
      </c>
      <c r="W58" s="626">
        <v>0</v>
      </c>
      <c r="X58" s="626">
        <v>0</v>
      </c>
      <c r="Y58" s="626">
        <v>0</v>
      </c>
      <c r="Z58" s="626">
        <v>0</v>
      </c>
      <c r="AA58" s="627">
        <v>0</v>
      </c>
      <c r="AB58" s="625">
        <v>0</v>
      </c>
      <c r="AC58" s="626">
        <v>0</v>
      </c>
      <c r="AD58" s="626">
        <v>0</v>
      </c>
      <c r="AE58" s="626">
        <v>0</v>
      </c>
      <c r="AF58" s="626">
        <v>0</v>
      </c>
      <c r="AG58" s="493"/>
    </row>
    <row r="59" spans="1:36" outlineLevel="1">
      <c r="A59" s="20"/>
      <c r="B59" s="489" t="s">
        <v>70</v>
      </c>
      <c r="C59" s="625">
        <v>0</v>
      </c>
      <c r="D59" s="626">
        <v>0</v>
      </c>
      <c r="E59" s="491"/>
      <c r="F59" s="626">
        <v>0</v>
      </c>
      <c r="G59" s="626">
        <v>0</v>
      </c>
      <c r="H59" s="627">
        <v>0</v>
      </c>
      <c r="I59" s="491"/>
      <c r="J59" s="491"/>
      <c r="K59" s="626">
        <v>0</v>
      </c>
      <c r="L59" s="626">
        <v>0</v>
      </c>
      <c r="M59" s="625">
        <v>0</v>
      </c>
      <c r="N59" s="626">
        <v>0</v>
      </c>
      <c r="O59" s="626">
        <v>0</v>
      </c>
      <c r="P59" s="626">
        <v>0</v>
      </c>
      <c r="Q59" s="626">
        <v>0</v>
      </c>
      <c r="R59" s="626">
        <v>0</v>
      </c>
      <c r="S59" s="491"/>
      <c r="T59" s="491"/>
      <c r="U59" s="625">
        <v>0</v>
      </c>
      <c r="V59" s="626">
        <v>0</v>
      </c>
      <c r="W59" s="626">
        <v>0</v>
      </c>
      <c r="X59" s="626">
        <v>0</v>
      </c>
      <c r="Y59" s="626">
        <v>0</v>
      </c>
      <c r="Z59" s="626">
        <v>0</v>
      </c>
      <c r="AA59" s="627">
        <v>0</v>
      </c>
      <c r="AB59" s="625">
        <v>0</v>
      </c>
      <c r="AC59" s="626">
        <v>0</v>
      </c>
      <c r="AD59" s="626">
        <v>0</v>
      </c>
      <c r="AE59" s="626">
        <v>0</v>
      </c>
      <c r="AF59" s="626">
        <v>0</v>
      </c>
      <c r="AG59" s="493"/>
    </row>
    <row r="60" spans="1:36" outlineLevel="1">
      <c r="A60" s="20"/>
      <c r="B60" s="489" t="s">
        <v>71</v>
      </c>
      <c r="C60" s="628">
        <v>0</v>
      </c>
      <c r="D60" s="629">
        <v>0</v>
      </c>
      <c r="E60" s="491"/>
      <c r="F60" s="629">
        <v>0</v>
      </c>
      <c r="G60" s="629">
        <v>0</v>
      </c>
      <c r="H60" s="630">
        <v>0</v>
      </c>
      <c r="I60" s="491"/>
      <c r="J60" s="491"/>
      <c r="K60" s="629">
        <v>0</v>
      </c>
      <c r="L60" s="629">
        <v>0</v>
      </c>
      <c r="M60" s="628">
        <v>0</v>
      </c>
      <c r="N60" s="629">
        <v>0</v>
      </c>
      <c r="O60" s="629">
        <v>0</v>
      </c>
      <c r="P60" s="629">
        <v>0</v>
      </c>
      <c r="Q60" s="629">
        <v>0</v>
      </c>
      <c r="R60" s="629">
        <v>0</v>
      </c>
      <c r="S60" s="491"/>
      <c r="T60" s="491"/>
      <c r="U60" s="628">
        <v>0</v>
      </c>
      <c r="V60" s="629">
        <v>0</v>
      </c>
      <c r="W60" s="629">
        <v>0</v>
      </c>
      <c r="X60" s="629">
        <v>0</v>
      </c>
      <c r="Y60" s="629">
        <v>0</v>
      </c>
      <c r="Z60" s="629">
        <v>0</v>
      </c>
      <c r="AA60" s="630">
        <v>0</v>
      </c>
      <c r="AB60" s="628">
        <v>0</v>
      </c>
      <c r="AC60" s="629">
        <v>0</v>
      </c>
      <c r="AD60" s="629">
        <v>0</v>
      </c>
      <c r="AE60" s="629">
        <v>0</v>
      </c>
      <c r="AF60" s="629">
        <v>0</v>
      </c>
      <c r="AG60" s="493"/>
    </row>
    <row r="61" spans="1:36" outlineLevel="1">
      <c r="A61" s="20"/>
      <c r="B61" s="489" t="s">
        <v>72</v>
      </c>
      <c r="C61" s="628">
        <v>0</v>
      </c>
      <c r="D61" s="629">
        <v>0</v>
      </c>
      <c r="E61" s="491"/>
      <c r="F61" s="629">
        <v>0</v>
      </c>
      <c r="G61" s="629">
        <v>0</v>
      </c>
      <c r="H61" s="630">
        <v>0</v>
      </c>
      <c r="I61" s="491"/>
      <c r="J61" s="491"/>
      <c r="K61" s="629">
        <v>0</v>
      </c>
      <c r="L61" s="629">
        <v>0</v>
      </c>
      <c r="M61" s="628">
        <v>0</v>
      </c>
      <c r="N61" s="629">
        <v>0</v>
      </c>
      <c r="O61" s="629">
        <v>0</v>
      </c>
      <c r="P61" s="629">
        <v>0</v>
      </c>
      <c r="Q61" s="629">
        <v>0</v>
      </c>
      <c r="R61" s="629">
        <v>0</v>
      </c>
      <c r="S61" s="491"/>
      <c r="T61" s="491"/>
      <c r="U61" s="628">
        <v>0</v>
      </c>
      <c r="V61" s="629">
        <v>0</v>
      </c>
      <c r="W61" s="629">
        <v>0</v>
      </c>
      <c r="X61" s="629">
        <v>0</v>
      </c>
      <c r="Y61" s="629">
        <v>0</v>
      </c>
      <c r="Z61" s="629">
        <v>0</v>
      </c>
      <c r="AA61" s="630">
        <v>0</v>
      </c>
      <c r="AB61" s="628">
        <v>0</v>
      </c>
      <c r="AC61" s="629">
        <v>0</v>
      </c>
      <c r="AD61" s="629">
        <v>0</v>
      </c>
      <c r="AE61" s="629">
        <v>0</v>
      </c>
      <c r="AF61" s="629">
        <v>0</v>
      </c>
      <c r="AG61" s="493"/>
    </row>
    <row r="62" spans="1:36">
      <c r="A62" s="20"/>
      <c r="B62" s="489" t="s">
        <v>73</v>
      </c>
      <c r="C62" s="628">
        <v>0</v>
      </c>
      <c r="D62" s="629">
        <v>0</v>
      </c>
      <c r="E62" s="491"/>
      <c r="F62" s="629">
        <v>0</v>
      </c>
      <c r="G62" s="629">
        <v>0</v>
      </c>
      <c r="H62" s="630">
        <v>0</v>
      </c>
      <c r="I62" s="491"/>
      <c r="J62" s="491"/>
      <c r="K62" s="629">
        <v>0</v>
      </c>
      <c r="L62" s="629">
        <v>0</v>
      </c>
      <c r="M62" s="628">
        <v>0</v>
      </c>
      <c r="N62" s="629">
        <v>0</v>
      </c>
      <c r="O62" s="629">
        <v>0</v>
      </c>
      <c r="P62" s="629">
        <v>0</v>
      </c>
      <c r="Q62" s="629">
        <v>0</v>
      </c>
      <c r="R62" s="629">
        <v>0</v>
      </c>
      <c r="S62" s="491"/>
      <c r="T62" s="491"/>
      <c r="U62" s="628">
        <v>0</v>
      </c>
      <c r="V62" s="629">
        <v>0</v>
      </c>
      <c r="W62" s="629">
        <v>0</v>
      </c>
      <c r="X62" s="629">
        <v>0</v>
      </c>
      <c r="Y62" s="629">
        <v>0</v>
      </c>
      <c r="Z62" s="629">
        <v>0</v>
      </c>
      <c r="AA62" s="630">
        <v>0</v>
      </c>
      <c r="AB62" s="628">
        <v>0</v>
      </c>
      <c r="AC62" s="629">
        <v>0</v>
      </c>
      <c r="AD62" s="629">
        <v>0</v>
      </c>
      <c r="AE62" s="629">
        <v>0</v>
      </c>
      <c r="AF62" s="629">
        <v>0</v>
      </c>
      <c r="AG62" s="493"/>
    </row>
    <row r="63" spans="1:36">
      <c r="A63" s="20"/>
      <c r="B63" s="489" t="s">
        <v>74</v>
      </c>
      <c r="C63" s="628">
        <v>0</v>
      </c>
      <c r="D63" s="629">
        <v>0</v>
      </c>
      <c r="E63" s="491"/>
      <c r="F63" s="629">
        <v>0</v>
      </c>
      <c r="G63" s="629">
        <v>0</v>
      </c>
      <c r="H63" s="630">
        <v>0</v>
      </c>
      <c r="I63" s="491"/>
      <c r="J63" s="491"/>
      <c r="K63" s="629">
        <v>0</v>
      </c>
      <c r="L63" s="629">
        <v>0</v>
      </c>
      <c r="M63" s="628">
        <v>0</v>
      </c>
      <c r="N63" s="629">
        <v>0</v>
      </c>
      <c r="O63" s="629">
        <v>0</v>
      </c>
      <c r="P63" s="629">
        <v>0</v>
      </c>
      <c r="Q63" s="629">
        <v>0</v>
      </c>
      <c r="R63" s="629">
        <v>0</v>
      </c>
      <c r="S63" s="491"/>
      <c r="T63" s="491"/>
      <c r="U63" s="628">
        <v>0</v>
      </c>
      <c r="V63" s="629">
        <v>0</v>
      </c>
      <c r="W63" s="629">
        <v>0</v>
      </c>
      <c r="X63" s="629">
        <v>0</v>
      </c>
      <c r="Y63" s="629">
        <v>0</v>
      </c>
      <c r="Z63" s="629">
        <v>0</v>
      </c>
      <c r="AA63" s="630">
        <v>0</v>
      </c>
      <c r="AB63" s="628">
        <v>0</v>
      </c>
      <c r="AC63" s="629">
        <v>0</v>
      </c>
      <c r="AD63" s="629">
        <v>0</v>
      </c>
      <c r="AE63" s="629">
        <v>0</v>
      </c>
      <c r="AF63" s="629">
        <v>0</v>
      </c>
      <c r="AG63" s="493"/>
    </row>
    <row r="64" spans="1:36">
      <c r="A64" s="20"/>
      <c r="B64" s="489" t="s">
        <v>75</v>
      </c>
      <c r="C64" s="628">
        <v>0</v>
      </c>
      <c r="D64" s="629">
        <v>0</v>
      </c>
      <c r="E64" s="491"/>
      <c r="F64" s="629">
        <v>0</v>
      </c>
      <c r="G64" s="629">
        <v>0</v>
      </c>
      <c r="H64" s="630">
        <v>0</v>
      </c>
      <c r="I64" s="491"/>
      <c r="J64" s="491"/>
      <c r="K64" s="629">
        <v>0</v>
      </c>
      <c r="L64" s="629">
        <v>0</v>
      </c>
      <c r="M64" s="628">
        <v>0</v>
      </c>
      <c r="N64" s="629">
        <v>0</v>
      </c>
      <c r="O64" s="629">
        <v>0</v>
      </c>
      <c r="P64" s="629">
        <v>0</v>
      </c>
      <c r="Q64" s="629">
        <v>0</v>
      </c>
      <c r="R64" s="629">
        <v>0</v>
      </c>
      <c r="S64" s="491"/>
      <c r="T64" s="491"/>
      <c r="U64" s="628">
        <v>0</v>
      </c>
      <c r="V64" s="629">
        <v>0</v>
      </c>
      <c r="W64" s="629">
        <v>0</v>
      </c>
      <c r="X64" s="629">
        <v>0</v>
      </c>
      <c r="Y64" s="629">
        <v>0</v>
      </c>
      <c r="Z64" s="629">
        <v>0</v>
      </c>
      <c r="AA64" s="630">
        <v>0</v>
      </c>
      <c r="AB64" s="628">
        <v>0</v>
      </c>
      <c r="AC64" s="629">
        <v>0</v>
      </c>
      <c r="AD64" s="629">
        <v>0</v>
      </c>
      <c r="AE64" s="629">
        <v>0</v>
      </c>
      <c r="AF64" s="629">
        <v>0</v>
      </c>
      <c r="AG64" s="493"/>
    </row>
    <row r="65" spans="1:40">
      <c r="A65" s="20"/>
      <c r="B65" s="489" t="s">
        <v>76</v>
      </c>
      <c r="C65" s="628">
        <v>0</v>
      </c>
      <c r="D65" s="629">
        <v>0</v>
      </c>
      <c r="E65" s="491"/>
      <c r="F65" s="629">
        <v>0</v>
      </c>
      <c r="G65" s="629">
        <v>0</v>
      </c>
      <c r="H65" s="630">
        <v>0</v>
      </c>
      <c r="I65" s="491"/>
      <c r="J65" s="491"/>
      <c r="K65" s="629">
        <v>0</v>
      </c>
      <c r="L65" s="629">
        <v>0</v>
      </c>
      <c r="M65" s="628">
        <v>0</v>
      </c>
      <c r="N65" s="629">
        <v>0</v>
      </c>
      <c r="O65" s="629">
        <v>0</v>
      </c>
      <c r="P65" s="629">
        <v>0</v>
      </c>
      <c r="Q65" s="629">
        <v>0</v>
      </c>
      <c r="R65" s="629">
        <v>0</v>
      </c>
      <c r="S65" s="491"/>
      <c r="T65" s="491"/>
      <c r="U65" s="628">
        <v>0</v>
      </c>
      <c r="V65" s="629">
        <v>0</v>
      </c>
      <c r="W65" s="629">
        <v>0</v>
      </c>
      <c r="X65" s="629">
        <v>0</v>
      </c>
      <c r="Y65" s="629">
        <v>0</v>
      </c>
      <c r="Z65" s="629">
        <v>0</v>
      </c>
      <c r="AA65" s="630">
        <v>0</v>
      </c>
      <c r="AB65" s="628">
        <v>0</v>
      </c>
      <c r="AC65" s="629">
        <v>0</v>
      </c>
      <c r="AD65" s="629">
        <v>0</v>
      </c>
      <c r="AE65" s="629">
        <v>0</v>
      </c>
      <c r="AF65" s="629">
        <v>0</v>
      </c>
      <c r="AG65" s="493"/>
    </row>
    <row r="66" spans="1:40">
      <c r="A66" s="20"/>
      <c r="B66" s="489" t="s">
        <v>77</v>
      </c>
      <c r="C66" s="628">
        <v>0</v>
      </c>
      <c r="D66" s="629">
        <v>0</v>
      </c>
      <c r="E66" s="491"/>
      <c r="F66" s="629">
        <v>0</v>
      </c>
      <c r="G66" s="629">
        <v>0</v>
      </c>
      <c r="H66" s="630">
        <v>0</v>
      </c>
      <c r="I66" s="491"/>
      <c r="J66" s="491"/>
      <c r="K66" s="629">
        <v>0</v>
      </c>
      <c r="L66" s="629">
        <v>0</v>
      </c>
      <c r="M66" s="628">
        <v>0</v>
      </c>
      <c r="N66" s="629">
        <v>0</v>
      </c>
      <c r="O66" s="629">
        <v>0</v>
      </c>
      <c r="P66" s="629">
        <v>0</v>
      </c>
      <c r="Q66" s="629">
        <v>0</v>
      </c>
      <c r="R66" s="629">
        <v>0</v>
      </c>
      <c r="S66" s="491"/>
      <c r="T66" s="491"/>
      <c r="U66" s="628">
        <v>0</v>
      </c>
      <c r="V66" s="629">
        <v>0</v>
      </c>
      <c r="W66" s="629">
        <v>0</v>
      </c>
      <c r="X66" s="629">
        <v>0</v>
      </c>
      <c r="Y66" s="629">
        <v>0</v>
      </c>
      <c r="Z66" s="629">
        <v>0</v>
      </c>
      <c r="AA66" s="630">
        <v>0</v>
      </c>
      <c r="AB66" s="628">
        <v>0</v>
      </c>
      <c r="AC66" s="629">
        <v>0</v>
      </c>
      <c r="AD66" s="629">
        <v>0</v>
      </c>
      <c r="AE66" s="629">
        <v>0</v>
      </c>
      <c r="AF66" s="629">
        <v>0</v>
      </c>
      <c r="AG66" s="493"/>
    </row>
    <row r="67" spans="1:40">
      <c r="A67" s="20"/>
      <c r="B67" s="489" t="s">
        <v>78</v>
      </c>
      <c r="C67" s="628">
        <v>0</v>
      </c>
      <c r="D67" s="629">
        <v>0</v>
      </c>
      <c r="E67" s="491"/>
      <c r="F67" s="629">
        <v>0</v>
      </c>
      <c r="G67" s="629">
        <v>0</v>
      </c>
      <c r="H67" s="630">
        <v>0</v>
      </c>
      <c r="I67" s="491"/>
      <c r="J67" s="491"/>
      <c r="K67" s="629">
        <v>0</v>
      </c>
      <c r="L67" s="629">
        <v>0</v>
      </c>
      <c r="M67" s="628">
        <v>0</v>
      </c>
      <c r="N67" s="629">
        <v>0</v>
      </c>
      <c r="O67" s="629">
        <v>0</v>
      </c>
      <c r="P67" s="629">
        <v>0</v>
      </c>
      <c r="Q67" s="629">
        <v>0</v>
      </c>
      <c r="R67" s="629">
        <v>0</v>
      </c>
      <c r="S67" s="491"/>
      <c r="T67" s="491"/>
      <c r="U67" s="628">
        <v>0</v>
      </c>
      <c r="V67" s="629">
        <v>0</v>
      </c>
      <c r="W67" s="629">
        <v>0</v>
      </c>
      <c r="X67" s="629">
        <v>0</v>
      </c>
      <c r="Y67" s="629">
        <v>0</v>
      </c>
      <c r="Z67" s="629">
        <v>0</v>
      </c>
      <c r="AA67" s="630">
        <v>0</v>
      </c>
      <c r="AB67" s="628">
        <v>0</v>
      </c>
      <c r="AC67" s="629">
        <v>0</v>
      </c>
      <c r="AD67" s="629">
        <v>0</v>
      </c>
      <c r="AE67" s="629">
        <v>0</v>
      </c>
      <c r="AF67" s="629">
        <v>0</v>
      </c>
      <c r="AG67" s="493"/>
    </row>
    <row r="68" spans="1:40" outlineLevel="1">
      <c r="A68" s="20"/>
      <c r="B68" s="509" t="s">
        <v>79</v>
      </c>
      <c r="C68" s="632">
        <v>0</v>
      </c>
      <c r="D68" s="633">
        <v>0</v>
      </c>
      <c r="E68" s="498"/>
      <c r="F68" s="633">
        <v>0</v>
      </c>
      <c r="G68" s="633">
        <v>0</v>
      </c>
      <c r="H68" s="634">
        <v>0</v>
      </c>
      <c r="I68" s="498"/>
      <c r="J68" s="498"/>
      <c r="K68" s="633">
        <v>0</v>
      </c>
      <c r="L68" s="633">
        <v>0</v>
      </c>
      <c r="M68" s="632">
        <v>0</v>
      </c>
      <c r="N68" s="633">
        <v>0</v>
      </c>
      <c r="O68" s="633">
        <v>0</v>
      </c>
      <c r="P68" s="633">
        <v>0</v>
      </c>
      <c r="Q68" s="633">
        <v>0</v>
      </c>
      <c r="R68" s="633">
        <v>0</v>
      </c>
      <c r="S68" s="498"/>
      <c r="T68" s="498"/>
      <c r="U68" s="632">
        <v>0</v>
      </c>
      <c r="V68" s="633">
        <v>0</v>
      </c>
      <c r="W68" s="633">
        <v>0</v>
      </c>
      <c r="X68" s="633">
        <v>0</v>
      </c>
      <c r="Y68" s="633">
        <v>0</v>
      </c>
      <c r="Z68" s="633">
        <v>0</v>
      </c>
      <c r="AA68" s="634">
        <v>0</v>
      </c>
      <c r="AB68" s="632">
        <v>0</v>
      </c>
      <c r="AC68" s="633">
        <v>0</v>
      </c>
      <c r="AD68" s="633">
        <v>0</v>
      </c>
      <c r="AE68" s="633">
        <v>0</v>
      </c>
      <c r="AF68" s="633">
        <v>0</v>
      </c>
      <c r="AG68" s="500"/>
      <c r="AH68" s="510"/>
    </row>
    <row r="69" spans="1:40" outlineLevel="1">
      <c r="A69" s="20"/>
      <c r="B69" s="20" t="s">
        <v>80</v>
      </c>
      <c r="C69" s="64"/>
      <c r="D69" s="64"/>
      <c r="E69" s="64"/>
      <c r="F69" s="64"/>
      <c r="G69" s="64"/>
      <c r="H69" s="64"/>
      <c r="I69" s="64"/>
      <c r="J69" s="64"/>
      <c r="K69" s="64"/>
      <c r="L69" s="64"/>
      <c r="M69" s="107"/>
      <c r="N69" s="107"/>
      <c r="O69" s="107"/>
      <c r="P69" s="64"/>
      <c r="Q69" s="107"/>
      <c r="R69" s="107"/>
      <c r="S69" s="107"/>
      <c r="T69" s="107"/>
      <c r="U69" s="23"/>
      <c r="V69" s="23"/>
      <c r="W69" s="23"/>
      <c r="X69" s="23"/>
      <c r="Y69" s="23"/>
      <c r="Z69" s="23"/>
      <c r="AA69" s="23"/>
      <c r="AB69" s="23"/>
      <c r="AC69" s="23"/>
      <c r="AD69" s="23"/>
      <c r="AE69" s="23"/>
      <c r="AF69" s="23"/>
      <c r="AG69" s="66">
        <f>((AG57*$A$6)+(AG58*$A$7)+(AG59*$A$8)+(AG60*$A$9)+(AG61*$A$10)+(AG62*$A$11)+(AG63*$A$12)+(AG64*$A$13)+(AG65*$A$14)+(AG66*$A$15)+(AG67*$A$16)+(AG68*$A$17))/366</f>
        <v>0</v>
      </c>
    </row>
    <row r="70" spans="1:40" outlineLevel="1">
      <c r="A70" s="20"/>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c r="AG70" s="20"/>
    </row>
    <row r="71" spans="1:40">
      <c r="A71" s="20"/>
      <c r="B71" t="s">
        <v>85</v>
      </c>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row>
    <row r="72" spans="1:40" ht="27.6">
      <c r="A72" s="20"/>
      <c r="B72" s="97" t="s">
        <v>23</v>
      </c>
      <c r="C72" s="97" t="s">
        <v>24</v>
      </c>
      <c r="D72" s="97" t="s">
        <v>25</v>
      </c>
      <c r="E72" s="97" t="s">
        <v>26</v>
      </c>
      <c r="F72" s="97" t="s">
        <v>27</v>
      </c>
      <c r="G72" s="97" t="s">
        <v>28</v>
      </c>
      <c r="H72" s="97" t="s">
        <v>29</v>
      </c>
      <c r="I72" s="168" t="s">
        <v>30</v>
      </c>
      <c r="J72" s="97" t="s">
        <v>31</v>
      </c>
      <c r="K72" s="97" t="s">
        <v>33</v>
      </c>
      <c r="L72" s="97" t="s">
        <v>34</v>
      </c>
      <c r="M72" s="97" t="s">
        <v>37</v>
      </c>
      <c r="N72" s="97" t="s">
        <v>38</v>
      </c>
      <c r="O72" s="97" t="s">
        <v>39</v>
      </c>
      <c r="P72" s="97" t="s">
        <v>40</v>
      </c>
      <c r="Q72" s="97" t="s">
        <v>41</v>
      </c>
      <c r="R72" s="97" t="s">
        <v>42</v>
      </c>
      <c r="S72" s="97" t="s">
        <v>43</v>
      </c>
      <c r="T72" s="97" t="s">
        <v>45</v>
      </c>
      <c r="U72" s="97" t="s">
        <v>47</v>
      </c>
      <c r="V72" s="97" t="s">
        <v>48</v>
      </c>
      <c r="W72" s="97" t="s">
        <v>49</v>
      </c>
      <c r="X72" s="97" t="s">
        <v>51</v>
      </c>
      <c r="Y72" s="97" t="s">
        <v>52</v>
      </c>
      <c r="Z72" s="97" t="str">
        <f>+Z4</f>
        <v>Mono Araña</v>
      </c>
      <c r="AA72" s="97" t="str">
        <f>+AA4</f>
        <v>Ayombero</v>
      </c>
      <c r="AB72" s="97" t="s">
        <v>56</v>
      </c>
      <c r="AC72" s="97" t="s">
        <v>57</v>
      </c>
      <c r="AD72" s="97" t="s">
        <v>58</v>
      </c>
      <c r="AE72" s="97" t="s">
        <v>59</v>
      </c>
      <c r="AF72" s="97" t="s">
        <v>60</v>
      </c>
      <c r="AG72" s="100" t="s">
        <v>19</v>
      </c>
      <c r="AI72" s="449" t="s">
        <v>105</v>
      </c>
      <c r="AJ72" s="449" t="s">
        <v>106</v>
      </c>
      <c r="AK72" s="449" t="s">
        <v>267</v>
      </c>
      <c r="AL72" s="449" t="s">
        <v>268</v>
      </c>
      <c r="AM72" s="449" t="s">
        <v>269</v>
      </c>
      <c r="AN72" s="449" t="s">
        <v>270</v>
      </c>
    </row>
    <row r="73" spans="1:40">
      <c r="A73" s="20"/>
      <c r="B73" s="35"/>
      <c r="C73" s="35" t="s">
        <v>66</v>
      </c>
      <c r="D73" s="35" t="s">
        <v>66</v>
      </c>
      <c r="E73" s="35" t="s">
        <v>66</v>
      </c>
      <c r="F73" s="35" t="s">
        <v>66</v>
      </c>
      <c r="G73" s="35" t="s">
        <v>66</v>
      </c>
      <c r="H73" s="35" t="s">
        <v>66</v>
      </c>
      <c r="I73" s="36" t="s">
        <v>66</v>
      </c>
      <c r="J73" s="35" t="s">
        <v>66</v>
      </c>
      <c r="K73" s="35" t="s">
        <v>66</v>
      </c>
      <c r="L73" s="35" t="s">
        <v>66</v>
      </c>
      <c r="M73" s="35" t="s">
        <v>66</v>
      </c>
      <c r="N73" s="35" t="s">
        <v>66</v>
      </c>
      <c r="O73" s="35" t="s">
        <v>66</v>
      </c>
      <c r="P73" s="35" t="s">
        <v>66</v>
      </c>
      <c r="Q73" s="35" t="s">
        <v>66</v>
      </c>
      <c r="R73" s="35" t="s">
        <v>66</v>
      </c>
      <c r="S73" s="35" t="s">
        <v>66</v>
      </c>
      <c r="T73" s="35" t="s">
        <v>66</v>
      </c>
      <c r="U73" s="38" t="s">
        <v>66</v>
      </c>
      <c r="V73" s="38" t="s">
        <v>66</v>
      </c>
      <c r="W73" s="38" t="s">
        <v>66</v>
      </c>
      <c r="X73" s="38" t="s">
        <v>66</v>
      </c>
      <c r="Y73" s="38" t="s">
        <v>66</v>
      </c>
      <c r="Z73" s="38" t="s">
        <v>66</v>
      </c>
      <c r="AA73" s="38" t="s">
        <v>66</v>
      </c>
      <c r="AB73" s="38" t="s">
        <v>66</v>
      </c>
      <c r="AC73" s="38" t="s">
        <v>66</v>
      </c>
      <c r="AD73" s="38" t="s">
        <v>66</v>
      </c>
      <c r="AE73" s="38" t="s">
        <v>66</v>
      </c>
      <c r="AF73" s="38" t="s">
        <v>66</v>
      </c>
      <c r="AG73" s="40" t="s">
        <v>66</v>
      </c>
      <c r="AI73" s="450" t="s">
        <v>67</v>
      </c>
      <c r="AJ73" s="450" t="s">
        <v>67</v>
      </c>
      <c r="AK73" s="450" t="s">
        <v>67</v>
      </c>
      <c r="AL73" s="450" t="s">
        <v>67</v>
      </c>
      <c r="AM73" s="450" t="s">
        <v>67</v>
      </c>
      <c r="AN73" s="450" t="s">
        <v>67</v>
      </c>
    </row>
    <row r="74" spans="1:40">
      <c r="A74" s="444">
        <v>31</v>
      </c>
      <c r="B74" s="489" t="s">
        <v>68</v>
      </c>
      <c r="C74" s="490">
        <f t="shared" ref="C74:AF82" si="19">+C40-C57</f>
        <v>431.74032258064517</v>
      </c>
      <c r="D74" s="491">
        <f>+D40-D57</f>
        <v>301.04322580645163</v>
      </c>
      <c r="E74" s="491">
        <f t="shared" si="19"/>
        <v>0</v>
      </c>
      <c r="F74" s="491">
        <f t="shared" si="19"/>
        <v>4427.04</v>
      </c>
      <c r="G74" s="491">
        <f t="shared" si="19"/>
        <v>2372.2358064516129</v>
      </c>
      <c r="H74" s="492">
        <f t="shared" si="19"/>
        <v>0</v>
      </c>
      <c r="I74" s="491">
        <f t="shared" si="19"/>
        <v>0</v>
      </c>
      <c r="J74" s="491">
        <f t="shared" si="19"/>
        <v>0</v>
      </c>
      <c r="K74" s="491">
        <f t="shared" si="19"/>
        <v>846.050322580645</v>
      </c>
      <c r="L74" s="491">
        <f t="shared" si="19"/>
        <v>206.36032258064515</v>
      </c>
      <c r="M74" s="490">
        <f t="shared" si="19"/>
        <v>5846.6422580645158</v>
      </c>
      <c r="N74" s="491">
        <f t="shared" si="19"/>
        <v>0</v>
      </c>
      <c r="O74" s="491">
        <f t="shared" si="19"/>
        <v>273.25516129032258</v>
      </c>
      <c r="P74" s="491">
        <f t="shared" si="19"/>
        <v>319.77387096774191</v>
      </c>
      <c r="Q74" s="491">
        <f t="shared" si="19"/>
        <v>0</v>
      </c>
      <c r="R74" s="491">
        <f t="shared" si="19"/>
        <v>224.38064516129032</v>
      </c>
      <c r="S74" s="491">
        <f t="shared" si="19"/>
        <v>0</v>
      </c>
      <c r="T74" s="491">
        <f t="shared" si="19"/>
        <v>0</v>
      </c>
      <c r="U74" s="490">
        <f t="shared" si="19"/>
        <v>0</v>
      </c>
      <c r="V74" s="491">
        <f t="shared" si="19"/>
        <v>183.57354838709676</v>
      </c>
      <c r="W74" s="491">
        <f t="shared" si="19"/>
        <v>123.32870967741937</v>
      </c>
      <c r="X74" s="491">
        <f t="shared" si="19"/>
        <v>0</v>
      </c>
      <c r="Y74" s="491">
        <f t="shared" si="19"/>
        <v>1.6035483870967742</v>
      </c>
      <c r="Z74" s="491">
        <f t="shared" si="19"/>
        <v>442.03580645161293</v>
      </c>
      <c r="AA74" s="492">
        <f t="shared" si="19"/>
        <v>174.77870967741936</v>
      </c>
      <c r="AB74" s="490">
        <f t="shared" si="19"/>
        <v>10616.836451612902</v>
      </c>
      <c r="AC74" s="491">
        <f t="shared" si="19"/>
        <v>546.55032258064512</v>
      </c>
      <c r="AD74" s="491">
        <f t="shared" si="19"/>
        <v>93.768387096774205</v>
      </c>
      <c r="AE74" s="491">
        <f t="shared" si="19"/>
        <v>0</v>
      </c>
      <c r="AF74" s="491">
        <f t="shared" si="19"/>
        <v>8.1822580645161285</v>
      </c>
      <c r="AG74" s="493">
        <f t="shared" ref="AG74:AG85" si="20">SUM(C74:AF74)</f>
        <v>27439.179677419357</v>
      </c>
      <c r="AH74" s="54"/>
      <c r="AI74" s="494">
        <f>+SUM(C74:H74)*A74</f>
        <v>233493.84</v>
      </c>
      <c r="AJ74" s="494">
        <f t="shared" ref="AJ74:AJ85" si="21">+SUM(M74:T74)*A74</f>
        <v>206585.60999999996</v>
      </c>
      <c r="AK74" s="494">
        <f>+(AB74+AE74)*A74</f>
        <v>329121.93</v>
      </c>
      <c r="AL74" s="494">
        <f>AA74*A74</f>
        <v>5418.14</v>
      </c>
      <c r="AM74" s="494">
        <f>Z74*A74</f>
        <v>13703.11</v>
      </c>
      <c r="AN74" s="494">
        <f>+(U74+V74+W74+AC74+Y74+AF74+AD74)*A74</f>
        <v>29667.209999999995</v>
      </c>
    </row>
    <row r="75" spans="1:40">
      <c r="A75" s="446">
        <v>29</v>
      </c>
      <c r="B75" s="489" t="s">
        <v>69</v>
      </c>
      <c r="C75" s="490">
        <f t="shared" si="19"/>
        <v>473.56857142857143</v>
      </c>
      <c r="D75" s="491">
        <f t="shared" si="19"/>
        <v>335.60250000000002</v>
      </c>
      <c r="E75" s="491">
        <f t="shared" si="19"/>
        <v>0</v>
      </c>
      <c r="F75" s="491">
        <f t="shared" si="19"/>
        <v>4054.3535714285713</v>
      </c>
      <c r="G75" s="491">
        <f t="shared" si="19"/>
        <v>2297.0700000000002</v>
      </c>
      <c r="H75" s="492">
        <f t="shared" si="19"/>
        <v>23.091785714285717</v>
      </c>
      <c r="I75" s="491">
        <f t="shared" si="19"/>
        <v>0</v>
      </c>
      <c r="J75" s="491">
        <f t="shared" si="19"/>
        <v>0</v>
      </c>
      <c r="K75" s="491">
        <f t="shared" si="19"/>
        <v>812.29357142857145</v>
      </c>
      <c r="L75" s="491">
        <f t="shared" si="19"/>
        <v>155.42398809523809</v>
      </c>
      <c r="M75" s="490">
        <f t="shared" si="19"/>
        <v>3612.0385714285717</v>
      </c>
      <c r="N75" s="491">
        <f t="shared" si="19"/>
        <v>158.02285714285716</v>
      </c>
      <c r="O75" s="491">
        <f t="shared" si="19"/>
        <v>156.63928571428571</v>
      </c>
      <c r="P75" s="491">
        <f t="shared" si="19"/>
        <v>309.80464285714288</v>
      </c>
      <c r="Q75" s="491">
        <f t="shared" si="19"/>
        <v>0</v>
      </c>
      <c r="R75" s="491">
        <f t="shared" si="19"/>
        <v>227.02285714285713</v>
      </c>
      <c r="S75" s="491">
        <f t="shared" si="19"/>
        <v>0</v>
      </c>
      <c r="T75" s="491">
        <f t="shared" si="19"/>
        <v>0</v>
      </c>
      <c r="U75" s="490">
        <f t="shared" si="19"/>
        <v>0</v>
      </c>
      <c r="V75" s="491">
        <f t="shared" si="19"/>
        <v>171.70464285714286</v>
      </c>
      <c r="W75" s="491">
        <f t="shared" si="19"/>
        <v>183.01714285714283</v>
      </c>
      <c r="X75" s="491">
        <f t="shared" si="19"/>
        <v>0</v>
      </c>
      <c r="Y75" s="491">
        <f t="shared" si="19"/>
        <v>1.3107142857142857</v>
      </c>
      <c r="Z75" s="491">
        <f t="shared" si="19"/>
        <v>305.21428571428572</v>
      </c>
      <c r="AA75" s="492">
        <f t="shared" si="19"/>
        <v>172.98999999999998</v>
      </c>
      <c r="AB75" s="490">
        <f t="shared" si="19"/>
        <v>12744.385357142857</v>
      </c>
      <c r="AC75" s="491">
        <f t="shared" si="19"/>
        <v>540.29499999999996</v>
      </c>
      <c r="AD75" s="491">
        <f t="shared" si="19"/>
        <v>97.421785714285718</v>
      </c>
      <c r="AE75" s="491">
        <f t="shared" si="19"/>
        <v>0</v>
      </c>
      <c r="AF75" s="491">
        <f t="shared" si="19"/>
        <v>4.5210714285714291</v>
      </c>
      <c r="AG75" s="493">
        <f t="shared" si="20"/>
        <v>26835.792202380951</v>
      </c>
      <c r="AH75" s="54"/>
      <c r="AI75" s="494">
        <f t="shared" ref="AI75:AI85" si="22">+SUM(C75:H75)*A75</f>
        <v>208326.90642857141</v>
      </c>
      <c r="AJ75" s="494">
        <f t="shared" si="21"/>
        <v>129442.31821428571</v>
      </c>
      <c r="AK75" s="494">
        <f>+(AB75+AE75)*A75</f>
        <v>369587.17535714287</v>
      </c>
      <c r="AL75" s="494">
        <f t="shared" ref="AL75:AL85" si="23">AA75*A75</f>
        <v>5016.7099999999991</v>
      </c>
      <c r="AM75" s="494">
        <f t="shared" ref="AM75:AM85" si="24">Z75*A75</f>
        <v>8851.2142857142862</v>
      </c>
      <c r="AN75" s="494">
        <f t="shared" ref="AN75:AN85" si="25">+(U75+V75+W75+AC75+Y75+AF75+AD75)*A75</f>
        <v>28949.840357142857</v>
      </c>
    </row>
    <row r="76" spans="1:40">
      <c r="A76" s="446">
        <v>31</v>
      </c>
      <c r="B76" s="489" t="s">
        <v>70</v>
      </c>
      <c r="C76" s="490">
        <f t="shared" si="19"/>
        <v>420.81612903225806</v>
      </c>
      <c r="D76" s="491">
        <f t="shared" si="19"/>
        <v>344.07967741935482</v>
      </c>
      <c r="E76" s="491">
        <f t="shared" si="19"/>
        <v>0</v>
      </c>
      <c r="F76" s="491">
        <f t="shared" si="19"/>
        <v>4074.9741935483871</v>
      </c>
      <c r="G76" s="491">
        <f t="shared" si="19"/>
        <v>2241.7870967741933</v>
      </c>
      <c r="H76" s="492">
        <f t="shared" si="19"/>
        <v>32.313548387096773</v>
      </c>
      <c r="I76" s="491">
        <f t="shared" si="19"/>
        <v>0</v>
      </c>
      <c r="J76" s="491">
        <f t="shared" si="19"/>
        <v>0</v>
      </c>
      <c r="K76" s="491">
        <f t="shared" si="19"/>
        <v>794.83870967741939</v>
      </c>
      <c r="L76" s="491">
        <f t="shared" si="19"/>
        <v>113.77784946236562</v>
      </c>
      <c r="M76" s="490">
        <f t="shared" si="19"/>
        <v>5042.8683870967743</v>
      </c>
      <c r="N76" s="491">
        <f t="shared" si="19"/>
        <v>404.15354838709681</v>
      </c>
      <c r="O76" s="491">
        <f t="shared" si="19"/>
        <v>251.11258064516127</v>
      </c>
      <c r="P76" s="491">
        <f t="shared" si="19"/>
        <v>263.5396774193548</v>
      </c>
      <c r="Q76" s="491">
        <f t="shared" si="19"/>
        <v>0</v>
      </c>
      <c r="R76" s="491">
        <f t="shared" si="19"/>
        <v>169.37322580645161</v>
      </c>
      <c r="S76" s="491">
        <f t="shared" si="19"/>
        <v>0</v>
      </c>
      <c r="T76" s="491">
        <f t="shared" si="19"/>
        <v>0</v>
      </c>
      <c r="U76" s="490">
        <f t="shared" si="19"/>
        <v>0</v>
      </c>
      <c r="V76" s="491">
        <f t="shared" si="19"/>
        <v>172.74290322580643</v>
      </c>
      <c r="W76" s="491">
        <f t="shared" si="19"/>
        <v>240.4493548387097</v>
      </c>
      <c r="X76" s="491">
        <f t="shared" si="19"/>
        <v>0</v>
      </c>
      <c r="Y76" s="491">
        <f t="shared" si="19"/>
        <v>1.5525806451612905</v>
      </c>
      <c r="Z76" s="491">
        <f t="shared" si="19"/>
        <v>163.24419354838707</v>
      </c>
      <c r="AA76" s="492">
        <f t="shared" si="19"/>
        <v>175.99483870967742</v>
      </c>
      <c r="AB76" s="490">
        <f t="shared" si="19"/>
        <v>14596.796129032258</v>
      </c>
      <c r="AC76" s="491">
        <f t="shared" si="19"/>
        <v>516.51483870967741</v>
      </c>
      <c r="AD76" s="491">
        <f t="shared" si="19"/>
        <v>79.635483870967732</v>
      </c>
      <c r="AE76" s="491">
        <f t="shared" si="19"/>
        <v>0</v>
      </c>
      <c r="AF76" s="491">
        <f t="shared" si="19"/>
        <v>0</v>
      </c>
      <c r="AG76" s="493">
        <f t="shared" si="20"/>
        <v>30100.564946236558</v>
      </c>
      <c r="AH76" s="54"/>
      <c r="AI76" s="494">
        <f t="shared" si="22"/>
        <v>220533.09</v>
      </c>
      <c r="AJ76" s="494">
        <f t="shared" si="21"/>
        <v>190062.47</v>
      </c>
      <c r="AK76" s="494">
        <f t="shared" ref="AK76:AK85" si="26">+(AB76+AE76)*A76</f>
        <v>452500.68</v>
      </c>
      <c r="AL76" s="494">
        <f t="shared" si="23"/>
        <v>5455.84</v>
      </c>
      <c r="AM76" s="494">
        <f t="shared" si="24"/>
        <v>5060.57</v>
      </c>
      <c r="AN76" s="494">
        <f t="shared" si="25"/>
        <v>31337.75</v>
      </c>
    </row>
    <row r="77" spans="1:40">
      <c r="A77" s="446">
        <v>30</v>
      </c>
      <c r="B77" s="489" t="s">
        <v>71</v>
      </c>
      <c r="C77" s="490">
        <f t="shared" si="19"/>
        <v>381.76577839172802</v>
      </c>
      <c r="D77" s="491">
        <f t="shared" si="19"/>
        <v>252.15957881211199</v>
      </c>
      <c r="E77" s="491">
        <f t="shared" si="19"/>
        <v>0</v>
      </c>
      <c r="F77" s="491">
        <f t="shared" si="19"/>
        <v>5211.9247754576199</v>
      </c>
      <c r="G77" s="491">
        <f t="shared" si="19"/>
        <v>2302.9961860456801</v>
      </c>
      <c r="H77" s="492">
        <f t="shared" si="19"/>
        <v>184.75458667065701</v>
      </c>
      <c r="I77" s="491">
        <f t="shared" si="19"/>
        <v>0</v>
      </c>
      <c r="J77" s="491">
        <f t="shared" si="19"/>
        <v>0</v>
      </c>
      <c r="K77" s="491">
        <f t="shared" si="19"/>
        <v>764.54291702584601</v>
      </c>
      <c r="L77" s="491">
        <f t="shared" si="19"/>
        <v>194.95844384159034</v>
      </c>
      <c r="M77" s="490">
        <f t="shared" si="19"/>
        <v>5864.3592625408901</v>
      </c>
      <c r="N77" s="491">
        <f t="shared" si="19"/>
        <v>481.15600102667401</v>
      </c>
      <c r="O77" s="491">
        <f t="shared" si="19"/>
        <v>550.68306433379098</v>
      </c>
      <c r="P77" s="491">
        <f t="shared" si="19"/>
        <v>143.655635639558</v>
      </c>
      <c r="Q77" s="491">
        <f t="shared" si="19"/>
        <v>0</v>
      </c>
      <c r="R77" s="491">
        <f t="shared" si="19"/>
        <v>579.95352119848405</v>
      </c>
      <c r="S77" s="491">
        <f t="shared" si="19"/>
        <v>0</v>
      </c>
      <c r="T77" s="491">
        <f t="shared" si="19"/>
        <v>0</v>
      </c>
      <c r="U77" s="490">
        <f t="shared" si="19"/>
        <v>0</v>
      </c>
      <c r="V77" s="491">
        <f t="shared" si="19"/>
        <v>160.06143558258401</v>
      </c>
      <c r="W77" s="491">
        <f t="shared" si="19"/>
        <v>200.826618740692</v>
      </c>
      <c r="X77" s="491">
        <f t="shared" si="19"/>
        <v>0</v>
      </c>
      <c r="Y77" s="491">
        <f t="shared" si="19"/>
        <v>2.8192960472892499</v>
      </c>
      <c r="Z77" s="491">
        <f t="shared" si="19"/>
        <v>304.14685147121497</v>
      </c>
      <c r="AA77" s="492">
        <f t="shared" si="19"/>
        <v>159.43256695292999</v>
      </c>
      <c r="AB77" s="490">
        <f t="shared" si="19"/>
        <v>14564.6328353712</v>
      </c>
      <c r="AC77" s="491">
        <f t="shared" si="19"/>
        <v>490.56184431790899</v>
      </c>
      <c r="AD77" s="491">
        <f t="shared" si="19"/>
        <v>78.482462631868998</v>
      </c>
      <c r="AE77" s="491">
        <f t="shared" si="19"/>
        <v>0</v>
      </c>
      <c r="AF77" s="491">
        <f t="shared" si="19"/>
        <v>8.0345688729751608</v>
      </c>
      <c r="AG77" s="493">
        <f t="shared" si="20"/>
        <v>32881.908230973291</v>
      </c>
      <c r="AH77" s="54"/>
      <c r="AI77" s="494">
        <f t="shared" si="22"/>
        <v>250008.02716133388</v>
      </c>
      <c r="AJ77" s="494">
        <f t="shared" si="21"/>
        <v>228594.22454218188</v>
      </c>
      <c r="AK77" s="494">
        <f t="shared" si="26"/>
        <v>436938.98506113602</v>
      </c>
      <c r="AL77" s="494">
        <f t="shared" si="23"/>
        <v>4782.9770085878999</v>
      </c>
      <c r="AM77" s="494">
        <f t="shared" si="24"/>
        <v>9124.405544136449</v>
      </c>
      <c r="AN77" s="494">
        <f t="shared" si="25"/>
        <v>28223.586785799551</v>
      </c>
    </row>
    <row r="78" spans="1:40">
      <c r="A78" s="446">
        <v>31</v>
      </c>
      <c r="B78" s="489" t="s">
        <v>72</v>
      </c>
      <c r="C78" s="490">
        <f t="shared" si="19"/>
        <v>377.03814852488102</v>
      </c>
      <c r="D78" s="491">
        <f t="shared" si="19"/>
        <v>249.26493255374501</v>
      </c>
      <c r="E78" s="491">
        <f t="shared" si="19"/>
        <v>0</v>
      </c>
      <c r="F78" s="491">
        <f t="shared" si="19"/>
        <v>5140.9180703751499</v>
      </c>
      <c r="G78" s="491">
        <f t="shared" si="19"/>
        <v>2260.8251960324101</v>
      </c>
      <c r="H78" s="492">
        <f t="shared" si="19"/>
        <v>167.21290016780699</v>
      </c>
      <c r="I78" s="491">
        <f t="shared" si="19"/>
        <v>0</v>
      </c>
      <c r="J78" s="491">
        <f t="shared" si="19"/>
        <v>0</v>
      </c>
      <c r="K78" s="491">
        <f t="shared" si="19"/>
        <v>735.18982611003401</v>
      </c>
      <c r="L78" s="491">
        <f t="shared" si="19"/>
        <v>187.47340565805848</v>
      </c>
      <c r="M78" s="490">
        <f t="shared" si="19"/>
        <v>5787.5780126929503</v>
      </c>
      <c r="N78" s="491">
        <f t="shared" si="19"/>
        <v>469.50283523906302</v>
      </c>
      <c r="O78" s="491">
        <f t="shared" si="19"/>
        <v>537.75211315178399</v>
      </c>
      <c r="P78" s="491">
        <f t="shared" si="19"/>
        <v>141.399805222114</v>
      </c>
      <c r="Q78" s="491">
        <f t="shared" si="19"/>
        <v>0</v>
      </c>
      <c r="R78" s="491">
        <f t="shared" si="19"/>
        <v>566.75107847522702</v>
      </c>
      <c r="S78" s="491">
        <f t="shared" si="19"/>
        <v>0</v>
      </c>
      <c r="T78" s="491">
        <f t="shared" si="19"/>
        <v>0</v>
      </c>
      <c r="U78" s="490">
        <f t="shared" si="19"/>
        <v>0</v>
      </c>
      <c r="V78" s="491">
        <f t="shared" si="19"/>
        <v>158.793325393233</v>
      </c>
      <c r="W78" s="491">
        <f t="shared" si="19"/>
        <v>196.568197896773</v>
      </c>
      <c r="X78" s="491">
        <f t="shared" si="19"/>
        <v>0</v>
      </c>
      <c r="Y78" s="491">
        <f t="shared" si="19"/>
        <v>2.7958698532831101</v>
      </c>
      <c r="Z78" s="491">
        <f t="shared" si="19"/>
        <v>156.75082809433101</v>
      </c>
      <c r="AA78" s="492">
        <f t="shared" si="19"/>
        <v>157.45050612359</v>
      </c>
      <c r="AB78" s="490">
        <f t="shared" si="19"/>
        <v>14309.1038626177</v>
      </c>
      <c r="AC78" s="491">
        <f t="shared" si="19"/>
        <v>485.17714390802001</v>
      </c>
      <c r="AD78" s="491">
        <f t="shared" si="19"/>
        <v>77.291287086009007</v>
      </c>
      <c r="AE78" s="491">
        <f t="shared" si="19"/>
        <v>0</v>
      </c>
      <c r="AF78" s="491">
        <f t="shared" si="19"/>
        <v>7.8690057988296997</v>
      </c>
      <c r="AG78" s="493">
        <f t="shared" si="20"/>
        <v>32172.70635097499</v>
      </c>
      <c r="AH78" s="54"/>
      <c r="AI78" s="494">
        <f t="shared" si="22"/>
        <v>254053.03667727381</v>
      </c>
      <c r="AJ78" s="494">
        <f t="shared" si="21"/>
        <v>232592.49918821527</v>
      </c>
      <c r="AK78" s="494">
        <f t="shared" si="26"/>
        <v>443582.2197411487</v>
      </c>
      <c r="AL78" s="494">
        <f t="shared" si="23"/>
        <v>4880.9656898312896</v>
      </c>
      <c r="AM78" s="494">
        <f t="shared" si="24"/>
        <v>4859.2756709242612</v>
      </c>
      <c r="AN78" s="494">
        <f t="shared" si="25"/>
        <v>28783.339728020579</v>
      </c>
    </row>
    <row r="79" spans="1:40">
      <c r="A79" s="446">
        <v>30</v>
      </c>
      <c r="B79" s="489" t="s">
        <v>73</v>
      </c>
      <c r="C79" s="490">
        <f t="shared" si="19"/>
        <v>372.39171718038898</v>
      </c>
      <c r="D79" s="491">
        <f t="shared" si="19"/>
        <v>246.41975201859</v>
      </c>
      <c r="E79" s="491">
        <f t="shared" si="19"/>
        <v>0</v>
      </c>
      <c r="F79" s="491">
        <f t="shared" si="19"/>
        <v>4916.0429890672403</v>
      </c>
      <c r="G79" s="491">
        <f t="shared" si="19"/>
        <v>2220.9038497538199</v>
      </c>
      <c r="H79" s="492">
        <f t="shared" si="19"/>
        <v>164.45100670292001</v>
      </c>
      <c r="I79" s="491">
        <f t="shared" si="19"/>
        <v>0</v>
      </c>
      <c r="J79" s="491">
        <f t="shared" si="19"/>
        <v>0</v>
      </c>
      <c r="K79" s="491">
        <f t="shared" si="19"/>
        <v>707.17175534661499</v>
      </c>
      <c r="L79" s="491">
        <f t="shared" si="19"/>
        <v>180.32879761338725</v>
      </c>
      <c r="M79" s="490">
        <f t="shared" si="19"/>
        <v>5744.2673598250603</v>
      </c>
      <c r="N79" s="491">
        <f t="shared" si="19"/>
        <v>458.20495915718101</v>
      </c>
      <c r="O79" s="491">
        <f t="shared" si="19"/>
        <v>525.23344174631802</v>
      </c>
      <c r="P79" s="491">
        <f t="shared" si="19"/>
        <v>139.191280459681</v>
      </c>
      <c r="Q79" s="491">
        <f t="shared" si="19"/>
        <v>0</v>
      </c>
      <c r="R79" s="491">
        <f t="shared" si="19"/>
        <v>553.92777715174498</v>
      </c>
      <c r="S79" s="491">
        <f t="shared" si="19"/>
        <v>0</v>
      </c>
      <c r="T79" s="491">
        <f t="shared" si="19"/>
        <v>0</v>
      </c>
      <c r="U79" s="490">
        <f t="shared" si="19"/>
        <v>0</v>
      </c>
      <c r="V79" s="491">
        <f t="shared" si="19"/>
        <v>157.535318420717</v>
      </c>
      <c r="W79" s="491">
        <f t="shared" si="19"/>
        <v>192.39632435781201</v>
      </c>
      <c r="X79" s="491">
        <f t="shared" si="19"/>
        <v>0</v>
      </c>
      <c r="Y79" s="491">
        <f t="shared" si="19"/>
        <v>2.77263950432503</v>
      </c>
      <c r="Z79" s="491">
        <f t="shared" si="19"/>
        <v>293.22482341941401</v>
      </c>
      <c r="AA79" s="492">
        <f t="shared" si="19"/>
        <v>155.493256571736</v>
      </c>
      <c r="AB79" s="490">
        <f t="shared" si="19"/>
        <v>14851.504395255701</v>
      </c>
      <c r="AC79" s="491">
        <f t="shared" si="19"/>
        <v>479.85397441801501</v>
      </c>
      <c r="AD79" s="491">
        <f t="shared" si="19"/>
        <v>76.118389112213194</v>
      </c>
      <c r="AE79" s="491">
        <f t="shared" si="19"/>
        <v>0</v>
      </c>
      <c r="AF79" s="491">
        <f t="shared" si="19"/>
        <v>7.7069052179481696</v>
      </c>
      <c r="AG79" s="493">
        <f t="shared" si="20"/>
        <v>32445.140712300828</v>
      </c>
      <c r="AH79" s="54"/>
      <c r="AI79" s="494">
        <f t="shared" si="22"/>
        <v>237606.27944168879</v>
      </c>
      <c r="AJ79" s="494">
        <f t="shared" si="21"/>
        <v>222624.7445501996</v>
      </c>
      <c r="AK79" s="494">
        <f t="shared" si="26"/>
        <v>445545.13185767102</v>
      </c>
      <c r="AL79" s="494">
        <f t="shared" si="23"/>
        <v>4664.7976971520802</v>
      </c>
      <c r="AM79" s="494">
        <f t="shared" si="24"/>
        <v>8796.7447025824204</v>
      </c>
      <c r="AN79" s="494">
        <f t="shared" si="25"/>
        <v>27491.506530930914</v>
      </c>
    </row>
    <row r="80" spans="1:40">
      <c r="A80" s="446">
        <v>31</v>
      </c>
      <c r="B80" s="489" t="s">
        <v>74</v>
      </c>
      <c r="C80" s="490">
        <f t="shared" si="19"/>
        <v>367.82556129837099</v>
      </c>
      <c r="D80" s="491">
        <f t="shared" si="19"/>
        <v>243.62343286536199</v>
      </c>
      <c r="E80" s="491">
        <f t="shared" si="19"/>
        <v>0</v>
      </c>
      <c r="F80" s="491">
        <f t="shared" si="19"/>
        <v>5589.11313529156</v>
      </c>
      <c r="G80" s="491">
        <f t="shared" si="19"/>
        <v>2230.0686622809098</v>
      </c>
      <c r="H80" s="492">
        <f t="shared" si="19"/>
        <v>153.655756625854</v>
      </c>
      <c r="I80" s="491">
        <f t="shared" si="19"/>
        <v>0</v>
      </c>
      <c r="J80" s="491">
        <f t="shared" si="19"/>
        <v>0</v>
      </c>
      <c r="K80" s="491">
        <f t="shared" si="19"/>
        <v>680.43192668802897</v>
      </c>
      <c r="L80" s="491">
        <f t="shared" si="19"/>
        <v>173.51014130544709</v>
      </c>
      <c r="M80" s="490">
        <f t="shared" si="19"/>
        <v>6711.7871987086601</v>
      </c>
      <c r="N80" s="491">
        <f t="shared" si="19"/>
        <v>447.25291205866603</v>
      </c>
      <c r="O80" s="491">
        <f t="shared" si="19"/>
        <v>513.11486552092799</v>
      </c>
      <c r="P80" s="491">
        <f t="shared" si="19"/>
        <v>137.029318364906</v>
      </c>
      <c r="Q80" s="491">
        <f t="shared" si="19"/>
        <v>0</v>
      </c>
      <c r="R80" s="491">
        <f t="shared" si="19"/>
        <v>541.47439886514599</v>
      </c>
      <c r="S80" s="491">
        <f t="shared" si="19"/>
        <v>0</v>
      </c>
      <c r="T80" s="491">
        <f t="shared" si="19"/>
        <v>0</v>
      </c>
      <c r="U80" s="490">
        <f t="shared" si="19"/>
        <v>207.82949932915699</v>
      </c>
      <c r="V80" s="491">
        <f t="shared" si="19"/>
        <v>156.287443038372</v>
      </c>
      <c r="W80" s="491">
        <f t="shared" si="19"/>
        <v>137.163206421268</v>
      </c>
      <c r="X80" s="491">
        <f t="shared" si="19"/>
        <v>0</v>
      </c>
      <c r="Y80" s="491">
        <f t="shared" si="19"/>
        <v>2.7496054691373399</v>
      </c>
      <c r="Z80" s="491">
        <f t="shared" si="19"/>
        <v>286.26328072048699</v>
      </c>
      <c r="AA80" s="492">
        <f t="shared" si="19"/>
        <v>153.560771384004</v>
      </c>
      <c r="AB80" s="490">
        <f t="shared" si="19"/>
        <v>15302.4523989632</v>
      </c>
      <c r="AC80" s="491">
        <f t="shared" si="19"/>
        <v>474.59225556526701</v>
      </c>
      <c r="AD80" s="491">
        <f t="shared" si="19"/>
        <v>74.963679879978002</v>
      </c>
      <c r="AE80" s="491">
        <f t="shared" si="19"/>
        <v>0</v>
      </c>
      <c r="AF80" s="491">
        <f t="shared" si="19"/>
        <v>7.5482301084216097</v>
      </c>
      <c r="AG80" s="493">
        <f t="shared" si="20"/>
        <v>34592.297680753123</v>
      </c>
      <c r="AH80" s="54"/>
      <c r="AI80" s="494">
        <f t="shared" si="22"/>
        <v>266112.88299922377</v>
      </c>
      <c r="AJ80" s="494">
        <f t="shared" si="21"/>
        <v>258870.41949906747</v>
      </c>
      <c r="AK80" s="494">
        <f t="shared" si="26"/>
        <v>474376.02436785918</v>
      </c>
      <c r="AL80" s="494">
        <f t="shared" si="23"/>
        <v>4760.3839129041244</v>
      </c>
      <c r="AM80" s="494">
        <f t="shared" si="24"/>
        <v>8874.1617023350973</v>
      </c>
      <c r="AN80" s="494">
        <f t="shared" si="25"/>
        <v>32895.151514159625</v>
      </c>
    </row>
    <row r="81" spans="1:40">
      <c r="A81" s="446">
        <v>31</v>
      </c>
      <c r="B81" s="489" t="s">
        <v>75</v>
      </c>
      <c r="C81" s="490">
        <f t="shared" si="19"/>
        <v>363.26433186096301</v>
      </c>
      <c r="D81" s="491">
        <f t="shared" si="19"/>
        <v>240.829792480225</v>
      </c>
      <c r="E81" s="491">
        <f t="shared" si="19"/>
        <v>0</v>
      </c>
      <c r="F81" s="491">
        <f t="shared" si="19"/>
        <v>6001.5955418407002</v>
      </c>
      <c r="G81" s="491">
        <f t="shared" si="19"/>
        <v>2323.5519059671801</v>
      </c>
      <c r="H81" s="492">
        <f t="shared" si="19"/>
        <v>143.71901216904001</v>
      </c>
      <c r="I81" s="491">
        <f t="shared" si="19"/>
        <v>0</v>
      </c>
      <c r="J81" s="491">
        <f t="shared" si="19"/>
        <v>0</v>
      </c>
      <c r="K81" s="491">
        <f t="shared" si="19"/>
        <v>654.484131761051</v>
      </c>
      <c r="L81" s="491">
        <f t="shared" si="19"/>
        <v>166.89345359906775</v>
      </c>
      <c r="M81" s="490">
        <f t="shared" si="19"/>
        <v>7600.6134016629203</v>
      </c>
      <c r="N81" s="491">
        <f t="shared" si="19"/>
        <v>436.459732046753</v>
      </c>
      <c r="O81" s="491">
        <f t="shared" si="19"/>
        <v>501.18796584439502</v>
      </c>
      <c r="P81" s="491">
        <f t="shared" si="19"/>
        <v>134.877987317737</v>
      </c>
      <c r="Q81" s="491">
        <f t="shared" si="19"/>
        <v>0</v>
      </c>
      <c r="R81" s="491">
        <f t="shared" si="19"/>
        <v>529.17969937912596</v>
      </c>
      <c r="S81" s="491">
        <f t="shared" si="19"/>
        <v>0</v>
      </c>
      <c r="T81" s="491">
        <f t="shared" si="19"/>
        <v>0</v>
      </c>
      <c r="U81" s="490">
        <f t="shared" si="19"/>
        <v>205.311522486961</v>
      </c>
      <c r="V81" s="491">
        <f t="shared" si="19"/>
        <v>155.02932436216301</v>
      </c>
      <c r="W81" s="491">
        <f t="shared" si="19"/>
        <v>343.146893536927</v>
      </c>
      <c r="X81" s="491">
        <f t="shared" si="19"/>
        <v>0</v>
      </c>
      <c r="Y81" s="491">
        <f t="shared" si="19"/>
        <v>2.72639164872322</v>
      </c>
      <c r="Z81" s="491">
        <f t="shared" si="19"/>
        <v>279.37379870920802</v>
      </c>
      <c r="AA81" s="492">
        <f t="shared" si="19"/>
        <v>195.119213503276</v>
      </c>
      <c r="AB81" s="490">
        <f t="shared" si="19"/>
        <v>15388.878628721</v>
      </c>
      <c r="AC81" s="491">
        <f t="shared" si="19"/>
        <v>320.17604477871498</v>
      </c>
      <c r="AD81" s="491">
        <f t="shared" si="19"/>
        <v>73.808235803306104</v>
      </c>
      <c r="AE81" s="491">
        <f t="shared" si="19"/>
        <v>0</v>
      </c>
      <c r="AF81" s="491">
        <f t="shared" si="19"/>
        <v>7.3903601542361104</v>
      </c>
      <c r="AG81" s="493">
        <f t="shared" si="20"/>
        <v>36067.617369633677</v>
      </c>
      <c r="AH81" s="54"/>
      <c r="AI81" s="494">
        <f t="shared" si="22"/>
        <v>281261.77811386139</v>
      </c>
      <c r="AJ81" s="494">
        <f t="shared" si="21"/>
        <v>285271.88237377891</v>
      </c>
      <c r="AK81" s="494">
        <f t="shared" si="26"/>
        <v>477055.23749035102</v>
      </c>
      <c r="AL81" s="494">
        <f t="shared" si="23"/>
        <v>6048.6956186015559</v>
      </c>
      <c r="AM81" s="494">
        <f t="shared" si="24"/>
        <v>8660.5877599854484</v>
      </c>
      <c r="AN81" s="494">
        <f t="shared" si="25"/>
        <v>34335.251955901978</v>
      </c>
    </row>
    <row r="82" spans="1:40">
      <c r="A82" s="446">
        <v>30</v>
      </c>
      <c r="B82" s="489" t="s">
        <v>76</v>
      </c>
      <c r="C82" s="490">
        <f t="shared" si="19"/>
        <v>358.853446452924</v>
      </c>
      <c r="D82" s="491">
        <f t="shared" si="19"/>
        <v>238.12786554426901</v>
      </c>
      <c r="E82" s="491">
        <f t="shared" si="19"/>
        <v>0</v>
      </c>
      <c r="F82" s="491">
        <f t="shared" si="19"/>
        <v>6173.5510047263697</v>
      </c>
      <c r="G82" s="491">
        <f t="shared" si="19"/>
        <v>2422.1555309609998</v>
      </c>
      <c r="H82" s="492">
        <f t="shared" si="19"/>
        <v>134.80012881458001</v>
      </c>
      <c r="I82" s="491">
        <f t="shared" si="19"/>
        <v>0</v>
      </c>
      <c r="J82" s="491">
        <f t="shared" si="19"/>
        <v>0</v>
      </c>
      <c r="K82" s="491">
        <f t="shared" si="19"/>
        <v>630.10226590991203</v>
      </c>
      <c r="L82" s="491">
        <f t="shared" si="19"/>
        <v>160.67607780702735</v>
      </c>
      <c r="M82" s="490">
        <f t="shared" si="19"/>
        <v>7623.6296572982001</v>
      </c>
      <c r="N82" s="491">
        <f t="shared" si="19"/>
        <v>426.16136886640601</v>
      </c>
      <c r="O82" s="491">
        <f t="shared" si="19"/>
        <v>489.82232409074697</v>
      </c>
      <c r="P82" s="491">
        <f t="shared" si="19"/>
        <v>132.80550102418201</v>
      </c>
      <c r="Q82" s="491">
        <f t="shared" si="19"/>
        <v>0</v>
      </c>
      <c r="R82" s="491">
        <f t="shared" ref="R82:AF82" si="27">+R48-R65</f>
        <v>269.49722663891299</v>
      </c>
      <c r="S82" s="491">
        <f t="shared" si="27"/>
        <v>0</v>
      </c>
      <c r="T82" s="491">
        <f t="shared" si="27"/>
        <v>0</v>
      </c>
      <c r="U82" s="490">
        <f t="shared" si="27"/>
        <v>202.86739786803199</v>
      </c>
      <c r="V82" s="491">
        <f t="shared" si="27"/>
        <v>153.801465562657</v>
      </c>
      <c r="W82" s="491">
        <f t="shared" si="27"/>
        <v>337.30666163060403</v>
      </c>
      <c r="X82" s="491">
        <f t="shared" si="27"/>
        <v>0</v>
      </c>
      <c r="Y82" s="491">
        <f t="shared" si="27"/>
        <v>2.7037452215438602</v>
      </c>
      <c r="Z82" s="491">
        <f t="shared" si="27"/>
        <v>272.773480860424</v>
      </c>
      <c r="AA82" s="492">
        <f t="shared" si="27"/>
        <v>228.29529764409901</v>
      </c>
      <c r="AB82" s="490">
        <f t="shared" si="27"/>
        <v>15071.116449593001</v>
      </c>
      <c r="AC82" s="491">
        <f t="shared" si="27"/>
        <v>465.82516278336198</v>
      </c>
      <c r="AD82" s="491">
        <f t="shared" si="27"/>
        <v>72.689048770793704</v>
      </c>
      <c r="AE82" s="491">
        <f t="shared" si="27"/>
        <v>0</v>
      </c>
      <c r="AF82" s="491">
        <f t="shared" si="27"/>
        <v>7.2383161199526098</v>
      </c>
      <c r="AG82" s="493">
        <f t="shared" si="20"/>
        <v>35874.799424188997</v>
      </c>
      <c r="AH82" s="54"/>
      <c r="AI82" s="494">
        <f t="shared" si="22"/>
        <v>279824.63929497433</v>
      </c>
      <c r="AJ82" s="494">
        <f t="shared" si="21"/>
        <v>268257.4823375534</v>
      </c>
      <c r="AK82" s="494">
        <f t="shared" si="26"/>
        <v>452133.49348778999</v>
      </c>
      <c r="AL82" s="494">
        <f t="shared" si="23"/>
        <v>6848.8589293229707</v>
      </c>
      <c r="AM82" s="494">
        <f t="shared" si="24"/>
        <v>8183.2044258127198</v>
      </c>
      <c r="AN82" s="494">
        <f t="shared" si="25"/>
        <v>37272.95393870835</v>
      </c>
    </row>
    <row r="83" spans="1:40">
      <c r="A83" s="446">
        <v>31</v>
      </c>
      <c r="B83" s="489" t="s">
        <v>77</v>
      </c>
      <c r="C83" s="490">
        <f t="shared" ref="C83:AF85" si="28">+C49-C66</f>
        <v>354.51765026586997</v>
      </c>
      <c r="D83" s="491">
        <f t="shared" si="28"/>
        <v>235.47153286944501</v>
      </c>
      <c r="E83" s="491">
        <f t="shared" si="28"/>
        <v>0</v>
      </c>
      <c r="F83" s="491">
        <f t="shared" si="28"/>
        <v>6215.2187376370503</v>
      </c>
      <c r="G83" s="491">
        <f t="shared" si="28"/>
        <v>2549.2575932787199</v>
      </c>
      <c r="H83" s="492">
        <f t="shared" si="28"/>
        <v>126.62500508162699</v>
      </c>
      <c r="I83" s="491">
        <f t="shared" si="28"/>
        <v>0</v>
      </c>
      <c r="J83" s="491">
        <f t="shared" si="28"/>
        <v>0</v>
      </c>
      <c r="K83" s="491">
        <f t="shared" si="28"/>
        <v>606.80794553106</v>
      </c>
      <c r="L83" s="491">
        <f t="shared" si="28"/>
        <v>154.7360261104206</v>
      </c>
      <c r="M83" s="490">
        <f t="shared" si="28"/>
        <v>7477.8703313279802</v>
      </c>
      <c r="N83" s="491">
        <f t="shared" si="28"/>
        <v>416.17195403378702</v>
      </c>
      <c r="O83" s="491">
        <f t="shared" si="28"/>
        <v>478.81101387034101</v>
      </c>
      <c r="P83" s="491">
        <f t="shared" si="28"/>
        <v>130.776004341598</v>
      </c>
      <c r="Q83" s="491">
        <f t="shared" si="28"/>
        <v>0</v>
      </c>
      <c r="R83" s="491">
        <f t="shared" si="28"/>
        <v>269.06677724327398</v>
      </c>
      <c r="S83" s="491">
        <f t="shared" si="28"/>
        <v>0</v>
      </c>
      <c r="T83" s="491">
        <f t="shared" si="28"/>
        <v>0</v>
      </c>
      <c r="U83" s="490">
        <f t="shared" si="28"/>
        <v>200.45601852717999</v>
      </c>
      <c r="V83" s="491">
        <f t="shared" si="28"/>
        <v>152.58349310722099</v>
      </c>
      <c r="W83" s="491">
        <f t="shared" si="28"/>
        <v>331.58861907304203</v>
      </c>
      <c r="X83" s="491">
        <f t="shared" si="28"/>
        <v>0</v>
      </c>
      <c r="Y83" s="491">
        <f t="shared" si="28"/>
        <v>2.68129011746068</v>
      </c>
      <c r="Z83" s="491">
        <f t="shared" si="28"/>
        <v>266.34617965376702</v>
      </c>
      <c r="AA83" s="492">
        <f t="shared" si="28"/>
        <v>225.45711346094399</v>
      </c>
      <c r="AB83" s="490">
        <f t="shared" si="28"/>
        <v>14725.4363604713</v>
      </c>
      <c r="AC83" s="491">
        <f t="shared" si="28"/>
        <v>460.72431220009298</v>
      </c>
      <c r="AD83" s="491">
        <f t="shared" si="28"/>
        <v>71.587204303892094</v>
      </c>
      <c r="AE83" s="491">
        <f t="shared" si="28"/>
        <v>0</v>
      </c>
      <c r="AF83" s="491">
        <f t="shared" si="28"/>
        <v>7.0894808995993497</v>
      </c>
      <c r="AG83" s="493">
        <f t="shared" si="20"/>
        <v>35459.280643405669</v>
      </c>
      <c r="AI83" s="494">
        <f t="shared" si="22"/>
        <v>293913.80609311408</v>
      </c>
      <c r="AJ83" s="494">
        <f t="shared" si="21"/>
        <v>271953.57850532641</v>
      </c>
      <c r="AK83" s="494">
        <f t="shared" si="26"/>
        <v>456488.5271746103</v>
      </c>
      <c r="AL83" s="494">
        <f t="shared" si="23"/>
        <v>6989.1705172892634</v>
      </c>
      <c r="AM83" s="494">
        <f t="shared" si="24"/>
        <v>8256.731569266778</v>
      </c>
      <c r="AN83" s="494">
        <f t="shared" si="25"/>
        <v>38028.022965083132</v>
      </c>
    </row>
    <row r="84" spans="1:40">
      <c r="A84" s="446">
        <v>30</v>
      </c>
      <c r="B84" s="489" t="s">
        <v>78</v>
      </c>
      <c r="C84" s="490">
        <f t="shared" si="28"/>
        <v>350.25451645910698</v>
      </c>
      <c r="D84" s="491">
        <f t="shared" si="28"/>
        <v>232.85928796575899</v>
      </c>
      <c r="E84" s="491">
        <f t="shared" si="28"/>
        <v>0</v>
      </c>
      <c r="F84" s="491">
        <f t="shared" si="28"/>
        <v>6061.26617038728</v>
      </c>
      <c r="G84" s="491">
        <f t="shared" si="28"/>
        <v>2510.5271563159799</v>
      </c>
      <c r="H84" s="492">
        <f t="shared" si="28"/>
        <v>119.12411807775</v>
      </c>
      <c r="I84" s="491">
        <f t="shared" si="28"/>
        <v>0</v>
      </c>
      <c r="J84" s="491">
        <f t="shared" si="28"/>
        <v>0</v>
      </c>
      <c r="K84" s="491">
        <f t="shared" si="28"/>
        <v>584.53407167321302</v>
      </c>
      <c r="L84" s="491">
        <f t="shared" si="28"/>
        <v>149.05618827666885</v>
      </c>
      <c r="M84" s="490">
        <f t="shared" si="28"/>
        <v>7334.5493845154097</v>
      </c>
      <c r="N84" s="491">
        <f t="shared" si="28"/>
        <v>406.47706881984902</v>
      </c>
      <c r="O84" s="491">
        <f t="shared" si="28"/>
        <v>468.13656648760701</v>
      </c>
      <c r="P84" s="491">
        <f t="shared" si="28"/>
        <v>128.78793107087299</v>
      </c>
      <c r="Q84" s="491">
        <f t="shared" si="28"/>
        <v>0</v>
      </c>
      <c r="R84" s="491">
        <f t="shared" si="28"/>
        <v>278.27808901765798</v>
      </c>
      <c r="S84" s="491">
        <f t="shared" si="28"/>
        <v>0</v>
      </c>
      <c r="T84" s="491">
        <f t="shared" si="28"/>
        <v>0</v>
      </c>
      <c r="U84" s="490">
        <f t="shared" si="28"/>
        <v>198.07655124295499</v>
      </c>
      <c r="V84" s="491">
        <f t="shared" si="28"/>
        <v>151.375220428311</v>
      </c>
      <c r="W84" s="491">
        <f t="shared" si="28"/>
        <v>326.02102192600699</v>
      </c>
      <c r="X84" s="491">
        <f t="shared" si="28"/>
        <v>0</v>
      </c>
      <c r="Y84" s="491">
        <f t="shared" si="28"/>
        <v>2.6590226485267099</v>
      </c>
      <c r="Z84" s="491">
        <f t="shared" si="28"/>
        <v>260.08522835091497</v>
      </c>
      <c r="AA84" s="492">
        <f t="shared" si="28"/>
        <v>222.65428762982901</v>
      </c>
      <c r="AB84" s="490">
        <f t="shared" si="28"/>
        <v>14471.299414560001</v>
      </c>
      <c r="AC84" s="491">
        <f t="shared" si="28"/>
        <v>455.681564972209</v>
      </c>
      <c r="AD84" s="491">
        <f t="shared" si="28"/>
        <v>70.502245234414005</v>
      </c>
      <c r="AE84" s="491">
        <f t="shared" si="28"/>
        <v>0</v>
      </c>
      <c r="AF84" s="491">
        <f t="shared" si="28"/>
        <v>6.9437516597764803</v>
      </c>
      <c r="AG84" s="493">
        <f t="shared" si="20"/>
        <v>34789.148857720102</v>
      </c>
      <c r="AI84" s="494">
        <f t="shared" si="22"/>
        <v>278220.9374761763</v>
      </c>
      <c r="AJ84" s="494">
        <f t="shared" si="21"/>
        <v>258486.87119734185</v>
      </c>
      <c r="AK84" s="494">
        <f t="shared" si="26"/>
        <v>434138.98243680003</v>
      </c>
      <c r="AL84" s="494">
        <f t="shared" si="23"/>
        <v>6679.6286288948704</v>
      </c>
      <c r="AM84" s="494">
        <f t="shared" si="24"/>
        <v>7802.5568505274496</v>
      </c>
      <c r="AN84" s="494">
        <f t="shared" si="25"/>
        <v>36337.781343365983</v>
      </c>
    </row>
    <row r="85" spans="1:40" ht="15" thickBot="1">
      <c r="A85" s="447">
        <v>31</v>
      </c>
      <c r="B85" s="509" t="s">
        <v>79</v>
      </c>
      <c r="C85" s="497">
        <f t="shared" si="28"/>
        <v>346.06325829570602</v>
      </c>
      <c r="D85" s="498">
        <f t="shared" si="28"/>
        <v>230.290622124826</v>
      </c>
      <c r="E85" s="498">
        <f t="shared" si="28"/>
        <v>0</v>
      </c>
      <c r="F85" s="498">
        <f t="shared" si="28"/>
        <v>5918.3581705509096</v>
      </c>
      <c r="G85" s="498">
        <f t="shared" si="28"/>
        <v>2497.0269581861098</v>
      </c>
      <c r="H85" s="499">
        <f t="shared" si="28"/>
        <v>112.190810955614</v>
      </c>
      <c r="I85" s="498">
        <f t="shared" si="28"/>
        <v>0</v>
      </c>
      <c r="J85" s="498">
        <f t="shared" si="28"/>
        <v>0</v>
      </c>
      <c r="K85" s="498">
        <f t="shared" si="28"/>
        <v>563.23924087982095</v>
      </c>
      <c r="L85" s="498">
        <f t="shared" si="28"/>
        <v>143.62600642435467</v>
      </c>
      <c r="M85" s="497">
        <f t="shared" si="28"/>
        <v>7198.1363330178701</v>
      </c>
      <c r="N85" s="498">
        <f t="shared" si="28"/>
        <v>397.06924201711797</v>
      </c>
      <c r="O85" s="498">
        <f t="shared" si="28"/>
        <v>457.78956381468203</v>
      </c>
      <c r="P85" s="498">
        <f t="shared" si="28"/>
        <v>126.840659966852</v>
      </c>
      <c r="Q85" s="498">
        <f t="shared" si="28"/>
        <v>0</v>
      </c>
      <c r="R85" s="498">
        <f t="shared" si="28"/>
        <v>292.17982783699603</v>
      </c>
      <c r="S85" s="498">
        <f t="shared" si="28"/>
        <v>0</v>
      </c>
      <c r="T85" s="498">
        <f t="shared" si="28"/>
        <v>0</v>
      </c>
      <c r="U85" s="497">
        <f t="shared" si="28"/>
        <v>195.72887187901901</v>
      </c>
      <c r="V85" s="498">
        <f t="shared" si="28"/>
        <v>150.17667479718301</v>
      </c>
      <c r="W85" s="498">
        <f t="shared" si="28"/>
        <v>320.53596368256598</v>
      </c>
      <c r="X85" s="498">
        <f t="shared" si="28"/>
        <v>0</v>
      </c>
      <c r="Y85" s="498">
        <f t="shared" si="28"/>
        <v>2.6369432646014701</v>
      </c>
      <c r="Z85" s="498">
        <f t="shared" si="28"/>
        <v>253.98775898412401</v>
      </c>
      <c r="AA85" s="499">
        <f t="shared" si="28"/>
        <v>219.88675757476</v>
      </c>
      <c r="AB85" s="497">
        <f t="shared" si="28"/>
        <v>14246.3074907142</v>
      </c>
      <c r="AC85" s="498">
        <f t="shared" si="28"/>
        <v>450.69684817572102</v>
      </c>
      <c r="AD85" s="498">
        <f t="shared" si="28"/>
        <v>69.434089837608298</v>
      </c>
      <c r="AE85" s="498">
        <f t="shared" si="28"/>
        <v>0</v>
      </c>
      <c r="AF85" s="498">
        <f t="shared" si="28"/>
        <v>6.80109533485171</v>
      </c>
      <c r="AG85" s="500">
        <f t="shared" si="20"/>
        <v>34199.003188315495</v>
      </c>
      <c r="AI85" s="494">
        <f t="shared" si="22"/>
        <v>282221.82442350808</v>
      </c>
      <c r="AJ85" s="494">
        <f t="shared" si="21"/>
        <v>262632.48442625906</v>
      </c>
      <c r="AK85" s="494">
        <f t="shared" si="26"/>
        <v>441635.53221214021</v>
      </c>
      <c r="AL85" s="494">
        <f t="shared" si="23"/>
        <v>6816.48948481756</v>
      </c>
      <c r="AM85" s="494">
        <f t="shared" si="24"/>
        <v>7873.620528507844</v>
      </c>
      <c r="AN85" s="494">
        <f t="shared" si="25"/>
        <v>37076.325096118067</v>
      </c>
    </row>
    <row r="86" spans="1:40" ht="15" thickTop="1">
      <c r="A86" s="20"/>
      <c r="B86" s="20" t="s">
        <v>80</v>
      </c>
      <c r="C86" s="64">
        <f t="shared" ref="C86:I86" si="29">AVERAGE(C74:C85)</f>
        <v>383.17495264761783</v>
      </c>
      <c r="D86" s="64">
        <f t="shared" si="29"/>
        <v>262.4810167050116</v>
      </c>
      <c r="E86" s="64">
        <f t="shared" si="29"/>
        <v>0</v>
      </c>
      <c r="F86" s="64">
        <f t="shared" si="29"/>
        <v>5315.3630300259028</v>
      </c>
      <c r="G86" s="64">
        <f t="shared" si="29"/>
        <v>2352.3671618373014</v>
      </c>
      <c r="H86" s="64">
        <f t="shared" si="29"/>
        <v>113.49488828060264</v>
      </c>
      <c r="I86" s="64">
        <f t="shared" si="29"/>
        <v>0</v>
      </c>
      <c r="J86" s="64"/>
      <c r="K86" s="64">
        <f t="shared" ref="K86:Q86" si="30">AVERAGE(K74:K85)</f>
        <v>698.30722371768468</v>
      </c>
      <c r="L86" s="64">
        <f t="shared" si="30"/>
        <v>165.56839173118928</v>
      </c>
      <c r="M86" s="65"/>
      <c r="N86" s="65"/>
      <c r="O86" s="65"/>
      <c r="P86" s="64">
        <f t="shared" si="30"/>
        <v>175.70685955431171</v>
      </c>
      <c r="Q86" s="65">
        <f t="shared" si="30"/>
        <v>0</v>
      </c>
      <c r="R86" s="65"/>
      <c r="S86" s="65"/>
      <c r="T86" s="65"/>
      <c r="U86" s="23">
        <f>AVERAGE(U74:U85)</f>
        <v>100.85582177777532</v>
      </c>
      <c r="V86" s="23">
        <f t="shared" ref="V86:AB86" si="31">AVERAGE(V74:V85)</f>
        <v>160.30539959687391</v>
      </c>
      <c r="W86" s="23">
        <f t="shared" si="31"/>
        <v>244.3623928865803</v>
      </c>
      <c r="X86" s="23">
        <f t="shared" si="31"/>
        <v>0</v>
      </c>
      <c r="Y86" s="23">
        <f t="shared" si="31"/>
        <v>2.4176372577385852</v>
      </c>
      <c r="Z86" s="23"/>
      <c r="AA86" s="23">
        <f t="shared" si="31"/>
        <v>186.75944326935539</v>
      </c>
      <c r="AB86" s="23">
        <f t="shared" si="31"/>
        <v>14240.729147837943</v>
      </c>
      <c r="AC86" s="23">
        <f>AVERAGE(AC74:AC85)</f>
        <v>473.88744270080286</v>
      </c>
      <c r="AD86" s="23">
        <f>AVERAGE(AD74:AD85)</f>
        <v>77.975191611842604</v>
      </c>
      <c r="AE86" s="23"/>
      <c r="AF86" s="23">
        <f>AVERAGE(AF74:AF85)</f>
        <v>6.6104203049732044</v>
      </c>
      <c r="AG86" s="66">
        <f>+SUMPRODUCT(AG74:AG85,A6:A17)/366</f>
        <v>32756.606656238931</v>
      </c>
      <c r="AI86" s="198">
        <f t="shared" ref="AI86:AN86" si="32">SUM(AI74:AI85)</f>
        <v>3085577.0481097256</v>
      </c>
      <c r="AJ86" s="501">
        <f t="shared" si="32"/>
        <v>2815374.5848342096</v>
      </c>
      <c r="AK86" s="198">
        <f t="shared" si="32"/>
        <v>5213103.9191866498</v>
      </c>
      <c r="AL86" s="198">
        <f t="shared" si="32"/>
        <v>68362.657487401608</v>
      </c>
      <c r="AM86" s="198">
        <f t="shared" si="32"/>
        <v>100046.18303979274</v>
      </c>
      <c r="AN86" s="198">
        <f t="shared" si="32"/>
        <v>390398.72021523101</v>
      </c>
    </row>
    <row r="87" spans="1:40">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row>
    <row r="88" spans="1:40">
      <c r="A88" s="20"/>
      <c r="B88" t="s">
        <v>86</v>
      </c>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I88" t="s">
        <v>168</v>
      </c>
      <c r="AJ88" s="501">
        <f>+SUM(AI86:AJ86)</f>
        <v>5900951.6329439357</v>
      </c>
    </row>
    <row r="89" spans="1:40">
      <c r="A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I89" t="s">
        <v>64</v>
      </c>
      <c r="AJ89" s="501">
        <f>+SUM(AK86:AN86)</f>
        <v>5771911.4799290756</v>
      </c>
    </row>
    <row r="90" spans="1:40" s="122" customFormat="1" ht="15" thickBot="1">
      <c r="A90" s="114"/>
      <c r="B90" s="115"/>
      <c r="C90" s="511">
        <v>0.7</v>
      </c>
      <c r="D90" s="511">
        <v>0.7</v>
      </c>
      <c r="E90" s="511">
        <v>1</v>
      </c>
      <c r="F90" s="511">
        <v>1</v>
      </c>
      <c r="G90" s="511">
        <v>1</v>
      </c>
      <c r="H90" s="511">
        <v>1</v>
      </c>
      <c r="I90" s="512">
        <v>0.30349999999999999</v>
      </c>
      <c r="J90" s="511">
        <v>0.5</v>
      </c>
      <c r="K90" s="511">
        <v>0.45</v>
      </c>
      <c r="L90" s="511">
        <v>0.45</v>
      </c>
      <c r="M90" s="511">
        <v>0.52</v>
      </c>
      <c r="N90" s="511">
        <v>0.52</v>
      </c>
      <c r="O90" s="511">
        <v>0.52</v>
      </c>
      <c r="P90" s="511">
        <v>1</v>
      </c>
      <c r="Q90" s="511">
        <v>1</v>
      </c>
      <c r="R90" s="511">
        <v>1</v>
      </c>
      <c r="S90" s="511">
        <v>1</v>
      </c>
      <c r="T90" s="511">
        <v>1</v>
      </c>
      <c r="U90" s="511">
        <v>0.2</v>
      </c>
      <c r="V90" s="511">
        <v>1</v>
      </c>
      <c r="W90" s="511">
        <v>1</v>
      </c>
      <c r="X90" s="511">
        <v>1</v>
      </c>
      <c r="Y90" s="511">
        <v>1</v>
      </c>
      <c r="Z90" s="511">
        <v>1</v>
      </c>
      <c r="AA90" s="511">
        <v>1</v>
      </c>
      <c r="AB90" s="511">
        <v>1</v>
      </c>
      <c r="AC90" s="511">
        <v>0.37</v>
      </c>
      <c r="AD90" s="511">
        <v>0.19</v>
      </c>
      <c r="AE90" s="511">
        <v>1</v>
      </c>
      <c r="AF90" s="511">
        <v>1</v>
      </c>
      <c r="AG90" s="114"/>
      <c r="AH90" s="115"/>
      <c r="AI90" s="115" t="s">
        <v>65</v>
      </c>
      <c r="AJ90" s="502">
        <f>+SUM(AI86:AN86)</f>
        <v>11672863.11287301</v>
      </c>
    </row>
    <row r="91" spans="1:40" ht="28.2" thickTop="1">
      <c r="A91" s="20"/>
      <c r="B91" s="97" t="s">
        <v>23</v>
      </c>
      <c r="C91" s="97" t="s">
        <v>24</v>
      </c>
      <c r="D91" s="97" t="s">
        <v>25</v>
      </c>
      <c r="E91" s="97" t="s">
        <v>26</v>
      </c>
      <c r="F91" s="97" t="s">
        <v>27</v>
      </c>
      <c r="G91" s="97" t="s">
        <v>28</v>
      </c>
      <c r="H91" s="97" t="s">
        <v>29</v>
      </c>
      <c r="I91" s="168" t="s">
        <v>30</v>
      </c>
      <c r="J91" s="97" t="s">
        <v>31</v>
      </c>
      <c r="K91" s="97" t="s">
        <v>33</v>
      </c>
      <c r="L91" s="97" t="s">
        <v>34</v>
      </c>
      <c r="M91" s="39" t="s">
        <v>37</v>
      </c>
      <c r="N91" s="39" t="s">
        <v>38</v>
      </c>
      <c r="O91" s="39" t="s">
        <v>39</v>
      </c>
      <c r="P91" s="97" t="s">
        <v>40</v>
      </c>
      <c r="Q91" s="39" t="s">
        <v>41</v>
      </c>
      <c r="R91" s="39" t="s">
        <v>42</v>
      </c>
      <c r="S91" s="39" t="s">
        <v>43</v>
      </c>
      <c r="T91" s="39" t="s">
        <v>45</v>
      </c>
      <c r="U91" s="97" t="s">
        <v>47</v>
      </c>
      <c r="V91" s="97" t="s">
        <v>48</v>
      </c>
      <c r="W91" s="97" t="s">
        <v>49</v>
      </c>
      <c r="X91" s="97" t="s">
        <v>51</v>
      </c>
      <c r="Y91" s="97" t="s">
        <v>52</v>
      </c>
      <c r="Z91" s="97" t="str">
        <f>+Z4</f>
        <v>Mono Araña</v>
      </c>
      <c r="AA91" s="97" t="str">
        <f>+AA4</f>
        <v>Ayombero</v>
      </c>
      <c r="AB91" s="39" t="s">
        <v>56</v>
      </c>
      <c r="AC91" s="39" t="s">
        <v>57</v>
      </c>
      <c r="AD91" s="39" t="s">
        <v>58</v>
      </c>
      <c r="AE91" s="39" t="s">
        <v>59</v>
      </c>
      <c r="AF91" s="39" t="s">
        <v>60</v>
      </c>
      <c r="AG91" s="100" t="s">
        <v>19</v>
      </c>
    </row>
    <row r="92" spans="1:40">
      <c r="A92" s="20"/>
      <c r="B92" s="35"/>
      <c r="C92" s="35" t="s">
        <v>66</v>
      </c>
      <c r="D92" s="35" t="s">
        <v>66</v>
      </c>
      <c r="E92" s="35" t="s">
        <v>66</v>
      </c>
      <c r="F92" s="35" t="s">
        <v>66</v>
      </c>
      <c r="G92" s="35" t="s">
        <v>66</v>
      </c>
      <c r="H92" s="35" t="s">
        <v>66</v>
      </c>
      <c r="I92" s="36" t="s">
        <v>66</v>
      </c>
      <c r="J92" s="35" t="s">
        <v>66</v>
      </c>
      <c r="K92" s="35" t="s">
        <v>66</v>
      </c>
      <c r="L92" s="35" t="s">
        <v>66</v>
      </c>
      <c r="M92" s="35" t="s">
        <v>66</v>
      </c>
      <c r="N92" s="35" t="s">
        <v>66</v>
      </c>
      <c r="O92" s="35" t="s">
        <v>66</v>
      </c>
      <c r="P92" s="35" t="s">
        <v>66</v>
      </c>
      <c r="Q92" s="35" t="s">
        <v>66</v>
      </c>
      <c r="R92" s="35" t="s">
        <v>66</v>
      </c>
      <c r="S92" s="35" t="s">
        <v>66</v>
      </c>
      <c r="T92" s="35" t="s">
        <v>66</v>
      </c>
      <c r="U92" s="38" t="s">
        <v>66</v>
      </c>
      <c r="V92" s="38" t="s">
        <v>66</v>
      </c>
      <c r="W92" s="38" t="s">
        <v>66</v>
      </c>
      <c r="X92" s="38" t="s">
        <v>66</v>
      </c>
      <c r="Y92" s="38" t="s">
        <v>66</v>
      </c>
      <c r="Z92" s="38" t="s">
        <v>66</v>
      </c>
      <c r="AA92" s="38" t="s">
        <v>66</v>
      </c>
      <c r="AB92" s="38" t="s">
        <v>66</v>
      </c>
      <c r="AC92" s="38" t="s">
        <v>66</v>
      </c>
      <c r="AD92" s="38" t="s">
        <v>66</v>
      </c>
      <c r="AE92" s="38" t="s">
        <v>66</v>
      </c>
      <c r="AF92" s="38" t="s">
        <v>66</v>
      </c>
      <c r="AG92" s="40" t="s">
        <v>66</v>
      </c>
      <c r="AI92" s="513"/>
    </row>
    <row r="93" spans="1:40">
      <c r="A93" s="20">
        <v>31</v>
      </c>
      <c r="B93" s="445" t="s">
        <v>68</v>
      </c>
      <c r="C93" s="490">
        <f>C74*$C$90</f>
        <v>302.21822580645158</v>
      </c>
      <c r="D93" s="491">
        <f>D74*$D$90</f>
        <v>210.73025806451614</v>
      </c>
      <c r="E93" s="491">
        <f>E74*$E$90</f>
        <v>0</v>
      </c>
      <c r="F93" s="491">
        <f>F74*$F$90</f>
        <v>4427.04</v>
      </c>
      <c r="G93" s="491">
        <f>G74*$G$90</f>
        <v>2372.2358064516129</v>
      </c>
      <c r="H93" s="492">
        <f>H74*$H$90</f>
        <v>0</v>
      </c>
      <c r="I93" s="491">
        <f>I74*$I$90</f>
        <v>0</v>
      </c>
      <c r="J93" s="491">
        <f>J74*$J$90</f>
        <v>0</v>
      </c>
      <c r="K93" s="491">
        <f>K74*$K$90</f>
        <v>380.72264516129025</v>
      </c>
      <c r="L93" s="491">
        <f>L74*$L$90</f>
        <v>92.862145161290314</v>
      </c>
      <c r="M93" s="490">
        <f t="shared" ref="M93:M104" si="33">+M74*$M$90</f>
        <v>3040.2539741935484</v>
      </c>
      <c r="N93" s="491">
        <f t="shared" ref="N93:N104" si="34">+N74*$N$90</f>
        <v>0</v>
      </c>
      <c r="O93" s="491">
        <f t="shared" ref="O93:O104" si="35">+O74*$O$90</f>
        <v>142.09268387096773</v>
      </c>
      <c r="P93" s="491">
        <f t="shared" ref="P93:P104" si="36">P74*$P$90</f>
        <v>319.77387096774191</v>
      </c>
      <c r="Q93" s="491">
        <f>Q74*$Q$90</f>
        <v>0</v>
      </c>
      <c r="R93" s="491">
        <f>R74*$R$90</f>
        <v>224.38064516129032</v>
      </c>
      <c r="S93" s="491">
        <f>+S74*$S$90</f>
        <v>0</v>
      </c>
      <c r="T93" s="491">
        <f>+T74*$T$90</f>
        <v>0</v>
      </c>
      <c r="U93" s="490">
        <f>U74*18.5%</f>
        <v>0</v>
      </c>
      <c r="V93" s="491">
        <f t="shared" ref="V93:V104" si="37">V74*$V$90</f>
        <v>183.57354838709676</v>
      </c>
      <c r="W93" s="491">
        <f t="shared" ref="W93:W104" si="38">W74*$W$90</f>
        <v>123.32870967741937</v>
      </c>
      <c r="X93" s="491">
        <f t="shared" ref="X93:X104" si="39">X74*$X$90</f>
        <v>0</v>
      </c>
      <c r="Y93" s="491">
        <f>Y74*$Y$90</f>
        <v>1.6035483870967742</v>
      </c>
      <c r="Z93" s="491">
        <f>Z74*$Y$90</f>
        <v>442.03580645161293</v>
      </c>
      <c r="AA93" s="492">
        <f t="shared" ref="AA93:AA104" si="40">AA74*$Y$90</f>
        <v>174.77870967741936</v>
      </c>
      <c r="AB93" s="490">
        <f t="shared" ref="AB93:AB104" si="41">AB74*$AB$90</f>
        <v>10616.836451612902</v>
      </c>
      <c r="AC93" s="491">
        <f>AC74*34%</f>
        <v>185.82710967741934</v>
      </c>
      <c r="AD93" s="491">
        <f>AD74*18.5%</f>
        <v>17.347151612903229</v>
      </c>
      <c r="AE93" s="491">
        <f t="shared" ref="AE93:AE104" si="42">AE74*$AE$90</f>
        <v>0</v>
      </c>
      <c r="AF93" s="491">
        <f>AF74*$AF$90</f>
        <v>8.1822580645161285</v>
      </c>
      <c r="AG93" s="493">
        <f t="shared" ref="AG93:AG104" si="43">SUM(C93:AF93)</f>
        <v>23265.823548387099</v>
      </c>
      <c r="AI93" s="448"/>
      <c r="AJ93" s="514"/>
    </row>
    <row r="94" spans="1:40">
      <c r="A94" s="20">
        <v>29</v>
      </c>
      <c r="B94" s="445" t="s">
        <v>69</v>
      </c>
      <c r="C94" s="490">
        <f t="shared" ref="C94:C104" si="44">C75*$C$90</f>
        <v>331.49799999999999</v>
      </c>
      <c r="D94" s="491">
        <f t="shared" ref="D94:D104" si="45">D75*$D$90</f>
        <v>234.92175</v>
      </c>
      <c r="E94" s="491">
        <f t="shared" ref="E94:E104" si="46">E75*$E$90</f>
        <v>0</v>
      </c>
      <c r="F94" s="491">
        <f t="shared" ref="F94:F104" si="47">F75*$F$90</f>
        <v>4054.3535714285713</v>
      </c>
      <c r="G94" s="491">
        <f t="shared" ref="G94:G104" si="48">G75*$G$90</f>
        <v>2297.0700000000002</v>
      </c>
      <c r="H94" s="492">
        <f t="shared" ref="H94:H104" si="49">H75*$H$90</f>
        <v>23.091785714285717</v>
      </c>
      <c r="I94" s="491">
        <f t="shared" ref="I94:I104" si="50">I75*$I$90</f>
        <v>0</v>
      </c>
      <c r="J94" s="491">
        <f t="shared" ref="J94:J104" si="51">J75*$J$90</f>
        <v>0</v>
      </c>
      <c r="K94" s="491">
        <f t="shared" ref="K94:K104" si="52">K75*$K$90</f>
        <v>365.53210714285717</v>
      </c>
      <c r="L94" s="491">
        <f t="shared" ref="L94:L104" si="53">L75*$L$90</f>
        <v>69.940794642857142</v>
      </c>
      <c r="M94" s="490">
        <f t="shared" si="33"/>
        <v>1878.2600571428572</v>
      </c>
      <c r="N94" s="491">
        <f t="shared" si="34"/>
        <v>82.171885714285722</v>
      </c>
      <c r="O94" s="491">
        <f t="shared" si="35"/>
        <v>81.45242857142857</v>
      </c>
      <c r="P94" s="491">
        <f t="shared" si="36"/>
        <v>309.80464285714288</v>
      </c>
      <c r="Q94" s="491">
        <f t="shared" ref="Q94:Q104" si="54">Q75*$Q$90</f>
        <v>0</v>
      </c>
      <c r="R94" s="491">
        <f t="shared" ref="R94:R104" si="55">R75*$R$90</f>
        <v>227.02285714285713</v>
      </c>
      <c r="S94" s="491">
        <f t="shared" ref="S94:S104" si="56">+S75*$S$90</f>
        <v>0</v>
      </c>
      <c r="T94" s="491">
        <f t="shared" ref="T94:T104" si="57">+T75*$T$90</f>
        <v>0</v>
      </c>
      <c r="U94" s="490">
        <f>U75*19%</f>
        <v>0</v>
      </c>
      <c r="V94" s="491">
        <f t="shared" si="37"/>
        <v>171.70464285714286</v>
      </c>
      <c r="W94" s="491">
        <f t="shared" si="38"/>
        <v>183.01714285714283</v>
      </c>
      <c r="X94" s="491">
        <f t="shared" si="39"/>
        <v>0</v>
      </c>
      <c r="Y94" s="491">
        <f t="shared" ref="Y94:Z104" si="58">Y75*$Y$90</f>
        <v>1.3107142857142857</v>
      </c>
      <c r="Z94" s="491">
        <f t="shared" si="58"/>
        <v>305.21428571428572</v>
      </c>
      <c r="AA94" s="492">
        <f t="shared" si="40"/>
        <v>172.98999999999998</v>
      </c>
      <c r="AB94" s="490">
        <f t="shared" si="41"/>
        <v>12744.385357142857</v>
      </c>
      <c r="AC94" s="491">
        <f>AC75*35%</f>
        <v>189.10324999999997</v>
      </c>
      <c r="AD94" s="491">
        <f>AD75*$AD$90</f>
        <v>18.510139285714288</v>
      </c>
      <c r="AE94" s="491">
        <f t="shared" si="42"/>
        <v>0</v>
      </c>
      <c r="AF94" s="491">
        <f t="shared" ref="AF94:AF104" si="59">AF75*$AF$90</f>
        <v>4.5210714285714291</v>
      </c>
      <c r="AG94" s="493">
        <f t="shared" si="43"/>
        <v>23745.876483928572</v>
      </c>
      <c r="AH94" s="155"/>
      <c r="AI94" s="448"/>
      <c r="AJ94" s="514"/>
      <c r="AK94" s="54"/>
      <c r="AL94" s="54"/>
    </row>
    <row r="95" spans="1:40">
      <c r="A95" s="20">
        <v>31</v>
      </c>
      <c r="B95" s="445" t="s">
        <v>70</v>
      </c>
      <c r="C95" s="490">
        <f t="shared" si="44"/>
        <v>294.57129032258064</v>
      </c>
      <c r="D95" s="491">
        <f t="shared" si="45"/>
        <v>240.85577419354837</v>
      </c>
      <c r="E95" s="491">
        <f t="shared" si="46"/>
        <v>0</v>
      </c>
      <c r="F95" s="491">
        <f t="shared" si="47"/>
        <v>4074.9741935483871</v>
      </c>
      <c r="G95" s="491">
        <f t="shared" si="48"/>
        <v>2241.7870967741933</v>
      </c>
      <c r="H95" s="492">
        <f t="shared" si="49"/>
        <v>32.313548387096773</v>
      </c>
      <c r="I95" s="491">
        <f t="shared" si="50"/>
        <v>0</v>
      </c>
      <c r="J95" s="491">
        <f t="shared" si="51"/>
        <v>0</v>
      </c>
      <c r="K95" s="491">
        <f t="shared" si="52"/>
        <v>357.67741935483872</v>
      </c>
      <c r="L95" s="491">
        <f t="shared" si="53"/>
        <v>51.200032258064532</v>
      </c>
      <c r="M95" s="490">
        <f t="shared" si="33"/>
        <v>2622.2915612903225</v>
      </c>
      <c r="N95" s="491">
        <f t="shared" si="34"/>
        <v>210.15984516129035</v>
      </c>
      <c r="O95" s="491">
        <f t="shared" si="35"/>
        <v>130.57854193548386</v>
      </c>
      <c r="P95" s="491">
        <f t="shared" si="36"/>
        <v>263.5396774193548</v>
      </c>
      <c r="Q95" s="491">
        <f t="shared" si="54"/>
        <v>0</v>
      </c>
      <c r="R95" s="491">
        <f t="shared" si="55"/>
        <v>169.37322580645161</v>
      </c>
      <c r="S95" s="491">
        <f t="shared" si="56"/>
        <v>0</v>
      </c>
      <c r="T95" s="491">
        <f t="shared" si="57"/>
        <v>0</v>
      </c>
      <c r="U95" s="490">
        <f>U76*$U$90</f>
        <v>0</v>
      </c>
      <c r="V95" s="491">
        <f t="shared" si="37"/>
        <v>172.74290322580643</v>
      </c>
      <c r="W95" s="491">
        <f t="shared" si="38"/>
        <v>240.4493548387097</v>
      </c>
      <c r="X95" s="491">
        <f t="shared" si="39"/>
        <v>0</v>
      </c>
      <c r="Y95" s="491">
        <f t="shared" si="58"/>
        <v>1.5525806451612905</v>
      </c>
      <c r="Z95" s="491">
        <f t="shared" si="58"/>
        <v>163.24419354838707</v>
      </c>
      <c r="AA95" s="492">
        <f t="shared" si="40"/>
        <v>175.99483870967742</v>
      </c>
      <c r="AB95" s="490">
        <f t="shared" si="41"/>
        <v>14596.796129032258</v>
      </c>
      <c r="AC95" s="491">
        <f>AC76*37%</f>
        <v>191.11049032258063</v>
      </c>
      <c r="AD95" s="491">
        <f>AD76*20%</f>
        <v>15.927096774193547</v>
      </c>
      <c r="AE95" s="491">
        <f t="shared" si="42"/>
        <v>0</v>
      </c>
      <c r="AF95" s="491">
        <f t="shared" si="59"/>
        <v>0</v>
      </c>
      <c r="AG95" s="493">
        <f t="shared" si="43"/>
        <v>26247.139793548384</v>
      </c>
      <c r="AH95" s="515">
        <f>+SUMPRODUCT(AG93:AG95,A93:A95)/SUM(A93:A95)</f>
        <v>24434.420677295915</v>
      </c>
      <c r="AI95" s="448"/>
      <c r="AJ95" s="514"/>
      <c r="AL95" s="54"/>
    </row>
    <row r="96" spans="1:40">
      <c r="A96" s="20">
        <v>30</v>
      </c>
      <c r="B96" s="445" t="s">
        <v>71</v>
      </c>
      <c r="C96" s="490">
        <f t="shared" si="44"/>
        <v>267.2360448742096</v>
      </c>
      <c r="D96" s="491">
        <f>D77*$D$90</f>
        <v>176.51170516847839</v>
      </c>
      <c r="E96" s="491">
        <f t="shared" si="46"/>
        <v>0</v>
      </c>
      <c r="F96" s="491">
        <f t="shared" si="47"/>
        <v>5211.9247754576199</v>
      </c>
      <c r="G96" s="491">
        <f t="shared" si="48"/>
        <v>2302.9961860456801</v>
      </c>
      <c r="H96" s="492">
        <f t="shared" si="49"/>
        <v>184.75458667065701</v>
      </c>
      <c r="I96" s="491">
        <f t="shared" si="50"/>
        <v>0</v>
      </c>
      <c r="J96" s="491">
        <f t="shared" si="51"/>
        <v>0</v>
      </c>
      <c r="K96" s="491">
        <f t="shared" si="52"/>
        <v>344.04431266163073</v>
      </c>
      <c r="L96" s="491">
        <f t="shared" si="53"/>
        <v>87.731299728715655</v>
      </c>
      <c r="M96" s="490">
        <f t="shared" si="33"/>
        <v>3049.4668165212629</v>
      </c>
      <c r="N96" s="491">
        <f t="shared" si="34"/>
        <v>250.20112053387049</v>
      </c>
      <c r="O96" s="491">
        <f t="shared" si="35"/>
        <v>286.3551934535713</v>
      </c>
      <c r="P96" s="491">
        <f t="shared" si="36"/>
        <v>143.655635639558</v>
      </c>
      <c r="Q96" s="491">
        <f t="shared" si="54"/>
        <v>0</v>
      </c>
      <c r="R96" s="491">
        <f t="shared" si="55"/>
        <v>579.95352119848405</v>
      </c>
      <c r="S96" s="491">
        <f t="shared" si="56"/>
        <v>0</v>
      </c>
      <c r="T96" s="491">
        <f t="shared" si="57"/>
        <v>0</v>
      </c>
      <c r="U96" s="490">
        <f>U77*$U$90</f>
        <v>0</v>
      </c>
      <c r="V96" s="491">
        <f t="shared" si="37"/>
        <v>160.06143558258401</v>
      </c>
      <c r="W96" s="491">
        <f t="shared" si="38"/>
        <v>200.826618740692</v>
      </c>
      <c r="X96" s="491">
        <f t="shared" si="39"/>
        <v>0</v>
      </c>
      <c r="Y96" s="491">
        <f t="shared" si="58"/>
        <v>2.8192960472892499</v>
      </c>
      <c r="Z96" s="491">
        <f t="shared" si="58"/>
        <v>304.14685147121497</v>
      </c>
      <c r="AA96" s="492">
        <f t="shared" si="40"/>
        <v>159.43256695292999</v>
      </c>
      <c r="AB96" s="490">
        <f t="shared" si="41"/>
        <v>14564.6328353712</v>
      </c>
      <c r="AC96" s="491">
        <f>AC77*37%</f>
        <v>181.50788239762633</v>
      </c>
      <c r="AD96" s="491">
        <f>AD77*20%</f>
        <v>15.696492526373801</v>
      </c>
      <c r="AE96" s="491">
        <f t="shared" si="42"/>
        <v>0</v>
      </c>
      <c r="AF96" s="491">
        <f t="shared" si="59"/>
        <v>8.0345688729751608</v>
      </c>
      <c r="AG96" s="493">
        <f t="shared" si="43"/>
        <v>28481.989745916624</v>
      </c>
      <c r="AH96" s="155"/>
      <c r="AI96" s="448"/>
      <c r="AJ96" s="514"/>
      <c r="AL96" s="54"/>
    </row>
    <row r="97" spans="1:38">
      <c r="A97" s="20">
        <v>31</v>
      </c>
      <c r="B97" s="445" t="s">
        <v>72</v>
      </c>
      <c r="C97" s="490">
        <f t="shared" si="44"/>
        <v>263.9267039674167</v>
      </c>
      <c r="D97" s="491">
        <f t="shared" si="45"/>
        <v>174.48545278762151</v>
      </c>
      <c r="E97" s="491">
        <f t="shared" si="46"/>
        <v>0</v>
      </c>
      <c r="F97" s="491">
        <f t="shared" si="47"/>
        <v>5140.9180703751499</v>
      </c>
      <c r="G97" s="491">
        <f t="shared" si="48"/>
        <v>2260.8251960324101</v>
      </c>
      <c r="H97" s="492">
        <f t="shared" si="49"/>
        <v>167.21290016780699</v>
      </c>
      <c r="I97" s="491">
        <f t="shared" si="50"/>
        <v>0</v>
      </c>
      <c r="J97" s="491">
        <f t="shared" si="51"/>
        <v>0</v>
      </c>
      <c r="K97" s="491">
        <f t="shared" si="52"/>
        <v>330.83542174951532</v>
      </c>
      <c r="L97" s="491">
        <f t="shared" si="53"/>
        <v>84.36303254612632</v>
      </c>
      <c r="M97" s="490">
        <f t="shared" si="33"/>
        <v>3009.5405666003344</v>
      </c>
      <c r="N97" s="491">
        <f t="shared" si="34"/>
        <v>244.14147432431278</v>
      </c>
      <c r="O97" s="491">
        <f t="shared" si="35"/>
        <v>279.6310988389277</v>
      </c>
      <c r="P97" s="491">
        <f t="shared" si="36"/>
        <v>141.399805222114</v>
      </c>
      <c r="Q97" s="491">
        <f t="shared" si="54"/>
        <v>0</v>
      </c>
      <c r="R97" s="491">
        <f t="shared" si="55"/>
        <v>566.75107847522702</v>
      </c>
      <c r="S97" s="491">
        <f t="shared" si="56"/>
        <v>0</v>
      </c>
      <c r="T97" s="491">
        <f t="shared" si="57"/>
        <v>0</v>
      </c>
      <c r="U97" s="490">
        <f>U78*18.5%</f>
        <v>0</v>
      </c>
      <c r="V97" s="491">
        <f t="shared" si="37"/>
        <v>158.793325393233</v>
      </c>
      <c r="W97" s="491">
        <f t="shared" si="38"/>
        <v>196.568197896773</v>
      </c>
      <c r="X97" s="491">
        <f t="shared" si="39"/>
        <v>0</v>
      </c>
      <c r="Y97" s="491">
        <f t="shared" si="58"/>
        <v>2.7958698532831101</v>
      </c>
      <c r="Z97" s="491">
        <f t="shared" si="58"/>
        <v>156.75082809433101</v>
      </c>
      <c r="AA97" s="492">
        <f t="shared" si="40"/>
        <v>157.45050612359</v>
      </c>
      <c r="AB97" s="490">
        <f t="shared" si="41"/>
        <v>14309.1038626177</v>
      </c>
      <c r="AC97" s="491">
        <f>AC78*34%</f>
        <v>164.96022892872682</v>
      </c>
      <c r="AD97" s="491">
        <f>AD78*18.5%</f>
        <v>14.298888110911665</v>
      </c>
      <c r="AE97" s="491">
        <f t="shared" si="42"/>
        <v>0</v>
      </c>
      <c r="AF97" s="491">
        <f t="shared" si="59"/>
        <v>7.8690057988296997</v>
      </c>
      <c r="AG97" s="493">
        <f t="shared" si="43"/>
        <v>27832.621513904345</v>
      </c>
      <c r="AH97" s="155"/>
      <c r="AI97" s="448"/>
      <c r="AJ97" s="514"/>
      <c r="AL97" s="54"/>
    </row>
    <row r="98" spans="1:38">
      <c r="A98" s="20">
        <v>30</v>
      </c>
      <c r="B98" s="445" t="s">
        <v>73</v>
      </c>
      <c r="C98" s="490">
        <f t="shared" si="44"/>
        <v>260.67420202627227</v>
      </c>
      <c r="D98" s="491">
        <f>D79*$D$90</f>
        <v>172.49382641301298</v>
      </c>
      <c r="E98" s="491">
        <f t="shared" si="46"/>
        <v>0</v>
      </c>
      <c r="F98" s="491">
        <f t="shared" si="47"/>
        <v>4916.0429890672403</v>
      </c>
      <c r="G98" s="491">
        <f t="shared" si="48"/>
        <v>2220.9038497538199</v>
      </c>
      <c r="H98" s="492">
        <f t="shared" si="49"/>
        <v>164.45100670292001</v>
      </c>
      <c r="I98" s="491">
        <f t="shared" si="50"/>
        <v>0</v>
      </c>
      <c r="J98" s="491">
        <f t="shared" si="51"/>
        <v>0</v>
      </c>
      <c r="K98" s="491">
        <f t="shared" si="52"/>
        <v>318.22728990597676</v>
      </c>
      <c r="L98" s="491">
        <f t="shared" si="53"/>
        <v>81.147958926024259</v>
      </c>
      <c r="M98" s="490">
        <f t="shared" si="33"/>
        <v>2987.0190271090314</v>
      </c>
      <c r="N98" s="491">
        <f t="shared" si="34"/>
        <v>238.26657876173414</v>
      </c>
      <c r="O98" s="491">
        <f t="shared" si="35"/>
        <v>273.12138970808536</v>
      </c>
      <c r="P98" s="491">
        <f t="shared" si="36"/>
        <v>139.191280459681</v>
      </c>
      <c r="Q98" s="491">
        <f t="shared" si="54"/>
        <v>0</v>
      </c>
      <c r="R98" s="491">
        <f t="shared" si="55"/>
        <v>553.92777715174498</v>
      </c>
      <c r="S98" s="491">
        <f t="shared" si="56"/>
        <v>0</v>
      </c>
      <c r="T98" s="491">
        <f t="shared" si="57"/>
        <v>0</v>
      </c>
      <c r="U98" s="490">
        <f>U79*18.5%</f>
        <v>0</v>
      </c>
      <c r="V98" s="491">
        <f t="shared" si="37"/>
        <v>157.535318420717</v>
      </c>
      <c r="W98" s="491">
        <f t="shared" si="38"/>
        <v>192.39632435781201</v>
      </c>
      <c r="X98" s="491">
        <f t="shared" si="39"/>
        <v>0</v>
      </c>
      <c r="Y98" s="491">
        <f t="shared" si="58"/>
        <v>2.77263950432503</v>
      </c>
      <c r="Z98" s="491">
        <f t="shared" si="58"/>
        <v>293.22482341941401</v>
      </c>
      <c r="AA98" s="492">
        <f t="shared" si="40"/>
        <v>155.493256571736</v>
      </c>
      <c r="AB98" s="490">
        <f t="shared" si="41"/>
        <v>14851.504395255701</v>
      </c>
      <c r="AC98" s="491">
        <f>AC79*34%</f>
        <v>163.1503513021251</v>
      </c>
      <c r="AD98" s="491">
        <f>AD79*18.5%</f>
        <v>14.081901985759441</v>
      </c>
      <c r="AE98" s="491">
        <f t="shared" si="42"/>
        <v>0</v>
      </c>
      <c r="AF98" s="491">
        <f t="shared" si="59"/>
        <v>7.7069052179481696</v>
      </c>
      <c r="AG98" s="493">
        <f t="shared" si="43"/>
        <v>28163.333092021076</v>
      </c>
      <c r="AH98" s="515">
        <f>+SUMPRODUCT(AG96:AG98,A96:A98)/SUM(A96:A98)</f>
        <v>28155.72474801281</v>
      </c>
      <c r="AI98" s="448"/>
      <c r="AJ98" s="514"/>
      <c r="AK98" s="150"/>
      <c r="AL98" s="54"/>
    </row>
    <row r="99" spans="1:38">
      <c r="A99" s="20">
        <v>31</v>
      </c>
      <c r="B99" s="445" t="s">
        <v>74</v>
      </c>
      <c r="C99" s="490">
        <f>C80*$C$90</f>
        <v>257.4778929088597</v>
      </c>
      <c r="D99" s="491">
        <f>D80*$D$90</f>
        <v>170.53640300575339</v>
      </c>
      <c r="E99" s="491">
        <f>E80*$E$90</f>
        <v>0</v>
      </c>
      <c r="F99" s="491">
        <f>F80*$F$90</f>
        <v>5589.11313529156</v>
      </c>
      <c r="G99" s="491">
        <f t="shared" si="48"/>
        <v>2230.0686622809098</v>
      </c>
      <c r="H99" s="492">
        <f t="shared" si="49"/>
        <v>153.655756625854</v>
      </c>
      <c r="I99" s="491">
        <f t="shared" si="50"/>
        <v>0</v>
      </c>
      <c r="J99" s="491">
        <f t="shared" si="51"/>
        <v>0</v>
      </c>
      <c r="K99" s="491">
        <f>K80*$K$90</f>
        <v>306.19436700961302</v>
      </c>
      <c r="L99" s="491">
        <f>L80*$L$90</f>
        <v>78.07956358745119</v>
      </c>
      <c r="M99" s="490">
        <f t="shared" si="33"/>
        <v>3490.1293433285032</v>
      </c>
      <c r="N99" s="491">
        <f t="shared" si="34"/>
        <v>232.57151427050636</v>
      </c>
      <c r="O99" s="491">
        <f t="shared" si="35"/>
        <v>266.81973007088254</v>
      </c>
      <c r="P99" s="491">
        <f t="shared" si="36"/>
        <v>137.029318364906</v>
      </c>
      <c r="Q99" s="491">
        <f t="shared" si="54"/>
        <v>0</v>
      </c>
      <c r="R99" s="491">
        <f t="shared" si="55"/>
        <v>541.47439886514599</v>
      </c>
      <c r="S99" s="491">
        <f t="shared" si="56"/>
        <v>0</v>
      </c>
      <c r="T99" s="491">
        <f t="shared" si="57"/>
        <v>0</v>
      </c>
      <c r="U99" s="490">
        <f>U80*18.5%</f>
        <v>38.448457375894044</v>
      </c>
      <c r="V99" s="491">
        <f>V80*$V$90</f>
        <v>156.287443038372</v>
      </c>
      <c r="W99" s="491">
        <f t="shared" si="38"/>
        <v>137.163206421268</v>
      </c>
      <c r="X99" s="491">
        <f t="shared" si="39"/>
        <v>0</v>
      </c>
      <c r="Y99" s="491">
        <f>Y80*$Y$90</f>
        <v>2.7496054691373399</v>
      </c>
      <c r="Z99" s="491">
        <f t="shared" si="58"/>
        <v>286.26328072048699</v>
      </c>
      <c r="AA99" s="492">
        <f>AA80*$AA$90</f>
        <v>153.560771384004</v>
      </c>
      <c r="AB99" s="490">
        <f>AB80*$AB$90</f>
        <v>15302.4523989632</v>
      </c>
      <c r="AC99" s="491">
        <f>AC80*34%</f>
        <v>161.3613668921908</v>
      </c>
      <c r="AD99" s="491">
        <f>AD80*18.5%</f>
        <v>13.868280777795931</v>
      </c>
      <c r="AE99" s="491">
        <f>AE80*$AE$90</f>
        <v>0</v>
      </c>
      <c r="AF99" s="491">
        <f>AF80*$AF$90</f>
        <v>7.5482301084216097</v>
      </c>
      <c r="AG99" s="493">
        <f t="shared" si="43"/>
        <v>29712.853126760714</v>
      </c>
      <c r="AH99" s="155"/>
      <c r="AI99" s="448"/>
      <c r="AJ99" s="514"/>
      <c r="AL99" s="54"/>
    </row>
    <row r="100" spans="1:38">
      <c r="A100" s="20">
        <v>31</v>
      </c>
      <c r="B100" s="445" t="s">
        <v>75</v>
      </c>
      <c r="C100" s="490">
        <f t="shared" si="44"/>
        <v>254.2850323026741</v>
      </c>
      <c r="D100" s="491">
        <f t="shared" si="45"/>
        <v>168.58085473615748</v>
      </c>
      <c r="E100" s="491">
        <f t="shared" si="46"/>
        <v>0</v>
      </c>
      <c r="F100" s="491">
        <f t="shared" si="47"/>
        <v>6001.5955418407002</v>
      </c>
      <c r="G100" s="491">
        <f t="shared" si="48"/>
        <v>2323.5519059671801</v>
      </c>
      <c r="H100" s="492">
        <f t="shared" si="49"/>
        <v>143.71901216904001</v>
      </c>
      <c r="I100" s="491">
        <f t="shared" si="50"/>
        <v>0</v>
      </c>
      <c r="J100" s="491">
        <f t="shared" si="51"/>
        <v>0</v>
      </c>
      <c r="K100" s="491">
        <f t="shared" si="52"/>
        <v>294.51785929247296</v>
      </c>
      <c r="L100" s="491">
        <f t="shared" si="53"/>
        <v>75.102054119580487</v>
      </c>
      <c r="M100" s="490">
        <f t="shared" si="33"/>
        <v>3952.3189688647185</v>
      </c>
      <c r="N100" s="491">
        <f t="shared" si="34"/>
        <v>226.95906066431158</v>
      </c>
      <c r="O100" s="491">
        <f t="shared" si="35"/>
        <v>260.61774223908543</v>
      </c>
      <c r="P100" s="491">
        <f t="shared" si="36"/>
        <v>134.877987317737</v>
      </c>
      <c r="Q100" s="491">
        <f t="shared" si="54"/>
        <v>0</v>
      </c>
      <c r="R100" s="491">
        <f t="shared" si="55"/>
        <v>529.17969937912596</v>
      </c>
      <c r="S100" s="491">
        <f t="shared" si="56"/>
        <v>0</v>
      </c>
      <c r="T100" s="491">
        <f t="shared" si="57"/>
        <v>0</v>
      </c>
      <c r="U100" s="490">
        <f>U81*$U$90</f>
        <v>41.062304497392205</v>
      </c>
      <c r="V100" s="491">
        <f t="shared" si="37"/>
        <v>155.02932436216301</v>
      </c>
      <c r="W100" s="491">
        <f t="shared" si="38"/>
        <v>343.146893536927</v>
      </c>
      <c r="X100" s="491">
        <f t="shared" si="39"/>
        <v>0</v>
      </c>
      <c r="Y100" s="491">
        <f t="shared" si="58"/>
        <v>2.72639164872322</v>
      </c>
      <c r="Z100" s="491">
        <f t="shared" si="58"/>
        <v>279.37379870920802</v>
      </c>
      <c r="AA100" s="492">
        <f t="shared" si="40"/>
        <v>195.119213503276</v>
      </c>
      <c r="AB100" s="490">
        <f t="shared" si="41"/>
        <v>15388.878628721</v>
      </c>
      <c r="AC100" s="491">
        <f>AC81*37%</f>
        <v>118.46513656812454</v>
      </c>
      <c r="AD100" s="491">
        <f>AD81*20%</f>
        <v>14.761647160661221</v>
      </c>
      <c r="AE100" s="491">
        <f t="shared" si="42"/>
        <v>0</v>
      </c>
      <c r="AF100" s="491">
        <f t="shared" si="59"/>
        <v>7.3903601542361104</v>
      </c>
      <c r="AG100" s="493">
        <f t="shared" si="43"/>
        <v>30911.259417754496</v>
      </c>
      <c r="AH100" s="155"/>
      <c r="AI100" s="448"/>
      <c r="AJ100" s="514"/>
      <c r="AL100" s="54"/>
    </row>
    <row r="101" spans="1:38">
      <c r="A101" s="20">
        <v>30</v>
      </c>
      <c r="B101" s="445" t="s">
        <v>76</v>
      </c>
      <c r="C101" s="490">
        <f t="shared" si="44"/>
        <v>251.19741251704679</v>
      </c>
      <c r="D101" s="491">
        <f t="shared" si="45"/>
        <v>166.68950588098829</v>
      </c>
      <c r="E101" s="491">
        <f t="shared" si="46"/>
        <v>0</v>
      </c>
      <c r="F101" s="491">
        <f t="shared" si="47"/>
        <v>6173.5510047263697</v>
      </c>
      <c r="G101" s="491">
        <f t="shared" si="48"/>
        <v>2422.1555309609998</v>
      </c>
      <c r="H101" s="492">
        <f t="shared" si="49"/>
        <v>134.80012881458001</v>
      </c>
      <c r="I101" s="491">
        <f t="shared" si="50"/>
        <v>0</v>
      </c>
      <c r="J101" s="491">
        <f t="shared" si="51"/>
        <v>0</v>
      </c>
      <c r="K101" s="491">
        <f t="shared" si="52"/>
        <v>283.5460196594604</v>
      </c>
      <c r="L101" s="491">
        <f t="shared" si="53"/>
        <v>72.304235013162312</v>
      </c>
      <c r="M101" s="490">
        <f t="shared" si="33"/>
        <v>3964.2874217950643</v>
      </c>
      <c r="N101" s="491">
        <f t="shared" si="34"/>
        <v>221.60391181053114</v>
      </c>
      <c r="O101" s="491">
        <f t="shared" si="35"/>
        <v>254.70760852718843</v>
      </c>
      <c r="P101" s="491">
        <f t="shared" si="36"/>
        <v>132.80550102418201</v>
      </c>
      <c r="Q101" s="491">
        <f t="shared" si="54"/>
        <v>0</v>
      </c>
      <c r="R101" s="491">
        <f t="shared" si="55"/>
        <v>269.49722663891299</v>
      </c>
      <c r="S101" s="491">
        <f t="shared" si="56"/>
        <v>0</v>
      </c>
      <c r="T101" s="491">
        <f t="shared" si="57"/>
        <v>0</v>
      </c>
      <c r="U101" s="490">
        <f>U82*$U$89</f>
        <v>0</v>
      </c>
      <c r="V101" s="491">
        <f t="shared" si="37"/>
        <v>153.801465562657</v>
      </c>
      <c r="W101" s="491">
        <f t="shared" si="38"/>
        <v>337.30666163060403</v>
      </c>
      <c r="X101" s="491">
        <f t="shared" si="39"/>
        <v>0</v>
      </c>
      <c r="Y101" s="491">
        <f t="shared" si="58"/>
        <v>2.7037452215438602</v>
      </c>
      <c r="Z101" s="491">
        <f t="shared" si="58"/>
        <v>272.773480860424</v>
      </c>
      <c r="AA101" s="492">
        <f t="shared" si="40"/>
        <v>228.29529764409901</v>
      </c>
      <c r="AB101" s="490">
        <f t="shared" si="41"/>
        <v>15071.116449593001</v>
      </c>
      <c r="AC101" s="491">
        <f>AC82*$AC$90</f>
        <v>172.35531022984392</v>
      </c>
      <c r="AD101" s="491">
        <f>AD82*20%</f>
        <v>14.537809754158742</v>
      </c>
      <c r="AE101" s="491">
        <f t="shared" si="42"/>
        <v>0</v>
      </c>
      <c r="AF101" s="491">
        <f t="shared" si="59"/>
        <v>7.2383161199526098</v>
      </c>
      <c r="AG101" s="493">
        <f t="shared" si="43"/>
        <v>30607.274043984773</v>
      </c>
      <c r="AH101" s="515">
        <f>+SUMPRODUCT(AG99:AG101,A99:A101)/SUM(A99:A101)</f>
        <v>30408.322936951248</v>
      </c>
      <c r="AI101" s="448"/>
      <c r="AJ101" s="514"/>
      <c r="AL101" s="54"/>
    </row>
    <row r="102" spans="1:38">
      <c r="A102" s="20">
        <v>31</v>
      </c>
      <c r="B102" s="445" t="s">
        <v>77</v>
      </c>
      <c r="C102" s="490">
        <f t="shared" si="44"/>
        <v>248.16235518610895</v>
      </c>
      <c r="D102" s="491">
        <f t="shared" si="45"/>
        <v>164.83007300861149</v>
      </c>
      <c r="E102" s="491">
        <f t="shared" si="46"/>
        <v>0</v>
      </c>
      <c r="F102" s="491">
        <f t="shared" si="47"/>
        <v>6215.2187376370503</v>
      </c>
      <c r="G102" s="491">
        <f t="shared" si="48"/>
        <v>2549.2575932787199</v>
      </c>
      <c r="H102" s="492">
        <f t="shared" si="49"/>
        <v>126.62500508162699</v>
      </c>
      <c r="I102" s="491">
        <f t="shared" si="50"/>
        <v>0</v>
      </c>
      <c r="J102" s="491">
        <f t="shared" si="51"/>
        <v>0</v>
      </c>
      <c r="K102" s="495">
        <v>383</v>
      </c>
      <c r="L102" s="491">
        <f t="shared" si="53"/>
        <v>69.631211749689271</v>
      </c>
      <c r="M102" s="490">
        <f t="shared" si="33"/>
        <v>3888.49257229055</v>
      </c>
      <c r="N102" s="491">
        <f t="shared" si="34"/>
        <v>216.40941609756925</v>
      </c>
      <c r="O102" s="491">
        <f t="shared" si="35"/>
        <v>248.98172721257734</v>
      </c>
      <c r="P102" s="491">
        <f t="shared" si="36"/>
        <v>130.776004341598</v>
      </c>
      <c r="Q102" s="491">
        <f t="shared" si="54"/>
        <v>0</v>
      </c>
      <c r="R102" s="491">
        <f t="shared" si="55"/>
        <v>269.06677724327398</v>
      </c>
      <c r="S102" s="491">
        <f t="shared" si="56"/>
        <v>0</v>
      </c>
      <c r="T102" s="491">
        <f t="shared" si="57"/>
        <v>0</v>
      </c>
      <c r="U102" s="490">
        <f>U83*18.5%</f>
        <v>37.084363427528295</v>
      </c>
      <c r="V102" s="491">
        <f t="shared" si="37"/>
        <v>152.58349310722099</v>
      </c>
      <c r="W102" s="491">
        <f t="shared" si="38"/>
        <v>331.58861907304203</v>
      </c>
      <c r="X102" s="491">
        <f t="shared" si="39"/>
        <v>0</v>
      </c>
      <c r="Y102" s="491">
        <f t="shared" si="58"/>
        <v>2.68129011746068</v>
      </c>
      <c r="Z102" s="491">
        <f t="shared" si="58"/>
        <v>266.34617965376702</v>
      </c>
      <c r="AA102" s="492">
        <f t="shared" si="40"/>
        <v>225.45711346094399</v>
      </c>
      <c r="AB102" s="490">
        <f t="shared" si="41"/>
        <v>14725.4363604713</v>
      </c>
      <c r="AC102" s="495">
        <f>AC83*AC90</f>
        <v>170.46799551403441</v>
      </c>
      <c r="AD102" s="491">
        <f>AD83*20%</f>
        <v>14.317440860778419</v>
      </c>
      <c r="AE102" s="491">
        <f t="shared" si="42"/>
        <v>0</v>
      </c>
      <c r="AF102" s="491">
        <f t="shared" si="59"/>
        <v>7.0894808995993497</v>
      </c>
      <c r="AG102" s="493">
        <f t="shared" si="43"/>
        <v>30443.503809713042</v>
      </c>
      <c r="AH102" s="155"/>
      <c r="AI102" s="448"/>
      <c r="AJ102" s="514"/>
      <c r="AK102" s="155"/>
      <c r="AL102" s="54"/>
    </row>
    <row r="103" spans="1:38" s="155" customFormat="1">
      <c r="A103" s="95">
        <v>30</v>
      </c>
      <c r="B103" s="445" t="s">
        <v>78</v>
      </c>
      <c r="C103" s="516">
        <f t="shared" si="44"/>
        <v>245.17816152137488</v>
      </c>
      <c r="D103" s="495">
        <f t="shared" si="45"/>
        <v>163.00150157603127</v>
      </c>
      <c r="E103" s="495">
        <f t="shared" si="46"/>
        <v>0</v>
      </c>
      <c r="F103" s="495">
        <f t="shared" si="47"/>
        <v>6061.26617038728</v>
      </c>
      <c r="G103" s="495">
        <f t="shared" si="48"/>
        <v>2510.5271563159799</v>
      </c>
      <c r="H103" s="517">
        <f t="shared" si="49"/>
        <v>119.12411807775</v>
      </c>
      <c r="I103" s="495">
        <f t="shared" si="50"/>
        <v>0</v>
      </c>
      <c r="J103" s="495">
        <f t="shared" si="51"/>
        <v>0</v>
      </c>
      <c r="K103" s="495">
        <f t="shared" si="52"/>
        <v>263.04033225294586</v>
      </c>
      <c r="L103" s="495">
        <f t="shared" si="53"/>
        <v>67.075284724500989</v>
      </c>
      <c r="M103" s="516">
        <f t="shared" si="33"/>
        <v>3813.9656799480131</v>
      </c>
      <c r="N103" s="495">
        <f t="shared" si="34"/>
        <v>211.3680757863215</v>
      </c>
      <c r="O103" s="495">
        <f t="shared" si="35"/>
        <v>243.43101457355564</v>
      </c>
      <c r="P103" s="495">
        <f t="shared" si="36"/>
        <v>128.78793107087299</v>
      </c>
      <c r="Q103" s="495">
        <f t="shared" si="54"/>
        <v>0</v>
      </c>
      <c r="R103" s="495">
        <f t="shared" si="55"/>
        <v>278.27808901765798</v>
      </c>
      <c r="S103" s="495">
        <f t="shared" si="56"/>
        <v>0</v>
      </c>
      <c r="T103" s="495">
        <f t="shared" si="57"/>
        <v>0</v>
      </c>
      <c r="U103" s="516">
        <f>U84*18.5</f>
        <v>3664.4161979946675</v>
      </c>
      <c r="V103" s="495">
        <f t="shared" si="37"/>
        <v>151.375220428311</v>
      </c>
      <c r="W103" s="495">
        <f t="shared" si="38"/>
        <v>326.02102192600699</v>
      </c>
      <c r="X103" s="495">
        <f t="shared" si="39"/>
        <v>0</v>
      </c>
      <c r="Y103" s="495">
        <f t="shared" si="58"/>
        <v>2.6590226485267099</v>
      </c>
      <c r="Z103" s="495">
        <f t="shared" si="58"/>
        <v>260.08522835091497</v>
      </c>
      <c r="AA103" s="517">
        <f t="shared" si="40"/>
        <v>222.65428762982901</v>
      </c>
      <c r="AB103" s="516">
        <f t="shared" si="41"/>
        <v>14471.299414560001</v>
      </c>
      <c r="AC103" s="495">
        <f>AC84*35%</f>
        <v>159.48854774027313</v>
      </c>
      <c r="AD103" s="495">
        <f>AD84*19%</f>
        <v>13.395426594538661</v>
      </c>
      <c r="AE103" s="491">
        <f t="shared" si="42"/>
        <v>0</v>
      </c>
      <c r="AF103" s="491">
        <f t="shared" si="59"/>
        <v>6.9437516597764803</v>
      </c>
      <c r="AG103" s="493">
        <f t="shared" si="43"/>
        <v>33383.381634785124</v>
      </c>
      <c r="AI103" s="448"/>
      <c r="AJ103" s="514"/>
      <c r="AK103"/>
      <c r="AL103" s="54"/>
    </row>
    <row r="104" spans="1:38">
      <c r="A104" s="20">
        <v>31</v>
      </c>
      <c r="B104" s="496" t="s">
        <v>79</v>
      </c>
      <c r="C104" s="497">
        <f t="shared" si="44"/>
        <v>242.2442808069942</v>
      </c>
      <c r="D104" s="498">
        <f t="shared" si="45"/>
        <v>161.20343548737819</v>
      </c>
      <c r="E104" s="498">
        <f t="shared" si="46"/>
        <v>0</v>
      </c>
      <c r="F104" s="498">
        <f t="shared" si="47"/>
        <v>5918.3581705509096</v>
      </c>
      <c r="G104" s="498">
        <f t="shared" si="48"/>
        <v>2497.0269581861098</v>
      </c>
      <c r="H104" s="499">
        <f t="shared" si="49"/>
        <v>112.190810955614</v>
      </c>
      <c r="I104" s="498">
        <f t="shared" si="50"/>
        <v>0</v>
      </c>
      <c r="J104" s="498">
        <f t="shared" si="51"/>
        <v>0</v>
      </c>
      <c r="K104" s="498">
        <f t="shared" si="52"/>
        <v>253.45765839591942</v>
      </c>
      <c r="L104" s="498">
        <f t="shared" si="53"/>
        <v>64.631702890959602</v>
      </c>
      <c r="M104" s="497">
        <f t="shared" si="33"/>
        <v>3743.0308931692925</v>
      </c>
      <c r="N104" s="498">
        <f t="shared" si="34"/>
        <v>206.47600584890137</v>
      </c>
      <c r="O104" s="498">
        <f t="shared" si="35"/>
        <v>238.05057318363467</v>
      </c>
      <c r="P104" s="498">
        <f t="shared" si="36"/>
        <v>126.840659966852</v>
      </c>
      <c r="Q104" s="498">
        <f t="shared" si="54"/>
        <v>0</v>
      </c>
      <c r="R104" s="498">
        <f t="shared" si="55"/>
        <v>292.17982783699603</v>
      </c>
      <c r="S104" s="498">
        <f t="shared" si="56"/>
        <v>0</v>
      </c>
      <c r="T104" s="498">
        <f t="shared" si="57"/>
        <v>0</v>
      </c>
      <c r="U104" s="497">
        <f>U85*18.5%</f>
        <v>36.209841297618517</v>
      </c>
      <c r="V104" s="498">
        <f t="shared" si="37"/>
        <v>150.17667479718301</v>
      </c>
      <c r="W104" s="498">
        <f t="shared" si="38"/>
        <v>320.53596368256598</v>
      </c>
      <c r="X104" s="498">
        <f t="shared" si="39"/>
        <v>0</v>
      </c>
      <c r="Y104" s="498">
        <f t="shared" si="58"/>
        <v>2.6369432646014701</v>
      </c>
      <c r="Z104" s="498">
        <f t="shared" si="58"/>
        <v>253.98775898412401</v>
      </c>
      <c r="AA104" s="499">
        <f t="shared" si="40"/>
        <v>219.88675757476</v>
      </c>
      <c r="AB104" s="497">
        <f t="shared" si="41"/>
        <v>14246.3074907142</v>
      </c>
      <c r="AC104" s="498">
        <f>AC85*34%</f>
        <v>153.23692837974517</v>
      </c>
      <c r="AD104" s="498">
        <f>AD85*18.5%</f>
        <v>12.845306619957535</v>
      </c>
      <c r="AE104" s="498">
        <f t="shared" si="42"/>
        <v>0</v>
      </c>
      <c r="AF104" s="498">
        <f t="shared" si="59"/>
        <v>6.80109533485171</v>
      </c>
      <c r="AG104" s="500">
        <f t="shared" si="43"/>
        <v>29258.31573792917</v>
      </c>
      <c r="AH104" s="515">
        <f>+SUMPRODUCT(AG102:AG104,A102:A104)/SUM(A102:A104)</f>
        <v>31002.802771961546</v>
      </c>
      <c r="AI104" s="155"/>
      <c r="AJ104" s="518"/>
      <c r="AL104" s="54"/>
    </row>
    <row r="105" spans="1:38" ht="15" customHeight="1" thickBot="1">
      <c r="A105" s="20">
        <v>365</v>
      </c>
      <c r="B105" s="161" t="s">
        <v>80</v>
      </c>
      <c r="C105" s="519">
        <f>+SUMPRODUCT(C93:C104,$A$93:$A$104)/365</f>
        <v>268.74376944794727</v>
      </c>
      <c r="D105" s="519">
        <f t="shared" ref="D105:AF105" si="60">+SUMPRODUCT(D93:D104,$A$93:$A$104)/365</f>
        <v>184.1137444135521</v>
      </c>
      <c r="E105" s="519">
        <f t="shared" si="60"/>
        <v>0</v>
      </c>
      <c r="F105" s="519">
        <f t="shared" si="60"/>
        <v>5333.8179591428498</v>
      </c>
      <c r="G105" s="519">
        <f t="shared" si="60"/>
        <v>2358.9859218641091</v>
      </c>
      <c r="H105" s="519">
        <f t="shared" si="60"/>
        <v>113.89256172243753</v>
      </c>
      <c r="I105" s="519">
        <f t="shared" si="60"/>
        <v>0</v>
      </c>
      <c r="J105" s="519">
        <f t="shared" si="60"/>
        <v>0</v>
      </c>
      <c r="K105" s="519">
        <f t="shared" si="60"/>
        <v>324.28694860662029</v>
      </c>
      <c r="L105" s="519">
        <f t="shared" si="60"/>
        <v>74.706872351021829</v>
      </c>
      <c r="M105" s="519">
        <f t="shared" si="60"/>
        <v>3301.478093945751</v>
      </c>
      <c r="N105" s="519">
        <f t="shared" si="60"/>
        <v>195.79290986263467</v>
      </c>
      <c r="O105" s="519">
        <f t="shared" si="60"/>
        <v>226.46715516258024</v>
      </c>
      <c r="P105" s="519">
        <f t="shared" si="60"/>
        <v>175.88740306930242</v>
      </c>
      <c r="Q105" s="519">
        <f t="shared" si="60"/>
        <v>0</v>
      </c>
      <c r="R105" s="519">
        <f t="shared" si="60"/>
        <v>376.4327027757252</v>
      </c>
      <c r="S105" s="519">
        <f t="shared" si="60"/>
        <v>0</v>
      </c>
      <c r="T105" s="519">
        <f t="shared" si="60"/>
        <v>0</v>
      </c>
      <c r="U105" s="519">
        <f t="shared" si="60"/>
        <v>314.16284905312727</v>
      </c>
      <c r="V105" s="519">
        <f t="shared" si="60"/>
        <v>160.73267376528366</v>
      </c>
      <c r="W105" s="519">
        <f t="shared" si="60"/>
        <v>245.15130203133816</v>
      </c>
      <c r="X105" s="519">
        <f t="shared" si="60"/>
        <v>0</v>
      </c>
      <c r="Y105" s="519">
        <f t="shared" si="60"/>
        <v>2.426808021604494</v>
      </c>
      <c r="Z105" s="519">
        <f t="shared" si="60"/>
        <v>274.09913161587053</v>
      </c>
      <c r="AA105" s="519">
        <f t="shared" si="60"/>
        <v>187.29495202027837</v>
      </c>
      <c r="AB105" s="519">
        <f t="shared" si="60"/>
        <v>14282.476490922329</v>
      </c>
      <c r="AC105" s="519">
        <f t="shared" si="60"/>
        <v>167.91058615031102</v>
      </c>
      <c r="AD105" s="520">
        <f t="shared" si="60"/>
        <v>14.993104478202415</v>
      </c>
      <c r="AE105" s="519">
        <f t="shared" si="60"/>
        <v>0</v>
      </c>
      <c r="AF105" s="519">
        <f t="shared" si="60"/>
        <v>6.630440188280101</v>
      </c>
      <c r="AG105" s="521">
        <f>+SUMPRODUCT(AG93:AG104,A93:A104)/366</f>
        <v>28512.368303068506</v>
      </c>
      <c r="AH105" s="155"/>
      <c r="AI105" s="155"/>
    </row>
    <row r="106" spans="1:38" ht="15" customHeight="1" thickTop="1">
      <c r="A106" s="20"/>
      <c r="B106" s="20"/>
      <c r="C106" s="164"/>
      <c r="D106" s="164"/>
      <c r="E106" s="164"/>
      <c r="F106" s="164"/>
      <c r="G106" s="164"/>
      <c r="H106" s="164"/>
      <c r="I106" s="164"/>
      <c r="J106" s="164"/>
      <c r="K106" s="164"/>
      <c r="L106" s="164"/>
      <c r="M106" s="23"/>
      <c r="N106" s="23"/>
      <c r="O106" s="23"/>
      <c r="P106" s="164"/>
      <c r="Q106" s="23"/>
      <c r="R106" s="23"/>
      <c r="S106" s="23"/>
      <c r="T106" s="23"/>
      <c r="U106" s="23"/>
      <c r="V106" s="23"/>
      <c r="W106" s="23"/>
      <c r="X106" s="23"/>
      <c r="Y106" s="23"/>
      <c r="Z106" s="23"/>
      <c r="AA106" s="23"/>
      <c r="AB106" s="23"/>
      <c r="AC106" s="23"/>
      <c r="AD106" s="23"/>
      <c r="AE106" s="23"/>
      <c r="AF106" s="23"/>
      <c r="AG106" s="23"/>
      <c r="AH106" s="155"/>
      <c r="AI106" s="150"/>
    </row>
    <row r="107" spans="1:38">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196"/>
      <c r="Z107" s="196"/>
      <c r="AA107" s="196"/>
      <c r="AB107" s="196"/>
      <c r="AC107" s="196"/>
      <c r="AD107" s="196"/>
      <c r="AE107" s="196"/>
      <c r="AF107" s="196"/>
      <c r="AG107" s="196"/>
      <c r="AI107" s="155"/>
    </row>
    <row r="108" spans="1:38" s="506" customFormat="1">
      <c r="B108" s="522">
        <v>2020</v>
      </c>
      <c r="C108" s="523" t="str">
        <f t="shared" ref="C108:AG108" si="61">+C91</f>
        <v>Guayuyaco</v>
      </c>
      <c r="D108" s="523" t="str">
        <f t="shared" si="61"/>
        <v>Juanambu</v>
      </c>
      <c r="E108" s="523" t="str">
        <f t="shared" si="61"/>
        <v>Santana</v>
      </c>
      <c r="F108" s="523" t="str">
        <f t="shared" si="61"/>
        <v>Costayaco</v>
      </c>
      <c r="G108" s="523" t="str">
        <f t="shared" si="61"/>
        <v>Moqueta</v>
      </c>
      <c r="H108" s="523" t="str">
        <f t="shared" si="61"/>
        <v>Vonu</v>
      </c>
      <c r="I108" s="523" t="str">
        <f t="shared" si="61"/>
        <v>Jilguero Unitization</v>
      </c>
      <c r="J108" s="523" t="str">
        <f t="shared" si="61"/>
        <v>Jilguero</v>
      </c>
      <c r="K108" s="523" t="str">
        <f t="shared" si="61"/>
        <v>Ramiriquí (Oil)</v>
      </c>
      <c r="L108" s="523" t="str">
        <f t="shared" si="61"/>
        <v>Ramiriquí (Gas)</v>
      </c>
      <c r="M108" s="523" t="str">
        <f t="shared" si="61"/>
        <v>Cohembi</v>
      </c>
      <c r="N108" s="523" t="str">
        <f t="shared" si="61"/>
        <v>Quinde</v>
      </c>
      <c r="O108" s="523" t="str">
        <f t="shared" si="61"/>
        <v>Quillacinga</v>
      </c>
      <c r="P108" s="523" t="str">
        <f t="shared" si="61"/>
        <v>Nancy Burdines</v>
      </c>
      <c r="Q108" s="523" t="s">
        <v>345</v>
      </c>
      <c r="R108" s="523" t="s">
        <v>123</v>
      </c>
      <c r="S108" s="523" t="s">
        <v>266</v>
      </c>
      <c r="T108" s="523" t="s">
        <v>125</v>
      </c>
      <c r="U108" s="523" t="str">
        <f t="shared" si="61"/>
        <v>Santa Lucia</v>
      </c>
      <c r="V108" s="523" t="str">
        <f t="shared" si="61"/>
        <v>Colón</v>
      </c>
      <c r="W108" s="523" t="str">
        <f t="shared" si="61"/>
        <v>Juglar</v>
      </c>
      <c r="X108" s="523" t="str">
        <f t="shared" si="61"/>
        <v>Chuira</v>
      </c>
      <c r="Y108" s="523" t="str">
        <f t="shared" si="61"/>
        <v>Zoe</v>
      </c>
      <c r="Z108" s="523" t="str">
        <f t="shared" si="61"/>
        <v>Mono Araña</v>
      </c>
      <c r="AA108" s="523" t="str">
        <f t="shared" si="61"/>
        <v>Ayombero</v>
      </c>
      <c r="AB108" s="523" t="str">
        <f t="shared" si="61"/>
        <v>Acordionero</v>
      </c>
      <c r="AC108" s="523" t="str">
        <f t="shared" si="61"/>
        <v>Los Angeles</v>
      </c>
      <c r="AD108" s="523" t="str">
        <f t="shared" si="61"/>
        <v>Querubín</v>
      </c>
      <c r="AE108" s="523" t="str">
        <f t="shared" si="61"/>
        <v>Mochuelo</v>
      </c>
      <c r="AF108" s="523" t="str">
        <f t="shared" si="61"/>
        <v>Tronos</v>
      </c>
      <c r="AG108" s="523" t="str">
        <f t="shared" si="61"/>
        <v>Total</v>
      </c>
      <c r="AJ108" s="522"/>
    </row>
    <row r="109" spans="1:38" s="506" customFormat="1">
      <c r="B109" s="522" t="s">
        <v>1</v>
      </c>
      <c r="C109" s="524">
        <f>+SUMPRODUCT(C93:C95,$A$93:$A$95)/SUM($A$93:$A$95)</f>
        <v>308.94414285714282</v>
      </c>
      <c r="D109" s="524">
        <f t="shared" ref="D109:AG109" si="62">+SUMPRODUCT(D93:D95,$A$93:$A$95)/SUM($A$93:$A$95)</f>
        <v>228.70217307692309</v>
      </c>
      <c r="E109" s="524">
        <f t="shared" si="62"/>
        <v>0</v>
      </c>
      <c r="F109" s="524">
        <f t="shared" si="62"/>
        <v>4188.3372919937201</v>
      </c>
      <c r="G109" s="524">
        <f t="shared" si="62"/>
        <v>2303.8432967032968</v>
      </c>
      <c r="H109" s="524">
        <f t="shared" si="62"/>
        <v>18.366832810047097</v>
      </c>
      <c r="I109" s="524">
        <f t="shared" si="62"/>
        <v>0</v>
      </c>
      <c r="J109" s="524">
        <f t="shared" si="62"/>
        <v>0</v>
      </c>
      <c r="K109" s="524">
        <f t="shared" si="62"/>
        <v>368.03113304552585</v>
      </c>
      <c r="L109" s="524">
        <f t="shared" si="62"/>
        <v>71.3649510400314</v>
      </c>
      <c r="M109" s="524">
        <f t="shared" si="62"/>
        <v>2527.5654204081634</v>
      </c>
      <c r="N109" s="524">
        <f t="shared" si="62"/>
        <v>97.779559183673499</v>
      </c>
      <c r="O109" s="524">
        <f t="shared" si="62"/>
        <v>118.84536734693876</v>
      </c>
      <c r="P109" s="524">
        <f t="shared" si="62"/>
        <v>297.44016091051805</v>
      </c>
      <c r="Q109" s="524">
        <f t="shared" si="62"/>
        <v>0</v>
      </c>
      <c r="R109" s="524">
        <f t="shared" si="62"/>
        <v>206.48387755102041</v>
      </c>
      <c r="S109" s="524">
        <f t="shared" si="62"/>
        <v>0</v>
      </c>
      <c r="T109" s="524">
        <f t="shared" si="62"/>
        <v>0</v>
      </c>
      <c r="U109" s="524">
        <f t="shared" si="62"/>
        <v>0</v>
      </c>
      <c r="V109" s="524">
        <f t="shared" si="62"/>
        <v>176.1015894819466</v>
      </c>
      <c r="W109" s="524">
        <f t="shared" si="62"/>
        <v>182.24854003139717</v>
      </c>
      <c r="X109" s="524">
        <f t="shared" si="62"/>
        <v>0</v>
      </c>
      <c r="Y109" s="524">
        <f t="shared" si="62"/>
        <v>1.4928649921507062</v>
      </c>
      <c r="Z109" s="524">
        <f t="shared" si="62"/>
        <v>303.46037676609109</v>
      </c>
      <c r="AA109" s="524">
        <f t="shared" si="62"/>
        <v>174.62296703296701</v>
      </c>
      <c r="AB109" s="524">
        <f t="shared" si="62"/>
        <v>12650.656981946624</v>
      </c>
      <c r="AC109" s="524">
        <f t="shared" si="62"/>
        <v>188.67098736263733</v>
      </c>
      <c r="AD109" s="524">
        <f t="shared" si="62"/>
        <v>17.234019113029831</v>
      </c>
      <c r="AE109" s="524">
        <f t="shared" si="62"/>
        <v>0</v>
      </c>
      <c r="AF109" s="524">
        <f t="shared" si="62"/>
        <v>4.2281436420722134</v>
      </c>
      <c r="AG109" s="524">
        <f t="shared" si="62"/>
        <v>24434.420677295915</v>
      </c>
      <c r="AJ109" s="522"/>
    </row>
    <row r="110" spans="1:38" s="506" customFormat="1">
      <c r="B110" s="522" t="s">
        <v>2</v>
      </c>
      <c r="C110" s="524">
        <f>+SUMPRODUCT(C96:C98,$A$96:$A$98)/SUM($A$96:$A$98)</f>
        <v>263.94544208796015</v>
      </c>
      <c r="D110" s="524">
        <f>+SUMPRODUCT(D96:D98,$A$96:$A$98)/SUM($A$96:$A$98)</f>
        <v>174.49686795451657</v>
      </c>
      <c r="E110" s="524">
        <f t="shared" ref="E110:AG110" si="63">+SUMPRODUCT(E96:E98,$A$96:$A$98)/SUM($A$96:$A$98)</f>
        <v>0</v>
      </c>
      <c r="F110" s="524">
        <f t="shared" si="63"/>
        <v>5090.1922320590702</v>
      </c>
      <c r="G110" s="524">
        <f t="shared" si="63"/>
        <v>2261.5668368240626</v>
      </c>
      <c r="H110" s="524">
        <f t="shared" si="63"/>
        <v>172.0853594110915</v>
      </c>
      <c r="I110" s="524">
        <f t="shared" si="63"/>
        <v>0</v>
      </c>
      <c r="J110" s="524">
        <f t="shared" si="63"/>
        <v>0</v>
      </c>
      <c r="K110" s="524">
        <f t="shared" si="63"/>
        <v>331.03347418970543</v>
      </c>
      <c r="L110" s="524">
        <f t="shared" si="63"/>
        <v>84.413535918374876</v>
      </c>
      <c r="M110" s="524">
        <f t="shared" si="63"/>
        <v>3015.2783832254854</v>
      </c>
      <c r="N110" s="524">
        <f t="shared" si="63"/>
        <v>244.20238113100916</v>
      </c>
      <c r="O110" s="524">
        <f t="shared" si="63"/>
        <v>279.70177537204898</v>
      </c>
      <c r="P110" s="524">
        <f t="shared" si="63"/>
        <v>141.41540049299675</v>
      </c>
      <c r="Q110" s="524">
        <f t="shared" si="63"/>
        <v>0</v>
      </c>
      <c r="R110" s="524">
        <f t="shared" si="63"/>
        <v>566.87607014548257</v>
      </c>
      <c r="S110" s="524">
        <f t="shared" si="63"/>
        <v>0</v>
      </c>
      <c r="T110" s="524">
        <f t="shared" si="63"/>
        <v>0</v>
      </c>
      <c r="U110" s="524">
        <f t="shared" si="63"/>
        <v>0</v>
      </c>
      <c r="V110" s="524">
        <f t="shared" si="63"/>
        <v>158.79665612405773</v>
      </c>
      <c r="W110" s="524">
        <f t="shared" si="63"/>
        <v>196.59672997533059</v>
      </c>
      <c r="X110" s="524">
        <f t="shared" si="63"/>
        <v>0</v>
      </c>
      <c r="Y110" s="524">
        <f t="shared" si="63"/>
        <v>2.7959344175846685</v>
      </c>
      <c r="Z110" s="524">
        <f t="shared" si="63"/>
        <v>250.3343507433311</v>
      </c>
      <c r="AA110" s="524">
        <f t="shared" si="63"/>
        <v>157.45868566561833</v>
      </c>
      <c r="AB110" s="524">
        <f t="shared" si="63"/>
        <v>14572.157545713801</v>
      </c>
      <c r="AC110" s="524">
        <f t="shared" si="63"/>
        <v>169.81883634926456</v>
      </c>
      <c r="AD110" s="524">
        <f t="shared" si="63"/>
        <v>14.688102931892955</v>
      </c>
      <c r="AE110" s="524">
        <f t="shared" si="63"/>
        <v>0</v>
      </c>
      <c r="AF110" s="524">
        <f t="shared" si="63"/>
        <v>7.8701472801255008</v>
      </c>
      <c r="AG110" s="524">
        <f t="shared" si="63"/>
        <v>28155.72474801281</v>
      </c>
      <c r="AJ110" s="522"/>
    </row>
    <row r="111" spans="1:38" s="506" customFormat="1">
      <c r="B111" s="522" t="s">
        <v>3</v>
      </c>
      <c r="C111" s="524">
        <f>+SUMPRODUCT(C99:C101,$A$99:$A$101)/SUM($A$99:$A$101)</f>
        <v>254.35405496814079</v>
      </c>
      <c r="D111" s="524">
        <f t="shared" ref="D111:AG111" si="64">+SUMPRODUCT(D99:D101,$A$99:$A$101)/SUM($A$99:$A$101)</f>
        <v>168.62304528727051</v>
      </c>
      <c r="E111" s="524">
        <f t="shared" si="64"/>
        <v>0</v>
      </c>
      <c r="F111" s="524">
        <f t="shared" si="64"/>
        <v>5918.6793384009916</v>
      </c>
      <c r="G111" s="524">
        <f t="shared" si="64"/>
        <v>2324.2054733100085</v>
      </c>
      <c r="H111" s="524">
        <f t="shared" si="64"/>
        <v>144.15893148999038</v>
      </c>
      <c r="I111" s="524">
        <f t="shared" si="64"/>
        <v>0</v>
      </c>
      <c r="J111" s="524">
        <f t="shared" si="64"/>
        <v>0</v>
      </c>
      <c r="K111" s="524">
        <f t="shared" si="64"/>
        <v>294.87456092552691</v>
      </c>
      <c r="L111" s="524">
        <f t="shared" si="64"/>
        <v>75.193013036009248</v>
      </c>
      <c r="M111" s="524">
        <f t="shared" si="64"/>
        <v>3800.4839166504539</v>
      </c>
      <c r="N111" s="524">
        <f t="shared" si="64"/>
        <v>227.10396931842709</v>
      </c>
      <c r="O111" s="524">
        <f t="shared" si="64"/>
        <v>260.78032497200724</v>
      </c>
      <c r="P111" s="524">
        <f t="shared" si="64"/>
        <v>134.92708159660208</v>
      </c>
      <c r="Q111" s="524">
        <f t="shared" si="64"/>
        <v>0</v>
      </c>
      <c r="R111" s="524">
        <f t="shared" si="64"/>
        <v>448.64341135586761</v>
      </c>
      <c r="S111" s="524">
        <f t="shared" si="64"/>
        <v>0</v>
      </c>
      <c r="T111" s="524">
        <f t="shared" si="64"/>
        <v>0</v>
      </c>
      <c r="U111" s="524">
        <f t="shared" si="64"/>
        <v>26.791669761650798</v>
      </c>
      <c r="V111" s="524">
        <f t="shared" si="64"/>
        <v>155.05286691626409</v>
      </c>
      <c r="W111" s="524">
        <f t="shared" si="64"/>
        <v>271.8349233437192</v>
      </c>
      <c r="X111" s="524">
        <f t="shared" si="64"/>
        <v>0</v>
      </c>
      <c r="Y111" s="524">
        <f t="shared" si="64"/>
        <v>2.7268289923912299</v>
      </c>
      <c r="Z111" s="524">
        <f t="shared" si="64"/>
        <v>279.54297704492683</v>
      </c>
      <c r="AA111" s="524">
        <f t="shared" si="64"/>
        <v>191.93411370465924</v>
      </c>
      <c r="AB111" s="524">
        <f t="shared" si="64"/>
        <v>15256.138645065219</v>
      </c>
      <c r="AC111" s="524">
        <f t="shared" si="64"/>
        <v>150.4921838496206</v>
      </c>
      <c r="AD111" s="524">
        <f t="shared" si="64"/>
        <v>14.387631073010153</v>
      </c>
      <c r="AE111" s="524">
        <f t="shared" si="64"/>
        <v>0</v>
      </c>
      <c r="AF111" s="524">
        <f t="shared" si="64"/>
        <v>7.3939758884887778</v>
      </c>
      <c r="AG111" s="524">
        <f t="shared" si="64"/>
        <v>30408.322936951248</v>
      </c>
      <c r="AJ111" s="522"/>
    </row>
    <row r="112" spans="1:38" s="506" customFormat="1">
      <c r="B112" s="522" t="s">
        <v>4</v>
      </c>
      <c r="C112" s="524">
        <f>+SUMPRODUCT(C102:C104,$A$102:$A$104)/SUM($A$102:$A$104)</f>
        <v>245.19511479812437</v>
      </c>
      <c r="D112" s="524">
        <f t="shared" ref="D112:AG112" si="65">+SUMPRODUCT(D102:D104,$A$102:$A$104)/SUM($A$102:$A$104)</f>
        <v>163.01178055061541</v>
      </c>
      <c r="E112" s="524">
        <f t="shared" si="65"/>
        <v>0</v>
      </c>
      <c r="F112" s="524">
        <f t="shared" si="65"/>
        <v>6064.9877094070125</v>
      </c>
      <c r="G112" s="524">
        <f t="shared" si="65"/>
        <v>2519.0286498357514</v>
      </c>
      <c r="H112" s="524">
        <f t="shared" si="65"/>
        <v>119.31536782051056</v>
      </c>
      <c r="I112" s="524">
        <f t="shared" si="65"/>
        <v>0</v>
      </c>
      <c r="J112" s="524">
        <f t="shared" si="65"/>
        <v>0</v>
      </c>
      <c r="K112" s="524">
        <f t="shared" si="65"/>
        <v>300.23258019415084</v>
      </c>
      <c r="L112" s="524">
        <f t="shared" si="65"/>
        <v>67.113140169512448</v>
      </c>
      <c r="M112" s="524">
        <f t="shared" si="65"/>
        <v>3815.1760633445165</v>
      </c>
      <c r="N112" s="524">
        <f t="shared" si="65"/>
        <v>211.41837341228512</v>
      </c>
      <c r="O112" s="524">
        <f t="shared" si="65"/>
        <v>243.48838858140479</v>
      </c>
      <c r="P112" s="524">
        <f t="shared" si="65"/>
        <v>128.80167962704499</v>
      </c>
      <c r="Q112" s="524">
        <f t="shared" si="65"/>
        <v>0</v>
      </c>
      <c r="R112" s="524">
        <f t="shared" si="65"/>
        <v>279.85855900019686</v>
      </c>
      <c r="S112" s="524">
        <f t="shared" si="65"/>
        <v>0</v>
      </c>
      <c r="T112" s="524">
        <f t="shared" si="65"/>
        <v>0</v>
      </c>
      <c r="U112" s="524">
        <f t="shared" si="65"/>
        <v>1219.6152857208649</v>
      </c>
      <c r="V112" s="524">
        <f t="shared" si="65"/>
        <v>151.3784980204984</v>
      </c>
      <c r="W112" s="524">
        <f t="shared" si="65"/>
        <v>326.04883394787021</v>
      </c>
      <c r="X112" s="524">
        <f t="shared" si="65"/>
        <v>0</v>
      </c>
      <c r="Y112" s="524">
        <f t="shared" si="65"/>
        <v>2.6590860249970434</v>
      </c>
      <c r="Z112" s="524">
        <f t="shared" si="65"/>
        <v>260.1403146554573</v>
      </c>
      <c r="AA112" s="524">
        <f t="shared" si="65"/>
        <v>222.66618077175755</v>
      </c>
      <c r="AB112" s="524">
        <f t="shared" si="65"/>
        <v>14481.120019821203</v>
      </c>
      <c r="AC112" s="524">
        <f t="shared" si="65"/>
        <v>161.08162035777568</v>
      </c>
      <c r="AD112" s="524">
        <f t="shared" si="65"/>
        <v>13.520738801510591</v>
      </c>
      <c r="AE112" s="524">
        <f t="shared" si="65"/>
        <v>0</v>
      </c>
      <c r="AF112" s="524">
        <f t="shared" si="65"/>
        <v>6.944787098492144</v>
      </c>
      <c r="AG112" s="524">
        <f t="shared" si="65"/>
        <v>31002.802771961546</v>
      </c>
      <c r="AJ112" s="522"/>
    </row>
    <row r="113" spans="2:36" s="506" customFormat="1">
      <c r="B113" s="525" t="s">
        <v>346</v>
      </c>
      <c r="C113" s="526">
        <f>+C105</f>
        <v>268.74376944794727</v>
      </c>
      <c r="D113" s="526">
        <f t="shared" ref="D113:AG113" si="66">+D105</f>
        <v>184.1137444135521</v>
      </c>
      <c r="E113" s="526">
        <f t="shared" si="66"/>
        <v>0</v>
      </c>
      <c r="F113" s="526">
        <f t="shared" si="66"/>
        <v>5333.8179591428498</v>
      </c>
      <c r="G113" s="526">
        <f t="shared" si="66"/>
        <v>2358.9859218641091</v>
      </c>
      <c r="H113" s="526">
        <f t="shared" si="66"/>
        <v>113.89256172243753</v>
      </c>
      <c r="I113" s="526">
        <f t="shared" si="66"/>
        <v>0</v>
      </c>
      <c r="J113" s="526">
        <f t="shared" si="66"/>
        <v>0</v>
      </c>
      <c r="K113" s="526">
        <f t="shared" si="66"/>
        <v>324.28694860662029</v>
      </c>
      <c r="L113" s="526">
        <f t="shared" si="66"/>
        <v>74.706872351021829</v>
      </c>
      <c r="M113" s="526">
        <f t="shared" si="66"/>
        <v>3301.478093945751</v>
      </c>
      <c r="N113" s="526">
        <f t="shared" si="66"/>
        <v>195.79290986263467</v>
      </c>
      <c r="O113" s="526">
        <f t="shared" si="66"/>
        <v>226.46715516258024</v>
      </c>
      <c r="P113" s="526">
        <f t="shared" si="66"/>
        <v>175.88740306930242</v>
      </c>
      <c r="Q113" s="526">
        <f t="shared" si="66"/>
        <v>0</v>
      </c>
      <c r="R113" s="526">
        <f t="shared" si="66"/>
        <v>376.4327027757252</v>
      </c>
      <c r="S113" s="526">
        <f t="shared" si="66"/>
        <v>0</v>
      </c>
      <c r="T113" s="526">
        <f t="shared" si="66"/>
        <v>0</v>
      </c>
      <c r="U113" s="526">
        <f t="shared" si="66"/>
        <v>314.16284905312727</v>
      </c>
      <c r="V113" s="526">
        <f t="shared" si="66"/>
        <v>160.73267376528366</v>
      </c>
      <c r="W113" s="526">
        <f t="shared" si="66"/>
        <v>245.15130203133816</v>
      </c>
      <c r="X113" s="526">
        <f t="shared" si="66"/>
        <v>0</v>
      </c>
      <c r="Y113" s="526">
        <f t="shared" si="66"/>
        <v>2.426808021604494</v>
      </c>
      <c r="Z113" s="526">
        <f t="shared" si="66"/>
        <v>274.09913161587053</v>
      </c>
      <c r="AA113" s="526">
        <f t="shared" si="66"/>
        <v>187.29495202027837</v>
      </c>
      <c r="AB113" s="526">
        <f t="shared" si="66"/>
        <v>14282.476490922329</v>
      </c>
      <c r="AC113" s="526">
        <f t="shared" si="66"/>
        <v>167.91058615031102</v>
      </c>
      <c r="AD113" s="526">
        <f t="shared" si="66"/>
        <v>14.993104478202415</v>
      </c>
      <c r="AE113" s="526">
        <f t="shared" si="66"/>
        <v>0</v>
      </c>
      <c r="AF113" s="526">
        <f t="shared" si="66"/>
        <v>6.630440188280101</v>
      </c>
      <c r="AG113" s="526">
        <f t="shared" si="66"/>
        <v>28512.368303068506</v>
      </c>
      <c r="AJ113" s="522"/>
    </row>
    <row r="114" spans="2:36" s="506" customFormat="1">
      <c r="AJ114" s="522"/>
    </row>
    <row r="116" spans="2:36">
      <c r="F116" s="155"/>
      <c r="K116" s="155"/>
    </row>
    <row r="323" spans="36:36">
      <c r="AJ323"/>
    </row>
    <row r="324" spans="36:36">
      <c r="AJ324"/>
    </row>
  </sheetData>
  <mergeCells count="1">
    <mergeCell ref="B2:AG2"/>
  </mergeCells>
  <pageMargins left="0.25" right="0.25" top="0.75" bottom="0.75" header="0.3" footer="0.3"/>
  <pageSetup scale="2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90" r:id="rId4" name="Button 2">
              <controlPr defaultSize="0" print="0" autoFill="0" autoPict="0" macro="[0]!Macro12_BBLvolver">
                <anchor moveWithCells="1" sizeWithCells="1">
                  <from>
                    <xdr:col>0</xdr:col>
                    <xdr:colOff>594360</xdr:colOff>
                    <xdr:row>1</xdr:row>
                    <xdr:rowOff>0</xdr:rowOff>
                  </from>
                  <to>
                    <xdr:col>1</xdr:col>
                    <xdr:colOff>883920</xdr:colOff>
                    <xdr:row>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17DC99-6E66-41B4-93C8-E145467640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Menu</vt:lpstr>
      <vt:lpstr>Estadisticas</vt:lpstr>
      <vt:lpstr>Presupuesto PUT</vt:lpstr>
      <vt:lpstr>Incidentes_PUT</vt:lpstr>
      <vt:lpstr>Info PUT</vt:lpstr>
      <vt:lpstr>Info VMM</vt:lpstr>
      <vt:lpstr>Incidentes_VMM</vt:lpstr>
      <vt:lpstr>Monitoreos PUT</vt:lpstr>
      <vt:lpstr>Presupuesto VMM</vt:lpstr>
      <vt:lpstr>Monitoreos VMM</vt:lpstr>
      <vt:lpstr>BBLS</vt:lpstr>
      <vt:lpstr>ICAS</vt:lpstr>
      <vt:lpstr>CUMP LEGAL</vt:lpstr>
      <vt:lpstr>Historico Monitoreos AGUA</vt:lpstr>
      <vt:lpstr>Monitoreos 2020</vt:lpstr>
      <vt:lpstr>Incidentes GTE</vt:lpstr>
      <vt:lpstr>BBL</vt:lpstr>
      <vt:lpstr>Agua_Subterranea</vt:lpstr>
      <vt:lpstr>BBL!Print_Area</vt:lpstr>
      <vt:lpstr>BBLS!Print_Area</vt:lpstr>
      <vt:lpstr>Estadisticas!Print_Area</vt:lpstr>
      <vt:lpstr>'Monitoreos PUT'!Print_Area</vt:lpstr>
      <vt:lpstr>'Monitoreos VMM'!Print_Area</vt:lpstr>
      <vt:lpstr>produccion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ims@grantierra.com</dc:creator>
  <cp:lastModifiedBy>Daniel</cp:lastModifiedBy>
  <dcterms:created xsi:type="dcterms:W3CDTF">2020-01-24T20:25:55Z</dcterms:created>
  <dcterms:modified xsi:type="dcterms:W3CDTF">2023-08-14T02:58:55Z</dcterms:modified>
</cp:coreProperties>
</file>