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ka\OneDrive\바탕 화면\Junior Spring\HeatTransfer\HW1\"/>
    </mc:Choice>
  </mc:AlternateContent>
  <xr:revisionPtr revIDLastSave="0" documentId="13_ncr:1_{918968AD-55A9-40A7-8559-A48FEE0D6CC0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RawDataPlot" sheetId="4" r:id="rId1"/>
    <sheet name="RawData" sheetId="1" r:id="rId2"/>
    <sheet name="AnalyzedData" sheetId="2" r:id="rId3"/>
    <sheet name="RESULTS" sheetId="5" r:id="rId4"/>
    <sheet name="Sheet1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/>
  <c r="B4" i="5"/>
  <c r="B40" i="2"/>
  <c r="B39" i="2"/>
  <c r="C3" i="5"/>
  <c r="B3" i="5"/>
  <c r="B37" i="2"/>
  <c r="B36" i="2"/>
  <c r="B35" i="2"/>
  <c r="G19" i="2"/>
  <c r="G12" i="2"/>
  <c r="G13" i="2"/>
  <c r="G14" i="2"/>
  <c r="G15" i="2"/>
  <c r="G16" i="2"/>
  <c r="G17" i="2"/>
  <c r="G18" i="2"/>
  <c r="G11" i="2"/>
  <c r="F19" i="2"/>
  <c r="F11" i="2"/>
  <c r="F12" i="2"/>
  <c r="F13" i="2"/>
  <c r="F14" i="2"/>
  <c r="F15" i="2"/>
  <c r="F16" i="2"/>
  <c r="F17" i="2"/>
  <c r="F18" i="2"/>
  <c r="F10" i="2"/>
  <c r="E11" i="2"/>
  <c r="E12" i="2"/>
  <c r="E13" i="2"/>
  <c r="E14" i="2"/>
  <c r="E15" i="2"/>
  <c r="E16" i="2"/>
  <c r="E17" i="2"/>
  <c r="E18" i="2"/>
  <c r="E10" i="2"/>
  <c r="D11" i="2"/>
  <c r="D12" i="2"/>
  <c r="D13" i="2"/>
  <c r="D14" i="2"/>
  <c r="D15" i="2"/>
  <c r="D16" i="2"/>
  <c r="D17" i="2"/>
  <c r="D18" i="2"/>
  <c r="D10" i="2"/>
  <c r="B5" i="2"/>
  <c r="B4" i="2"/>
  <c r="B30" i="2" s="1"/>
  <c r="B5" i="1"/>
  <c r="B4" i="1"/>
  <c r="B28" i="2" l="1"/>
  <c r="B29" i="2"/>
  <c r="B27" i="2"/>
  <c r="B31" i="2" s="1"/>
  <c r="B32" i="2" l="1"/>
</calcChain>
</file>

<file path=xl/sharedStrings.xml><?xml version="1.0" encoding="utf-8"?>
<sst xmlns="http://schemas.openxmlformats.org/spreadsheetml/2006/main" count="70" uniqueCount="56">
  <si>
    <t xml:space="preserve">Tinf </t>
  </si>
  <si>
    <t>time (min)</t>
  </si>
  <si>
    <t>oC, room temperature</t>
  </si>
  <si>
    <t>vol</t>
  </si>
  <si>
    <t>liters, volume of water added</t>
  </si>
  <si>
    <t>m, inner diameter of cup</t>
  </si>
  <si>
    <t>m, height of cup</t>
  </si>
  <si>
    <t>m_cup</t>
  </si>
  <si>
    <t>kg, mass of cup</t>
  </si>
  <si>
    <t>RAW DATA FROM IN-CLASS EXPERIMENT:  1/16/2024</t>
  </si>
  <si>
    <t>DO NOT MODIFY THIS WORKSHEET.  MAKE A COPY IF NEEDED</t>
  </si>
  <si>
    <t>D</t>
  </si>
  <si>
    <t>H</t>
  </si>
  <si>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1</t>
    </r>
  </si>
  <si>
    <t>q2</t>
  </si>
  <si>
    <t>DERIVED PARAMETERS</t>
  </si>
  <si>
    <t>h</t>
  </si>
  <si>
    <t>m, depth of water</t>
  </si>
  <si>
    <t>Aside</t>
  </si>
  <si>
    <t>Afloor</t>
  </si>
  <si>
    <t>RAW DATA</t>
  </si>
  <si>
    <t>ANALYSIS STEPS</t>
  </si>
  <si>
    <t>T1, wooden floor</t>
  </si>
  <si>
    <t>T2_MiracleThaw</t>
  </si>
  <si>
    <t>m^2, area of floor and free surface</t>
  </si>
  <si>
    <t>Arim</t>
  </si>
  <si>
    <t>GEOMETRY</t>
  </si>
  <si>
    <t>c_alum</t>
  </si>
  <si>
    <t>c_H2O</t>
  </si>
  <si>
    <t>J/kg/K, specific heat of aluminum cup</t>
  </si>
  <si>
    <t>J/kg/K, specific heat of H2O L</t>
  </si>
  <si>
    <t>kg/m^3, density of H2O L</t>
  </si>
  <si>
    <t>INPUTS</t>
  </si>
  <si>
    <r>
      <rPr>
        <sz val="11"/>
        <color theme="1"/>
        <rFont val="Symbol"/>
        <family val="1"/>
        <charset val="2"/>
      </rPr>
      <t>r</t>
    </r>
    <r>
      <rPr>
        <sz val="11"/>
        <color theme="1"/>
        <rFont val="Calibri"/>
        <family val="2"/>
        <scheme val="minor"/>
      </rPr>
      <t>_H2O</t>
    </r>
  </si>
  <si>
    <t>THERMODYNAMIC PROPERTIES</t>
  </si>
  <si>
    <t>m^2, rim</t>
  </si>
  <si>
    <t>A_total</t>
  </si>
  <si>
    <t>Asurf</t>
  </si>
  <si>
    <t>m^2 area of free surface of H2O</t>
  </si>
  <si>
    <t>m^2, total surface area, basis for U</t>
  </si>
  <si>
    <t>THERMAL CAPACITANCES</t>
  </si>
  <si>
    <t>C_H2O</t>
  </si>
  <si>
    <t>J/K, capacitance of H2OL</t>
  </si>
  <si>
    <t>C_cup</t>
  </si>
  <si>
    <t>J/K, capacitance of aluminum cup</t>
  </si>
  <si>
    <t>C_total</t>
  </si>
  <si>
    <t>J/K, total capacitance</t>
  </si>
  <si>
    <t>time constant (min)</t>
  </si>
  <si>
    <t>Wood Floor</t>
  </si>
  <si>
    <t>Miracle Thaw</t>
  </si>
  <si>
    <t>U (W/m^2/K)</t>
  </si>
  <si>
    <t>m^2, area of outside(this analysis assumes zero thickness)</t>
  </si>
  <si>
    <r>
      <rPr>
        <sz val="11"/>
        <color theme="1"/>
        <rFont val="Calibri"/>
        <family val="2"/>
        <scheme val="minor"/>
      </rPr>
      <t>τ</t>
    </r>
    <r>
      <rPr>
        <sz val="13.1"/>
        <color theme="1"/>
        <rFont val="Calibri"/>
        <family val="2"/>
        <scheme val="minor"/>
      </rPr>
      <t>1</t>
    </r>
  </si>
  <si>
    <t>τ2</t>
  </si>
  <si>
    <t>U_wooden</t>
  </si>
  <si>
    <t>U_miracle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</si>
</sst>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  <font>
      <sz val="13.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4" fillId="0" borderId="1" xfId="0" applyFont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4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RawData!$B$9</c:f>
              <c:strCache>
                <c:ptCount val="1"/>
                <c:pt idx="0">
                  <c:v>T1, wooden floor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RawData!$A$10:$A$18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13</c:v>
                </c:pt>
                <c:pt idx="4">
                  <c:v>21</c:v>
                </c:pt>
                <c:pt idx="5">
                  <c:v>25</c:v>
                </c:pt>
                <c:pt idx="6">
                  <c:v>31</c:v>
                </c:pt>
                <c:pt idx="7">
                  <c:v>39</c:v>
                </c:pt>
                <c:pt idx="8">
                  <c:v>47</c:v>
                </c:pt>
              </c:numCache>
            </c:numRef>
          </c:xVal>
          <c:yVal>
            <c:numRef>
              <c:f>RawData!$B$10:$B$18</c:f>
              <c:numCache>
                <c:formatCode>General</c:formatCode>
                <c:ptCount val="9"/>
                <c:pt idx="0">
                  <c:v>4.3</c:v>
                </c:pt>
                <c:pt idx="1">
                  <c:v>5.3</c:v>
                </c:pt>
                <c:pt idx="2">
                  <c:v>5.6</c:v>
                </c:pt>
                <c:pt idx="3">
                  <c:v>5.9</c:v>
                </c:pt>
                <c:pt idx="4">
                  <c:v>6.5</c:v>
                </c:pt>
                <c:pt idx="5">
                  <c:v>7.4</c:v>
                </c:pt>
                <c:pt idx="6">
                  <c:v>8</c:v>
                </c:pt>
                <c:pt idx="7">
                  <c:v>8.6</c:v>
                </c:pt>
                <c:pt idx="8">
                  <c:v>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D1-465F-8795-4F529407E553}"/>
            </c:ext>
          </c:extLst>
        </c:ser>
        <c:ser>
          <c:idx val="1"/>
          <c:order val="1"/>
          <c:tx>
            <c:strRef>
              <c:f>RawData!$C$9</c:f>
              <c:strCache>
                <c:ptCount val="1"/>
                <c:pt idx="0">
                  <c:v>T2_MiracleThaw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RawData!$A$10:$A$18</c:f>
              <c:numCache>
                <c:formatCode>General</c:formatCode>
                <c:ptCount val="9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13</c:v>
                </c:pt>
                <c:pt idx="4">
                  <c:v>21</c:v>
                </c:pt>
                <c:pt idx="5">
                  <c:v>25</c:v>
                </c:pt>
                <c:pt idx="6">
                  <c:v>31</c:v>
                </c:pt>
                <c:pt idx="7">
                  <c:v>39</c:v>
                </c:pt>
                <c:pt idx="8">
                  <c:v>47</c:v>
                </c:pt>
              </c:numCache>
            </c:numRef>
          </c:xVal>
          <c:yVal>
            <c:numRef>
              <c:f>RawData!$C$10:$C$18</c:f>
              <c:numCache>
                <c:formatCode>General</c:formatCode>
                <c:ptCount val="9"/>
                <c:pt idx="0">
                  <c:v>4.0999999999999996</c:v>
                </c:pt>
                <c:pt idx="1">
                  <c:v>5.3</c:v>
                </c:pt>
                <c:pt idx="2">
                  <c:v>6.6</c:v>
                </c:pt>
                <c:pt idx="3">
                  <c:v>7.3</c:v>
                </c:pt>
                <c:pt idx="4">
                  <c:v>8.5</c:v>
                </c:pt>
                <c:pt idx="5">
                  <c:v>9.6</c:v>
                </c:pt>
                <c:pt idx="6">
                  <c:v>10.3</c:v>
                </c:pt>
                <c:pt idx="7">
                  <c:v>11.3</c:v>
                </c:pt>
                <c:pt idx="8">
                  <c:v>12.3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D1-465F-8795-4F529407E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236351"/>
        <c:axId val="1759430687"/>
      </c:scatterChart>
      <c:valAx>
        <c:axId val="143923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430687"/>
        <c:crosses val="autoZero"/>
        <c:crossBetween val="midCat"/>
      </c:valAx>
      <c:valAx>
        <c:axId val="175943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23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ECFC6E-C386-4304-8DEA-A9E6D743A8B3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041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F2DC5-2133-90FB-EB52-73A82A303B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19051</xdr:colOff>
      <xdr:row>1</xdr:row>
      <xdr:rowOff>146050</xdr:rowOff>
    </xdr:from>
    <xdr:to>
      <xdr:col>11</xdr:col>
      <xdr:colOff>247651</xdr:colOff>
      <xdr:row>10</xdr:row>
      <xdr:rowOff>93451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6C8051-434B-7E7E-14A9-822F0ECBC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5551" y="146050"/>
          <a:ext cx="4495800" cy="1604751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32391</xdr:colOff>
      <xdr:row>3</xdr:row>
      <xdr:rowOff>83564</xdr:rowOff>
    </xdr:from>
    <xdr:to>
      <xdr:col>16</xdr:col>
      <xdr:colOff>260991</xdr:colOff>
      <xdr:row>12</xdr:row>
      <xdr:rowOff>4284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9D351B-8E40-4B2A-95EA-4487FE1C5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1215" y="643858"/>
          <a:ext cx="4486836" cy="1628283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zoomScale="119" workbookViewId="0">
      <selection activeCell="D15" sqref="D15"/>
    </sheetView>
  </sheetViews>
  <sheetFormatPr defaultRowHeight="14.5"/>
  <cols>
    <col min="2" max="2" width="16.81640625" bestFit="1" customWidth="1"/>
    <col min="3" max="3" width="19.453125" customWidth="1"/>
  </cols>
  <sheetData>
    <row r="1" spans="1:3" ht="18.5">
      <c r="A1" s="3" t="s">
        <v>10</v>
      </c>
    </row>
    <row r="2" spans="1:3">
      <c r="A2" t="s">
        <v>9</v>
      </c>
    </row>
    <row r="3" spans="1:3">
      <c r="A3" s="1" t="s">
        <v>3</v>
      </c>
      <c r="B3" s="1">
        <v>0.5</v>
      </c>
      <c r="C3" t="s">
        <v>4</v>
      </c>
    </row>
    <row r="4" spans="1:3">
      <c r="A4" s="1" t="s">
        <v>11</v>
      </c>
      <c r="B4" s="1">
        <f>(3+7/8)*0.0254</f>
        <v>9.8424999999999999E-2</v>
      </c>
      <c r="C4" t="s">
        <v>5</v>
      </c>
    </row>
    <row r="5" spans="1:3">
      <c r="A5" s="1" t="s">
        <v>12</v>
      </c>
      <c r="B5" s="1">
        <f>(3+3/8)*0.0254</f>
        <v>8.5724999999999996E-2</v>
      </c>
      <c r="C5" t="s">
        <v>6</v>
      </c>
    </row>
    <row r="6" spans="1:3">
      <c r="A6" s="1" t="s">
        <v>7</v>
      </c>
      <c r="B6" s="1">
        <v>0.1</v>
      </c>
      <c r="C6" t="s">
        <v>8</v>
      </c>
    </row>
    <row r="8" spans="1:3">
      <c r="A8" s="2" t="s">
        <v>0</v>
      </c>
      <c r="B8" s="1">
        <v>22.3</v>
      </c>
      <c r="C8" t="s">
        <v>2</v>
      </c>
    </row>
    <row r="9" spans="1:3">
      <c r="A9" s="1" t="s">
        <v>1</v>
      </c>
      <c r="B9" s="1" t="s">
        <v>22</v>
      </c>
      <c r="C9" s="1" t="s">
        <v>23</v>
      </c>
    </row>
    <row r="10" spans="1:3">
      <c r="A10" s="1">
        <v>0</v>
      </c>
      <c r="B10" s="1">
        <v>4.3</v>
      </c>
      <c r="C10" s="1">
        <v>4.0999999999999996</v>
      </c>
    </row>
    <row r="11" spans="1:3">
      <c r="A11" s="1">
        <v>4</v>
      </c>
      <c r="B11" s="1">
        <v>5.3</v>
      </c>
      <c r="C11" s="1">
        <v>5.3</v>
      </c>
    </row>
    <row r="12" spans="1:3">
      <c r="A12" s="1">
        <v>8</v>
      </c>
      <c r="B12" s="1">
        <v>5.6</v>
      </c>
      <c r="C12" s="1">
        <v>6.6</v>
      </c>
    </row>
    <row r="13" spans="1:3">
      <c r="A13" s="1">
        <v>13</v>
      </c>
      <c r="B13" s="1">
        <v>5.9</v>
      </c>
      <c r="C13" s="1">
        <v>7.3</v>
      </c>
    </row>
    <row r="14" spans="1:3">
      <c r="A14" s="1">
        <v>21</v>
      </c>
      <c r="B14" s="1">
        <v>6.5</v>
      </c>
      <c r="C14" s="1">
        <v>8.5</v>
      </c>
    </row>
    <row r="15" spans="1:3">
      <c r="A15" s="1">
        <v>25</v>
      </c>
      <c r="B15" s="1">
        <v>7.4</v>
      </c>
      <c r="C15" s="1">
        <v>9.6</v>
      </c>
    </row>
    <row r="16" spans="1:3">
      <c r="A16" s="1">
        <v>31</v>
      </c>
      <c r="B16" s="1">
        <v>8</v>
      </c>
      <c r="C16" s="1">
        <v>10.3</v>
      </c>
    </row>
    <row r="17" spans="1:3">
      <c r="A17" s="1">
        <v>39</v>
      </c>
      <c r="B17" s="1">
        <v>8.6</v>
      </c>
      <c r="C17" s="1">
        <v>11.3</v>
      </c>
    </row>
    <row r="18" spans="1:3">
      <c r="A18" s="1">
        <v>47</v>
      </c>
      <c r="B18" s="1">
        <v>9.5</v>
      </c>
      <c r="C18" s="1">
        <v>12.3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06FD-D108-454C-987C-6B2864D10B08}">
  <dimension ref="A1:G40"/>
  <sheetViews>
    <sheetView tabSelected="1" topLeftCell="A6" zoomScale="119" workbookViewId="0">
      <selection activeCell="D11" sqref="D11"/>
    </sheetView>
  </sheetViews>
  <sheetFormatPr defaultRowHeight="14.5"/>
  <cols>
    <col min="1" max="1" width="12.6328125" customWidth="1"/>
    <col min="2" max="2" width="16.81640625" bestFit="1" customWidth="1"/>
    <col min="3" max="3" width="17.453125" customWidth="1"/>
  </cols>
  <sheetData>
    <row r="1" spans="1:7">
      <c r="A1" s="6"/>
      <c r="E1" s="5" t="s">
        <v>20</v>
      </c>
      <c r="F1" s="5"/>
    </row>
    <row r="2" spans="1:7">
      <c r="A2" t="s">
        <v>9</v>
      </c>
      <c r="E2" s="7" t="s">
        <v>21</v>
      </c>
      <c r="F2" s="7"/>
    </row>
    <row r="3" spans="1:7">
      <c r="A3" s="1" t="s">
        <v>3</v>
      </c>
      <c r="B3" s="4">
        <v>0.5</v>
      </c>
      <c r="C3" t="s">
        <v>4</v>
      </c>
      <c r="E3" s="12" t="s">
        <v>32</v>
      </c>
      <c r="F3" s="12"/>
    </row>
    <row r="4" spans="1:7">
      <c r="A4" s="1" t="s">
        <v>11</v>
      </c>
      <c r="B4" s="4">
        <f>(3+7/8)*0.0254</f>
        <v>9.8424999999999999E-2</v>
      </c>
      <c r="C4" t="s">
        <v>5</v>
      </c>
    </row>
    <row r="5" spans="1:7">
      <c r="A5" s="1" t="s">
        <v>12</v>
      </c>
      <c r="B5" s="4">
        <f>(3+3/8)*0.0254</f>
        <v>8.5724999999999996E-2</v>
      </c>
      <c r="C5" t="s">
        <v>6</v>
      </c>
    </row>
    <row r="6" spans="1:7">
      <c r="A6" s="1" t="s">
        <v>7</v>
      </c>
      <c r="B6" s="4">
        <v>0.1</v>
      </c>
      <c r="C6" t="s">
        <v>8</v>
      </c>
    </row>
    <row r="8" spans="1:7">
      <c r="A8" s="2" t="s">
        <v>0</v>
      </c>
      <c r="B8" s="4">
        <v>22.3</v>
      </c>
      <c r="C8" t="s">
        <v>2</v>
      </c>
    </row>
    <row r="9" spans="1:7" ht="17">
      <c r="A9" s="1" t="s">
        <v>1</v>
      </c>
      <c r="B9" s="1" t="s">
        <v>22</v>
      </c>
      <c r="C9" s="1" t="s">
        <v>23</v>
      </c>
      <c r="D9" s="9" t="s">
        <v>13</v>
      </c>
      <c r="E9" s="10" t="s">
        <v>14</v>
      </c>
      <c r="F9" s="17" t="s">
        <v>52</v>
      </c>
      <c r="G9" s="17" t="s">
        <v>53</v>
      </c>
    </row>
    <row r="10" spans="1:7">
      <c r="A10" s="4">
        <v>0</v>
      </c>
      <c r="B10" s="4">
        <v>4.3</v>
      </c>
      <c r="C10" s="4">
        <v>4.0999999999999996</v>
      </c>
      <c r="D10" s="11">
        <f>(B10-$B$8)/($B$10-$B$8)</f>
        <v>1</v>
      </c>
      <c r="E10" s="11">
        <f>(C10-$B$8)/($C$10-$B$8)</f>
        <v>1</v>
      </c>
      <c r="F10" t="e">
        <f>-A10/LN(D10)</f>
        <v>#DIV/0!</v>
      </c>
    </row>
    <row r="11" spans="1:7">
      <c r="A11" s="4">
        <v>4</v>
      </c>
      <c r="B11" s="4">
        <v>5.3</v>
      </c>
      <c r="C11" s="4">
        <v>5.3</v>
      </c>
      <c r="D11" s="11">
        <f t="shared" ref="D11:D18" si="0">(B11-$B$8)/($B$10-$B$8)</f>
        <v>0.94444444444444442</v>
      </c>
      <c r="E11" s="11">
        <f t="shared" ref="E11:E18" si="1">(C11-$B$8)/($C$10-$B$8)</f>
        <v>0.93406593406593397</v>
      </c>
      <c r="F11">
        <f t="shared" ref="F11:F18" si="2">-A11/LN(D11)</f>
        <v>69.980948232757925</v>
      </c>
      <c r="G11">
        <f>-A11/LN(E11)</f>
        <v>58.643932346071921</v>
      </c>
    </row>
    <row r="12" spans="1:7">
      <c r="A12" s="4">
        <v>8</v>
      </c>
      <c r="B12" s="4">
        <v>5.6</v>
      </c>
      <c r="C12" s="4">
        <v>6.6</v>
      </c>
      <c r="D12" s="11">
        <f t="shared" si="0"/>
        <v>0.92777777777777792</v>
      </c>
      <c r="E12" s="11">
        <f t="shared" si="1"/>
        <v>0.86263736263736257</v>
      </c>
      <c r="F12">
        <f t="shared" si="2"/>
        <v>106.71926009019565</v>
      </c>
      <c r="G12">
        <f t="shared" ref="G12:G18" si="3">-A12/LN(E12)</f>
        <v>54.141528572495318</v>
      </c>
    </row>
    <row r="13" spans="1:7">
      <c r="A13" s="4">
        <v>13</v>
      </c>
      <c r="B13" s="4">
        <v>5.9</v>
      </c>
      <c r="C13" s="4">
        <v>7.3</v>
      </c>
      <c r="D13" s="11">
        <f t="shared" si="0"/>
        <v>0.91111111111111098</v>
      </c>
      <c r="E13" s="11">
        <f t="shared" si="1"/>
        <v>0.82417582417582402</v>
      </c>
      <c r="F13">
        <f t="shared" si="2"/>
        <v>139.64916660418942</v>
      </c>
      <c r="G13">
        <f t="shared" si="3"/>
        <v>67.228144761351928</v>
      </c>
    </row>
    <row r="14" spans="1:7">
      <c r="A14" s="4">
        <v>21</v>
      </c>
      <c r="B14" s="4">
        <v>6.5</v>
      </c>
      <c r="C14" s="4">
        <v>8.5</v>
      </c>
      <c r="D14" s="11">
        <f t="shared" si="0"/>
        <v>0.87777777777777777</v>
      </c>
      <c r="E14" s="11">
        <f t="shared" si="1"/>
        <v>0.75824175824175821</v>
      </c>
      <c r="F14">
        <f t="shared" si="2"/>
        <v>161.09011322648252</v>
      </c>
      <c r="G14">
        <f t="shared" si="3"/>
        <v>75.879935734541561</v>
      </c>
    </row>
    <row r="15" spans="1:7">
      <c r="A15" s="4">
        <v>25</v>
      </c>
      <c r="B15" s="4">
        <v>7.4</v>
      </c>
      <c r="C15" s="4">
        <v>9.6</v>
      </c>
      <c r="D15" s="11">
        <f t="shared" si="0"/>
        <v>0.82777777777777783</v>
      </c>
      <c r="E15" s="11">
        <f t="shared" si="1"/>
        <v>0.69780219780219777</v>
      </c>
      <c r="F15">
        <f t="shared" si="2"/>
        <v>132.26775261299647</v>
      </c>
      <c r="G15">
        <f t="shared" si="3"/>
        <v>69.479261154888817</v>
      </c>
    </row>
    <row r="16" spans="1:7">
      <c r="A16" s="4">
        <v>31</v>
      </c>
      <c r="B16" s="4">
        <v>8</v>
      </c>
      <c r="C16" s="4">
        <v>10.3</v>
      </c>
      <c r="D16" s="11">
        <f t="shared" si="0"/>
        <v>0.79444444444444451</v>
      </c>
      <c r="E16" s="11">
        <f t="shared" si="1"/>
        <v>0.65934065934065922</v>
      </c>
      <c r="F16">
        <f t="shared" si="2"/>
        <v>134.716878204415</v>
      </c>
      <c r="G16">
        <f t="shared" si="3"/>
        <v>74.427101415267941</v>
      </c>
    </row>
    <row r="17" spans="1:7">
      <c r="A17" s="4">
        <v>39</v>
      </c>
      <c r="B17" s="4">
        <v>8.6</v>
      </c>
      <c r="C17" s="4">
        <v>11.3</v>
      </c>
      <c r="D17" s="11">
        <f t="shared" si="0"/>
        <v>0.76111111111111118</v>
      </c>
      <c r="E17" s="11">
        <f t="shared" si="1"/>
        <v>0.60439560439560425</v>
      </c>
      <c r="F17">
        <f t="shared" si="2"/>
        <v>142.86974205190396</v>
      </c>
      <c r="G17">
        <f t="shared" si="3"/>
        <v>77.453746410952277</v>
      </c>
    </row>
    <row r="18" spans="1:7">
      <c r="A18" s="4">
        <v>47</v>
      </c>
      <c r="B18" s="4">
        <v>9.5</v>
      </c>
      <c r="C18" s="4">
        <v>12.3</v>
      </c>
      <c r="D18" s="11">
        <f t="shared" si="0"/>
        <v>0.71111111111111114</v>
      </c>
      <c r="E18" s="11">
        <f t="shared" si="1"/>
        <v>0.54945054945054939</v>
      </c>
      <c r="F18">
        <f t="shared" si="2"/>
        <v>137.85959146698644</v>
      </c>
      <c r="G18">
        <f t="shared" si="3"/>
        <v>78.485529713957789</v>
      </c>
    </row>
    <row r="19" spans="1:7">
      <c r="F19">
        <f>AVERAGE(F11:F18)</f>
        <v>128.14418156124094</v>
      </c>
      <c r="G19">
        <f>AVERAGE(G11:G18)</f>
        <v>69.467397513690955</v>
      </c>
    </row>
    <row r="20" spans="1:7">
      <c r="A20" t="s">
        <v>34</v>
      </c>
    </row>
    <row r="21" spans="1:7">
      <c r="A21" s="13" t="s">
        <v>33</v>
      </c>
      <c r="B21" s="14">
        <v>1000</v>
      </c>
      <c r="C21" t="s">
        <v>31</v>
      </c>
    </row>
    <row r="22" spans="1:7">
      <c r="A22" s="8" t="s">
        <v>28</v>
      </c>
      <c r="B22" s="14">
        <v>4200</v>
      </c>
      <c r="C22" t="s">
        <v>30</v>
      </c>
    </row>
    <row r="23" spans="1:7">
      <c r="A23" s="8" t="s">
        <v>27</v>
      </c>
      <c r="B23" s="14">
        <v>920</v>
      </c>
      <c r="C23" t="s">
        <v>29</v>
      </c>
    </row>
    <row r="25" spans="1:7">
      <c r="A25" t="s">
        <v>15</v>
      </c>
    </row>
    <row r="26" spans="1:7">
      <c r="A26" t="s">
        <v>26</v>
      </c>
    </row>
    <row r="27" spans="1:7">
      <c r="A27" s="8" t="s">
        <v>16</v>
      </c>
      <c r="B27" s="15">
        <f>(B3*0.001)/(PI()*(B4/2)^2)</f>
        <v>6.5715720837127498E-2</v>
      </c>
      <c r="C27" t="s">
        <v>17</v>
      </c>
    </row>
    <row r="28" spans="1:7">
      <c r="A28" s="8" t="s">
        <v>18</v>
      </c>
      <c r="B28" s="15">
        <f>2*PI()*(B4/2)*B5</f>
        <v>2.6507135000287851E-2</v>
      </c>
      <c r="C28" t="s">
        <v>51</v>
      </c>
    </row>
    <row r="29" spans="1:7">
      <c r="A29" s="8" t="s">
        <v>19</v>
      </c>
      <c r="B29" s="15">
        <f>2*PI()*(B4/2)^2</f>
        <v>1.5217058981646728E-2</v>
      </c>
      <c r="C29" t="s">
        <v>24</v>
      </c>
    </row>
    <row r="30" spans="1:7">
      <c r="A30" s="8" t="s">
        <v>37</v>
      </c>
      <c r="B30" s="15">
        <f>PI()*(B4/2)^2</f>
        <v>7.6085294908233639E-3</v>
      </c>
      <c r="C30" t="s">
        <v>38</v>
      </c>
    </row>
    <row r="31" spans="1:7">
      <c r="A31" s="8" t="s">
        <v>25</v>
      </c>
      <c r="B31" s="15">
        <f>2*PI()*(B4/2)*(B5-B27)</f>
        <v>6.1870943602065675E-3</v>
      </c>
      <c r="C31" t="s">
        <v>35</v>
      </c>
    </row>
    <row r="32" spans="1:7">
      <c r="A32" s="8" t="s">
        <v>36</v>
      </c>
      <c r="B32" s="11">
        <f>B28+B29+B30+B31</f>
        <v>5.5519817832964516E-2</v>
      </c>
      <c r="C32" t="s">
        <v>39</v>
      </c>
    </row>
    <row r="34" spans="1:3">
      <c r="A34" t="s">
        <v>40</v>
      </c>
    </row>
    <row r="35" spans="1:3">
      <c r="A35" s="8" t="s">
        <v>41</v>
      </c>
      <c r="B35" s="15">
        <f>(B3*0.001)*B21*B22</f>
        <v>2100</v>
      </c>
      <c r="C35" t="s">
        <v>42</v>
      </c>
    </row>
    <row r="36" spans="1:3">
      <c r="A36" s="8" t="s">
        <v>43</v>
      </c>
      <c r="B36" s="15">
        <f>B6*B23</f>
        <v>92</v>
      </c>
      <c r="C36" t="s">
        <v>44</v>
      </c>
    </row>
    <row r="37" spans="1:3">
      <c r="A37" s="8" t="s">
        <v>45</v>
      </c>
      <c r="B37" s="15">
        <f>B35+B36</f>
        <v>2192</v>
      </c>
      <c r="C37" t="s">
        <v>46</v>
      </c>
    </row>
    <row r="39" spans="1:3">
      <c r="A39" s="8" t="s">
        <v>54</v>
      </c>
      <c r="B39" s="18">
        <f>((B6*B23)/(F19*B32))+((B3*B35)/(F19*B32))</f>
        <v>160.51631454792576</v>
      </c>
    </row>
    <row r="40" spans="1:3">
      <c r="A40" s="8" t="s">
        <v>55</v>
      </c>
      <c r="B40" s="18">
        <f>((B6*B23)/(G19*B32))+((B3*B35)/(G19*B32))</f>
        <v>296.09906936439904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D13C-D887-4880-9D40-651836D1C81B}">
  <dimension ref="A2:C4"/>
  <sheetViews>
    <sheetView workbookViewId="0">
      <selection activeCell="C4" sqref="C4"/>
    </sheetView>
  </sheetViews>
  <sheetFormatPr defaultRowHeight="14.5"/>
  <cols>
    <col min="1" max="1" width="17.26953125" bestFit="1" customWidth="1"/>
    <col min="2" max="2" width="11.453125" bestFit="1" customWidth="1"/>
    <col min="3" max="3" width="12.1796875" bestFit="1" customWidth="1"/>
  </cols>
  <sheetData>
    <row r="2" spans="1:3">
      <c r="B2" t="s">
        <v>48</v>
      </c>
      <c r="C2" t="s">
        <v>49</v>
      </c>
    </row>
    <row r="3" spans="1:3">
      <c r="A3" s="8" t="s">
        <v>47</v>
      </c>
      <c r="B3" s="16">
        <f>AnalyzedData!F19</f>
        <v>128.14418156124094</v>
      </c>
      <c r="C3" s="16">
        <f>AnalyzedData!G19</f>
        <v>69.467397513690955</v>
      </c>
    </row>
    <row r="4" spans="1:3">
      <c r="A4" s="8" t="s">
        <v>50</v>
      </c>
      <c r="B4" s="16">
        <f>AnalyzedData!B39</f>
        <v>160.51631454792576</v>
      </c>
      <c r="C4" s="16">
        <f>AnalyzedData!B40</f>
        <v>296.09906936439904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E0C7-F014-4095-9544-560C0C3844F1}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E29BC59F9B94CA23B03495AE5C54D" ma:contentTypeVersion="3" ma:contentTypeDescription="Create a new document." ma:contentTypeScope="" ma:versionID="56504cb5e497a48bee9149504c724599">
  <xsd:schema xmlns:xsd="http://www.w3.org/2001/XMLSchema" xmlns:xs="http://www.w3.org/2001/XMLSchema" xmlns:p="http://schemas.microsoft.com/office/2006/metadata/properties" xmlns:ns2="aae8c2f4-8081-4f47-a2e6-8964c6d8f8e4" targetNamespace="http://schemas.microsoft.com/office/2006/metadata/properties" ma:root="true" ma:fieldsID="4e64ae6e20253ad9386dbe755adb82a1" ns2:_="">
    <xsd:import namespace="aae8c2f4-8081-4f47-a2e6-8964c6d8f8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8c2f4-8081-4f47-a2e6-8964c6d8f8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0B2F2A-61D3-460C-B498-56129F9380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DD6DE7-5C32-44E1-ACE9-ED5CEEA6EC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38DCE4-854B-4049-958E-B52333D2A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8c2f4-8081-4f47-a2e6-8964c6d8f8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RawData</vt:lpstr>
      <vt:lpstr>AnalyzedData</vt:lpstr>
      <vt:lpstr>RESULTS</vt:lpstr>
      <vt:lpstr>Sheet1</vt:lpstr>
      <vt:lpstr>RawDataPlot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Hyeonseo Kim</cp:lastModifiedBy>
  <cp:revision/>
  <dcterms:created xsi:type="dcterms:W3CDTF">2024-01-16T19:58:32Z</dcterms:created>
  <dcterms:modified xsi:type="dcterms:W3CDTF">2024-01-24T23:06:14Z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0x010100112E29BC59F9B94CA23B03495AE5C54D</vt:lpwstr>
  </property>
</Properties>
</file>