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nielLarsenNZ\talks\scaling-the-monolith-2019\docs\"/>
    </mc:Choice>
  </mc:AlternateContent>
  <xr:revisionPtr revIDLastSave="0" documentId="13_ncr:1_{B88EF074-852D-4677-B478-4754E82B244F}" xr6:coauthVersionLast="40" xr6:coauthVersionMax="40" xr10:uidLastSave="{00000000-0000-0000-0000-000000000000}"/>
  <bookViews>
    <workbookView xWindow="0" yWindow="0" windowWidth="16900" windowHeight="6740" activeTab="2" xr2:uid="{867D9BA9-89AC-4FA6-AABE-5922BF8C45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3" l="1"/>
  <c r="G7" i="3" l="1"/>
  <c r="M7" i="3"/>
  <c r="K7" i="3"/>
  <c r="R6" i="3"/>
  <c r="O6" i="3"/>
  <c r="M6" i="3"/>
  <c r="K6" i="3"/>
  <c r="G6" i="3"/>
  <c r="R5" i="3"/>
  <c r="O5" i="3"/>
  <c r="K5" i="3"/>
  <c r="G5" i="3"/>
  <c r="R4" i="3"/>
  <c r="K4" i="3"/>
  <c r="M8" i="2"/>
  <c r="K8" i="2"/>
  <c r="G8" i="2"/>
  <c r="M5" i="3" l="1"/>
  <c r="O7" i="2"/>
  <c r="M7" i="2"/>
  <c r="K7" i="2"/>
  <c r="G7" i="2"/>
  <c r="R5" i="2"/>
  <c r="R4" i="2"/>
  <c r="R6" i="2"/>
  <c r="O6" i="2"/>
  <c r="M6" i="2"/>
  <c r="K6" i="2"/>
  <c r="G6" i="2"/>
  <c r="K4" i="2"/>
  <c r="K5" i="2"/>
  <c r="M5" i="2" s="1"/>
  <c r="O5" i="2"/>
  <c r="G5" i="2"/>
  <c r="M27" i="1" l="1"/>
  <c r="M28" i="1"/>
  <c r="M29" i="1"/>
  <c r="M30" i="1"/>
  <c r="M31" i="1"/>
  <c r="L25" i="1"/>
  <c r="L31" i="1"/>
  <c r="J31" i="1"/>
  <c r="J30" i="1"/>
  <c r="J29" i="1"/>
  <c r="L30" i="1"/>
  <c r="O29" i="1"/>
  <c r="L29" i="1"/>
  <c r="O28" i="1"/>
  <c r="L28" i="1"/>
  <c r="J28" i="1"/>
  <c r="O27" i="1"/>
  <c r="L27" i="1"/>
  <c r="J27" i="1"/>
  <c r="L3" i="1"/>
  <c r="L4" i="1"/>
  <c r="L5" i="1"/>
  <c r="L6" i="1"/>
  <c r="L7" i="1"/>
  <c r="L10" i="1"/>
  <c r="L23" i="1"/>
  <c r="L26" i="1"/>
  <c r="O26" i="1"/>
  <c r="M26" i="1"/>
  <c r="J26" i="1"/>
  <c r="R25" i="1"/>
  <c r="J25" i="1"/>
  <c r="H22" i="1"/>
  <c r="H23" i="1"/>
  <c r="J23" i="1"/>
  <c r="R17" i="1"/>
  <c r="J16" i="1"/>
  <c r="M16" i="1"/>
  <c r="O16" i="1"/>
  <c r="U16" i="1"/>
  <c r="T16" i="1"/>
  <c r="N16" i="1"/>
  <c r="K16" i="1"/>
  <c r="I16" i="1"/>
  <c r="R16" i="1"/>
  <c r="S16" i="1" s="1"/>
  <c r="T13" i="1"/>
  <c r="R13" i="1"/>
  <c r="N13" i="1"/>
  <c r="K13" i="1"/>
  <c r="I13" i="1"/>
  <c r="R10" i="1"/>
  <c r="R5" i="1" l="1"/>
  <c r="S7" i="1" s="1"/>
  <c r="R7" i="1"/>
  <c r="O7" i="1"/>
  <c r="M7" i="1"/>
  <c r="J7" i="1"/>
  <c r="O6" i="1"/>
  <c r="M6" i="1"/>
  <c r="M5" i="1"/>
  <c r="J6" i="1"/>
  <c r="M4" i="1"/>
  <c r="J5" i="1"/>
  <c r="J4" i="1"/>
</calcChain>
</file>

<file path=xl/sharedStrings.xml><?xml version="1.0" encoding="utf-8"?>
<sst xmlns="http://schemas.openxmlformats.org/spreadsheetml/2006/main" count="90" uniqueCount="54">
  <si>
    <t>Run #</t>
  </si>
  <si>
    <t>Description</t>
  </si>
  <si>
    <t>RPS</t>
  </si>
  <si>
    <t>PPS</t>
  </si>
  <si>
    <t>First run, 25 users</t>
  </si>
  <si>
    <t>Fixed WOFF 404's</t>
  </si>
  <si>
    <t>Repeat</t>
  </si>
  <si>
    <t>Web calls</t>
  </si>
  <si>
    <t>DB calls</t>
  </si>
  <si>
    <t>Web : DB</t>
  </si>
  <si>
    <t>DTU Max</t>
  </si>
  <si>
    <t>Application Insights upgrade</t>
  </si>
  <si>
    <t>OutputCache 5" Details</t>
  </si>
  <si>
    <t>NEW SCENARIO - Store</t>
  </si>
  <si>
    <t>No output cache</t>
  </si>
  <si>
    <t>Output cache on server</t>
  </si>
  <si>
    <t>Start/Fin</t>
  </si>
  <si>
    <t>9:50 - 9:53</t>
  </si>
  <si>
    <t>9:55 - 9:58</t>
  </si>
  <si>
    <t>BASELINE</t>
  </si>
  <si>
    <t>Shore up tags</t>
  </si>
  <si>
    <t>10:45 - 10:48</t>
  </si>
  <si>
    <t>OUTPUT CACHE - SUMMARY</t>
  </si>
  <si>
    <t>FRONT DOOR DEPLOYED</t>
  </si>
  <si>
    <t>Front door on</t>
  </si>
  <si>
    <t>11:16 - 11:19</t>
  </si>
  <si>
    <t>11:37 - 11:40</t>
  </si>
  <si>
    <t>/PICS RULE DEPLOYED</t>
  </si>
  <si>
    <t>/pics rule deployed</t>
  </si>
  <si>
    <t>1:40:06 - 1:41:11</t>
  </si>
  <si>
    <t>static images, fonts, scripts cached</t>
  </si>
  <si>
    <t>2:11:29 - 2:12:34</t>
  </si>
  <si>
    <t>Now serving a page in 95ms!</t>
  </si>
  <si>
    <t>Response</t>
  </si>
  <si>
    <t>IIS Log</t>
  </si>
  <si>
    <t>DOUBLE LOAD</t>
  </si>
  <si>
    <t>50 users, 10 secs warmup</t>
  </si>
  <si>
    <t>2:24:07 - 2:26:38</t>
  </si>
  <si>
    <t>100 users</t>
  </si>
  <si>
    <t>2:35:49 - 2:38:20</t>
  </si>
  <si>
    <t>400 users</t>
  </si>
  <si>
    <t>Users</t>
  </si>
  <si>
    <t>2:46:52  - 2:49:23</t>
  </si>
  <si>
    <t>3 X S1</t>
  </si>
  <si>
    <t>1 X P1v2</t>
  </si>
  <si>
    <t>2 X P1v2</t>
  </si>
  <si>
    <t>2 X P2v2</t>
  </si>
  <si>
    <t>RPM</t>
  </si>
  <si>
    <t>50:1</t>
  </si>
  <si>
    <t>EXAMPLE</t>
  </si>
  <si>
    <t>1 x Standard1 App Service</t>
  </si>
  <si>
    <t>1 x Standard1 App Service + Front door</t>
  </si>
  <si>
    <t>1 x Standard1 App Service + Output cache</t>
  </si>
  <si>
    <t>1 x Standard1 App Service + Front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</si>
</sst>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Color10]\+0%;[Red]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2" applyNumberFormat="1" applyFont="1"/>
    <xf numFmtId="165" fontId="0" fillId="0" borderId="0" xfId="1" applyNumberFormat="1" applyFont="1"/>
    <xf numFmtId="2" fontId="0" fillId="0" borderId="0" xfId="0" applyNumberFormat="1" applyAlignment="1">
      <alignment horizontal="right"/>
    </xf>
    <xf numFmtId="43" fontId="0" fillId="2" borderId="0" xfId="1" applyFont="1" applyFill="1"/>
    <xf numFmtId="43" fontId="0" fillId="0" borderId="0" xfId="1" applyFont="1"/>
    <xf numFmtId="165" fontId="0" fillId="2" borderId="0" xfId="1" applyNumberFormat="1" applyFont="1" applyFill="1"/>
    <xf numFmtId="2" fontId="0" fillId="2" borderId="0" xfId="0" applyNumberFormat="1" applyFill="1" applyAlignment="1">
      <alignment horizontal="right"/>
    </xf>
    <xf numFmtId="164" fontId="0" fillId="2" borderId="0" xfId="2" applyNumberFormat="1" applyFont="1" applyFill="1"/>
    <xf numFmtId="0" fontId="0" fillId="0" borderId="0" xfId="0" quotePrefix="1"/>
    <xf numFmtId="21" fontId="0" fillId="0" borderId="0" xfId="0" applyNumberFormat="1"/>
    <xf numFmtId="2" fontId="0" fillId="0" borderId="0" xfId="0" quotePrefix="1" applyNumberFormat="1" applyAlignment="1">
      <alignment horizontal="right"/>
    </xf>
    <xf numFmtId="165" fontId="0" fillId="2" borderId="0" xfId="1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5CEB-2803-4FD6-97FC-9A06BA3B0DAF}">
  <dimension ref="B2:V31"/>
  <sheetViews>
    <sheetView workbookViewId="0">
      <selection activeCell="C26" sqref="C26"/>
    </sheetView>
  </sheetViews>
  <sheetFormatPr defaultRowHeight="14.5" x14ac:dyDescent="0.35"/>
  <cols>
    <col min="2" max="2" width="5.54296875" bestFit="1" customWidth="1"/>
    <col min="3" max="3" width="29.6328125" bestFit="1" customWidth="1"/>
    <col min="4" max="4" width="14.6328125" bestFit="1" customWidth="1"/>
    <col min="5" max="5" width="6.7265625" style="5" bestFit="1" customWidth="1"/>
    <col min="6" max="6" width="9.6328125" style="5" bestFit="1" customWidth="1"/>
    <col min="7" max="7" width="7.36328125" style="5" bestFit="1" customWidth="1"/>
    <col min="8" max="8" width="5.26953125" style="5" bestFit="1" customWidth="1"/>
    <col min="9" max="9" width="10.08984375" style="5" bestFit="1" customWidth="1"/>
    <col min="10" max="10" width="7.1796875" bestFit="1" customWidth="1"/>
    <col min="11" max="11" width="7.6328125" style="5" bestFit="1" customWidth="1"/>
    <col min="12" max="12" width="7.6328125" style="5" customWidth="1"/>
    <col min="13" max="13" width="5.26953125" bestFit="1" customWidth="1"/>
    <col min="14" max="14" width="6.81640625" style="5" bestFit="1" customWidth="1"/>
    <col min="15" max="15" width="5.26953125" bestFit="1" customWidth="1"/>
    <col min="16" max="16" width="8.7265625" bestFit="1" customWidth="1"/>
    <col min="17" max="17" width="7.1796875" bestFit="1" customWidth="1"/>
    <col min="18" max="18" width="8.54296875" style="1" bestFit="1" customWidth="1"/>
    <col min="19" max="19" width="5.26953125" style="1" bestFit="1" customWidth="1"/>
    <col min="20" max="20" width="8.7265625" style="8"/>
  </cols>
  <sheetData>
    <row r="2" spans="2:21" s="2" customFormat="1" x14ac:dyDescent="0.35">
      <c r="B2" s="2" t="s">
        <v>0</v>
      </c>
      <c r="C2" s="2" t="s">
        <v>1</v>
      </c>
      <c r="D2" s="2" t="s">
        <v>16</v>
      </c>
      <c r="E2" s="9" t="s">
        <v>41</v>
      </c>
      <c r="F2" s="9" t="s">
        <v>47</v>
      </c>
      <c r="G2" s="9" t="s">
        <v>34</v>
      </c>
      <c r="H2" s="9"/>
      <c r="I2" s="9" t="s">
        <v>33</v>
      </c>
      <c r="K2" s="9" t="s">
        <v>2</v>
      </c>
      <c r="L2" s="9"/>
      <c r="N2" s="9" t="s">
        <v>3</v>
      </c>
      <c r="P2" s="2" t="s">
        <v>7</v>
      </c>
      <c r="Q2" s="2" t="s">
        <v>8</v>
      </c>
      <c r="R2" s="3" t="s">
        <v>9</v>
      </c>
      <c r="S2" s="3"/>
      <c r="T2" s="7" t="s">
        <v>10</v>
      </c>
    </row>
    <row r="3" spans="2:21" x14ac:dyDescent="0.35">
      <c r="B3">
        <v>16</v>
      </c>
      <c r="C3" t="s">
        <v>4</v>
      </c>
      <c r="E3" s="5">
        <v>25</v>
      </c>
      <c r="I3" s="5">
        <v>174</v>
      </c>
      <c r="K3" s="5">
        <v>60</v>
      </c>
      <c r="L3" s="5">
        <f t="shared" ref="L3" si="0">K3*60</f>
        <v>3600</v>
      </c>
    </row>
    <row r="4" spans="2:21" x14ac:dyDescent="0.35">
      <c r="B4">
        <v>17</v>
      </c>
      <c r="C4" t="s">
        <v>5</v>
      </c>
      <c r="E4" s="5">
        <v>25</v>
      </c>
      <c r="I4" s="5">
        <v>141</v>
      </c>
      <c r="J4" s="4">
        <f>(I3-I4)/I3</f>
        <v>0.18965517241379309</v>
      </c>
      <c r="K4" s="5">
        <v>84</v>
      </c>
      <c r="L4" s="5">
        <f t="shared" ref="L4" si="1">K4*60</f>
        <v>5040</v>
      </c>
      <c r="M4" s="4">
        <f>-((K3-K4)/K3)</f>
        <v>0.4</v>
      </c>
      <c r="O4" s="4"/>
      <c r="T4" s="8">
        <v>1.31</v>
      </c>
    </row>
    <row r="5" spans="2:21" x14ac:dyDescent="0.35">
      <c r="B5">
        <v>18</v>
      </c>
      <c r="C5" t="s">
        <v>6</v>
      </c>
      <c r="E5" s="5">
        <v>25</v>
      </c>
      <c r="I5" s="5">
        <v>126</v>
      </c>
      <c r="J5" s="4">
        <f>(I4-I5)/I4</f>
        <v>0.10638297872340426</v>
      </c>
      <c r="K5" s="5">
        <v>89</v>
      </c>
      <c r="L5" s="5">
        <f t="shared" ref="L5" si="2">K5*60</f>
        <v>5340</v>
      </c>
      <c r="M5" s="4">
        <f>-((K4-K5)/K4)</f>
        <v>5.9523809523809521E-2</v>
      </c>
      <c r="N5" s="5">
        <v>22</v>
      </c>
      <c r="O5" s="4"/>
      <c r="P5">
        <v>1140</v>
      </c>
      <c r="Q5">
        <v>2080</v>
      </c>
      <c r="R5" s="6">
        <f>Q5/P5</f>
        <v>1.8245614035087718</v>
      </c>
      <c r="S5" s="6"/>
      <c r="T5" s="8">
        <v>1.33</v>
      </c>
    </row>
    <row r="6" spans="2:21" x14ac:dyDescent="0.35">
      <c r="B6">
        <v>20</v>
      </c>
      <c r="C6" t="s">
        <v>11</v>
      </c>
      <c r="E6" s="5">
        <v>25</v>
      </c>
      <c r="I6" s="5">
        <v>153</v>
      </c>
      <c r="J6" s="4">
        <f>(I5-I6)/I5</f>
        <v>-0.21428571428571427</v>
      </c>
      <c r="K6" s="5">
        <v>78</v>
      </c>
      <c r="L6" s="5">
        <f t="shared" ref="L6" si="3">K6*60</f>
        <v>4680</v>
      </c>
      <c r="M6" s="4">
        <f>-((K5-K6)/K5)</f>
        <v>-0.12359550561797752</v>
      </c>
      <c r="N6" s="5">
        <v>22</v>
      </c>
      <c r="O6" s="4">
        <f>(N5-N6)/N5</f>
        <v>0</v>
      </c>
    </row>
    <row r="7" spans="2:21" x14ac:dyDescent="0.35">
      <c r="B7">
        <v>21</v>
      </c>
      <c r="C7" t="s">
        <v>12</v>
      </c>
      <c r="E7" s="5">
        <v>25</v>
      </c>
      <c r="I7" s="5">
        <v>138</v>
      </c>
      <c r="J7" s="4">
        <f>(I6-I7)/I6</f>
        <v>9.8039215686274508E-2</v>
      </c>
      <c r="K7" s="5">
        <v>88</v>
      </c>
      <c r="L7" s="5">
        <f t="shared" ref="L7" si="4">K7*60</f>
        <v>5280</v>
      </c>
      <c r="M7" s="4">
        <f>-((K6-K7)/K6)</f>
        <v>0.12820512820512819</v>
      </c>
      <c r="N7" s="5">
        <v>22</v>
      </c>
      <c r="O7" s="4">
        <f>(N6-N7)/N6</f>
        <v>0</v>
      </c>
      <c r="P7">
        <v>1270</v>
      </c>
      <c r="Q7" s="5">
        <v>1870</v>
      </c>
      <c r="R7" s="6">
        <f>Q7/P7</f>
        <v>1.4724409448818898</v>
      </c>
      <c r="S7" s="4">
        <f>(R5-R7)/R5</f>
        <v>0.19298909751665649</v>
      </c>
      <c r="T7" s="8">
        <v>1.46</v>
      </c>
    </row>
    <row r="9" spans="2:21" x14ac:dyDescent="0.35">
      <c r="C9" t="s">
        <v>13</v>
      </c>
    </row>
    <row r="10" spans="2:21" x14ac:dyDescent="0.35">
      <c r="B10">
        <v>22</v>
      </c>
      <c r="C10" t="s">
        <v>14</v>
      </c>
      <c r="E10" s="5">
        <v>25</v>
      </c>
      <c r="F10" s="5">
        <v>6128</v>
      </c>
      <c r="I10" s="5">
        <v>84.7</v>
      </c>
      <c r="K10" s="5">
        <v>102.1</v>
      </c>
      <c r="L10" s="5">
        <f t="shared" ref="L10" si="5">K10*60</f>
        <v>6126</v>
      </c>
      <c r="N10" s="5">
        <v>22.2</v>
      </c>
      <c r="P10">
        <v>1740</v>
      </c>
      <c r="Q10">
        <v>2420</v>
      </c>
      <c r="R10" s="6">
        <f>Q10/P10</f>
        <v>1.3908045977011494</v>
      </c>
      <c r="T10" s="8">
        <v>1.2</v>
      </c>
    </row>
    <row r="11" spans="2:21" x14ac:dyDescent="0.35">
      <c r="B11">
        <v>23</v>
      </c>
      <c r="C11" t="s">
        <v>6</v>
      </c>
      <c r="E11" s="5">
        <v>25</v>
      </c>
      <c r="I11" s="5">
        <v>89.2</v>
      </c>
      <c r="K11" s="5">
        <v>101</v>
      </c>
      <c r="N11" s="5">
        <v>21.667000000000002</v>
      </c>
    </row>
    <row r="12" spans="2:21" x14ac:dyDescent="0.35">
      <c r="B12">
        <v>24</v>
      </c>
      <c r="C12" t="s">
        <v>6</v>
      </c>
      <c r="E12" s="5">
        <v>25</v>
      </c>
      <c r="I12" s="5">
        <v>82.7</v>
      </c>
      <c r="K12" s="5">
        <v>102.9</v>
      </c>
      <c r="N12" s="5">
        <v>22.933</v>
      </c>
    </row>
    <row r="13" spans="2:21" s="2" customFormat="1" x14ac:dyDescent="0.35">
      <c r="C13" s="2" t="s">
        <v>19</v>
      </c>
      <c r="E13" s="9"/>
      <c r="F13" s="9"/>
      <c r="G13" s="9"/>
      <c r="H13" s="9"/>
      <c r="I13" s="9">
        <f>AVERAGE(I10:I12)</f>
        <v>85.533333333333346</v>
      </c>
      <c r="K13" s="9">
        <f>AVERAGE(K10:K12)</f>
        <v>102</v>
      </c>
      <c r="L13" s="5"/>
      <c r="N13" s="9">
        <f>AVERAGE(N10:N12)</f>
        <v>22.266666666666669</v>
      </c>
      <c r="R13" s="10">
        <f>R10</f>
        <v>1.3908045977011494</v>
      </c>
      <c r="S13" s="3"/>
      <c r="T13" s="7">
        <f>T10</f>
        <v>1.2</v>
      </c>
    </row>
    <row r="14" spans="2:21" x14ac:dyDescent="0.35">
      <c r="B14">
        <v>25</v>
      </c>
      <c r="C14" t="s">
        <v>15</v>
      </c>
      <c r="D14" t="s">
        <v>17</v>
      </c>
      <c r="E14" s="5">
        <v>25</v>
      </c>
      <c r="F14" s="5">
        <v>6025</v>
      </c>
      <c r="I14" s="5">
        <v>86.5</v>
      </c>
      <c r="K14" s="5">
        <v>100.4</v>
      </c>
      <c r="N14" s="5">
        <v>22.067</v>
      </c>
      <c r="P14">
        <v>1680</v>
      </c>
      <c r="Q14">
        <v>32</v>
      </c>
      <c r="R14" s="14" t="s">
        <v>48</v>
      </c>
      <c r="T14" s="8">
        <v>0.04</v>
      </c>
    </row>
    <row r="15" spans="2:21" x14ac:dyDescent="0.35">
      <c r="B15">
        <v>26</v>
      </c>
      <c r="C15" t="s">
        <v>6</v>
      </c>
      <c r="D15" t="s">
        <v>18</v>
      </c>
      <c r="E15" s="5">
        <v>25</v>
      </c>
      <c r="I15" s="5">
        <v>80.5</v>
      </c>
      <c r="K15" s="5">
        <v>103.3</v>
      </c>
      <c r="N15" s="5">
        <v>22.8</v>
      </c>
    </row>
    <row r="16" spans="2:21" s="2" customFormat="1" x14ac:dyDescent="0.35">
      <c r="C16" s="2" t="s">
        <v>22</v>
      </c>
      <c r="E16" s="9"/>
      <c r="F16" s="9"/>
      <c r="G16" s="9"/>
      <c r="H16" s="9"/>
      <c r="I16" s="9">
        <f>AVERAGE(I14:I15)</f>
        <v>83.5</v>
      </c>
      <c r="J16" s="11">
        <f>(I13-I16)/I13</f>
        <v>2.377240841777099E-2</v>
      </c>
      <c r="K16" s="9">
        <f>AVERAGE(K14:K15)</f>
        <v>101.85</v>
      </c>
      <c r="L16" s="9"/>
      <c r="M16" s="11">
        <f>(K13-K16)/K13</f>
        <v>1.4705882352941734E-3</v>
      </c>
      <c r="N16" s="9">
        <f>AVERAGE(N14:N15)</f>
        <v>22.433500000000002</v>
      </c>
      <c r="O16" s="11">
        <f>(N13-N16)/N13</f>
        <v>-7.4925149700598619E-3</v>
      </c>
      <c r="R16" s="10" t="str">
        <f>R14</f>
        <v>50:1</v>
      </c>
      <c r="S16" s="11">
        <f>(R13-R16)/R13</f>
        <v>-0.49843319559228638</v>
      </c>
      <c r="T16" s="7">
        <f>T14</f>
        <v>0.04</v>
      </c>
      <c r="U16" s="11">
        <f>(T13-T16)/T13</f>
        <v>0.96666666666666667</v>
      </c>
    </row>
    <row r="17" spans="2:22" x14ac:dyDescent="0.35">
      <c r="B17">
        <v>27</v>
      </c>
      <c r="C17" t="s">
        <v>20</v>
      </c>
      <c r="D17" t="s">
        <v>21</v>
      </c>
      <c r="E17" s="5">
        <v>25</v>
      </c>
      <c r="I17" s="5">
        <v>79.7</v>
      </c>
      <c r="K17" s="5">
        <v>102.9</v>
      </c>
      <c r="N17" s="5">
        <v>23.332999999999998</v>
      </c>
      <c r="P17">
        <v>1500</v>
      </c>
      <c r="Q17">
        <v>25</v>
      </c>
      <c r="R17" s="6">
        <f>Q17/P17</f>
        <v>1.6666666666666666E-2</v>
      </c>
      <c r="T17" s="8">
        <v>0.03</v>
      </c>
    </row>
    <row r="18" spans="2:22" x14ac:dyDescent="0.35">
      <c r="C18" t="s">
        <v>23</v>
      </c>
    </row>
    <row r="19" spans="2:22" x14ac:dyDescent="0.35">
      <c r="B19">
        <v>28</v>
      </c>
      <c r="C19" t="s">
        <v>24</v>
      </c>
      <c r="D19" t="s">
        <v>25</v>
      </c>
      <c r="E19" s="5">
        <v>25</v>
      </c>
      <c r="I19" s="5">
        <v>90</v>
      </c>
      <c r="K19" s="5">
        <v>102.3</v>
      </c>
      <c r="N19" s="5">
        <v>23.332999999999998</v>
      </c>
    </row>
    <row r="20" spans="2:22" x14ac:dyDescent="0.35">
      <c r="B20">
        <v>29</v>
      </c>
      <c r="C20" t="s">
        <v>6</v>
      </c>
      <c r="D20" t="s">
        <v>26</v>
      </c>
      <c r="E20" s="5">
        <v>25</v>
      </c>
      <c r="F20" s="5">
        <v>6106</v>
      </c>
      <c r="G20" s="5">
        <v>6312</v>
      </c>
    </row>
    <row r="21" spans="2:22" x14ac:dyDescent="0.35">
      <c r="C21" s="12" t="s">
        <v>27</v>
      </c>
    </row>
    <row r="22" spans="2:22" x14ac:dyDescent="0.35">
      <c r="B22">
        <v>31</v>
      </c>
      <c r="C22" s="12" t="s">
        <v>28</v>
      </c>
      <c r="D22" t="s">
        <v>29</v>
      </c>
      <c r="E22" s="5">
        <v>25</v>
      </c>
      <c r="F22" s="5">
        <v>6096</v>
      </c>
      <c r="G22" s="5">
        <v>5897</v>
      </c>
      <c r="H22" s="4">
        <f>(G20-G22)/G20</f>
        <v>6.5747782002534852E-2</v>
      </c>
      <c r="I22" s="5">
        <v>84.2</v>
      </c>
      <c r="K22" s="5">
        <v>101.6</v>
      </c>
      <c r="N22" s="5">
        <v>21</v>
      </c>
    </row>
    <row r="23" spans="2:22" x14ac:dyDescent="0.35">
      <c r="B23">
        <v>32</v>
      </c>
      <c r="C23" t="s">
        <v>30</v>
      </c>
      <c r="D23" t="s">
        <v>31</v>
      </c>
      <c r="E23" s="5">
        <v>25</v>
      </c>
      <c r="F23" s="5">
        <v>6141</v>
      </c>
      <c r="G23" s="5">
        <v>1510</v>
      </c>
      <c r="H23" s="4">
        <f>(G22-G23)/G22</f>
        <v>0.74393759538748516</v>
      </c>
      <c r="I23" s="5">
        <v>32.9</v>
      </c>
      <c r="J23" s="4">
        <f>(I22-I23)/I22</f>
        <v>0.60926365795724469</v>
      </c>
      <c r="K23" s="5">
        <v>102.3</v>
      </c>
      <c r="L23" s="5">
        <f>K23*60</f>
        <v>6138</v>
      </c>
      <c r="N23" s="5">
        <v>23.266999999999999</v>
      </c>
      <c r="V23" t="s">
        <v>32</v>
      </c>
    </row>
    <row r="24" spans="2:22" x14ac:dyDescent="0.35">
      <c r="C24" t="s">
        <v>35</v>
      </c>
    </row>
    <row r="25" spans="2:22" x14ac:dyDescent="0.35">
      <c r="B25">
        <v>33</v>
      </c>
      <c r="C25" t="s">
        <v>36</v>
      </c>
      <c r="D25" t="s">
        <v>37</v>
      </c>
      <c r="E25" s="5">
        <v>50</v>
      </c>
      <c r="F25" s="5">
        <v>11694</v>
      </c>
      <c r="I25" s="5">
        <v>29.1</v>
      </c>
      <c r="J25" s="4">
        <f>(I23-I25)/I23</f>
        <v>0.11550151975683882</v>
      </c>
      <c r="K25" s="5">
        <v>194.9</v>
      </c>
      <c r="L25" s="5">
        <f t="shared" ref="L25:L31" si="6">K25*60</f>
        <v>11694</v>
      </c>
      <c r="N25" s="5">
        <v>46.332999999999998</v>
      </c>
      <c r="P25">
        <v>3480</v>
      </c>
      <c r="Q25">
        <v>40</v>
      </c>
      <c r="R25" s="6">
        <f>Q25/P25</f>
        <v>1.1494252873563218E-2</v>
      </c>
      <c r="T25" s="8">
        <v>0.04</v>
      </c>
    </row>
    <row r="26" spans="2:22" x14ac:dyDescent="0.35">
      <c r="B26">
        <v>34</v>
      </c>
      <c r="C26" t="s">
        <v>38</v>
      </c>
      <c r="D26" t="s">
        <v>39</v>
      </c>
      <c r="E26" s="5">
        <v>100</v>
      </c>
      <c r="F26" s="5">
        <v>22067</v>
      </c>
      <c r="G26" s="4"/>
      <c r="H26" s="4"/>
      <c r="I26" s="5">
        <v>43.4</v>
      </c>
      <c r="J26" s="4">
        <f t="shared" ref="J26:J31" si="7">(I25-I26)/I25</f>
        <v>-0.49140893470790364</v>
      </c>
      <c r="K26" s="5">
        <v>367.8</v>
      </c>
      <c r="L26" s="5">
        <f t="shared" si="6"/>
        <v>22068</v>
      </c>
      <c r="M26" s="4">
        <f>-((K25-K26)/K25)</f>
        <v>0.88712160082093383</v>
      </c>
      <c r="N26" s="5">
        <v>87.4</v>
      </c>
      <c r="O26" s="4">
        <f>-((N25-N26)/N25)</f>
        <v>0.88634450607558346</v>
      </c>
      <c r="T26" s="8">
        <v>0.02</v>
      </c>
    </row>
    <row r="27" spans="2:22" x14ac:dyDescent="0.35">
      <c r="B27">
        <v>35</v>
      </c>
      <c r="C27" t="s">
        <v>40</v>
      </c>
      <c r="D27" s="13" t="s">
        <v>42</v>
      </c>
      <c r="E27" s="5">
        <v>400</v>
      </c>
      <c r="F27" s="5">
        <v>41214</v>
      </c>
      <c r="I27" s="5">
        <v>400.5</v>
      </c>
      <c r="J27" s="4">
        <f t="shared" si="7"/>
        <v>-8.2281105990783416</v>
      </c>
      <c r="K27" s="5">
        <v>686.9</v>
      </c>
      <c r="L27" s="5">
        <f t="shared" si="6"/>
        <v>41214</v>
      </c>
      <c r="M27" s="4">
        <f t="shared" ref="M27:M31" si="8">-((K26-K27)/K26)</f>
        <v>0.86759108210984215</v>
      </c>
      <c r="N27" s="5">
        <v>160.80000000000001</v>
      </c>
      <c r="O27" s="4">
        <f>-((N26-N27)/N26)</f>
        <v>0.8398169336384439</v>
      </c>
      <c r="T27" s="8">
        <v>0.02</v>
      </c>
    </row>
    <row r="28" spans="2:22" x14ac:dyDescent="0.35">
      <c r="B28">
        <v>36</v>
      </c>
      <c r="C28" t="s">
        <v>43</v>
      </c>
      <c r="E28" s="5">
        <v>400</v>
      </c>
      <c r="F28" s="5">
        <v>53953</v>
      </c>
      <c r="I28" s="5">
        <v>621.9</v>
      </c>
      <c r="J28" s="4">
        <f t="shared" si="7"/>
        <v>-0.55280898876404494</v>
      </c>
      <c r="K28" s="5">
        <v>899.2</v>
      </c>
      <c r="L28" s="5">
        <f t="shared" si="6"/>
        <v>53952</v>
      </c>
      <c r="M28" s="4">
        <f t="shared" si="8"/>
        <v>0.30906973358567486</v>
      </c>
      <c r="N28" s="5">
        <v>274.33300000000003</v>
      </c>
      <c r="O28" s="4">
        <f>-((N27-N28)/N27)</f>
        <v>0.70605099502487567</v>
      </c>
      <c r="T28" s="8">
        <v>0.04</v>
      </c>
    </row>
    <row r="29" spans="2:22" x14ac:dyDescent="0.35">
      <c r="B29">
        <v>37</v>
      </c>
      <c r="C29" t="s">
        <v>44</v>
      </c>
      <c r="E29" s="5">
        <v>400</v>
      </c>
      <c r="F29" s="5">
        <v>41529</v>
      </c>
      <c r="I29" s="5">
        <v>882.9</v>
      </c>
      <c r="J29" s="4">
        <f t="shared" si="7"/>
        <v>-0.41968162083936328</v>
      </c>
      <c r="K29" s="5">
        <v>692.2</v>
      </c>
      <c r="L29" s="5">
        <f t="shared" si="6"/>
        <v>41532</v>
      </c>
      <c r="M29" s="4">
        <f t="shared" si="8"/>
        <v>-0.23020462633451957</v>
      </c>
      <c r="N29" s="5">
        <v>156.33000000000001</v>
      </c>
      <c r="O29" s="4">
        <f>-((N28-N29)/N28)</f>
        <v>-0.43014511560767388</v>
      </c>
    </row>
    <row r="30" spans="2:22" x14ac:dyDescent="0.35">
      <c r="B30">
        <v>38</v>
      </c>
      <c r="C30" t="s">
        <v>45</v>
      </c>
      <c r="F30" s="5">
        <v>47523</v>
      </c>
      <c r="I30" s="5">
        <v>730.6</v>
      </c>
      <c r="J30" s="4">
        <f t="shared" si="7"/>
        <v>0.17249971684222445</v>
      </c>
      <c r="K30" s="5">
        <v>816.7</v>
      </c>
      <c r="L30" s="5">
        <f t="shared" si="6"/>
        <v>49002</v>
      </c>
      <c r="M30" s="4">
        <f t="shared" si="8"/>
        <v>0.17986131175960704</v>
      </c>
    </row>
    <row r="31" spans="2:22" x14ac:dyDescent="0.35">
      <c r="B31">
        <v>39</v>
      </c>
      <c r="C31" t="s">
        <v>46</v>
      </c>
      <c r="E31" s="5">
        <v>400</v>
      </c>
      <c r="F31" s="5">
        <v>70855</v>
      </c>
      <c r="I31" s="5">
        <v>289.5</v>
      </c>
      <c r="J31" s="4">
        <f t="shared" si="7"/>
        <v>0.60375034218450585</v>
      </c>
      <c r="K31" s="5">
        <v>1200</v>
      </c>
      <c r="L31" s="5">
        <f t="shared" si="6"/>
        <v>72000</v>
      </c>
      <c r="M31" s="4">
        <f t="shared" si="8"/>
        <v>0.46932778253948809</v>
      </c>
      <c r="N31" s="5">
        <v>294</v>
      </c>
      <c r="T31" s="8">
        <v>7.0000000000000007E-2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A7A2-9412-4931-8C55-79D65CC8C315}">
  <dimension ref="B2:T10"/>
  <sheetViews>
    <sheetView zoomScale="120" zoomScaleNormal="120" workbookViewId="0">
      <selection activeCell="P8" sqref="P8"/>
    </sheetView>
  </sheetViews>
  <sheetFormatPr defaultRowHeight="14.5" x14ac:dyDescent="0.35"/>
  <cols>
    <col min="2" max="2" width="5.54296875" bestFit="1" customWidth="1"/>
    <col min="3" max="3" width="29.6328125" bestFit="1" customWidth="1"/>
    <col min="4" max="4" width="14.6328125" bestFit="1" customWidth="1"/>
    <col min="5" max="5" width="6.7265625" style="5" bestFit="1" customWidth="1"/>
    <col min="6" max="6" width="10.08984375" style="5" bestFit="1" customWidth="1"/>
    <col min="7" max="7" width="7.1796875" bestFit="1" customWidth="1"/>
    <col min="8" max="8" width="9.6328125" style="5" bestFit="1" customWidth="1"/>
    <col min="9" max="9" width="7.36328125" style="5" hidden="1" customWidth="1"/>
    <col min="10" max="10" width="5.26953125" style="5" hidden="1" customWidth="1"/>
    <col min="11" max="11" width="8.6328125" style="5" bestFit="1" customWidth="1"/>
    <col min="12" max="12" width="7.6328125" style="5" hidden="1" customWidth="1"/>
    <col min="13" max="13" width="5.26953125" bestFit="1" customWidth="1"/>
    <col min="14" max="14" width="6.81640625" style="5" bestFit="1" customWidth="1"/>
    <col min="15" max="15" width="5.26953125" bestFit="1" customWidth="1"/>
    <col min="16" max="16" width="8.7265625" bestFit="1" customWidth="1"/>
    <col min="17" max="17" width="7.1796875" bestFit="1" customWidth="1"/>
    <col min="18" max="18" width="8.54296875" style="1" bestFit="1" customWidth="1"/>
    <col min="19" max="19" width="6.26953125" style="1" bestFit="1" customWidth="1"/>
    <col min="20" max="20" width="8.7265625" style="8"/>
  </cols>
  <sheetData>
    <row r="2" spans="2:20" s="2" customFormat="1" x14ac:dyDescent="0.35">
      <c r="B2" s="2" t="s">
        <v>0</v>
      </c>
      <c r="C2" s="2" t="s">
        <v>1</v>
      </c>
      <c r="D2" s="2" t="s">
        <v>16</v>
      </c>
      <c r="E2" s="9" t="s">
        <v>41</v>
      </c>
      <c r="F2" s="9" t="s">
        <v>33</v>
      </c>
      <c r="H2" s="9" t="s">
        <v>47</v>
      </c>
      <c r="I2" s="9" t="s">
        <v>34</v>
      </c>
      <c r="J2" s="9"/>
      <c r="K2" s="9" t="s">
        <v>2</v>
      </c>
      <c r="L2" s="9"/>
      <c r="N2" s="9" t="s">
        <v>3</v>
      </c>
      <c r="P2" s="2" t="s">
        <v>7</v>
      </c>
      <c r="Q2" s="2" t="s">
        <v>8</v>
      </c>
      <c r="R2" s="3" t="s">
        <v>9</v>
      </c>
      <c r="S2" s="3"/>
      <c r="T2" s="7" t="s">
        <v>10</v>
      </c>
    </row>
    <row r="3" spans="2:20" x14ac:dyDescent="0.35">
      <c r="C3" t="s">
        <v>49</v>
      </c>
    </row>
    <row r="4" spans="2:20" x14ac:dyDescent="0.35">
      <c r="B4">
        <v>48</v>
      </c>
      <c r="C4" t="s">
        <v>50</v>
      </c>
      <c r="E4" s="5">
        <v>100</v>
      </c>
      <c r="F4" s="5">
        <v>361</v>
      </c>
      <c r="G4" s="4"/>
      <c r="H4" s="5">
        <v>14386</v>
      </c>
      <c r="K4" s="5">
        <f>H4/60</f>
        <v>239.76666666666668</v>
      </c>
      <c r="N4" s="5">
        <v>49</v>
      </c>
      <c r="P4">
        <v>3980</v>
      </c>
      <c r="Q4">
        <v>5290</v>
      </c>
      <c r="R4" s="6" t="str">
        <f>"1:"&amp;TEXT(Q4/P4, "#.#")</f>
        <v>1:1.3</v>
      </c>
      <c r="T4" s="8">
        <v>2.4</v>
      </c>
    </row>
    <row r="5" spans="2:20" x14ac:dyDescent="0.35">
      <c r="B5">
        <v>49</v>
      </c>
      <c r="C5" t="s">
        <v>50</v>
      </c>
      <c r="E5" s="5">
        <v>100</v>
      </c>
      <c r="F5" s="5">
        <v>361.3</v>
      </c>
      <c r="G5" s="4">
        <f t="shared" ref="G5:G8" si="0">(F4-F5)/F4</f>
        <v>-8.3102493074795395E-4</v>
      </c>
      <c r="H5" s="5">
        <v>14386</v>
      </c>
      <c r="I5" s="4"/>
      <c r="J5" s="4"/>
      <c r="K5" s="5">
        <f>H5/60</f>
        <v>239.76666666666668</v>
      </c>
      <c r="M5" s="4">
        <f>-((K4-K5)/K4)</f>
        <v>0</v>
      </c>
      <c r="N5" s="5">
        <v>49</v>
      </c>
      <c r="O5" s="4">
        <f>-((N4-N5)/N4)</f>
        <v>0</v>
      </c>
      <c r="P5">
        <v>3980</v>
      </c>
      <c r="Q5">
        <v>5290</v>
      </c>
      <c r="R5" s="6" t="str">
        <f>"1:"&amp;TEXT(Q5/P5, "#.#")</f>
        <v>1:1.3</v>
      </c>
      <c r="S5" s="4"/>
    </row>
    <row r="6" spans="2:20" x14ac:dyDescent="0.35">
      <c r="B6">
        <v>50</v>
      </c>
      <c r="C6" t="s">
        <v>50</v>
      </c>
      <c r="D6" s="13"/>
      <c r="E6" s="5">
        <v>100</v>
      </c>
      <c r="F6" s="5">
        <v>124.2</v>
      </c>
      <c r="G6" s="4">
        <f t="shared" si="0"/>
        <v>0.65624135067810685</v>
      </c>
      <c r="H6" s="5">
        <v>22376</v>
      </c>
      <c r="K6" s="5">
        <f>H6/60</f>
        <v>372.93333333333334</v>
      </c>
      <c r="M6" s="4">
        <f>-((K5-K6)/K5)</f>
        <v>0.55540108438759894</v>
      </c>
      <c r="N6" s="5">
        <v>73</v>
      </c>
      <c r="O6" s="4">
        <f>-((N5-N6)/N5)</f>
        <v>0.48979591836734693</v>
      </c>
      <c r="P6">
        <v>6000</v>
      </c>
      <c r="Q6">
        <v>31</v>
      </c>
      <c r="R6" s="6" t="str">
        <f>TEXT(P6/Q6, "#")&amp;":1"</f>
        <v>194:1</v>
      </c>
      <c r="S6" s="4"/>
    </row>
    <row r="7" spans="2:20" x14ac:dyDescent="0.35">
      <c r="B7">
        <v>51</v>
      </c>
      <c r="C7" t="s">
        <v>50</v>
      </c>
      <c r="E7" s="5">
        <v>100</v>
      </c>
      <c r="F7" s="5">
        <v>41.8</v>
      </c>
      <c r="G7" s="4">
        <f t="shared" si="0"/>
        <v>0.66344605475040264</v>
      </c>
      <c r="H7" s="5">
        <v>23743</v>
      </c>
      <c r="K7" s="5">
        <f>H7/60</f>
        <v>395.71666666666664</v>
      </c>
      <c r="M7" s="4">
        <f>-((K6-K7)/K6)</f>
        <v>6.1092241687522267E-2</v>
      </c>
      <c r="N7" s="5">
        <v>87.4</v>
      </c>
      <c r="O7" s="4">
        <f>-((N6-N7)/N6)</f>
        <v>0.19726027397260282</v>
      </c>
      <c r="R7" s="6"/>
    </row>
    <row r="8" spans="2:20" x14ac:dyDescent="0.35">
      <c r="B8">
        <v>53</v>
      </c>
      <c r="C8" t="s">
        <v>51</v>
      </c>
      <c r="E8" s="5">
        <v>100</v>
      </c>
      <c r="F8" s="5">
        <v>33.1</v>
      </c>
      <c r="G8" s="4">
        <f t="shared" si="0"/>
        <v>0.20813397129186595</v>
      </c>
      <c r="H8" s="5">
        <v>24439</v>
      </c>
      <c r="K8" s="5">
        <f>H8/60</f>
        <v>407.31666666666666</v>
      </c>
      <c r="M8" s="4">
        <f>-((K7-K8)/K7)</f>
        <v>2.931390304510809E-2</v>
      </c>
      <c r="O8" s="4"/>
      <c r="P8">
        <v>5114</v>
      </c>
    </row>
    <row r="9" spans="2:20" x14ac:dyDescent="0.35">
      <c r="G9" s="4"/>
      <c r="M9" s="4"/>
    </row>
    <row r="10" spans="2:20" x14ac:dyDescent="0.35">
      <c r="G10" s="4"/>
      <c r="M1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8FFD-DA1E-4BEF-BABE-BFA0D28C5C09}">
  <dimension ref="B2:T10"/>
  <sheetViews>
    <sheetView tabSelected="1" topLeftCell="B1" zoomScale="140" zoomScaleNormal="140" workbookViewId="0">
      <selection activeCell="P7" sqref="P7"/>
    </sheetView>
  </sheetViews>
  <sheetFormatPr defaultRowHeight="14.5" x14ac:dyDescent="0.35"/>
  <cols>
    <col min="2" max="2" width="5.54296875" bestFit="1" customWidth="1"/>
    <col min="3" max="3" width="29.6328125" bestFit="1" customWidth="1"/>
    <col min="4" max="4" width="14.6328125" bestFit="1" customWidth="1"/>
    <col min="5" max="5" width="6.7265625" style="5" bestFit="1" customWidth="1"/>
    <col min="6" max="6" width="10.08984375" style="5" bestFit="1" customWidth="1"/>
    <col min="7" max="7" width="7.1796875" bestFit="1" customWidth="1"/>
    <col min="8" max="8" width="9.6328125" style="5" bestFit="1" customWidth="1"/>
    <col min="9" max="9" width="7.36328125" style="5" hidden="1" customWidth="1"/>
    <col min="10" max="10" width="5.26953125" style="5" hidden="1" customWidth="1"/>
    <col min="11" max="11" width="8.6328125" style="5" bestFit="1" customWidth="1"/>
    <col min="12" max="12" width="7.6328125" style="5" hidden="1" customWidth="1"/>
    <col min="13" max="13" width="5.26953125" bestFit="1" customWidth="1"/>
    <col min="14" max="14" width="6.81640625" style="5" bestFit="1" customWidth="1"/>
    <col min="15" max="15" width="5.26953125" bestFit="1" customWidth="1"/>
    <col min="16" max="17" width="9.1796875" style="5" bestFit="1" customWidth="1"/>
    <col min="18" max="18" width="8.54296875" style="1" bestFit="1" customWidth="1"/>
    <col min="19" max="19" width="6.26953125" style="1" bestFit="1" customWidth="1"/>
    <col min="20" max="20" width="8.7265625" style="8"/>
  </cols>
  <sheetData>
    <row r="2" spans="2:20" s="2" customFormat="1" x14ac:dyDescent="0.35">
      <c r="B2" s="2" t="s">
        <v>0</v>
      </c>
      <c r="C2" s="2" t="s">
        <v>1</v>
      </c>
      <c r="D2" s="2" t="s">
        <v>16</v>
      </c>
      <c r="E2" s="9" t="s">
        <v>41</v>
      </c>
      <c r="F2" s="9" t="s">
        <v>33</v>
      </c>
      <c r="H2" s="9" t="s">
        <v>47</v>
      </c>
      <c r="I2" s="9" t="s">
        <v>34</v>
      </c>
      <c r="J2" s="9"/>
      <c r="K2" s="9" t="s">
        <v>2</v>
      </c>
      <c r="L2" s="9"/>
      <c r="N2" s="9" t="s">
        <v>3</v>
      </c>
      <c r="P2" s="15" t="s">
        <v>7</v>
      </c>
      <c r="Q2" s="15" t="s">
        <v>8</v>
      </c>
      <c r="R2" s="3" t="s">
        <v>9</v>
      </c>
      <c r="S2" s="3"/>
      <c r="T2" s="7" t="s">
        <v>10</v>
      </c>
    </row>
    <row r="3" spans="2:20" x14ac:dyDescent="0.35">
      <c r="C3" t="s">
        <v>49</v>
      </c>
    </row>
    <row r="4" spans="2:20" x14ac:dyDescent="0.35">
      <c r="B4">
        <v>48</v>
      </c>
      <c r="C4" t="s">
        <v>50</v>
      </c>
      <c r="E4" s="5">
        <v>100</v>
      </c>
      <c r="F4" s="5">
        <v>361</v>
      </c>
      <c r="G4" s="4"/>
      <c r="H4" s="5">
        <v>14386</v>
      </c>
      <c r="K4" s="5">
        <f>H4/60</f>
        <v>239.76666666666668</v>
      </c>
      <c r="N4" s="5">
        <v>49</v>
      </c>
      <c r="P4" s="5">
        <v>3980</v>
      </c>
      <c r="Q4" s="5">
        <v>5290</v>
      </c>
      <c r="R4" s="6" t="str">
        <f>"1:"&amp;TEXT(Q4/P4, "#.#")</f>
        <v>1:1.3</v>
      </c>
      <c r="T4" s="8">
        <v>2.4</v>
      </c>
    </row>
    <row r="5" spans="2:20" x14ac:dyDescent="0.35">
      <c r="B5">
        <v>56</v>
      </c>
      <c r="C5" t="s">
        <v>50</v>
      </c>
      <c r="E5" s="5">
        <v>100</v>
      </c>
      <c r="F5" s="5">
        <v>484</v>
      </c>
      <c r="G5" s="4">
        <f t="shared" ref="G5:G7" si="0">(F4-F5)/F4</f>
        <v>-0.34072022160664822</v>
      </c>
      <c r="H5" s="5">
        <v>12482</v>
      </c>
      <c r="I5" s="4"/>
      <c r="J5" s="4"/>
      <c r="K5" s="5">
        <f>H5/60</f>
        <v>208.03333333333333</v>
      </c>
      <c r="M5" s="4">
        <f>-((K4-K5)/K4)</f>
        <v>-0.13235089670513003</v>
      </c>
      <c r="N5" s="5">
        <v>42.667000000000002</v>
      </c>
      <c r="O5" s="4">
        <f>-((N4-N5)/N4)</f>
        <v>-0.12924489795918365</v>
      </c>
      <c r="P5" s="5">
        <v>3700</v>
      </c>
      <c r="Q5" s="5">
        <v>5150</v>
      </c>
      <c r="R5" s="6" t="str">
        <f>"1:"&amp;TEXT(Q5/P5, "#.#")</f>
        <v>1:1.4</v>
      </c>
      <c r="S5" s="4"/>
    </row>
    <row r="6" spans="2:20" x14ac:dyDescent="0.35">
      <c r="B6">
        <v>57</v>
      </c>
      <c r="C6" t="s">
        <v>52</v>
      </c>
      <c r="D6" s="13"/>
      <c r="E6" s="5">
        <v>100</v>
      </c>
      <c r="F6" s="5">
        <v>132.19999999999999</v>
      </c>
      <c r="G6" s="4">
        <f t="shared" si="0"/>
        <v>0.72685950413223144</v>
      </c>
      <c r="H6" s="5">
        <v>21434</v>
      </c>
      <c r="K6" s="5">
        <f>H6/60</f>
        <v>357.23333333333335</v>
      </c>
      <c r="M6" s="4">
        <f>-((K5-K6)/K5)</f>
        <v>0.71719275757090217</v>
      </c>
      <c r="N6" s="5">
        <v>73</v>
      </c>
      <c r="O6" s="4">
        <f>-((N5-N6)/N5)</f>
        <v>0.71092413340520766</v>
      </c>
      <c r="P6" s="5">
        <v>5960</v>
      </c>
      <c r="Q6" s="5">
        <v>32</v>
      </c>
      <c r="R6" s="6" t="str">
        <f>TEXT(P6/Q6, "#")&amp;":1"</f>
        <v>186:1</v>
      </c>
      <c r="S6" s="4"/>
    </row>
    <row r="7" spans="2:20" x14ac:dyDescent="0.35">
      <c r="B7">
        <v>58</v>
      </c>
      <c r="C7" t="s">
        <v>53</v>
      </c>
      <c r="E7" s="5">
        <v>100</v>
      </c>
      <c r="F7" s="5">
        <v>50.6</v>
      </c>
      <c r="G7" s="4">
        <f t="shared" si="0"/>
        <v>0.61724659606656584</v>
      </c>
      <c r="H7" s="5">
        <v>23134</v>
      </c>
      <c r="K7" s="5">
        <f>H7/60</f>
        <v>385.56666666666666</v>
      </c>
      <c r="M7" s="4">
        <f>-((K6-K7)/K6)</f>
        <v>7.9313240645703026E-2</v>
      </c>
      <c r="N7" s="5">
        <v>82.466999999999999</v>
      </c>
      <c r="O7" s="4">
        <f>-((N6-N7)/N6)</f>
        <v>0.12968493150684929</v>
      </c>
      <c r="R7" s="6"/>
    </row>
    <row r="8" spans="2:20" x14ac:dyDescent="0.35">
      <c r="G8" s="4"/>
      <c r="M8" s="4"/>
      <c r="O8" s="4"/>
    </row>
    <row r="9" spans="2:20" x14ac:dyDescent="0.35">
      <c r="G9" s="4"/>
      <c r="M9" s="4"/>
    </row>
    <row r="10" spans="2:20" x14ac:dyDescent="0.35">
      <c r="G10" s="4"/>
      <c r="M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2019-01-19T08:38:20Z</dcterms:created>
  <dcterms:modified xsi:type="dcterms:W3CDTF">2019-01-23T08:37:28Z</dcterms:modified>
</cp:coreProperties>
</file>