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D:\Daniel\"/>
    </mc:Choice>
  </mc:AlternateContent>
  <xr:revisionPtr revIDLastSave="0" documentId="8_{E56E744B-346D-44A5-B7C8-05019F1E4204}" xr6:coauthVersionLast="47" xr6:coauthVersionMax="47" xr10:uidLastSave="{00000000-0000-0000-0000-000000000000}"/>
  <bookViews>
    <workbookView xWindow="-103" yWindow="-103" windowWidth="24892" windowHeight="14914" xr2:uid="{00000000-000D-0000-FFFF-FFFF00000000}"/>
  </bookViews>
  <sheets>
    <sheet name="Budget" sheetId="1" r:id="rId1"/>
    <sheet name="Help" sheetId="3" r:id="rId2"/>
    <sheet name="©" sheetId="6" r:id="rId3"/>
  </sheets>
  <definedNames>
    <definedName name="_xlnm.Print_Area" localSheetId="0">Budget!$A$1:$O$121</definedName>
    <definedName name="valuevx">42.314159</definedName>
    <definedName name="vertex42_copyright" hidden="1">"© 2008-2019 Vertex42 LLC"</definedName>
    <definedName name="vertex42_id" hidden="1">"personal-budget-spreadsheet.xlsx"</definedName>
    <definedName name="vertex42_title" hidden="1">"Personal Budget Spreadsheet"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5" i="1" l="1"/>
  <c r="O85" i="1" s="1"/>
  <c r="N83" i="1"/>
  <c r="O83" i="1" s="1"/>
  <c r="N84" i="1"/>
  <c r="O84" i="1" s="1"/>
  <c r="N78" i="1"/>
  <c r="O78" i="1" s="1"/>
  <c r="N79" i="1"/>
  <c r="O79" i="1" s="1"/>
  <c r="E74" i="1" l="1"/>
  <c r="B74" i="1"/>
  <c r="B55" i="1"/>
  <c r="C55" i="1"/>
  <c r="D55" i="1"/>
  <c r="E55" i="1"/>
  <c r="F55" i="1"/>
  <c r="G55" i="1"/>
  <c r="H55" i="1"/>
  <c r="I55" i="1"/>
  <c r="J55" i="1"/>
  <c r="K55" i="1"/>
  <c r="L55" i="1"/>
  <c r="M55" i="1"/>
  <c r="C62" i="1"/>
  <c r="B62" i="1"/>
  <c r="M19" i="1" l="1"/>
  <c r="L19" i="1"/>
  <c r="K19" i="1"/>
  <c r="J19" i="1"/>
  <c r="I19" i="1"/>
  <c r="H19" i="1"/>
  <c r="G19" i="1"/>
  <c r="F19" i="1"/>
  <c r="E19" i="1"/>
  <c r="D19" i="1"/>
  <c r="C19" i="1"/>
  <c r="B19" i="1"/>
  <c r="B35" i="1"/>
  <c r="C45" i="1" l="1"/>
  <c r="D45" i="1"/>
  <c r="E45" i="1"/>
  <c r="F45" i="1"/>
  <c r="G45" i="1"/>
  <c r="H45" i="1"/>
  <c r="I45" i="1"/>
  <c r="J45" i="1"/>
  <c r="K45" i="1"/>
  <c r="L45" i="1"/>
  <c r="M45" i="1"/>
  <c r="B45" i="1"/>
  <c r="C35" i="1"/>
  <c r="D35" i="1"/>
  <c r="E35" i="1"/>
  <c r="F35" i="1"/>
  <c r="G35" i="1"/>
  <c r="H35" i="1"/>
  <c r="I35" i="1"/>
  <c r="J35" i="1"/>
  <c r="K35" i="1"/>
  <c r="L35" i="1"/>
  <c r="M35" i="1"/>
  <c r="N29" i="1"/>
  <c r="A121" i="1"/>
  <c r="A114" i="1"/>
  <c r="A107" i="1"/>
  <c r="A97" i="1"/>
  <c r="A88" i="1"/>
  <c r="A74" i="1"/>
  <c r="A62" i="1"/>
  <c r="A55" i="1"/>
  <c r="A45" i="1"/>
  <c r="A35" i="1"/>
  <c r="C121" i="1"/>
  <c r="D121" i="1"/>
  <c r="E121" i="1"/>
  <c r="F121" i="1"/>
  <c r="G121" i="1"/>
  <c r="H121" i="1"/>
  <c r="I121" i="1"/>
  <c r="J121" i="1"/>
  <c r="K121" i="1"/>
  <c r="L121" i="1"/>
  <c r="M121" i="1"/>
  <c r="B121" i="1"/>
  <c r="C114" i="1"/>
  <c r="D114" i="1"/>
  <c r="E114" i="1"/>
  <c r="F114" i="1"/>
  <c r="G114" i="1"/>
  <c r="H114" i="1"/>
  <c r="I114" i="1"/>
  <c r="J114" i="1"/>
  <c r="K114" i="1"/>
  <c r="L114" i="1"/>
  <c r="M114" i="1"/>
  <c r="B114" i="1"/>
  <c r="C107" i="1"/>
  <c r="D107" i="1"/>
  <c r="E107" i="1"/>
  <c r="F107" i="1"/>
  <c r="G107" i="1"/>
  <c r="H107" i="1"/>
  <c r="I107" i="1"/>
  <c r="J107" i="1"/>
  <c r="K107" i="1"/>
  <c r="L107" i="1"/>
  <c r="M107" i="1"/>
  <c r="B107" i="1"/>
  <c r="C97" i="1"/>
  <c r="D97" i="1"/>
  <c r="E97" i="1"/>
  <c r="F97" i="1"/>
  <c r="G97" i="1"/>
  <c r="H97" i="1"/>
  <c r="I97" i="1"/>
  <c r="J97" i="1"/>
  <c r="K97" i="1"/>
  <c r="L97" i="1"/>
  <c r="M97" i="1"/>
  <c r="B97" i="1"/>
  <c r="C88" i="1"/>
  <c r="D88" i="1"/>
  <c r="E88" i="1"/>
  <c r="F88" i="1"/>
  <c r="G88" i="1"/>
  <c r="H88" i="1"/>
  <c r="I88" i="1"/>
  <c r="J88" i="1"/>
  <c r="K88" i="1"/>
  <c r="L88" i="1"/>
  <c r="M88" i="1"/>
  <c r="B88" i="1"/>
  <c r="C74" i="1"/>
  <c r="D74" i="1"/>
  <c r="F74" i="1"/>
  <c r="G74" i="1"/>
  <c r="H74" i="1"/>
  <c r="I74" i="1"/>
  <c r="J74" i="1"/>
  <c r="K74" i="1"/>
  <c r="L74" i="1"/>
  <c r="M74" i="1"/>
  <c r="D62" i="1"/>
  <c r="E62" i="1"/>
  <c r="F62" i="1"/>
  <c r="G62" i="1"/>
  <c r="H62" i="1"/>
  <c r="I62" i="1"/>
  <c r="J62" i="1"/>
  <c r="K62" i="1"/>
  <c r="L62" i="1"/>
  <c r="M62" i="1"/>
  <c r="B6" i="1"/>
  <c r="C6" i="1"/>
  <c r="D6" i="1"/>
  <c r="E6" i="1"/>
  <c r="F6" i="1"/>
  <c r="G6" i="1"/>
  <c r="H6" i="1"/>
  <c r="I6" i="1"/>
  <c r="K6" i="1"/>
  <c r="L6" i="1"/>
  <c r="M6" i="1"/>
  <c r="A19" i="1"/>
  <c r="B7" i="1" l="1"/>
  <c r="J7" i="1"/>
  <c r="F7" i="1"/>
  <c r="M7" i="1"/>
  <c r="I7" i="1"/>
  <c r="E7" i="1"/>
  <c r="L7" i="1"/>
  <c r="H7" i="1"/>
  <c r="D7" i="1"/>
  <c r="K7" i="1"/>
  <c r="G7" i="1"/>
  <c r="C7" i="1"/>
  <c r="N118" i="1"/>
  <c r="O118" i="1" s="1"/>
  <c r="N119" i="1"/>
  <c r="O119" i="1" s="1"/>
  <c r="N120" i="1"/>
  <c r="O120" i="1" s="1"/>
  <c r="N117" i="1"/>
  <c r="N111" i="1"/>
  <c r="O111" i="1" s="1"/>
  <c r="N112" i="1"/>
  <c r="O112" i="1" s="1"/>
  <c r="N113" i="1"/>
  <c r="O113" i="1" s="1"/>
  <c r="N110" i="1"/>
  <c r="N101" i="1"/>
  <c r="O101" i="1" s="1"/>
  <c r="N102" i="1"/>
  <c r="O102" i="1" s="1"/>
  <c r="N103" i="1"/>
  <c r="O103" i="1" s="1"/>
  <c r="N104" i="1"/>
  <c r="O104" i="1" s="1"/>
  <c r="N105" i="1"/>
  <c r="O105" i="1" s="1"/>
  <c r="N106" i="1"/>
  <c r="O106" i="1" s="1"/>
  <c r="N100" i="1"/>
  <c r="N92" i="1"/>
  <c r="O92" i="1" s="1"/>
  <c r="N93" i="1"/>
  <c r="O93" i="1" s="1"/>
  <c r="N94" i="1"/>
  <c r="O94" i="1" s="1"/>
  <c r="N95" i="1"/>
  <c r="O95" i="1" s="1"/>
  <c r="N96" i="1"/>
  <c r="O96" i="1" s="1"/>
  <c r="N91" i="1"/>
  <c r="O91" i="1" s="1"/>
  <c r="N77" i="1"/>
  <c r="O77" i="1" s="1"/>
  <c r="N80" i="1"/>
  <c r="O80" i="1" s="1"/>
  <c r="N81" i="1"/>
  <c r="O81" i="1" s="1"/>
  <c r="N82" i="1"/>
  <c r="O82" i="1" s="1"/>
  <c r="N86" i="1"/>
  <c r="O86" i="1" s="1"/>
  <c r="N87" i="1"/>
  <c r="O87" i="1" s="1"/>
  <c r="N66" i="1"/>
  <c r="O66" i="1" s="1"/>
  <c r="N67" i="1"/>
  <c r="O67" i="1" s="1"/>
  <c r="N68" i="1"/>
  <c r="O68" i="1" s="1"/>
  <c r="N69" i="1"/>
  <c r="O69" i="1" s="1"/>
  <c r="N70" i="1"/>
  <c r="O70" i="1" s="1"/>
  <c r="N71" i="1"/>
  <c r="O71" i="1" s="1"/>
  <c r="N72" i="1"/>
  <c r="O72" i="1" s="1"/>
  <c r="N73" i="1"/>
  <c r="O73" i="1" s="1"/>
  <c r="N65" i="1"/>
  <c r="O65" i="1" s="1"/>
  <c r="N59" i="1"/>
  <c r="O59" i="1" s="1"/>
  <c r="N60" i="1"/>
  <c r="O60" i="1" s="1"/>
  <c r="N61" i="1"/>
  <c r="O61" i="1" s="1"/>
  <c r="N58" i="1"/>
  <c r="N49" i="1"/>
  <c r="O49" i="1" s="1"/>
  <c r="N50" i="1"/>
  <c r="O50" i="1" s="1"/>
  <c r="N51" i="1"/>
  <c r="O51" i="1" s="1"/>
  <c r="N52" i="1"/>
  <c r="O52" i="1" s="1"/>
  <c r="N53" i="1"/>
  <c r="O53" i="1" s="1"/>
  <c r="N54" i="1"/>
  <c r="O54" i="1" s="1"/>
  <c r="N48" i="1"/>
  <c r="N39" i="1"/>
  <c r="O39" i="1" s="1"/>
  <c r="N40" i="1"/>
  <c r="O40" i="1" s="1"/>
  <c r="N41" i="1"/>
  <c r="O41" i="1" s="1"/>
  <c r="N42" i="1"/>
  <c r="O42" i="1" s="1"/>
  <c r="N43" i="1"/>
  <c r="O43" i="1" s="1"/>
  <c r="N44" i="1"/>
  <c r="O44" i="1" s="1"/>
  <c r="N38" i="1"/>
  <c r="N23" i="1"/>
  <c r="O23" i="1" s="1"/>
  <c r="N24" i="1"/>
  <c r="O24" i="1" s="1"/>
  <c r="N25" i="1"/>
  <c r="O25" i="1" s="1"/>
  <c r="N26" i="1"/>
  <c r="O26" i="1" s="1"/>
  <c r="N27" i="1"/>
  <c r="O27" i="1" s="1"/>
  <c r="N28" i="1"/>
  <c r="O28" i="1" s="1"/>
  <c r="O29" i="1"/>
  <c r="N30" i="1"/>
  <c r="O30" i="1" s="1"/>
  <c r="N31" i="1"/>
  <c r="O31" i="1" s="1"/>
  <c r="N32" i="1"/>
  <c r="O32" i="1" s="1"/>
  <c r="N33" i="1"/>
  <c r="O33" i="1" s="1"/>
  <c r="N34" i="1"/>
  <c r="O34" i="1" s="1"/>
  <c r="N13" i="1"/>
  <c r="O13" i="1" s="1"/>
  <c r="N14" i="1"/>
  <c r="O14" i="1" s="1"/>
  <c r="N15" i="1"/>
  <c r="O15" i="1" s="1"/>
  <c r="N16" i="1"/>
  <c r="O16" i="1" s="1"/>
  <c r="N17" i="1"/>
  <c r="O17" i="1" s="1"/>
  <c r="N18" i="1"/>
  <c r="O18" i="1" s="1"/>
  <c r="N12" i="1"/>
  <c r="N62" i="1" l="1"/>
  <c r="O62" i="1" s="1"/>
  <c r="O48" i="1"/>
  <c r="N55" i="1"/>
  <c r="O55" i="1" s="1"/>
  <c r="N19" i="1"/>
  <c r="O19" i="1" s="1"/>
  <c r="O22" i="1"/>
  <c r="N35" i="1"/>
  <c r="O35" i="1" s="1"/>
  <c r="O38" i="1"/>
  <c r="N45" i="1"/>
  <c r="O45" i="1" s="1"/>
  <c r="O100" i="1"/>
  <c r="N107" i="1"/>
  <c r="O107" i="1" s="1"/>
  <c r="N97" i="1"/>
  <c r="O97" i="1" s="1"/>
  <c r="N88" i="1"/>
  <c r="O88" i="1" s="1"/>
  <c r="O110" i="1"/>
  <c r="N114" i="1"/>
  <c r="O114" i="1" s="1"/>
  <c r="O117" i="1"/>
  <c r="N121" i="1"/>
  <c r="O121" i="1" s="1"/>
  <c r="O58" i="1"/>
  <c r="N74" i="1"/>
  <c r="O74" i="1" s="1"/>
  <c r="O12" i="1"/>
  <c r="M8" i="1"/>
  <c r="E8" i="1"/>
  <c r="L8" i="1"/>
  <c r="I8" i="1"/>
  <c r="G8" i="1"/>
  <c r="H8" i="1"/>
  <c r="J8" i="1"/>
  <c r="F8" i="1"/>
  <c r="K8" i="1"/>
  <c r="D8" i="1"/>
  <c r="N6" i="1"/>
  <c r="O6" i="1" s="1"/>
  <c r="C8" i="1"/>
  <c r="N7" i="1" l="1"/>
  <c r="O7" i="1" s="1"/>
  <c r="B9" i="1"/>
  <c r="C9" i="1" s="1"/>
  <c r="D9" i="1" s="1"/>
  <c r="E9" i="1" s="1"/>
  <c r="F9" i="1" s="1"/>
  <c r="G9" i="1" s="1"/>
  <c r="H9" i="1" s="1"/>
  <c r="I9" i="1" s="1"/>
  <c r="J9" i="1" s="1"/>
  <c r="K9" i="1" s="1"/>
  <c r="L9" i="1" s="1"/>
  <c r="M9" i="1" s="1"/>
  <c r="B8" i="1"/>
  <c r="N8" i="1" s="1"/>
  <c r="O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A8" authorId="0" shapeId="0" xr:uid="{00000000-0006-0000-0000-000001000000}">
      <text>
        <r>
          <rPr>
            <b/>
            <sz val="8"/>
            <color indexed="81"/>
            <rFont val="Tahoma"/>
            <family val="2"/>
          </rPr>
          <t>NET</t>
        </r>
        <r>
          <rPr>
            <sz val="8"/>
            <color indexed="81"/>
            <rFont val="Tahoma"/>
            <family val="2"/>
          </rPr>
          <t>:
Income - Expenses</t>
        </r>
      </text>
    </comment>
  </commentList>
</comments>
</file>

<file path=xl/sharedStrings.xml><?xml version="1.0" encoding="utf-8"?>
<sst xmlns="http://schemas.openxmlformats.org/spreadsheetml/2006/main" count="307" uniqueCount="141">
  <si>
    <t>Postage</t>
  </si>
  <si>
    <t>INCOME</t>
  </si>
  <si>
    <t>Total Income</t>
  </si>
  <si>
    <t>Total Expenses</t>
  </si>
  <si>
    <t>Interest Income</t>
  </si>
  <si>
    <t>Dividends</t>
  </si>
  <si>
    <t>Clothing</t>
  </si>
  <si>
    <t>Groceries</t>
  </si>
  <si>
    <t>Gifts Given</t>
  </si>
  <si>
    <t>Gifts Received</t>
  </si>
  <si>
    <t>Wages &amp; Tips</t>
  </si>
  <si>
    <t>Transfer From Savings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</si>
  <si>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</si>
  <si>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</si>
  <si>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</si>
  <si>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</si>
  <si>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</si>
  <si>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</si>
  <si>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</si>
  <si>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</si>
  <si>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</si>
  <si>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</si>
  <si>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</si>
  <si>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</si>
  <si>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</si>
  <si>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</si>
  <si>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</si>
  <si>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</si>
  <si>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Newspaper</t>
  </si>
  <si>
    <t>Magazines</t>
  </si>
  <si>
    <t>Hobbies</t>
  </si>
  <si>
    <t>SUBSCRIPTIONS</t>
  </si>
  <si>
    <t>DAILY LIVING</t>
  </si>
  <si>
    <t>Personal Supplies</t>
  </si>
  <si>
    <t>Charitable Donations</t>
  </si>
  <si>
    <t>Religious Donations</t>
  </si>
  <si>
    <t>Bank Fees</t>
  </si>
  <si>
    <t>Emergency Fund</t>
  </si>
  <si>
    <t>Investments</t>
  </si>
  <si>
    <t>SAVINGS</t>
  </si>
  <si>
    <t>OBLIGATIONS</t>
  </si>
  <si>
    <t>Federal Taxes</t>
  </si>
  <si>
    <t>State/Local Taxes</t>
  </si>
  <si>
    <t>Bus/Taxi/Train Fare</t>
  </si>
  <si>
    <t>Registration/License</t>
  </si>
  <si>
    <t>Maintenance/Supplies</t>
  </si>
  <si>
    <t>Lawn/Garden</t>
  </si>
  <si>
    <t>Furnishings/Appliances</t>
  </si>
  <si>
    <t>Cable/Satellite</t>
  </si>
  <si>
    <t>Water/Sewer/Trash</t>
  </si>
  <si>
    <t>Gas/Oil</t>
  </si>
  <si>
    <t>Mortgage/Rent</t>
  </si>
  <si>
    <t>Dining/Eating Out</t>
  </si>
  <si>
    <t>Salon/Barber</t>
  </si>
  <si>
    <t>CHARITY/GIFTS</t>
  </si>
  <si>
    <t>Cleaning</t>
  </si>
  <si>
    <t>Health Insurance</t>
  </si>
  <si>
    <t>Life Insurance</t>
  </si>
  <si>
    <t>Auto Insurance</t>
  </si>
  <si>
    <t>Home/Rental Insurance</t>
  </si>
  <si>
    <t>Vacation/Travel</t>
  </si>
  <si>
    <t>Veterinarian/Pet Care</t>
  </si>
  <si>
    <t>Pet Food</t>
  </si>
  <si>
    <t>Starting Balance</t>
  </si>
  <si>
    <t>JAN</t>
  </si>
  <si>
    <t>FEB</t>
  </si>
  <si>
    <t>MAR</t>
  </si>
  <si>
    <t>APR</t>
  </si>
  <si>
    <t>MAY</t>
  </si>
  <si>
    <t>JUN</t>
  </si>
  <si>
    <t>JUL</t>
  </si>
  <si>
    <t>AUG</t>
  </si>
  <si>
    <t>SEP</t>
  </si>
  <si>
    <t>OCT</t>
  </si>
  <si>
    <t>NOV</t>
  </si>
  <si>
    <t>DEC</t>
  </si>
  <si>
    <t>Total</t>
  </si>
  <si>
    <t>Projected End Balance</t>
  </si>
  <si>
    <t>Credit Card Debt</t>
  </si>
  <si>
    <t>Alimony/Child Support</t>
  </si>
  <si>
    <t>Education/Lessons</t>
  </si>
  <si>
    <t>Dues/Memberships</t>
  </si>
  <si>
    <t>[42]</t>
  </si>
  <si>
    <t>Refunds/Reimbursements</t>
  </si>
  <si>
    <t>Avg</t>
  </si>
  <si>
    <t>Intro</t>
  </si>
  <si>
    <t>Step 1:</t>
  </si>
  <si>
    <t>Define Budget Categories</t>
  </si>
  <si>
    <t>Step 2:</t>
  </si>
  <si>
    <t>Enter Your Beginning Balance</t>
  </si>
  <si>
    <t>Step 3:</t>
  </si>
  <si>
    <t>Define Your Budget</t>
  </si>
  <si>
    <t>For fixed expenses, such as rent or mortgage payments, enter the same amount in each month.</t>
  </si>
  <si>
    <t>For variable expenses such as utility bills, groceries, and birthday gifts, you can enter the estimated amounts in the months that they occur. Or, you can enter an estimated monthly average.</t>
  </si>
  <si>
    <t>Step 4:</t>
  </si>
  <si>
    <t>This personal budget spreadsheet is meant to help you create a budget for an entire year. Doing this will help you make predictions about your future finances. This is especially useful when making major life changes like moving or changing jobs.</t>
  </si>
  <si>
    <t>Fixed Expenses</t>
  </si>
  <si>
    <t>Variable Expenses</t>
  </si>
  <si>
    <t>Add Cell Comments</t>
  </si>
  <si>
    <t>Add cell comments as needed to help explain costs. For example, you might include the names of Birthdays in comments for the Gifts Given category</t>
  </si>
  <si>
    <t>Analyze Your Projected End Balance</t>
  </si>
  <si>
    <t>If your projected end balance is increasing over time, you might consider contributing more to your savings goals.</t>
  </si>
  <si>
    <t>If your projected end balance drops below what you consider a comfortable cushion, then you may need to cut back on some of your expenses.</t>
  </si>
  <si>
    <t>Add the balances in your spending accounts (cash, checking) to come up with your starting balance. Enter your balance at the top of the worksheet.</t>
  </si>
  <si>
    <t>HELP</t>
  </si>
  <si>
    <t>Personal Budget Spreadsheet</t>
  </si>
  <si>
    <t>By Vertex42.com</t>
  </si>
  <si>
    <t>Do not submit copies or modifications of this template to any website or online template gallery.</t>
  </si>
  <si>
    <t>Please review the following license agreement to learn how you may or may not use this template. Thank you.</t>
  </si>
  <si>
    <t>This worksheet is a simple way to create a monthly budget, but when you are ready to move on to a more advanced budgeting tool, try our Money Management Template listed below.</t>
  </si>
  <si>
    <t>Take the Next Step</t>
  </si>
  <si>
    <t>Using income and expense data from past receipts, balance statements, bills, pay stubs, and other information that you know about the coming year, fill in the budget amounts for each of the categories.</t>
  </si>
  <si>
    <t>Can can start with a month other than January by editing the column labels. For example, enter "Mar" in place of "Jan," then copy that cell to the right to automatically enter the other month labels.</t>
  </si>
  <si>
    <t>Each major category is a separate Excel Table. You can edit the sub-categories as needed. If you add or remove a major category (an entire Table), you will need to edit the formulas in the Budget Summary table.</t>
  </si>
  <si>
    <t>To add a new sub-category to a table, right-click in the table and go to Insert &gt; Table Rows Above. To remove a sub-category from a table, right-click in the table and go to Delete &gt; Table Rows.</t>
  </si>
  <si>
    <t>NET</t>
  </si>
  <si>
    <t>https://www.vertex42.com/ExcelTemplates/personal-budget-spreadsheet.html</t>
  </si>
  <si>
    <t>Do not delete this worksheet</t>
  </si>
  <si>
    <t>This spreadsheet, including all worksheets and associated content is a copyrighted work under the United States and other copyright laws.</t>
  </si>
  <si>
    <t>License Agreement</t>
  </si>
  <si>
    <t>© 2008-2019 Vertex42 LLC</t>
  </si>
  <si>
    <t>https://www.vertex42.com/licensing/EULA_personaluse.html</t>
  </si>
  <si>
    <t>© 2010-2019 Vertex42 LLC</t>
  </si>
  <si>
    <t>► Money Management Template</t>
  </si>
  <si>
    <t>Related Templates and Resources</t>
  </si>
  <si>
    <t>► How to Make a Budget with a Spreadsheet</t>
  </si>
  <si>
    <t>► 12 Principles of Personal Finance</t>
  </si>
  <si>
    <t>► Income and Expense Worksheet</t>
  </si>
  <si>
    <t>Fun Stuff</t>
  </si>
  <si>
    <t>Activities</t>
  </si>
  <si>
    <t>Media</t>
  </si>
  <si>
    <t>Books</t>
  </si>
  <si>
    <t>Games</t>
  </si>
  <si>
    <t>Outdoor Recreation</t>
  </si>
  <si>
    <t>Sports</t>
  </si>
  <si>
    <t>Toys/Gadgets</t>
  </si>
  <si>
    <t>Car Replacement</t>
  </si>
  <si>
    <t>Retirement Fund</t>
  </si>
  <si>
    <t>Education Fund</t>
  </si>
  <si>
    <t>Student Loans</t>
  </si>
  <si>
    <t>Other Loans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</si>
</sst>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quot;$&quot;* #,##0.00_);_(&quot;$&quot;* \(#,##0.00\);_(&quot;$&quot;* &quot;-&quot;??_);_(@_)"/>
    <numFmt numFmtId="177" formatCode="_(* #,##0.00_);_(* \(#,##0.00\);_(* &quot;-&quot;??_);_(@_)"/>
  </numFmts>
  <fonts count="54" x14ac:knownFonts="1">
    <font>
      <sz val="11"/>
      <name val="Arial"/>
      <family val="2"/>
    </font>
    <font>
      <sz val="10"/>
      <name val="Arial"/>
      <family val="2"/>
    </font>
    <font>
      <u/>
      <sz val="10"/>
      <color indexed="12"/>
      <name val="Arial"/>
      <family val="2"/>
    </font>
    <font>
      <sz val="8"/>
      <color indexed="81"/>
      <name val="Tahoma"/>
      <family val="2"/>
    </font>
    <font>
      <b/>
      <sz val="8"/>
      <color indexed="81"/>
      <name val="Tahoma"/>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8"/>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Trebuchet MS"/>
      <family val="2"/>
      <scheme val="minor"/>
    </font>
    <font>
      <u/>
      <sz val="8"/>
      <color indexed="12"/>
      <name val="Trebuchet MS"/>
      <family val="2"/>
      <scheme val="minor"/>
    </font>
    <font>
      <sz val="8"/>
      <name val="Trebuchet MS"/>
      <family val="2"/>
      <scheme val="minor"/>
    </font>
    <font>
      <b/>
      <sz val="10"/>
      <name val="Trebuchet MS"/>
      <family val="2"/>
      <scheme val="minor"/>
    </font>
    <font>
      <b/>
      <sz val="18"/>
      <color theme="0"/>
      <name val="Arial"/>
      <family val="1"/>
      <scheme val="major"/>
    </font>
    <font>
      <b/>
      <sz val="18"/>
      <color theme="0"/>
      <name val="Trebuchet MS"/>
      <family val="2"/>
      <scheme val="minor"/>
    </font>
    <font>
      <b/>
      <sz val="10"/>
      <name val="Arial"/>
      <family val="1"/>
      <scheme val="major"/>
    </font>
    <font>
      <sz val="2"/>
      <color indexed="9"/>
      <name val="Trebuchet MS"/>
      <family val="2"/>
      <scheme val="minor"/>
    </font>
    <font>
      <b/>
      <sz val="10"/>
      <name val="Arial"/>
      <family val="2"/>
      <scheme val="major"/>
    </font>
    <font>
      <b/>
      <sz val="8"/>
      <name val="Arial"/>
      <family val="2"/>
      <scheme val="major"/>
    </font>
    <font>
      <sz val="9"/>
      <name val="Trebuchet MS"/>
      <family val="2"/>
      <scheme val="minor"/>
    </font>
    <font>
      <sz val="9"/>
      <color theme="1"/>
      <name val="Trebuchet MS"/>
      <family val="2"/>
      <scheme val="minor"/>
    </font>
    <font>
      <sz val="11"/>
      <name val="Trebuchet MS"/>
      <family val="2"/>
      <scheme val="minor"/>
    </font>
    <font>
      <sz val="9"/>
      <color theme="0" tint="-0.499984740745262"/>
      <name val="Arial"/>
      <family val="2"/>
    </font>
    <font>
      <b/>
      <sz val="12"/>
      <name val="Arial"/>
      <family val="2"/>
    </font>
    <font>
      <sz val="12"/>
      <name val="Arial"/>
      <family val="2"/>
    </font>
    <font>
      <b/>
      <sz val="11"/>
      <name val="Arial"/>
      <family val="2"/>
    </font>
    <font>
      <u/>
      <sz val="12"/>
      <color indexed="12"/>
      <name val="Arial"/>
      <family val="2"/>
    </font>
    <font>
      <u/>
      <sz val="11"/>
      <color indexed="12"/>
      <name val="Arial"/>
      <family val="2"/>
    </font>
    <font>
      <sz val="18"/>
      <color theme="4" tint="-0.249977111117893"/>
      <name val="Arial"/>
      <family val="2"/>
      <scheme val="major"/>
    </font>
    <font>
      <u/>
      <sz val="8"/>
      <color theme="0" tint="-0.34998626667073579"/>
      <name val="Arial"/>
      <family val="2"/>
    </font>
    <font>
      <sz val="11"/>
      <name val="Arial"/>
      <family val="2"/>
    </font>
    <font>
      <b/>
      <sz val="18"/>
      <color theme="0"/>
      <name val="Arial"/>
      <family val="2"/>
    </font>
    <font>
      <sz val="18"/>
      <color theme="0"/>
      <name val="Arial"/>
      <family val="2"/>
    </font>
    <font>
      <sz val="12"/>
      <color theme="1"/>
      <name val="Arial"/>
      <family val="2"/>
    </font>
    <font>
      <u/>
      <sz val="10"/>
      <color rgb="FF6600CC"/>
      <name val="Arial"/>
      <family val="2"/>
    </font>
    <font>
      <b/>
      <sz val="12"/>
      <color rgb="FF234372"/>
      <name val="Arial"/>
      <family val="2"/>
    </font>
    <font>
      <sz val="8"/>
      <color theme="0" tint="-0.34998626667073579"/>
      <name val="Arial"/>
      <family val="2"/>
    </font>
    <font>
      <u/>
      <sz val="8"/>
      <color theme="1" tint="0.34998626667073579"/>
      <name val="Arial"/>
      <family val="2"/>
    </font>
    <font>
      <sz val="9"/>
      <name val="宋体"/>
      <family val="3"/>
      <charset val="134"/>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style="double">
        <color indexed="64"/>
      </bottom>
      <diagonal/>
    </border>
    <border>
      <left style="thin">
        <color theme="0" tint="-0.24994659260841701"/>
      </left>
      <right style="thin">
        <color theme="0" tint="-0.24994659260841701"/>
      </right>
      <top style="thin">
        <color theme="0" tint="-0.24994659260841701"/>
      </top>
      <bottom/>
      <diagonal/>
    </border>
    <border>
      <left/>
      <right/>
      <top/>
      <bottom style="thin">
        <color rgb="FF3464AB"/>
      </bottom>
      <diagonal/>
    </border>
  </borders>
  <cellStyleXfs count="46">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177" fontId="1" fillId="0" borderId="0" applyFont="0" applyFill="0" applyBorder="0" applyAlignment="0" applyProtection="0"/>
    <xf numFmtId="176" fontId="1" fillId="0" borderId="0" applyFont="0" applyFill="0" applyBorder="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49" fillId="0" borderId="0" applyNumberFormat="0" applyFill="0" applyBorder="0" applyAlignment="0" applyProtection="0"/>
  </cellStyleXfs>
  <cellXfs count="77">
    <xf numFmtId="0" fontId="0" fillId="0" borderId="0" xfId="0"/>
    <xf numFmtId="0" fontId="24" fillId="0" borderId="0" xfId="0" applyFont="1"/>
    <xf numFmtId="0" fontId="26" fillId="0" borderId="0" xfId="0" applyFont="1"/>
    <xf numFmtId="0" fontId="26" fillId="0" borderId="0" xfId="0" applyFont="1" applyFill="1" applyBorder="1"/>
    <xf numFmtId="0" fontId="24" fillId="0" borderId="0" xfId="0" applyFont="1" applyBorder="1"/>
    <xf numFmtId="0" fontId="27" fillId="0" borderId="0" xfId="0" applyFont="1" applyFill="1" applyBorder="1" applyAlignment="1">
      <alignment horizontal="right" vertical="center"/>
    </xf>
    <xf numFmtId="3" fontId="26" fillId="0" borderId="7" xfId="28" applyNumberFormat="1" applyFont="1" applyFill="1" applyBorder="1"/>
    <xf numFmtId="0" fontId="31" fillId="0" borderId="0" xfId="0" applyFont="1" applyAlignment="1">
      <alignment horizontal="right"/>
    </xf>
    <xf numFmtId="0" fontId="27" fillId="20" borderId="0" xfId="0" applyFont="1" applyFill="1" applyBorder="1" applyAlignment="1">
      <alignment horizontal="right" vertical="center"/>
    </xf>
    <xf numFmtId="3" fontId="26" fillId="20" borderId="0" xfId="29" applyNumberFormat="1" applyFont="1" applyFill="1" applyBorder="1" applyAlignment="1">
      <alignment horizontal="right" vertical="center"/>
    </xf>
    <xf numFmtId="0" fontId="27" fillId="20" borderId="10" xfId="0" applyFont="1" applyFill="1" applyBorder="1" applyAlignment="1">
      <alignment horizontal="right" vertical="center"/>
    </xf>
    <xf numFmtId="3" fontId="26" fillId="20" borderId="10" xfId="29" applyNumberFormat="1" applyFont="1" applyFill="1" applyBorder="1" applyAlignment="1">
      <alignment horizontal="right" vertical="center"/>
    </xf>
    <xf numFmtId="0" fontId="27" fillId="20" borderId="11" xfId="0" applyFont="1" applyFill="1" applyBorder="1" applyAlignment="1">
      <alignment horizontal="right" vertical="center"/>
    </xf>
    <xf numFmtId="0" fontId="2" fillId="0" borderId="0" xfId="36" applyFont="1" applyAlignment="1" applyProtection="1">
      <alignment horizontal="left" vertical="top"/>
    </xf>
    <xf numFmtId="0" fontId="19" fillId="0" borderId="0" xfId="0" applyNumberFormat="1" applyFont="1" applyAlignment="1">
      <alignment vertical="center"/>
    </xf>
    <xf numFmtId="0" fontId="0" fillId="0" borderId="0" xfId="0" applyFont="1"/>
    <xf numFmtId="0" fontId="1" fillId="0" borderId="0" xfId="0" applyNumberFormat="1" applyFont="1"/>
    <xf numFmtId="0" fontId="38" fillId="0" borderId="0" xfId="0" applyNumberFormat="1" applyFont="1" applyAlignment="1">
      <alignment vertical="top"/>
    </xf>
    <xf numFmtId="0" fontId="0" fillId="0" borderId="0" xfId="0" applyNumberFormat="1" applyFont="1" applyAlignment="1">
      <alignment vertical="top" wrapText="1"/>
    </xf>
    <xf numFmtId="0" fontId="19" fillId="0" borderId="0" xfId="0" applyNumberFormat="1" applyFont="1" applyAlignment="1">
      <alignment vertical="top"/>
    </xf>
    <xf numFmtId="0" fontId="39" fillId="0" borderId="0" xfId="0" applyNumberFormat="1" applyFont="1" applyAlignment="1">
      <alignment vertical="top"/>
    </xf>
    <xf numFmtId="0" fontId="0" fillId="0" borderId="0" xfId="0" applyNumberFormat="1" applyFont="1" applyAlignment="1">
      <alignment vertical="top"/>
    </xf>
    <xf numFmtId="0" fontId="39" fillId="0" borderId="0" xfId="0" applyNumberFormat="1" applyFont="1"/>
    <xf numFmtId="0" fontId="0" fillId="0" borderId="0" xfId="0" applyNumberFormat="1" applyFont="1"/>
    <xf numFmtId="0" fontId="19" fillId="0" borderId="0" xfId="0" applyNumberFormat="1" applyFont="1"/>
    <xf numFmtId="0" fontId="24" fillId="0" borderId="0" xfId="0" applyFont="1" applyFill="1"/>
    <xf numFmtId="0" fontId="29" fillId="0" borderId="0" xfId="0" applyFont="1" applyFill="1" applyBorder="1" applyAlignment="1">
      <alignment horizontal="left" vertical="center"/>
    </xf>
    <xf numFmtId="0" fontId="28" fillId="0" borderId="0" xfId="0" applyFont="1" applyFill="1" applyBorder="1" applyAlignment="1">
      <alignment vertical="center"/>
    </xf>
    <xf numFmtId="0" fontId="25" fillId="0" borderId="0" xfId="36" applyFont="1" applyFill="1" applyBorder="1" applyAlignment="1" applyProtection="1"/>
    <xf numFmtId="38" fontId="26" fillId="20" borderId="11" xfId="29" applyNumberFormat="1" applyFont="1" applyFill="1" applyBorder="1" applyAlignment="1">
      <alignment horizontal="right" vertical="center"/>
    </xf>
    <xf numFmtId="0" fontId="30" fillId="0" borderId="0" xfId="0" applyFont="1" applyFill="1" applyBorder="1" applyAlignment="1">
      <alignment vertical="center"/>
    </xf>
    <xf numFmtId="0" fontId="30" fillId="0" borderId="0" xfId="0" applyFont="1" applyFill="1" applyBorder="1" applyAlignment="1">
      <alignment horizontal="center" vertical="center"/>
    </xf>
    <xf numFmtId="0" fontId="30" fillId="0" borderId="0" xfId="0" applyFont="1" applyFill="1" applyBorder="1" applyAlignment="1">
      <alignment horizontal="right" vertical="center"/>
    </xf>
    <xf numFmtId="0" fontId="26" fillId="0" borderId="0" xfId="0" applyFont="1" applyAlignment="1">
      <alignment vertical="center"/>
    </xf>
    <xf numFmtId="0" fontId="32" fillId="20" borderId="0" xfId="0" applyFont="1" applyFill="1" applyBorder="1" applyAlignment="1">
      <alignment horizontal="right" vertical="center"/>
    </xf>
    <xf numFmtId="3" fontId="33" fillId="20" borderId="0" xfId="28" applyNumberFormat="1" applyFont="1" applyFill="1" applyBorder="1" applyAlignment="1">
      <alignment horizontal="center" vertical="center"/>
    </xf>
    <xf numFmtId="0" fontId="24" fillId="0" borderId="0" xfId="0" applyFont="1" applyAlignment="1">
      <alignment vertical="center"/>
    </xf>
    <xf numFmtId="3" fontId="26" fillId="20" borderId="0" xfId="0" applyNumberFormat="1" applyFont="1" applyFill="1" applyAlignment="1">
      <alignment vertical="center"/>
    </xf>
    <xf numFmtId="0" fontId="24" fillId="20" borderId="0" xfId="0" applyFont="1" applyFill="1" applyAlignment="1">
      <alignment vertical="center"/>
    </xf>
    <xf numFmtId="0" fontId="34" fillId="0" borderId="0" xfId="0" applyFont="1" applyFill="1" applyBorder="1" applyAlignment="1">
      <alignment vertical="center" shrinkToFit="1"/>
    </xf>
    <xf numFmtId="3" fontId="34" fillId="0" borderId="12" xfId="28" applyNumberFormat="1" applyFont="1" applyFill="1" applyBorder="1" applyAlignment="1">
      <alignment vertical="center"/>
    </xf>
    <xf numFmtId="3" fontId="34" fillId="20" borderId="0" xfId="0" applyNumberFormat="1" applyFont="1" applyFill="1" applyBorder="1" applyAlignment="1">
      <alignment vertical="center"/>
    </xf>
    <xf numFmtId="0" fontId="34" fillId="0" borderId="0" xfId="0" applyFont="1" applyFill="1" applyBorder="1" applyAlignment="1">
      <alignment horizontal="right" vertical="center" shrinkToFit="1"/>
    </xf>
    <xf numFmtId="3" fontId="34" fillId="0" borderId="0" xfId="0" applyNumberFormat="1" applyFont="1" applyFill="1" applyBorder="1" applyAlignment="1">
      <alignment vertical="center"/>
    </xf>
    <xf numFmtId="0" fontId="26" fillId="0" borderId="0" xfId="0" applyFont="1" applyBorder="1" applyAlignment="1">
      <alignment vertical="center"/>
    </xf>
    <xf numFmtId="0" fontId="26" fillId="0" borderId="0" xfId="0" applyFont="1" applyFill="1" applyBorder="1" applyAlignment="1">
      <alignment vertical="center"/>
    </xf>
    <xf numFmtId="3" fontId="26" fillId="0" borderId="0" xfId="0" applyNumberFormat="1" applyFont="1" applyFill="1" applyBorder="1" applyAlignment="1">
      <alignment vertical="center"/>
    </xf>
    <xf numFmtId="0" fontId="24" fillId="0" borderId="0" xfId="0" applyFont="1" applyFill="1" applyBorder="1" applyAlignment="1">
      <alignment vertical="center"/>
    </xf>
    <xf numFmtId="3" fontId="35" fillId="20" borderId="0" xfId="0" applyNumberFormat="1" applyFont="1" applyFill="1" applyBorder="1" applyAlignment="1">
      <alignment vertical="center"/>
    </xf>
    <xf numFmtId="0" fontId="36" fillId="0" borderId="0" xfId="0" applyFont="1" applyAlignment="1">
      <alignment vertical="center"/>
    </xf>
    <xf numFmtId="0" fontId="0" fillId="0" borderId="0" xfId="0" applyFont="1" applyAlignment="1">
      <alignment vertical="top"/>
    </xf>
    <xf numFmtId="0" fontId="0" fillId="0" borderId="0" xfId="0" applyFont="1" applyAlignment="1">
      <alignment vertical="top" wrapText="1"/>
    </xf>
    <xf numFmtId="0" fontId="40" fillId="0" borderId="0" xfId="0" applyFont="1"/>
    <xf numFmtId="0" fontId="43" fillId="0" borderId="0" xfId="0" applyFont="1" applyFill="1" applyBorder="1" applyAlignment="1">
      <alignment vertical="center"/>
    </xf>
    <xf numFmtId="0" fontId="44" fillId="0" borderId="0" xfId="36" applyFont="1" applyFill="1" applyBorder="1" applyAlignment="1" applyProtection="1"/>
    <xf numFmtId="0" fontId="46" fillId="21" borderId="13" xfId="0" applyFont="1" applyFill="1" applyBorder="1" applyAlignment="1">
      <alignment horizontal="left" vertical="center" indent="1"/>
    </xf>
    <xf numFmtId="0" fontId="46" fillId="21" borderId="13" xfId="0" applyFont="1" applyFill="1" applyBorder="1" applyAlignment="1">
      <alignment horizontal="left" vertical="center"/>
    </xf>
    <xf numFmtId="0" fontId="47" fillId="21" borderId="13" xfId="0" applyFont="1" applyFill="1" applyBorder="1" applyAlignment="1">
      <alignment vertical="center"/>
    </xf>
    <xf numFmtId="0" fontId="0" fillId="0" borderId="0" xfId="0" applyBorder="1"/>
    <xf numFmtId="0" fontId="1" fillId="22" borderId="0" xfId="0" applyFont="1" applyFill="1" applyBorder="1"/>
    <xf numFmtId="0" fontId="39" fillId="22" borderId="0" xfId="0" applyFont="1" applyFill="1" applyBorder="1" applyAlignment="1">
      <alignment horizontal="left" wrapText="1" indent="1"/>
    </xf>
    <xf numFmtId="0" fontId="45" fillId="22" borderId="0" xfId="0" applyFont="1" applyFill="1" applyBorder="1"/>
    <xf numFmtId="0" fontId="2" fillId="22" borderId="0" xfId="36" applyFill="1" applyBorder="1" applyAlignment="1" applyProtection="1">
      <alignment horizontal="left" wrapText="1"/>
    </xf>
    <xf numFmtId="0" fontId="39" fillId="22" borderId="0" xfId="0" applyFont="1" applyFill="1" applyBorder="1" applyAlignment="1">
      <alignment horizontal="left" wrapText="1"/>
    </xf>
    <xf numFmtId="0" fontId="38" fillId="22" borderId="0" xfId="0" applyFont="1" applyFill="1" applyBorder="1" applyAlignment="1">
      <alignment horizontal="left" wrapText="1"/>
    </xf>
    <xf numFmtId="0" fontId="41" fillId="22" borderId="0" xfId="36" applyFont="1" applyFill="1" applyBorder="1" applyAlignment="1" applyProtection="1">
      <alignment horizontal="left" wrapText="1"/>
    </xf>
    <xf numFmtId="0" fontId="39" fillId="22" borderId="0" xfId="0" applyFont="1" applyFill="1" applyBorder="1" applyAlignment="1">
      <alignment horizontal="left"/>
    </xf>
    <xf numFmtId="0" fontId="48" fillId="22" borderId="0" xfId="0" applyFont="1" applyFill="1" applyBorder="1" applyAlignment="1">
      <alignment horizontal="left" wrapText="1"/>
    </xf>
    <xf numFmtId="0" fontId="1" fillId="0" borderId="0" xfId="0" applyFont="1" applyBorder="1"/>
    <xf numFmtId="0" fontId="1" fillId="0" borderId="0" xfId="0" applyFont="1"/>
    <xf numFmtId="0" fontId="0" fillId="0" borderId="0" xfId="0"/>
    <xf numFmtId="0" fontId="39" fillId="22" borderId="0" xfId="0" applyFont="1" applyFill="1" applyBorder="1"/>
    <xf numFmtId="0" fontId="37" fillId="0" borderId="0" xfId="0" applyNumberFormat="1" applyFont="1" applyAlignment="1">
      <alignment horizontal="right" vertical="center"/>
    </xf>
    <xf numFmtId="0" fontId="50" fillId="23" borderId="0" xfId="0" applyFont="1" applyFill="1" applyAlignment="1">
      <alignment vertical="center"/>
    </xf>
    <xf numFmtId="0" fontId="42" fillId="0" borderId="0" xfId="36" applyFont="1" applyAlignment="1" applyProtection="1">
      <alignment horizontal="left"/>
    </xf>
    <xf numFmtId="0" fontId="51" fillId="0" borderId="0" xfId="0" applyFont="1" applyFill="1" applyBorder="1" applyAlignment="1">
      <alignment horizontal="right"/>
    </xf>
    <xf numFmtId="0" fontId="52" fillId="0" borderId="0" xfId="36" applyFont="1" applyAlignment="1" applyProtection="1">
      <alignment horizontal="right"/>
    </xf>
  </cellXfs>
  <cellStyles count="46">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42" builtinId="15" customBuiltin="1"/>
    <cellStyle name="标题 1" xfId="32" builtinId="16" customBuiltin="1"/>
    <cellStyle name="标题 2" xfId="33" builtinId="17" customBuiltin="1"/>
    <cellStyle name="标题 3" xfId="34" builtinId="18" customBuiltin="1"/>
    <cellStyle name="标题 4" xfId="35" builtinId="19" customBuiltin="1"/>
    <cellStyle name="差" xfId="25" builtinId="27" customBuiltin="1"/>
    <cellStyle name="常规" xfId="0" builtinId="0" customBuiltin="1"/>
    <cellStyle name="超链接" xfId="36" builtinId="8"/>
    <cellStyle name="好" xfId="31" builtinId="26" customBuiltin="1"/>
    <cellStyle name="汇总" xfId="43" builtinId="25" customBuiltin="1"/>
    <cellStyle name="货币" xfId="29" builtinId="4"/>
    <cellStyle name="计算" xfId="26" builtinId="22" customBuiltin="1"/>
    <cellStyle name="检查单元格" xfId="27" builtinId="23" customBuiltin="1"/>
    <cellStyle name="解释性文本" xfId="30" builtinId="53" customBuiltin="1"/>
    <cellStyle name="警告文本" xfId="44" builtinId="11" customBuiltin="1"/>
    <cellStyle name="链接单元格" xfId="38" builtinId="24" customBuiltin="1"/>
    <cellStyle name="千位分隔" xfId="28" builtinId="3"/>
    <cellStyle name="适中" xfId="39" builtinId="28" customBuiltin="1"/>
    <cellStyle name="输出" xfId="41" builtinId="21" customBuiltin="1"/>
    <cellStyle name="输入" xfId="37" builtinId="20" customBuiltin="1"/>
    <cellStyle name="已访问的超链接" xfId="45" builtinId="9"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40" builtinId="10" customBuiltin="1"/>
  </cellStyles>
  <dxfs count="375">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family val="2"/>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indexed="65"/>
        </patternFill>
      </fill>
      <alignment horizontal="right" vertical="center" textRotation="0" wrapText="0" indent="0" justifyLastLine="0" shrinkToFit="1" readingOrder="0"/>
      <border diagonalUp="0" diagonalDown="0" outline="0">
        <left/>
        <right/>
        <top/>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strike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border outline="0">
        <top style="thin">
          <color indexed="55"/>
        </top>
      </border>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border outline="0">
        <bottom style="medium">
          <color indexed="23"/>
        </bottom>
      </border>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fill>
        <patternFill patternType="none">
          <fgColor indexed="64"/>
          <bgColor auto="1"/>
        </patternFill>
      </fill>
      <alignment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theme="1"/>
        <name val="Trebuchet MS"/>
        <scheme val="minor"/>
      </font>
      <numFmt numFmtId="3" formatCode="#,##0"/>
      <fill>
        <patternFill patternType="solid">
          <fgColor indexed="64"/>
          <bgColor theme="0" tint="-4.9989318521683403E-2"/>
        </patternFill>
      </fill>
      <alignment vertical="center" textRotation="0" wrapText="0" indent="0" justifyLastLine="0" readingOrder="0"/>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numFmt numFmtId="3" formatCode="#,##0"/>
      <fill>
        <patternFill patternType="none">
          <fgColor indexed="64"/>
          <bgColor auto="1"/>
        </patternFill>
      </fill>
      <alignment vertical="center" textRotation="0" wrapText="0" indent="0" justifyLastLine="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auto="1"/>
        <name val="Trebuchet MS"/>
        <scheme val="minor"/>
      </font>
      <fill>
        <patternFill patternType="none">
          <fgColor indexed="64"/>
          <bgColor auto="1"/>
        </patternFill>
      </fill>
      <alignment horizontal="general" vertical="center" textRotation="0" wrapText="0" indent="0" justifyLastLine="0" shrinkToFit="1" readingOrder="0"/>
    </dxf>
    <dxf>
      <font>
        <strike val="0"/>
        <outline val="0"/>
        <shadow val="0"/>
        <u val="none"/>
        <vertAlign val="baseline"/>
        <color auto="1"/>
        <name val="Trebuchet MS"/>
        <scheme val="minor"/>
      </font>
      <fill>
        <patternFill patternType="none">
          <fgColor indexed="64"/>
          <bgColor auto="1"/>
        </patternFill>
      </fill>
      <alignment vertical="center" textRotation="0" wrapText="0" indent="0" justifyLastLine="0" readingOrder="0"/>
    </dxf>
    <dxf>
      <font>
        <b val="0"/>
        <i val="0"/>
        <strike val="0"/>
        <condense val="0"/>
        <extend val="0"/>
        <outline val="0"/>
        <shadow val="0"/>
        <u val="none"/>
        <vertAlign val="baseline"/>
        <sz val="8"/>
        <color auto="1"/>
        <name val="Trebuchet MS"/>
        <scheme val="minor"/>
      </font>
      <fill>
        <patternFill patternType="none">
          <fgColor indexed="64"/>
          <bgColor auto="1"/>
        </patternFill>
      </fill>
      <alignment vertical="center" textRotation="0" wrapText="0" indent="0" justifyLastLine="0" readingOrder="0"/>
    </dxf>
    <dxf>
      <font>
        <b/>
        <i val="0"/>
        <strike val="0"/>
        <condense val="0"/>
        <extend val="0"/>
        <outline val="0"/>
        <shadow val="0"/>
        <u val="none"/>
        <vertAlign val="baseline"/>
        <sz val="10"/>
        <color auto="1"/>
        <name val="Arial"/>
        <scheme val="major"/>
      </font>
      <fill>
        <patternFill patternType="none">
          <fgColor indexed="64"/>
          <bgColor auto="1"/>
        </patternFill>
      </fill>
      <alignment vertical="center" textRotation="0" wrapText="0" indent="0" justifyLastLine="0" shrinkToFit="0" readingOrder="0"/>
    </dxf>
    <dxf>
      <font>
        <color theme="6" tint="-0.499984740745262"/>
      </font>
      <fill>
        <patternFill>
          <bgColor theme="6" tint="0.79998168889431442"/>
        </patternFill>
      </fill>
    </dxf>
    <dxf>
      <font>
        <color theme="1"/>
      </font>
      <fill>
        <patternFill>
          <bgColor theme="6" tint="0.79998168889431442"/>
        </patternFill>
      </fill>
    </dxf>
    <dxf>
      <font>
        <b/>
        <color theme="1"/>
      </font>
    </dxf>
    <dxf>
      <font>
        <color theme="1"/>
      </font>
      <fill>
        <patternFill patternType="none">
          <bgColor auto="1"/>
        </patternFill>
      </fill>
    </dxf>
    <dxf>
      <font>
        <b/>
        <color theme="1"/>
      </font>
      <fill>
        <patternFill>
          <bgColor theme="0" tint="-4.9989318521683403E-2"/>
        </patternFill>
      </fill>
      <border>
        <top style="double">
          <color theme="6"/>
        </top>
      </border>
    </dxf>
    <dxf>
      <font>
        <b/>
        <color theme="0"/>
      </font>
      <fill>
        <patternFill patternType="solid">
          <fgColor auto="1"/>
          <bgColor theme="6" tint="-0.24994659260841701"/>
        </patternFill>
      </fill>
      <border>
        <bottom style="thin">
          <color theme="0" tint="-0.24994659260841701"/>
        </bottom>
      </border>
    </dxf>
    <dxf>
      <font>
        <color theme="1"/>
      </font>
      <border>
        <vertical/>
      </border>
    </dxf>
    <dxf>
      <font>
        <color theme="4" tint="-0.499984740745262"/>
      </font>
      <fill>
        <patternFill>
          <bgColor theme="4" tint="0.79998168889431442"/>
        </patternFill>
      </fill>
    </dxf>
    <dxf>
      <font>
        <color theme="1"/>
      </font>
      <fill>
        <patternFill>
          <bgColor theme="4" tint="0.79998168889431442"/>
        </patternFill>
      </fill>
    </dxf>
    <dxf>
      <font>
        <b/>
        <color theme="1"/>
      </font>
    </dxf>
    <dxf>
      <font>
        <color theme="1"/>
      </font>
      <fill>
        <patternFill patternType="none">
          <bgColor auto="1"/>
        </patternFill>
      </fill>
    </dxf>
    <dxf>
      <font>
        <b/>
        <color theme="1"/>
      </font>
      <fill>
        <patternFill>
          <bgColor theme="0" tint="-4.9989318521683403E-2"/>
        </patternFill>
      </fill>
      <border>
        <top style="double">
          <color theme="4"/>
        </top>
      </border>
    </dxf>
    <dxf>
      <font>
        <b/>
        <color theme="0"/>
      </font>
      <fill>
        <patternFill patternType="solid">
          <fgColor auto="1"/>
          <bgColor theme="4" tint="-0.24994659260841701"/>
        </patternFill>
      </fill>
      <border>
        <bottom style="thin">
          <color theme="0" tint="-0.24994659260841701"/>
        </bottom>
      </border>
    </dxf>
    <dxf>
      <font>
        <color theme="1"/>
      </font>
      <border>
        <vertical/>
      </border>
    </dxf>
  </dxfs>
  <tableStyles count="2" defaultTableStyle="TableStyleMedium2" defaultPivotStyle="PivotStyleLight16">
    <tableStyle name="V42_ExpenseCategory2" pivot="0" count="7" xr9:uid="{00000000-0011-0000-FFFF-FFFF00000000}">
      <tableStyleElement type="wholeTable" dxfId="374"/>
      <tableStyleElement type="headerRow" dxfId="373"/>
      <tableStyleElement type="totalRow" dxfId="372"/>
      <tableStyleElement type="firstColumn" dxfId="371"/>
      <tableStyleElement type="lastColumn" dxfId="370"/>
      <tableStyleElement type="firstColumnStripe" dxfId="369"/>
      <tableStyleElement type="secondColumnStripe" dxfId="368"/>
    </tableStyle>
    <tableStyle name="V42_IncomeCategory2" pivot="0" count="7" xr9:uid="{00000000-0011-0000-FFFF-FFFF01000000}">
      <tableStyleElement type="wholeTable" dxfId="367"/>
      <tableStyleElement type="headerRow" dxfId="366"/>
      <tableStyleElement type="totalRow" dxfId="365"/>
      <tableStyleElement type="firstColumn" dxfId="364"/>
      <tableStyleElement type="lastColumn" dxfId="363"/>
      <tableStyleElement type="firstColumnStripe" dxfId="362"/>
      <tableStyleElement type="secondColumnStripe" dxfId="36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ExcelTemplates/personal-budget-spreadsheet.html?utm_source=personal-budget-spreadsheet&amp;utm_campaign=templates&amp;utm_content=socia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A0297F5-EAD5-48DD-8F9D-3EDA2B2EB5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twoCellAnchor editAs="oneCell">
    <xdr:from>
      <xdr:col>2</xdr:col>
      <xdr:colOff>400050</xdr:colOff>
      <xdr:row>3</xdr:row>
      <xdr:rowOff>38100</xdr:rowOff>
    </xdr:from>
    <xdr:to>
      <xdr:col>5</xdr:col>
      <xdr:colOff>536811</xdr:colOff>
      <xdr:row>5</xdr:row>
      <xdr:rowOff>152400</xdr:rowOff>
    </xdr:to>
    <xdr:pic>
      <xdr:nvPicPr>
        <xdr:cNvPr id="5" name="Picture 4">
          <a:hlinkClick xmlns:r="http://schemas.openxmlformats.org/officeDocument/2006/relationships" r:id="rId2"/>
          <a:extLst>
            <a:ext uri="{FF2B5EF4-FFF2-40B4-BE49-F238E27FC236}">
              <a16:creationId xmlns:a16="http://schemas.microsoft.com/office/drawing/2014/main" id="{6C5BCCF8-D0AF-4FBC-809E-4EAC3106AF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00725" y="809625"/>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AA7A2AE-082B-43C3-8C8D-F50DA28FF6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1:O19" totalsRowCount="1" headerRowDxfId="360" dataDxfId="359" totalsRowDxfId="358">
  <tableColumns count="15">
    <tableColumn id="1" xr3:uid="{00000000-0010-0000-0000-000001000000}" name="INCOME" totalsRowFunction="custom" dataDxfId="357" totalsRowDxfId="59">
      <totalsRowFormula>"Total " &amp; Table2[[#Headers],[INCOME]]</totalsRowFormula>
    </tableColumn>
    <tableColumn id="2" xr3:uid="{00000000-0010-0000-0000-000002000000}" name="JAN" totalsRowFunction="sum" dataDxfId="356" totalsRowDxfId="58"/>
    <tableColumn id="3" xr3:uid="{00000000-0010-0000-0000-000003000000}" name="FEB" totalsRowFunction="sum" dataDxfId="355" totalsRowDxfId="57"/>
    <tableColumn id="4" xr3:uid="{00000000-0010-0000-0000-000004000000}" name="MAR" totalsRowFunction="sum" dataDxfId="354" totalsRowDxfId="56"/>
    <tableColumn id="5" xr3:uid="{00000000-0010-0000-0000-000005000000}" name="APR" totalsRowFunction="sum" dataDxfId="353" totalsRowDxfId="55"/>
    <tableColumn id="6" xr3:uid="{00000000-0010-0000-0000-000006000000}" name="MAY" totalsRowFunction="sum" dataDxfId="352" totalsRowDxfId="54"/>
    <tableColumn id="7" xr3:uid="{00000000-0010-0000-0000-000007000000}" name="JUN" totalsRowFunction="sum" dataDxfId="351" totalsRowDxfId="53"/>
    <tableColumn id="8" xr3:uid="{00000000-0010-0000-0000-000008000000}" name="JUL" totalsRowFunction="sum" dataDxfId="350" totalsRowDxfId="52"/>
    <tableColumn id="9" xr3:uid="{00000000-0010-0000-0000-000009000000}" name="AUG" totalsRowFunction="sum" dataDxfId="349" totalsRowDxfId="51"/>
    <tableColumn id="10" xr3:uid="{00000000-0010-0000-0000-00000A000000}" name="SEP" totalsRowFunction="sum" dataDxfId="348" totalsRowDxfId="50"/>
    <tableColumn id="11" xr3:uid="{00000000-0010-0000-0000-00000B000000}" name="OCT" totalsRowFunction="sum" dataDxfId="347" totalsRowDxfId="49"/>
    <tableColumn id="12" xr3:uid="{00000000-0010-0000-0000-00000C000000}" name="NOV" totalsRowFunction="sum" dataDxfId="346" totalsRowDxfId="48"/>
    <tableColumn id="13" xr3:uid="{00000000-0010-0000-0000-00000D000000}" name="DEC" totalsRowFunction="sum" dataDxfId="345" totalsRowDxfId="47"/>
    <tableColumn id="14" xr3:uid="{00000000-0010-0000-0000-00000E000000}" name="Total" totalsRowFunction="sum" dataDxfId="344" totalsRowDxfId="46">
      <calculatedColumnFormula>SUM(B12:M12)</calculatedColumnFormula>
    </tableColumn>
    <tableColumn id="15" xr3:uid="{00000000-0010-0000-0000-00000F000000}" name="Avg" totalsRowFunction="custom" dataDxfId="343" totalsRowDxfId="45">
      <calculatedColumnFormula>N12/COLUMNS(B12:M12)</calculatedColumnFormula>
      <totalsRowFormula>Table2[[#Totals],[Total]]/COLUMNS(Table2[[#Totals],[JAN]:[DEC]])</totalsRowFormula>
    </tableColumn>
  </tableColumns>
  <tableStyleInfo name="V42_IncomeCategory2" showFirstColumn="1"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109:O114" totalsRowCount="1" headerRowDxfId="136" dataDxfId="135" totalsRowDxfId="134">
  <tableColumns count="15">
    <tableColumn id="1" xr3:uid="{00000000-0010-0000-0900-000001000000}" name="SUBSCRIPTIONS" totalsRowFunction="custom" dataDxfId="133" totalsRowDxfId="132">
      <totalsRowFormula>"Total " &amp;Table11[[#Headers],[SUBSCRIPTIONS]]</totalsRowFormula>
    </tableColumn>
    <tableColumn id="2" xr3:uid="{00000000-0010-0000-0900-000002000000}" name="JAN" totalsRowFunction="sum" dataDxfId="131" totalsRowDxfId="130"/>
    <tableColumn id="3" xr3:uid="{00000000-0010-0000-0900-000003000000}" name="FEB" totalsRowFunction="sum" dataDxfId="129" totalsRowDxfId="128"/>
    <tableColumn id="4" xr3:uid="{00000000-0010-0000-0900-000004000000}" name="MAR" totalsRowFunction="sum" dataDxfId="127" totalsRowDxfId="126"/>
    <tableColumn id="5" xr3:uid="{00000000-0010-0000-0900-000005000000}" name="APR" totalsRowFunction="sum" dataDxfId="125" totalsRowDxfId="124"/>
    <tableColumn id="6" xr3:uid="{00000000-0010-0000-0900-000006000000}" name="MAY" totalsRowFunction="sum" dataDxfId="123" totalsRowDxfId="122"/>
    <tableColumn id="7" xr3:uid="{00000000-0010-0000-0900-000007000000}" name="JUN" totalsRowFunction="sum" dataDxfId="121" totalsRowDxfId="120"/>
    <tableColumn id="8" xr3:uid="{00000000-0010-0000-0900-000008000000}" name="JUL" totalsRowFunction="sum" dataDxfId="119" totalsRowDxfId="118"/>
    <tableColumn id="9" xr3:uid="{00000000-0010-0000-0900-000009000000}" name="AUG" totalsRowFunction="sum" dataDxfId="117" totalsRowDxfId="116"/>
    <tableColumn id="10" xr3:uid="{00000000-0010-0000-0900-00000A000000}" name="SEP" totalsRowFunction="sum" dataDxfId="115" totalsRowDxfId="114"/>
    <tableColumn id="11" xr3:uid="{00000000-0010-0000-0900-00000B000000}" name="OCT" totalsRowFunction="sum" dataDxfId="113" totalsRowDxfId="112"/>
    <tableColumn id="12" xr3:uid="{00000000-0010-0000-0900-00000C000000}" name="NOV" totalsRowFunction="sum" dataDxfId="111" totalsRowDxfId="110"/>
    <tableColumn id="13" xr3:uid="{00000000-0010-0000-0900-00000D000000}" name="DEC" totalsRowFunction="sum" dataDxfId="109" totalsRowDxfId="108"/>
    <tableColumn id="14" xr3:uid="{00000000-0010-0000-0900-00000E000000}" name="Total" totalsRowFunction="sum" dataDxfId="107">
      <calculatedColumnFormula>SUM(B110:M110)</calculatedColumnFormula>
    </tableColumn>
    <tableColumn id="15" xr3:uid="{00000000-0010-0000-0900-00000F000000}" name="Avg" totalsRowFunction="custom" dataDxfId="106">
      <calculatedColumnFormula>N110/COLUMNS(B110:M110)</calculatedColumnFormula>
      <totalsRowFormula>Table11[[#Totals],[Total]]/COLUMNS(Table11[[#Totals],[JAN]:[DEC]])</totalsRowFormula>
    </tableColumn>
  </tableColumns>
  <tableStyleInfo name="V42_ExpenseCategory2" showFirstColumn="1"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16:O121" totalsRowCount="1" headerRowDxfId="105" dataDxfId="104" totalsRowDxfId="103">
  <tableColumns count="15">
    <tableColumn id="1" xr3:uid="{00000000-0010-0000-0A00-000001000000}" name="MISCELLANEOUS" totalsRowFunction="custom" dataDxfId="102" totalsRowDxfId="101">
      <totalsRowFormula>"Total " &amp;Table12[[#Headers],[MISCELLANEOUS]]</totalsRowFormula>
    </tableColumn>
    <tableColumn id="2" xr3:uid="{00000000-0010-0000-0A00-000002000000}" name="JAN" totalsRowFunction="sum" dataDxfId="100" totalsRowDxfId="99"/>
    <tableColumn id="3" xr3:uid="{00000000-0010-0000-0A00-000003000000}" name="FEB" totalsRowFunction="sum" dataDxfId="98" totalsRowDxfId="97"/>
    <tableColumn id="4" xr3:uid="{00000000-0010-0000-0A00-000004000000}" name="MAR" totalsRowFunction="sum" dataDxfId="96" totalsRowDxfId="95"/>
    <tableColumn id="5" xr3:uid="{00000000-0010-0000-0A00-000005000000}" name="APR" totalsRowFunction="sum" dataDxfId="94" totalsRowDxfId="93"/>
    <tableColumn id="6" xr3:uid="{00000000-0010-0000-0A00-000006000000}" name="MAY" totalsRowFunction="sum" dataDxfId="92" totalsRowDxfId="91"/>
    <tableColumn id="7" xr3:uid="{00000000-0010-0000-0A00-000007000000}" name="JUN" totalsRowFunction="sum" dataDxfId="90" totalsRowDxfId="89"/>
    <tableColumn id="8" xr3:uid="{00000000-0010-0000-0A00-000008000000}" name="JUL" totalsRowFunction="sum" dataDxfId="88" totalsRowDxfId="87"/>
    <tableColumn id="9" xr3:uid="{00000000-0010-0000-0A00-000009000000}" name="AUG" totalsRowFunction="sum" dataDxfId="86" totalsRowDxfId="85"/>
    <tableColumn id="10" xr3:uid="{00000000-0010-0000-0A00-00000A000000}" name="SEP" totalsRowFunction="sum" dataDxfId="84" totalsRowDxfId="83"/>
    <tableColumn id="11" xr3:uid="{00000000-0010-0000-0A00-00000B000000}" name="OCT" totalsRowFunction="sum" dataDxfId="82" totalsRowDxfId="81"/>
    <tableColumn id="12" xr3:uid="{00000000-0010-0000-0A00-00000C000000}" name="NOV" totalsRowFunction="sum" dataDxfId="80" totalsRowDxfId="79"/>
    <tableColumn id="13" xr3:uid="{00000000-0010-0000-0A00-00000D000000}" name="DEC" totalsRowFunction="sum" dataDxfId="78" totalsRowDxfId="77"/>
    <tableColumn id="14" xr3:uid="{00000000-0010-0000-0A00-00000E000000}" name="Total" totalsRowFunction="sum" dataDxfId="76">
      <calculatedColumnFormula>SUM(B117:M117)</calculatedColumnFormula>
    </tableColumn>
    <tableColumn id="15" xr3:uid="{00000000-0010-0000-0A00-00000F000000}" name="Avg" totalsRowFunction="custom" dataDxfId="75">
      <calculatedColumnFormula>N117/COLUMNS(B117:M117)</calculatedColumnFormula>
      <totalsRowFormula>Table12[[#Totals],[Total]]/COLUMNS(Table12[[#Totals],[JAN]:[DEC]])</totalsRowFormula>
    </tableColumn>
  </tableColumns>
  <tableStyleInfo name="V42_ExpenseCategory2" showFirstColumn="1"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1:O35" totalsRowCount="1" headerRowDxfId="342" dataDxfId="341" totalsRowDxfId="340">
  <tableColumns count="15">
    <tableColumn id="1" xr3:uid="{00000000-0010-0000-0100-000001000000}" name="HOME EXPENSES" totalsRowFunction="custom" dataDxfId="339" totalsRowDxfId="74">
      <totalsRowFormula>"Total "&amp;Table3[[#Headers],[HOME EXPENSES]]</totalsRowFormula>
    </tableColumn>
    <tableColumn id="2" xr3:uid="{00000000-0010-0000-0100-000002000000}" name="JAN" totalsRowFunction="sum" dataDxfId="338" totalsRowDxfId="73"/>
    <tableColumn id="3" xr3:uid="{00000000-0010-0000-0100-000003000000}" name="FEB" totalsRowFunction="sum" dataDxfId="337" totalsRowDxfId="72"/>
    <tableColumn id="4" xr3:uid="{00000000-0010-0000-0100-000004000000}" name="MAR" totalsRowFunction="sum" dataDxfId="336" totalsRowDxfId="71"/>
    <tableColumn id="5" xr3:uid="{00000000-0010-0000-0100-000005000000}" name="APR" totalsRowFunction="sum" dataDxfId="335" totalsRowDxfId="70"/>
    <tableColumn id="6" xr3:uid="{00000000-0010-0000-0100-000006000000}" name="MAY" totalsRowFunction="sum" dataDxfId="334" totalsRowDxfId="69"/>
    <tableColumn id="7" xr3:uid="{00000000-0010-0000-0100-000007000000}" name="JUN" totalsRowFunction="sum" dataDxfId="333" totalsRowDxfId="68"/>
    <tableColumn id="8" xr3:uid="{00000000-0010-0000-0100-000008000000}" name="JUL" totalsRowFunction="sum" dataDxfId="332" totalsRowDxfId="67"/>
    <tableColumn id="9" xr3:uid="{00000000-0010-0000-0100-000009000000}" name="AUG" totalsRowFunction="sum" dataDxfId="331" totalsRowDxfId="66"/>
    <tableColumn id="10" xr3:uid="{00000000-0010-0000-0100-00000A000000}" name="SEP" totalsRowFunction="sum" dataDxfId="330" totalsRowDxfId="65"/>
    <tableColumn id="11" xr3:uid="{00000000-0010-0000-0100-00000B000000}" name="OCT" totalsRowFunction="sum" dataDxfId="329" totalsRowDxfId="64"/>
    <tableColumn id="12" xr3:uid="{00000000-0010-0000-0100-00000C000000}" name="NOV" totalsRowFunction="sum" dataDxfId="328" totalsRowDxfId="63"/>
    <tableColumn id="13" xr3:uid="{00000000-0010-0000-0100-00000D000000}" name="DEC" totalsRowFunction="sum" dataDxfId="327" totalsRowDxfId="62"/>
    <tableColumn id="14" xr3:uid="{00000000-0010-0000-0100-00000E000000}" name="Total" totalsRowFunction="sum" dataDxfId="326" totalsRowDxfId="61">
      <calculatedColumnFormula>SUM(B22:M22)</calculatedColumnFormula>
    </tableColumn>
    <tableColumn id="15" xr3:uid="{00000000-0010-0000-0100-00000F000000}" name="Avg" totalsRowFunction="custom" dataDxfId="325" totalsRowDxfId="60">
      <calculatedColumnFormula>N22/COLUMNS(B22:M22)</calculatedColumnFormula>
      <totalsRowFormula>Table3[[#Totals],[Total]]/COLUMNS(Table3[[#Totals],[JAN]:[DEC]])</totalsRowFormula>
    </tableColumn>
  </tableColumns>
  <tableStyleInfo name="V42_ExpenseCategory2"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37:O45" totalsRowCount="1" headerRowDxfId="324" dataDxfId="322" totalsRowDxfId="320" headerRowBorderDxfId="323" tableBorderDxfId="321">
  <tableColumns count="15">
    <tableColumn id="1" xr3:uid="{00000000-0010-0000-0200-000001000000}" name="TRANSPORTATION" totalsRowFunction="custom" dataDxfId="319" totalsRowDxfId="44">
      <totalsRowFormula>"Total "&amp;Table4[[#Headers],[TRANSPORTATION]]</totalsRowFormula>
    </tableColumn>
    <tableColumn id="2" xr3:uid="{00000000-0010-0000-0200-000002000000}" name="JAN" totalsRowFunction="sum" dataDxfId="318" totalsRowDxfId="43"/>
    <tableColumn id="3" xr3:uid="{00000000-0010-0000-0200-000003000000}" name="FEB" totalsRowFunction="sum" dataDxfId="317" totalsRowDxfId="42"/>
    <tableColumn id="4" xr3:uid="{00000000-0010-0000-0200-000004000000}" name="MAR" totalsRowFunction="sum" dataDxfId="316" totalsRowDxfId="41"/>
    <tableColumn id="5" xr3:uid="{00000000-0010-0000-0200-000005000000}" name="APR" totalsRowFunction="sum" dataDxfId="315" totalsRowDxfId="40"/>
    <tableColumn id="6" xr3:uid="{00000000-0010-0000-0200-000006000000}" name="MAY" totalsRowFunction="sum" dataDxfId="314" totalsRowDxfId="39"/>
    <tableColumn id="7" xr3:uid="{00000000-0010-0000-0200-000007000000}" name="JUN" totalsRowFunction="sum" dataDxfId="313" totalsRowDxfId="38"/>
    <tableColumn id="8" xr3:uid="{00000000-0010-0000-0200-000008000000}" name="JUL" totalsRowFunction="sum" dataDxfId="312" totalsRowDxfId="37"/>
    <tableColumn id="9" xr3:uid="{00000000-0010-0000-0200-000009000000}" name="AUG" totalsRowFunction="sum" dataDxfId="311" totalsRowDxfId="36"/>
    <tableColumn id="10" xr3:uid="{00000000-0010-0000-0200-00000A000000}" name="SEP" totalsRowFunction="sum" dataDxfId="310" totalsRowDxfId="35"/>
    <tableColumn id="11" xr3:uid="{00000000-0010-0000-0200-00000B000000}" name="OCT" totalsRowFunction="sum" dataDxfId="309" totalsRowDxfId="34"/>
    <tableColumn id="12" xr3:uid="{00000000-0010-0000-0200-00000C000000}" name="NOV" totalsRowFunction="sum" dataDxfId="308" totalsRowDxfId="33"/>
    <tableColumn id="13" xr3:uid="{00000000-0010-0000-0200-00000D000000}" name="DEC" totalsRowFunction="sum" dataDxfId="307" totalsRowDxfId="32"/>
    <tableColumn id="14" xr3:uid="{00000000-0010-0000-0200-00000E000000}" name="Total" totalsRowFunction="sum" dataDxfId="306" totalsRowDxfId="31">
      <calculatedColumnFormula>SUM(B38:M38)</calculatedColumnFormula>
    </tableColumn>
    <tableColumn id="15" xr3:uid="{00000000-0010-0000-0200-00000F000000}" name="Avg" totalsRowFunction="custom" dataDxfId="305" totalsRowDxfId="30">
      <calculatedColumnFormula>N38/COLUMNS(B38:M38)</calculatedColumnFormula>
      <totalsRowFormula>Table4[[#Totals],[Total]]/COLUMNS(Table4[[#Totals],[JAN]:[DEC]])</totalsRowFormula>
    </tableColumn>
  </tableColumns>
  <tableStyleInfo name="V42_ExpenseCategory2" showFirstColumn="1"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47:O55" totalsRowCount="1" headerRowDxfId="304" dataDxfId="303" totalsRowDxfId="302">
  <tableColumns count="15">
    <tableColumn id="1" xr3:uid="{00000000-0010-0000-0300-000001000000}" name="HEALTH" totalsRowFunction="custom" dataDxfId="301" totalsRowDxfId="300">
      <totalsRowFormula>"Total "&amp;Table5[[#Headers],[HEALTH]]</totalsRowFormula>
    </tableColumn>
    <tableColumn id="2" xr3:uid="{00000000-0010-0000-0300-000002000000}" name="JAN" totalsRowFunction="sum" dataDxfId="299" totalsRowDxfId="298"/>
    <tableColumn id="3" xr3:uid="{00000000-0010-0000-0300-000003000000}" name="FEB" totalsRowFunction="sum" dataDxfId="297" totalsRowDxfId="296"/>
    <tableColumn id="4" xr3:uid="{00000000-0010-0000-0300-000004000000}" name="MAR" totalsRowFunction="sum" dataDxfId="295" totalsRowDxfId="294"/>
    <tableColumn id="5" xr3:uid="{00000000-0010-0000-0300-000005000000}" name="APR" totalsRowFunction="sum" dataDxfId="293" totalsRowDxfId="292"/>
    <tableColumn id="6" xr3:uid="{00000000-0010-0000-0300-000006000000}" name="MAY" totalsRowFunction="sum" dataDxfId="291" totalsRowDxfId="290"/>
    <tableColumn id="7" xr3:uid="{00000000-0010-0000-0300-000007000000}" name="JUN" totalsRowFunction="sum" dataDxfId="289" totalsRowDxfId="288"/>
    <tableColumn id="8" xr3:uid="{00000000-0010-0000-0300-000008000000}" name="JUL" totalsRowFunction="sum" dataDxfId="287" totalsRowDxfId="286"/>
    <tableColumn id="9" xr3:uid="{00000000-0010-0000-0300-000009000000}" name="AUG" totalsRowFunction="sum" dataDxfId="285" totalsRowDxfId="284"/>
    <tableColumn id="10" xr3:uid="{00000000-0010-0000-0300-00000A000000}" name="SEP" totalsRowFunction="sum" dataDxfId="283" totalsRowDxfId="282"/>
    <tableColumn id="11" xr3:uid="{00000000-0010-0000-0300-00000B000000}" name="OCT" totalsRowFunction="sum" dataDxfId="281" totalsRowDxfId="280"/>
    <tableColumn id="12" xr3:uid="{00000000-0010-0000-0300-00000C000000}" name="NOV" totalsRowFunction="sum" dataDxfId="279" totalsRowDxfId="278"/>
    <tableColumn id="13" xr3:uid="{00000000-0010-0000-0300-00000D000000}" name="DEC" totalsRowFunction="sum" dataDxfId="277" totalsRowDxfId="276"/>
    <tableColumn id="14" xr3:uid="{00000000-0010-0000-0300-00000E000000}" name="Total" totalsRowFunction="sum" dataDxfId="275" totalsRowDxfId="274">
      <calculatedColumnFormula>SUM(B48:M48)</calculatedColumnFormula>
    </tableColumn>
    <tableColumn id="15" xr3:uid="{00000000-0010-0000-0300-00000F000000}" name="Avg" totalsRowFunction="custom" dataDxfId="273" totalsRowDxfId="272">
      <calculatedColumnFormula>N48/COLUMNS(B48:M48)</calculatedColumnFormula>
      <totalsRowFormula>Table5[[#Totals],[Total]]/COLUMNS(Table5[[#Totals],[JAN]:[DEC]])</totalsRowFormula>
    </tableColumn>
  </tableColumns>
  <tableStyleInfo name="V42_ExpenseCategory2" showFirstColumn="1"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57:O62" totalsRowCount="1" headerRowDxfId="271" dataDxfId="270" totalsRowDxfId="269">
  <tableColumns count="15">
    <tableColumn id="1" xr3:uid="{00000000-0010-0000-0400-000001000000}" name="CHARITY/GIFTS" totalsRowFunction="custom" dataDxfId="268" totalsRowDxfId="267">
      <totalsRowFormula>"Total " &amp; Table6[[#Headers],[CHARITY/GIFTS]]</totalsRowFormula>
    </tableColumn>
    <tableColumn id="2" xr3:uid="{00000000-0010-0000-0400-000002000000}" name="JAN" totalsRowFunction="sum" dataDxfId="266" totalsRowDxfId="265"/>
    <tableColumn id="3" xr3:uid="{00000000-0010-0000-0400-000003000000}" name="FEB" totalsRowFunction="sum" dataDxfId="264" totalsRowDxfId="263"/>
    <tableColumn id="4" xr3:uid="{00000000-0010-0000-0400-000004000000}" name="MAR" totalsRowFunction="sum" dataDxfId="262" totalsRowDxfId="261"/>
    <tableColumn id="5" xr3:uid="{00000000-0010-0000-0400-000005000000}" name="APR" totalsRowFunction="sum" dataDxfId="260" totalsRowDxfId="259"/>
    <tableColumn id="6" xr3:uid="{00000000-0010-0000-0400-000006000000}" name="MAY" totalsRowFunction="sum" dataDxfId="258" totalsRowDxfId="257"/>
    <tableColumn id="7" xr3:uid="{00000000-0010-0000-0400-000007000000}" name="JUN" totalsRowFunction="sum" dataDxfId="256" totalsRowDxfId="255"/>
    <tableColumn id="8" xr3:uid="{00000000-0010-0000-0400-000008000000}" name="JUL" totalsRowFunction="sum" dataDxfId="254" totalsRowDxfId="253"/>
    <tableColumn id="9" xr3:uid="{00000000-0010-0000-0400-000009000000}" name="AUG" totalsRowFunction="sum" dataDxfId="252" totalsRowDxfId="251"/>
    <tableColumn id="10" xr3:uid="{00000000-0010-0000-0400-00000A000000}" name="SEP" totalsRowFunction="sum" dataDxfId="250" totalsRowDxfId="249"/>
    <tableColumn id="11" xr3:uid="{00000000-0010-0000-0400-00000B000000}" name="OCT" totalsRowFunction="sum" dataDxfId="248" totalsRowDxfId="247"/>
    <tableColumn id="12" xr3:uid="{00000000-0010-0000-0400-00000C000000}" name="NOV" totalsRowFunction="sum" dataDxfId="246" totalsRowDxfId="245"/>
    <tableColumn id="13" xr3:uid="{00000000-0010-0000-0400-00000D000000}" name="DEC" totalsRowFunction="sum" dataDxfId="244" totalsRowDxfId="243"/>
    <tableColumn id="14" xr3:uid="{00000000-0010-0000-0400-00000E000000}" name="Total" totalsRowFunction="sum" dataDxfId="242" totalsRowDxfId="241">
      <calculatedColumnFormula>SUM(B58:M58)</calculatedColumnFormula>
    </tableColumn>
    <tableColumn id="15" xr3:uid="{00000000-0010-0000-0400-00000F000000}" name="Avg" totalsRowFunction="custom" dataDxfId="240" totalsRowDxfId="239">
      <calculatedColumnFormula>N58/COLUMNS(B58:M58)</calculatedColumnFormula>
      <totalsRowFormula>Table6[[#Totals],[Total]]/COLUMNS(Table6[[#Totals],[JAN]:[DEC]])</totalsRowFormula>
    </tableColumn>
  </tableColumns>
  <tableStyleInfo name="V42_ExpenseCategory2" showFirstColumn="1"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64:O74" totalsRowCount="1" headerRowDxfId="238" dataDxfId="237" totalsRowDxfId="236">
  <tableColumns count="15">
    <tableColumn id="1" xr3:uid="{00000000-0010-0000-0500-000001000000}" name="DAILY LIVING" totalsRowFunction="custom" dataDxfId="235" totalsRowDxfId="14">
      <totalsRowFormula>"Total " &amp; Table7[[#Headers],[DAILY LIVING]]</totalsRowFormula>
    </tableColumn>
    <tableColumn id="2" xr3:uid="{00000000-0010-0000-0500-000002000000}" name="JAN" totalsRowFunction="sum" dataDxfId="234" totalsRowDxfId="13"/>
    <tableColumn id="3" xr3:uid="{00000000-0010-0000-0500-000003000000}" name="FEB" totalsRowFunction="sum" dataDxfId="233" totalsRowDxfId="12"/>
    <tableColumn id="4" xr3:uid="{00000000-0010-0000-0500-000004000000}" name="MAR" totalsRowFunction="sum" dataDxfId="232" totalsRowDxfId="11"/>
    <tableColumn id="5" xr3:uid="{00000000-0010-0000-0500-000005000000}" name="APR" totalsRowFunction="sum" dataDxfId="231" totalsRowDxfId="10"/>
    <tableColumn id="6" xr3:uid="{00000000-0010-0000-0500-000006000000}" name="MAY" totalsRowFunction="sum" dataDxfId="230" totalsRowDxfId="9"/>
    <tableColumn id="7" xr3:uid="{00000000-0010-0000-0500-000007000000}" name="JUN" totalsRowFunction="sum" dataDxfId="229" totalsRowDxfId="8"/>
    <tableColumn id="8" xr3:uid="{00000000-0010-0000-0500-000008000000}" name="JUL" totalsRowFunction="sum" dataDxfId="228" totalsRowDxfId="7"/>
    <tableColumn id="9" xr3:uid="{00000000-0010-0000-0500-000009000000}" name="AUG" totalsRowFunction="sum" dataDxfId="227" totalsRowDxfId="6"/>
    <tableColumn id="10" xr3:uid="{00000000-0010-0000-0500-00000A000000}" name="SEP" totalsRowFunction="sum" dataDxfId="226" totalsRowDxfId="5"/>
    <tableColumn id="11" xr3:uid="{00000000-0010-0000-0500-00000B000000}" name="OCT" totalsRowFunction="sum" dataDxfId="225" totalsRowDxfId="4"/>
    <tableColumn id="12" xr3:uid="{00000000-0010-0000-0500-00000C000000}" name="NOV" totalsRowFunction="sum" dataDxfId="224" totalsRowDxfId="3"/>
    <tableColumn id="13" xr3:uid="{00000000-0010-0000-0500-00000D000000}" name="DEC" totalsRowFunction="sum" dataDxfId="223" totalsRowDxfId="2"/>
    <tableColumn id="14" xr3:uid="{00000000-0010-0000-0500-00000E000000}" name="Total" totalsRowFunction="sum" dataDxfId="222" totalsRowDxfId="1">
      <calculatedColumnFormula>SUM(B65:M65)</calculatedColumnFormula>
    </tableColumn>
    <tableColumn id="15" xr3:uid="{00000000-0010-0000-0500-00000F000000}" name="Avg" totalsRowFunction="custom" dataDxfId="221" totalsRowDxfId="0">
      <calculatedColumnFormula>N65/COLUMNS(B65:M65)</calculatedColumnFormula>
      <totalsRowFormula>Table7[[#Totals],[Total]]/COLUMNS(Table7[[#Totals],[JAN]:[DEC]])</totalsRowFormula>
    </tableColumn>
  </tableColumns>
  <tableStyleInfo name="V42_ExpenseCategory2" showFirstColumn="1"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76:O88" totalsRowCount="1" headerRowDxfId="220" dataDxfId="219" totalsRowDxfId="218">
  <tableColumns count="15">
    <tableColumn id="1" xr3:uid="{00000000-0010-0000-0600-000001000000}" name="ENTERTAINMENT" totalsRowFunction="custom" dataDxfId="217" totalsRowDxfId="29">
      <totalsRowFormula>"Total " &amp; Table8[[#Headers],[ENTERTAINMENT]]</totalsRowFormula>
    </tableColumn>
    <tableColumn id="2" xr3:uid="{00000000-0010-0000-0600-000002000000}" name="JAN" totalsRowFunction="sum" dataDxfId="216" totalsRowDxfId="28"/>
    <tableColumn id="3" xr3:uid="{00000000-0010-0000-0600-000003000000}" name="FEB" totalsRowFunction="sum" dataDxfId="215" totalsRowDxfId="27"/>
    <tableColumn id="4" xr3:uid="{00000000-0010-0000-0600-000004000000}" name="MAR" totalsRowFunction="sum" dataDxfId="214" totalsRowDxfId="26"/>
    <tableColumn id="5" xr3:uid="{00000000-0010-0000-0600-000005000000}" name="APR" totalsRowFunction="sum" dataDxfId="213" totalsRowDxfId="25"/>
    <tableColumn id="6" xr3:uid="{00000000-0010-0000-0600-000006000000}" name="MAY" totalsRowFunction="sum" dataDxfId="212" totalsRowDxfId="24"/>
    <tableColumn id="7" xr3:uid="{00000000-0010-0000-0600-000007000000}" name="JUN" totalsRowFunction="sum" dataDxfId="211" totalsRowDxfId="23"/>
    <tableColumn id="8" xr3:uid="{00000000-0010-0000-0600-000008000000}" name="JUL" totalsRowFunction="sum" dataDxfId="210" totalsRowDxfId="22"/>
    <tableColumn id="9" xr3:uid="{00000000-0010-0000-0600-000009000000}" name="AUG" totalsRowFunction="sum" dataDxfId="209" totalsRowDxfId="21"/>
    <tableColumn id="10" xr3:uid="{00000000-0010-0000-0600-00000A000000}" name="SEP" totalsRowFunction="sum" dataDxfId="208" totalsRowDxfId="20"/>
    <tableColumn id="11" xr3:uid="{00000000-0010-0000-0600-00000B000000}" name="OCT" totalsRowFunction="sum" dataDxfId="207" totalsRowDxfId="19"/>
    <tableColumn id="12" xr3:uid="{00000000-0010-0000-0600-00000C000000}" name="NOV" totalsRowFunction="sum" dataDxfId="206" totalsRowDxfId="18"/>
    <tableColumn id="13" xr3:uid="{00000000-0010-0000-0600-00000D000000}" name="DEC" totalsRowFunction="sum" dataDxfId="205" totalsRowDxfId="17"/>
    <tableColumn id="14" xr3:uid="{00000000-0010-0000-0600-00000E000000}" name="Total" totalsRowFunction="sum" dataDxfId="204" totalsRowDxfId="16">
      <calculatedColumnFormula>SUM(B77:M77)</calculatedColumnFormula>
    </tableColumn>
    <tableColumn id="15" xr3:uid="{00000000-0010-0000-0600-00000F000000}" name="Avg" totalsRowFunction="custom" dataDxfId="203" totalsRowDxfId="15">
      <calculatedColumnFormula>N77/COLUMNS(B77:M77)</calculatedColumnFormula>
      <totalsRowFormula>Table8[[#Totals],[Total]]/COLUMNS(Table8[[#Totals],[JAN]:[DEC]])</totalsRowFormula>
    </tableColumn>
  </tableColumns>
  <tableStyleInfo name="V42_ExpenseCategory2" showFirstColumn="1"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90:O97" totalsRowCount="1" headerRowDxfId="202" dataDxfId="201" totalsRowDxfId="200">
  <tableColumns count="15">
    <tableColumn id="1" xr3:uid="{00000000-0010-0000-0700-000001000000}" name="SAVINGS" totalsRowFunction="custom" dataDxfId="199" totalsRowDxfId="198">
      <totalsRowFormula>"Total " &amp;Table9[[#Headers],[SAVINGS]]</totalsRowFormula>
    </tableColumn>
    <tableColumn id="2" xr3:uid="{00000000-0010-0000-0700-000002000000}" name="JAN" totalsRowFunction="sum" dataDxfId="197" totalsRowDxfId="196"/>
    <tableColumn id="3" xr3:uid="{00000000-0010-0000-0700-000003000000}" name="FEB" totalsRowFunction="sum" dataDxfId="195" totalsRowDxfId="194"/>
    <tableColumn id="4" xr3:uid="{00000000-0010-0000-0700-000004000000}" name="MAR" totalsRowFunction="sum" dataDxfId="193" totalsRowDxfId="192"/>
    <tableColumn id="5" xr3:uid="{00000000-0010-0000-0700-000005000000}" name="APR" totalsRowFunction="sum" dataDxfId="191" totalsRowDxfId="190"/>
    <tableColumn id="6" xr3:uid="{00000000-0010-0000-0700-000006000000}" name="MAY" totalsRowFunction="sum" dataDxfId="189" totalsRowDxfId="188"/>
    <tableColumn id="7" xr3:uid="{00000000-0010-0000-0700-000007000000}" name="JUN" totalsRowFunction="sum" dataDxfId="187" totalsRowDxfId="186"/>
    <tableColumn id="8" xr3:uid="{00000000-0010-0000-0700-000008000000}" name="JUL" totalsRowFunction="sum" dataDxfId="185" totalsRowDxfId="184"/>
    <tableColumn id="9" xr3:uid="{00000000-0010-0000-0700-000009000000}" name="AUG" totalsRowFunction="sum" dataDxfId="183" totalsRowDxfId="182"/>
    <tableColumn id="10" xr3:uid="{00000000-0010-0000-0700-00000A000000}" name="SEP" totalsRowFunction="sum" dataDxfId="181" totalsRowDxfId="180"/>
    <tableColumn id="11" xr3:uid="{00000000-0010-0000-0700-00000B000000}" name="OCT" totalsRowFunction="sum" dataDxfId="179" totalsRowDxfId="178"/>
    <tableColumn id="12" xr3:uid="{00000000-0010-0000-0700-00000C000000}" name="NOV" totalsRowFunction="sum" dataDxfId="177" totalsRowDxfId="176"/>
    <tableColumn id="13" xr3:uid="{00000000-0010-0000-0700-00000D000000}" name="DEC" totalsRowFunction="sum" dataDxfId="175" totalsRowDxfId="174"/>
    <tableColumn id="14" xr3:uid="{00000000-0010-0000-0700-00000E000000}" name="Total" totalsRowFunction="sum" dataDxfId="173" totalsRowDxfId="172">
      <calculatedColumnFormula>SUM(B91:M91)</calculatedColumnFormula>
    </tableColumn>
    <tableColumn id="15" xr3:uid="{00000000-0010-0000-0700-00000F000000}" name="Avg" totalsRowFunction="custom" dataDxfId="171" totalsRowDxfId="170">
      <calculatedColumnFormula>N91/COLUMNS(B91:M91)</calculatedColumnFormula>
      <totalsRowFormula>Table9[[#Totals],[Total]]/COLUMNS(Table9[[#Totals],[JAN]:[DEC]])</totalsRowFormula>
    </tableColumn>
  </tableColumns>
  <tableStyleInfo name="V42_ExpenseCategory2" showFirstColumn="1"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99:O107" totalsRowCount="1" headerRowDxfId="169" dataDxfId="168" totalsRowDxfId="167">
  <tableColumns count="15">
    <tableColumn id="1" xr3:uid="{00000000-0010-0000-0800-000001000000}" name="OBLIGATIONS" totalsRowFunction="custom" dataDxfId="166" totalsRowDxfId="165">
      <totalsRowFormula>"Total " &amp; Table10[[#Headers],[OBLIGATIONS]]</totalsRowFormula>
    </tableColumn>
    <tableColumn id="2" xr3:uid="{00000000-0010-0000-0800-000002000000}" name="JAN" totalsRowFunction="sum" dataDxfId="164" totalsRowDxfId="163"/>
    <tableColumn id="3" xr3:uid="{00000000-0010-0000-0800-000003000000}" name="FEB" totalsRowFunction="sum" dataDxfId="162" totalsRowDxfId="161"/>
    <tableColumn id="4" xr3:uid="{00000000-0010-0000-0800-000004000000}" name="MAR" totalsRowFunction="sum" dataDxfId="160" totalsRowDxfId="159"/>
    <tableColumn id="5" xr3:uid="{00000000-0010-0000-0800-000005000000}" name="APR" totalsRowFunction="sum" dataDxfId="158" totalsRowDxfId="157"/>
    <tableColumn id="6" xr3:uid="{00000000-0010-0000-0800-000006000000}" name="MAY" totalsRowFunction="sum" dataDxfId="156" totalsRowDxfId="155"/>
    <tableColumn id="7" xr3:uid="{00000000-0010-0000-0800-000007000000}" name="JUN" totalsRowFunction="sum" dataDxfId="154" totalsRowDxfId="153"/>
    <tableColumn id="8" xr3:uid="{00000000-0010-0000-0800-000008000000}" name="JUL" totalsRowFunction="sum" dataDxfId="152" totalsRowDxfId="151"/>
    <tableColumn id="9" xr3:uid="{00000000-0010-0000-0800-000009000000}" name="AUG" totalsRowFunction="sum" dataDxfId="150" totalsRowDxfId="149"/>
    <tableColumn id="10" xr3:uid="{00000000-0010-0000-0800-00000A000000}" name="SEP" totalsRowFunction="sum" dataDxfId="148" totalsRowDxfId="147"/>
    <tableColumn id="11" xr3:uid="{00000000-0010-0000-0800-00000B000000}" name="OCT" totalsRowFunction="sum" dataDxfId="146" totalsRowDxfId="145"/>
    <tableColumn id="12" xr3:uid="{00000000-0010-0000-0800-00000C000000}" name="NOV" totalsRowFunction="sum" dataDxfId="144" totalsRowDxfId="143"/>
    <tableColumn id="13" xr3:uid="{00000000-0010-0000-0800-00000D000000}" name="DEC" totalsRowFunction="sum" dataDxfId="142" totalsRowDxfId="141"/>
    <tableColumn id="14" xr3:uid="{00000000-0010-0000-0800-00000E000000}" name="Total" totalsRowFunction="sum" dataDxfId="140" totalsRowDxfId="139">
      <calculatedColumnFormula>SUM(B100:M100)</calculatedColumnFormula>
    </tableColumn>
    <tableColumn id="15" xr3:uid="{00000000-0010-0000-0800-00000F000000}" name="Avg" totalsRowFunction="custom" dataDxfId="138" totalsRowDxfId="137">
      <calculatedColumnFormula>N100/COLUMNS(B100:M100)</calculatedColumnFormula>
      <totalsRowFormula>Table10[[#Totals],[Total]]/COLUMNS(Table10[[#Totals],[JAN]:[DEC]])</totalsRowFormula>
    </tableColumn>
  </tableColumns>
  <tableStyleInfo name="V42_ExpenseCategory2" showFirstColumn="1" showLastColumn="0" showRowStripes="0" showColumnStripes="1"/>
</table>
</file>

<file path=xl/theme/theme1.xml><?xml version="1.0" encoding="utf-8"?>
<a:theme xmlns:a="http://schemas.openxmlformats.org/drawingml/2006/main" name="Vertex42">
  <a:themeElements>
    <a:clrScheme name="Office42">
      <a:dk1>
        <a:sysClr val="windowText" lastClr="000000"/>
      </a:dk1>
      <a:lt1>
        <a:srgbClr val="FFFFFF"/>
      </a:lt1>
      <a:dk2>
        <a:srgbClr val="283C61"/>
      </a:dk2>
      <a:lt2>
        <a:srgbClr val="F1EBDD"/>
      </a:lt2>
      <a:accent1>
        <a:srgbClr val="597CBB"/>
      </a:accent1>
      <a:accent2>
        <a:srgbClr val="BB5965"/>
      </a:accent2>
      <a:accent3>
        <a:srgbClr val="6CBB59"/>
      </a:accent3>
      <a:accent4>
        <a:srgbClr val="BB7C59"/>
      </a:accent4>
      <a:accent5>
        <a:srgbClr val="9F59BB"/>
      </a:accent5>
      <a:accent6>
        <a:srgbClr val="59BBAB"/>
      </a:accent6>
      <a:hlink>
        <a:srgbClr val="BFD9B6"/>
      </a:hlink>
      <a:folHlink>
        <a:srgbClr val="D0B6D9"/>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money-management-template.html" TargetMode="External"/><Relationship Id="rId7" Type="http://schemas.openxmlformats.org/officeDocument/2006/relationships/drawing" Target="../drawings/drawing1.xml"/><Relationship Id="rId2" Type="http://schemas.openxmlformats.org/officeDocument/2006/relationships/hyperlink" Target="https://www.vertex42.com/ExcelArticles/how-to-make-a-budget.html" TargetMode="External"/><Relationship Id="rId1" Type="http://schemas.openxmlformats.org/officeDocument/2006/relationships/hyperlink" Target="https://www.vertex42.com/ExcelTemplates/personal-budget-spreadsheet.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ExcelTemplates/income-and-expense-worksheet.html" TargetMode="External"/><Relationship Id="rId4" Type="http://schemas.openxmlformats.org/officeDocument/2006/relationships/hyperlink" Target="https://www.vertex42.com/blog/money/principles-of-personal-fin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personal-budget-spreadsheet.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7"/>
  <sheetViews>
    <sheetView showGridLines="0" tabSelected="1" workbookViewId="0">
      <pane ySplit="9" topLeftCell="A10" activePane="bottomLeft" state="frozen"/>
      <selection pane="bottomLeft" activeCell="O3" sqref="O3"/>
    </sheetView>
  </sheetViews>
  <sheetFormatPr defaultColWidth="9" defaultRowHeight="12.9" x14ac:dyDescent="0.35"/>
  <cols>
    <col min="1" max="1" width="18.85546875" style="1" customWidth="1"/>
    <col min="2" max="13" width="6.2109375" style="1" customWidth="1"/>
    <col min="14" max="14" width="7.35546875" style="1" customWidth="1"/>
    <col min="15" max="15" width="6.2109375" style="1" customWidth="1"/>
    <col min="16" max="16384" width="9" style="1"/>
  </cols>
  <sheetData>
    <row r="1" spans="1:16" s="25" customFormat="1" ht="26.15" customHeight="1" x14ac:dyDescent="0.35">
      <c r="A1" s="53"/>
      <c r="B1" s="27"/>
      <c r="C1" s="27"/>
      <c r="D1" s="27"/>
      <c r="E1" s="27"/>
      <c r="F1" s="27"/>
      <c r="G1" s="27"/>
      <c r="H1" s="26"/>
      <c r="I1" s="26"/>
      <c r="J1" s="26"/>
      <c r="K1" s="26"/>
      <c r="L1" s="26"/>
      <c r="M1" s="26"/>
      <c r="N1" s="26"/>
      <c r="O1" s="26"/>
    </row>
    <row r="2" spans="1:16" x14ac:dyDescent="0.35">
      <c r="A2" s="54"/>
      <c r="B2" s="28"/>
      <c r="C2" s="28"/>
      <c r="D2" s="28"/>
      <c r="E2" s="28"/>
      <c r="F2" s="28"/>
      <c r="G2" s="28"/>
      <c r="H2" s="3"/>
      <c r="I2" s="3"/>
      <c r="J2" s="3"/>
      <c r="K2" s="3"/>
      <c r="L2" s="3"/>
      <c r="M2" s="3"/>
      <c r="N2" s="2"/>
      <c r="O2" s="75"/>
    </row>
    <row r="3" spans="1:16" x14ac:dyDescent="0.35">
      <c r="A3" s="2"/>
      <c r="O3" s="76"/>
    </row>
    <row r="4" spans="1:16" x14ac:dyDescent="0.35">
      <c r="A4" s="5" t="s">
        <v>63</v>
      </c>
      <c r="B4" s="6">
        <v>20000</v>
      </c>
      <c r="M4" s="7" t="s">
        <v>82</v>
      </c>
    </row>
    <row r="5" spans="1:16" s="36" customFormat="1" x14ac:dyDescent="0.35">
      <c r="A5" s="34"/>
      <c r="B5" s="35" t="s">
        <v>64</v>
      </c>
      <c r="C5" s="35" t="s">
        <v>65</v>
      </c>
      <c r="D5" s="35" t="s">
        <v>66</v>
      </c>
      <c r="E5" s="35" t="s">
        <v>67</v>
      </c>
      <c r="F5" s="35" t="s">
        <v>68</v>
      </c>
      <c r="G5" s="35" t="s">
        <v>69</v>
      </c>
      <c r="H5" s="35" t="s">
        <v>70</v>
      </c>
      <c r="I5" s="35" t="s">
        <v>71</v>
      </c>
      <c r="J5" s="35" t="s">
        <v>72</v>
      </c>
      <c r="K5" s="35" t="s">
        <v>73</v>
      </c>
      <c r="L5" s="35" t="s">
        <v>74</v>
      </c>
      <c r="M5" s="35" t="s">
        <v>75</v>
      </c>
      <c r="N5" s="34" t="s">
        <v>76</v>
      </c>
      <c r="O5" s="34" t="s">
        <v>84</v>
      </c>
    </row>
    <row r="6" spans="1:16" s="36" customFormat="1" x14ac:dyDescent="0.35">
      <c r="A6" s="8" t="s">
        <v>2</v>
      </c>
      <c r="B6" s="9">
        <f>Table2[[#Totals],[JAN]]</f>
        <v>0</v>
      </c>
      <c r="C6" s="9">
        <f>Table2[[#Totals],[FEB]]</f>
        <v>0</v>
      </c>
      <c r="D6" s="9">
        <f>Table2[[#Totals],[MAR]]</f>
        <v>0</v>
      </c>
      <c r="E6" s="9">
        <f>Table2[[#Totals],[APR]]</f>
        <v>0</v>
      </c>
      <c r="F6" s="9">
        <f>Table2[[#Totals],[MAY]]</f>
        <v>0</v>
      </c>
      <c r="G6" s="9">
        <f>Table2[[#Totals],[JUN]]</f>
        <v>0</v>
      </c>
      <c r="H6" s="9">
        <f>Table2[[#Totals],[JUL]]</f>
        <v>0</v>
      </c>
      <c r="I6" s="9">
        <f>Table2[[#Totals],[AUG]]</f>
        <v>0</v>
      </c>
      <c r="J6" s="9">
        <v>3200</v>
      </c>
      <c r="K6" s="9">
        <f>Table2[[#Totals],[OCT]]</f>
        <v>3200</v>
      </c>
      <c r="L6" s="9">
        <f>Table2[[#Totals],[NOV]]</f>
        <v>0</v>
      </c>
      <c r="M6" s="9">
        <f>Table2[[#Totals],[DEC]]</f>
        <v>0</v>
      </c>
      <c r="N6" s="37">
        <f>SUM(B6:M6)</f>
        <v>6400</v>
      </c>
      <c r="O6" s="37">
        <f>N6/COLUMNS(B6:M6)</f>
        <v>533.33333333333337</v>
      </c>
    </row>
    <row r="7" spans="1:16" s="36" customFormat="1" x14ac:dyDescent="0.35">
      <c r="A7" s="10" t="s">
        <v>3</v>
      </c>
      <c r="B7" s="11">
        <f>SUM(Table3[[#Totals],[JAN]],Table4[[#Totals],[JAN]],Table5[[#Totals],[JAN]],Table6[[#Totals],[JAN]],Table7[[#Totals],[JAN]],Table8[[#Totals],[JAN]],Table9[[#Totals],[JAN]],Table10[[#Totals],[JAN]],Table11[[#Totals],[JAN]],Table12[[#Totals],[JAN]])</f>
        <v>0</v>
      </c>
      <c r="C7" s="11">
        <f>SUM(Table3[[#Totals],[FEB]],Table4[[#Totals],[FEB]],Table5[[#Totals],[FEB]],Table6[[#Totals],[FEB]],Table7[[#Totals],[FEB]],Table8[[#Totals],[FEB]],Table9[[#Totals],[FEB]],Table10[[#Totals],[FEB]],Table11[[#Totals],[FEB]],Table12[[#Totals],[FEB]])</f>
        <v>0</v>
      </c>
      <c r="D7" s="11">
        <f>SUM(Table3[[#Totals],[MAR]],Table4[[#Totals],[MAR]],Table5[[#Totals],[MAR]],Table6[[#Totals],[MAR]],Table7[[#Totals],[MAR]],Table8[[#Totals],[MAR]],Table9[[#Totals],[MAR]],Table10[[#Totals],[MAR]],Table11[[#Totals],[MAR]],Table12[[#Totals],[MAR]])</f>
        <v>0</v>
      </c>
      <c r="E7" s="11">
        <f>SUM(Table3[[#Totals],[APR]],Table4[[#Totals],[APR]],Table5[[#Totals],[APR]],Table6[[#Totals],[APR]],Table7[[#Totals],[APR]],Table8[[#Totals],[APR]],Table9[[#Totals],[APR]],Table10[[#Totals],[APR]],Table11[[#Totals],[APR]],Table12[[#Totals],[APR]])</f>
        <v>0</v>
      </c>
      <c r="F7" s="11">
        <f>SUM(Table3[[#Totals],[MAY]],Table4[[#Totals],[MAY]],Table5[[#Totals],[MAY]],Table6[[#Totals],[MAY]],Table7[[#Totals],[MAY]],Table8[[#Totals],[MAY]],Table9[[#Totals],[MAY]],Table10[[#Totals],[MAY]],Table11[[#Totals],[MAY]],Table12[[#Totals],[MAY]])</f>
        <v>0</v>
      </c>
      <c r="G7" s="11">
        <f>SUM(Table3[[#Totals],[JUN]],Table4[[#Totals],[JUN]],Table5[[#Totals],[JUN]],Table6[[#Totals],[JUN]],Table7[[#Totals],[JUN]],Table8[[#Totals],[JUN]],Table9[[#Totals],[JUN]],Table10[[#Totals],[JUN]],Table11[[#Totals],[JUN]],Table12[[#Totals],[JUN]])</f>
        <v>0</v>
      </c>
      <c r="H7" s="11">
        <f>SUM(Table3[[#Totals],[JUL]],Table4[[#Totals],[JUL]],Table5[[#Totals],[JUL]],Table6[[#Totals],[JUL]],Table7[[#Totals],[JUL]],Table8[[#Totals],[JUL]],Table9[[#Totals],[JUL]],Table10[[#Totals],[JUL]],Table11[[#Totals],[JUL]],Table12[[#Totals],[JUL]])</f>
        <v>0</v>
      </c>
      <c r="I7" s="11">
        <f>SUM(Table3[[#Totals],[AUG]],Table4[[#Totals],[AUG]],Table5[[#Totals],[AUG]],Table6[[#Totals],[AUG]],Table7[[#Totals],[AUG]],Table8[[#Totals],[AUG]],Table9[[#Totals],[AUG]],Table10[[#Totals],[AUG]],Table11[[#Totals],[AUG]],Table12[[#Totals],[AUG]])</f>
        <v>0</v>
      </c>
      <c r="J7" s="11">
        <f>SUM(Table3[[#Totals],[SEP]],Table4[[#Totals],[SEP]],Table5[[#Totals],[SEP]],Table6[[#Totals],[SEP]],Table7[[#Totals],[SEP]],Table8[[#Totals],[SEP]],Table9[[#Totals],[SEP]],Table10[[#Totals],[SEP]],Table11[[#Totals],[SEP]],Table12[[#Totals],[SEP]])</f>
        <v>2950</v>
      </c>
      <c r="K7" s="11">
        <f>SUM(Table3[[#Totals],[OCT]],Table4[[#Totals],[OCT]],Table5[[#Totals],[OCT]],Table6[[#Totals],[OCT]],Table7[[#Totals],[OCT]],Table8[[#Totals],[OCT]],Table9[[#Totals],[OCT]],Table10[[#Totals],[OCT]],Table11[[#Totals],[OCT]],Table12[[#Totals],[OCT]])</f>
        <v>1420</v>
      </c>
      <c r="L7" s="11">
        <f>SUM(Table3[[#Totals],[NOV]],Table4[[#Totals],[NOV]],Table5[[#Totals],[NOV]],Table6[[#Totals],[NOV]],Table7[[#Totals],[NOV]],Table8[[#Totals],[NOV]],Table9[[#Totals],[NOV]],Table10[[#Totals],[NOV]],Table11[[#Totals],[NOV]],Table12[[#Totals],[NOV]])</f>
        <v>0</v>
      </c>
      <c r="M7" s="11">
        <f>SUM(Table3[[#Totals],[DEC]],Table4[[#Totals],[DEC]],Table5[[#Totals],[DEC]],Table6[[#Totals],[DEC]],Table7[[#Totals],[DEC]],Table8[[#Totals],[DEC]],Table9[[#Totals],[DEC]],Table10[[#Totals],[DEC]],Table11[[#Totals],[DEC]],Table12[[#Totals],[DEC]])</f>
        <v>0</v>
      </c>
      <c r="N7" s="37">
        <f>SUM(B7:M7)</f>
        <v>4370</v>
      </c>
      <c r="O7" s="37">
        <f>N7/COLUMNS(B7:M7)</f>
        <v>364.16666666666669</v>
      </c>
    </row>
    <row r="8" spans="1:16" s="36" customFormat="1" ht="13.3" thickBot="1" x14ac:dyDescent="0.4">
      <c r="A8" s="12" t="s">
        <v>115</v>
      </c>
      <c r="B8" s="29">
        <f t="shared" ref="B8:M8" si="0">B6-B7</f>
        <v>0</v>
      </c>
      <c r="C8" s="29">
        <f t="shared" si="0"/>
        <v>0</v>
      </c>
      <c r="D8" s="29">
        <f t="shared" si="0"/>
        <v>0</v>
      </c>
      <c r="E8" s="29">
        <f t="shared" si="0"/>
        <v>0</v>
      </c>
      <c r="F8" s="29">
        <f t="shared" si="0"/>
        <v>0</v>
      </c>
      <c r="G8" s="29">
        <f t="shared" si="0"/>
        <v>0</v>
      </c>
      <c r="H8" s="29">
        <f t="shared" si="0"/>
        <v>0</v>
      </c>
      <c r="I8" s="29">
        <f t="shared" si="0"/>
        <v>0</v>
      </c>
      <c r="J8" s="29">
        <f t="shared" si="0"/>
        <v>250</v>
      </c>
      <c r="K8" s="29">
        <f t="shared" si="0"/>
        <v>1780</v>
      </c>
      <c r="L8" s="29">
        <f t="shared" si="0"/>
        <v>0</v>
      </c>
      <c r="M8" s="29">
        <f t="shared" si="0"/>
        <v>0</v>
      </c>
      <c r="N8" s="29">
        <f>SUM(B8:M8)</f>
        <v>2030</v>
      </c>
      <c r="O8" s="29">
        <f>N8/COLUMNS(B8:M8)</f>
        <v>169.16666666666666</v>
      </c>
    </row>
    <row r="9" spans="1:16" s="36" customFormat="1" ht="13.3" thickTop="1" x14ac:dyDescent="0.35">
      <c r="A9" s="8" t="s">
        <v>77</v>
      </c>
      <c r="B9" s="9">
        <f>B6-B7+B4</f>
        <v>20000</v>
      </c>
      <c r="C9" s="9">
        <f t="shared" ref="C9:M9" si="1">B9+C6-C7</f>
        <v>20000</v>
      </c>
      <c r="D9" s="9">
        <f t="shared" si="1"/>
        <v>20000</v>
      </c>
      <c r="E9" s="9">
        <f t="shared" si="1"/>
        <v>20000</v>
      </c>
      <c r="F9" s="9">
        <f t="shared" si="1"/>
        <v>20000</v>
      </c>
      <c r="G9" s="9">
        <f t="shared" si="1"/>
        <v>20000</v>
      </c>
      <c r="H9" s="9">
        <f t="shared" si="1"/>
        <v>20000</v>
      </c>
      <c r="I9" s="9">
        <f t="shared" si="1"/>
        <v>20000</v>
      </c>
      <c r="J9" s="9">
        <f t="shared" si="1"/>
        <v>20250</v>
      </c>
      <c r="K9" s="9">
        <f t="shared" si="1"/>
        <v>22030</v>
      </c>
      <c r="L9" s="9">
        <f t="shared" si="1"/>
        <v>22030</v>
      </c>
      <c r="M9" s="9">
        <f t="shared" si="1"/>
        <v>22030</v>
      </c>
      <c r="N9" s="38"/>
      <c r="O9" s="38"/>
    </row>
    <row r="10" spans="1:16" s="36" customFormat="1" x14ac:dyDescent="0.35"/>
    <row r="11" spans="1:16" s="33" customFormat="1" ht="14.6" x14ac:dyDescent="0.35">
      <c r="A11" s="30" t="s">
        <v>1</v>
      </c>
      <c r="B11" s="31" t="s">
        <v>64</v>
      </c>
      <c r="C11" s="31" t="s">
        <v>65</v>
      </c>
      <c r="D11" s="31" t="s">
        <v>66</v>
      </c>
      <c r="E11" s="31" t="s">
        <v>67</v>
      </c>
      <c r="F11" s="31" t="s">
        <v>68</v>
      </c>
      <c r="G11" s="31" t="s">
        <v>69</v>
      </c>
      <c r="H11" s="31" t="s">
        <v>70</v>
      </c>
      <c r="I11" s="31" t="s">
        <v>71</v>
      </c>
      <c r="J11" s="31" t="s">
        <v>72</v>
      </c>
      <c r="K11" s="31" t="s">
        <v>73</v>
      </c>
      <c r="L11" s="31" t="s">
        <v>74</v>
      </c>
      <c r="M11" s="31" t="s">
        <v>75</v>
      </c>
      <c r="N11" s="32" t="s">
        <v>76</v>
      </c>
      <c r="O11" s="32" t="s">
        <v>84</v>
      </c>
      <c r="P11" s="49"/>
    </row>
    <row r="12" spans="1:16" s="33" customFormat="1" ht="12" x14ac:dyDescent="0.35">
      <c r="A12" s="39" t="s">
        <v>10</v>
      </c>
      <c r="B12" s="40"/>
      <c r="C12" s="40"/>
      <c r="D12" s="40"/>
      <c r="E12" s="40"/>
      <c r="F12" s="40"/>
      <c r="G12" s="40"/>
      <c r="H12" s="40"/>
      <c r="I12" s="40"/>
      <c r="J12" s="40"/>
      <c r="K12" s="40"/>
      <c r="L12" s="40"/>
      <c r="M12" s="40"/>
      <c r="N12" s="48">
        <f t="shared" ref="N12:N18" si="2">SUM(B12:M12)</f>
        <v>0</v>
      </c>
      <c r="O12" s="48">
        <f t="shared" ref="O12:O18" si="3">N12/COLUMNS(B12:M12)</f>
        <v>0</v>
      </c>
    </row>
    <row r="13" spans="1:16" s="33" customFormat="1" ht="12" x14ac:dyDescent="0.35">
      <c r="A13" s="39" t="s">
        <v>4</v>
      </c>
      <c r="B13" s="40"/>
      <c r="C13" s="40"/>
      <c r="D13" s="40"/>
      <c r="E13" s="40"/>
      <c r="F13" s="40"/>
      <c r="G13" s="40"/>
      <c r="H13" s="40"/>
      <c r="I13" s="40"/>
      <c r="J13" s="40"/>
      <c r="K13" s="40"/>
      <c r="L13" s="40"/>
      <c r="M13" s="40"/>
      <c r="N13" s="48">
        <f t="shared" si="2"/>
        <v>0</v>
      </c>
      <c r="O13" s="48">
        <f t="shared" si="3"/>
        <v>0</v>
      </c>
    </row>
    <row r="14" spans="1:16" s="33" customFormat="1" ht="12" x14ac:dyDescent="0.35">
      <c r="A14" s="39" t="s">
        <v>5</v>
      </c>
      <c r="B14" s="40"/>
      <c r="C14" s="40"/>
      <c r="D14" s="40"/>
      <c r="E14" s="40"/>
      <c r="F14" s="40"/>
      <c r="G14" s="40"/>
      <c r="H14" s="40"/>
      <c r="I14" s="40"/>
      <c r="J14" s="40"/>
      <c r="K14" s="40"/>
      <c r="L14" s="40"/>
      <c r="M14" s="40"/>
      <c r="N14" s="48">
        <f t="shared" si="2"/>
        <v>0</v>
      </c>
      <c r="O14" s="48">
        <f t="shared" si="3"/>
        <v>0</v>
      </c>
    </row>
    <row r="15" spans="1:16" s="33" customFormat="1" ht="12" x14ac:dyDescent="0.35">
      <c r="A15" s="39" t="s">
        <v>9</v>
      </c>
      <c r="B15" s="40"/>
      <c r="C15" s="40"/>
      <c r="D15" s="40"/>
      <c r="E15" s="40"/>
      <c r="F15" s="40"/>
      <c r="G15" s="40"/>
      <c r="H15" s="40"/>
      <c r="I15" s="40"/>
      <c r="J15" s="40"/>
      <c r="K15" s="40"/>
      <c r="L15" s="40"/>
      <c r="M15" s="40"/>
      <c r="N15" s="48">
        <f t="shared" si="2"/>
        <v>0</v>
      </c>
      <c r="O15" s="48">
        <f t="shared" si="3"/>
        <v>0</v>
      </c>
    </row>
    <row r="16" spans="1:16" s="33" customFormat="1" ht="12" x14ac:dyDescent="0.35">
      <c r="A16" s="39" t="s">
        <v>83</v>
      </c>
      <c r="B16" s="40"/>
      <c r="C16" s="40"/>
      <c r="D16" s="40"/>
      <c r="E16" s="40"/>
      <c r="F16" s="40"/>
      <c r="G16" s="40"/>
      <c r="H16" s="40"/>
      <c r="I16" s="40"/>
      <c r="J16" s="40"/>
      <c r="K16" s="40"/>
      <c r="L16" s="40"/>
      <c r="M16" s="40"/>
      <c r="N16" s="48">
        <f t="shared" si="2"/>
        <v>0</v>
      </c>
      <c r="O16" s="48">
        <f t="shared" si="3"/>
        <v>0</v>
      </c>
    </row>
    <row r="17" spans="1:16" s="33" customFormat="1" ht="12" x14ac:dyDescent="0.35">
      <c r="A17" s="39" t="s">
        <v>11</v>
      </c>
      <c r="B17" s="40"/>
      <c r="C17" s="40"/>
      <c r="D17" s="40"/>
      <c r="E17" s="40"/>
      <c r="F17" s="40"/>
      <c r="G17" s="40"/>
      <c r="H17" s="40"/>
      <c r="I17" s="40"/>
      <c r="J17" s="40"/>
      <c r="K17" s="40"/>
      <c r="L17" s="40"/>
      <c r="M17" s="40"/>
      <c r="N17" s="48">
        <f t="shared" si="2"/>
        <v>0</v>
      </c>
      <c r="O17" s="48">
        <f t="shared" si="3"/>
        <v>0</v>
      </c>
    </row>
    <row r="18" spans="1:16" s="33" customFormat="1" ht="12" x14ac:dyDescent="0.35">
      <c r="A18" s="39" t="s">
        <v>16</v>
      </c>
      <c r="B18" s="40"/>
      <c r="C18" s="40"/>
      <c r="D18" s="40"/>
      <c r="E18" s="40"/>
      <c r="F18" s="40"/>
      <c r="G18" s="40"/>
      <c r="H18" s="40"/>
      <c r="I18" s="40"/>
      <c r="J18" s="40">
        <v>3200</v>
      </c>
      <c r="K18" s="40">
        <v>3200</v>
      </c>
      <c r="L18" s="40"/>
      <c r="M18" s="40"/>
      <c r="N18" s="48">
        <f t="shared" si="2"/>
        <v>6400</v>
      </c>
      <c r="O18" s="48">
        <f t="shared" si="3"/>
        <v>533.33333333333337</v>
      </c>
    </row>
    <row r="19" spans="1:16" s="33" customFormat="1" ht="12" x14ac:dyDescent="0.35">
      <c r="A19" s="42" t="str">
        <f>"Total " &amp; Table2[[#Headers],[INCOME]]</f>
        <v>Total INCOME</v>
      </c>
      <c r="B19" s="43">
        <f>SUBTOTAL(109,Table2[JAN])</f>
        <v>0</v>
      </c>
      <c r="C19" s="43">
        <f>SUBTOTAL(109,Table2[FEB])</f>
        <v>0</v>
      </c>
      <c r="D19" s="43">
        <f>SUBTOTAL(109,Table2[MAR])</f>
        <v>0</v>
      </c>
      <c r="E19" s="43">
        <f>SUBTOTAL(109,Table2[APR])</f>
        <v>0</v>
      </c>
      <c r="F19" s="43">
        <f>SUBTOTAL(109,Table2[MAY])</f>
        <v>0</v>
      </c>
      <c r="G19" s="43">
        <f>SUBTOTAL(109,Table2[JUN])</f>
        <v>0</v>
      </c>
      <c r="H19" s="43">
        <f>SUBTOTAL(109,Table2[JUL])</f>
        <v>0</v>
      </c>
      <c r="I19" s="43">
        <f>SUBTOTAL(109,Table2[AUG])</f>
        <v>0</v>
      </c>
      <c r="J19" s="43">
        <f>SUBTOTAL(109,Table2[SEP])</f>
        <v>3200</v>
      </c>
      <c r="K19" s="43">
        <f>SUBTOTAL(109,Table2[OCT])</f>
        <v>3200</v>
      </c>
      <c r="L19" s="43">
        <f>SUBTOTAL(109,Table2[NOV])</f>
        <v>0</v>
      </c>
      <c r="M19" s="43">
        <f>SUBTOTAL(109,Table2[DEC])</f>
        <v>0</v>
      </c>
      <c r="N19" s="41">
        <f>SUBTOTAL(109,Table2[Total])</f>
        <v>6400</v>
      </c>
      <c r="O19" s="41">
        <f>Table2[[#Totals],[Total]]/COLUMNS(Table2[[#Totals],[JAN]:[DEC]])</f>
        <v>533.33333333333337</v>
      </c>
    </row>
    <row r="20" spans="1:16" s="33" customFormat="1" ht="10.75" x14ac:dyDescent="0.35">
      <c r="A20" s="44"/>
      <c r="B20" s="44"/>
      <c r="C20" s="44"/>
      <c r="D20" s="44"/>
      <c r="E20" s="44"/>
      <c r="F20" s="44"/>
      <c r="G20" s="44"/>
      <c r="H20" s="44"/>
      <c r="I20" s="44"/>
      <c r="J20" s="44"/>
      <c r="K20" s="44"/>
      <c r="L20" s="44"/>
      <c r="M20" s="44"/>
      <c r="N20" s="44"/>
      <c r="O20" s="44"/>
    </row>
    <row r="21" spans="1:16" s="33" customFormat="1" ht="14.6" x14ac:dyDescent="0.35">
      <c r="A21" s="30" t="s">
        <v>13</v>
      </c>
      <c r="B21" s="31" t="s">
        <v>64</v>
      </c>
      <c r="C21" s="31" t="s">
        <v>65</v>
      </c>
      <c r="D21" s="31" t="s">
        <v>66</v>
      </c>
      <c r="E21" s="31" t="s">
        <v>67</v>
      </c>
      <c r="F21" s="31" t="s">
        <v>68</v>
      </c>
      <c r="G21" s="31" t="s">
        <v>69</v>
      </c>
      <c r="H21" s="31" t="s">
        <v>70</v>
      </c>
      <c r="I21" s="31" t="s">
        <v>71</v>
      </c>
      <c r="J21" s="31" t="s">
        <v>72</v>
      </c>
      <c r="K21" s="31" t="s">
        <v>73</v>
      </c>
      <c r="L21" s="31" t="s">
        <v>74</v>
      </c>
      <c r="M21" s="31" t="s">
        <v>75</v>
      </c>
      <c r="N21" s="32" t="s">
        <v>76</v>
      </c>
      <c r="O21" s="32" t="s">
        <v>84</v>
      </c>
      <c r="P21" s="49"/>
    </row>
    <row r="22" spans="1:16" s="33" customFormat="1" ht="12" x14ac:dyDescent="0.35">
      <c r="A22" s="39" t="s">
        <v>51</v>
      </c>
      <c r="B22" s="40"/>
      <c r="C22" s="40"/>
      <c r="D22" s="40"/>
      <c r="E22" s="40"/>
      <c r="F22" s="40"/>
      <c r="G22" s="40"/>
      <c r="H22" s="40"/>
      <c r="I22" s="40"/>
      <c r="J22" s="40"/>
      <c r="K22" s="40"/>
      <c r="L22" s="40"/>
      <c r="M22" s="40"/>
      <c r="N22" s="48">
        <v>5000</v>
      </c>
      <c r="O22" s="48">
        <f t="shared" ref="O22:O34" si="4">N22/COLUMNS(B22:M22)</f>
        <v>416.66666666666669</v>
      </c>
    </row>
    <row r="23" spans="1:16" s="33" customFormat="1" ht="12" x14ac:dyDescent="0.35">
      <c r="A23" s="39" t="s">
        <v>59</v>
      </c>
      <c r="B23" s="40"/>
      <c r="C23" s="40"/>
      <c r="D23" s="40"/>
      <c r="E23" s="40"/>
      <c r="F23" s="40"/>
      <c r="G23" s="40"/>
      <c r="H23" s="40"/>
      <c r="I23" s="40"/>
      <c r="J23" s="40"/>
      <c r="K23" s="40"/>
      <c r="L23" s="40"/>
      <c r="M23" s="40"/>
      <c r="N23" s="48">
        <f t="shared" ref="N23:N34" si="5">SUM(B23:M23)</f>
        <v>0</v>
      </c>
      <c r="O23" s="48">
        <f t="shared" si="4"/>
        <v>0</v>
      </c>
    </row>
    <row r="24" spans="1:16" s="33" customFormat="1" ht="12" x14ac:dyDescent="0.35">
      <c r="A24" s="39" t="s">
        <v>14</v>
      </c>
      <c r="B24" s="40"/>
      <c r="C24" s="40"/>
      <c r="D24" s="40"/>
      <c r="E24" s="40"/>
      <c r="F24" s="40"/>
      <c r="G24" s="40"/>
      <c r="H24" s="40"/>
      <c r="I24" s="40"/>
      <c r="J24" s="40"/>
      <c r="K24" s="40"/>
      <c r="L24" s="40"/>
      <c r="M24" s="40"/>
      <c r="N24" s="48">
        <f t="shared" si="5"/>
        <v>0</v>
      </c>
      <c r="O24" s="48">
        <f t="shared" si="4"/>
        <v>0</v>
      </c>
    </row>
    <row r="25" spans="1:16" s="33" customFormat="1" ht="12" x14ac:dyDescent="0.35">
      <c r="A25" s="39" t="s">
        <v>50</v>
      </c>
      <c r="B25" s="40"/>
      <c r="C25" s="40"/>
      <c r="D25" s="40"/>
      <c r="E25" s="40"/>
      <c r="F25" s="40"/>
      <c r="G25" s="40"/>
      <c r="H25" s="40"/>
      <c r="I25" s="40"/>
      <c r="J25" s="40"/>
      <c r="K25" s="40"/>
      <c r="L25" s="40"/>
      <c r="M25" s="40"/>
      <c r="N25" s="48">
        <f t="shared" si="5"/>
        <v>0</v>
      </c>
      <c r="O25" s="48">
        <f t="shared" si="4"/>
        <v>0</v>
      </c>
    </row>
    <row r="26" spans="1:16" s="33" customFormat="1" ht="12" x14ac:dyDescent="0.35">
      <c r="A26" s="39" t="s">
        <v>49</v>
      </c>
      <c r="B26" s="40"/>
      <c r="C26" s="40"/>
      <c r="D26" s="40"/>
      <c r="E26" s="40"/>
      <c r="F26" s="40"/>
      <c r="G26" s="40"/>
      <c r="H26" s="40"/>
      <c r="I26" s="40"/>
      <c r="J26" s="40"/>
      <c r="K26" s="40"/>
      <c r="L26" s="40"/>
      <c r="M26" s="40"/>
      <c r="N26" s="48">
        <f t="shared" si="5"/>
        <v>0</v>
      </c>
      <c r="O26" s="48">
        <f t="shared" si="4"/>
        <v>0</v>
      </c>
    </row>
    <row r="27" spans="1:16" s="33" customFormat="1" ht="12" x14ac:dyDescent="0.35">
      <c r="A27" s="39" t="s">
        <v>18</v>
      </c>
      <c r="B27" s="40"/>
      <c r="C27" s="40"/>
      <c r="D27" s="40"/>
      <c r="E27" s="40"/>
      <c r="F27" s="40"/>
      <c r="G27" s="40"/>
      <c r="H27" s="40"/>
      <c r="I27" s="40"/>
      <c r="J27" s="40"/>
      <c r="K27" s="40"/>
      <c r="L27" s="40"/>
      <c r="M27" s="40"/>
      <c r="N27" s="48">
        <f t="shared" si="5"/>
        <v>0</v>
      </c>
      <c r="O27" s="48">
        <f t="shared" si="4"/>
        <v>0</v>
      </c>
    </row>
    <row r="28" spans="1:16" s="33" customFormat="1" ht="12" x14ac:dyDescent="0.35">
      <c r="A28" s="39" t="s">
        <v>48</v>
      </c>
      <c r="B28" s="40"/>
      <c r="C28" s="40"/>
      <c r="D28" s="40"/>
      <c r="E28" s="40"/>
      <c r="F28" s="40"/>
      <c r="G28" s="40"/>
      <c r="H28" s="40"/>
      <c r="I28" s="40"/>
      <c r="J28" s="40"/>
      <c r="K28" s="40"/>
      <c r="L28" s="40"/>
      <c r="M28" s="40"/>
      <c r="N28" s="48">
        <f t="shared" si="5"/>
        <v>0</v>
      </c>
      <c r="O28" s="48">
        <f t="shared" si="4"/>
        <v>0</v>
      </c>
    </row>
    <row r="29" spans="1:16" s="33" customFormat="1" ht="12" x14ac:dyDescent="0.35">
      <c r="A29" s="39" t="s">
        <v>15</v>
      </c>
      <c r="B29" s="40"/>
      <c r="C29" s="40"/>
      <c r="D29" s="40"/>
      <c r="E29" s="40"/>
      <c r="F29" s="40"/>
      <c r="G29" s="40"/>
      <c r="H29" s="40"/>
      <c r="I29" s="40"/>
      <c r="J29" s="40">
        <v>100</v>
      </c>
      <c r="K29" s="40">
        <v>100</v>
      </c>
      <c r="L29" s="40"/>
      <c r="M29" s="40"/>
      <c r="N29" s="48">
        <f t="shared" si="5"/>
        <v>200</v>
      </c>
      <c r="O29" s="48">
        <f t="shared" si="4"/>
        <v>16.666666666666668</v>
      </c>
    </row>
    <row r="30" spans="1:16" s="33" customFormat="1" ht="12" x14ac:dyDescent="0.35">
      <c r="A30" s="39" t="s">
        <v>47</v>
      </c>
      <c r="B30" s="40"/>
      <c r="C30" s="40"/>
      <c r="D30" s="40"/>
      <c r="E30" s="40"/>
      <c r="F30" s="40"/>
      <c r="G30" s="40"/>
      <c r="H30" s="40"/>
      <c r="I30" s="40"/>
      <c r="J30" s="40"/>
      <c r="K30" s="40"/>
      <c r="L30" s="40"/>
      <c r="M30" s="40"/>
      <c r="N30" s="48">
        <f t="shared" si="5"/>
        <v>0</v>
      </c>
      <c r="O30" s="48">
        <f t="shared" si="4"/>
        <v>0</v>
      </c>
    </row>
    <row r="31" spans="1:16" s="33" customFormat="1" ht="12" x14ac:dyDescent="0.35">
      <c r="A31" s="39" t="s">
        <v>46</v>
      </c>
      <c r="B31" s="40"/>
      <c r="C31" s="40"/>
      <c r="D31" s="40"/>
      <c r="E31" s="40"/>
      <c r="F31" s="40"/>
      <c r="G31" s="40"/>
      <c r="H31" s="40"/>
      <c r="I31" s="40"/>
      <c r="J31" s="40"/>
      <c r="K31" s="40"/>
      <c r="L31" s="40"/>
      <c r="M31" s="40"/>
      <c r="N31" s="48">
        <f t="shared" si="5"/>
        <v>0</v>
      </c>
      <c r="O31" s="48">
        <f t="shared" si="4"/>
        <v>0</v>
      </c>
    </row>
    <row r="32" spans="1:16" s="33" customFormat="1" ht="12" x14ac:dyDescent="0.35">
      <c r="A32" s="39" t="s">
        <v>45</v>
      </c>
      <c r="B32" s="40"/>
      <c r="C32" s="40"/>
      <c r="D32" s="40"/>
      <c r="E32" s="40"/>
      <c r="F32" s="40"/>
      <c r="G32" s="40"/>
      <c r="H32" s="40"/>
      <c r="I32" s="40"/>
      <c r="J32" s="40"/>
      <c r="K32" s="40"/>
      <c r="L32" s="40"/>
      <c r="M32" s="40"/>
      <c r="N32" s="48">
        <f t="shared" si="5"/>
        <v>0</v>
      </c>
      <c r="O32" s="48">
        <f t="shared" si="4"/>
        <v>0</v>
      </c>
    </row>
    <row r="33" spans="1:16" s="33" customFormat="1" ht="12" x14ac:dyDescent="0.35">
      <c r="A33" s="39" t="s">
        <v>17</v>
      </c>
      <c r="B33" s="40"/>
      <c r="C33" s="40"/>
      <c r="D33" s="40"/>
      <c r="E33" s="40"/>
      <c r="F33" s="40"/>
      <c r="G33" s="40"/>
      <c r="H33" s="40"/>
      <c r="I33" s="40"/>
      <c r="J33" s="40"/>
      <c r="K33" s="40"/>
      <c r="L33" s="40"/>
      <c r="M33" s="40"/>
      <c r="N33" s="48">
        <f t="shared" si="5"/>
        <v>0</v>
      </c>
      <c r="O33" s="48">
        <f t="shared" si="4"/>
        <v>0</v>
      </c>
    </row>
    <row r="34" spans="1:16" s="33" customFormat="1" ht="12" x14ac:dyDescent="0.35">
      <c r="A34" s="39" t="s">
        <v>16</v>
      </c>
      <c r="B34" s="40"/>
      <c r="C34" s="40"/>
      <c r="D34" s="40"/>
      <c r="E34" s="40"/>
      <c r="F34" s="40"/>
      <c r="G34" s="40"/>
      <c r="H34" s="40"/>
      <c r="I34" s="40"/>
      <c r="J34" s="40"/>
      <c r="K34" s="40"/>
      <c r="L34" s="40"/>
      <c r="M34" s="40"/>
      <c r="N34" s="48">
        <f t="shared" si="5"/>
        <v>0</v>
      </c>
      <c r="O34" s="48">
        <f t="shared" si="4"/>
        <v>0</v>
      </c>
    </row>
    <row r="35" spans="1:16" s="33" customFormat="1" ht="12" x14ac:dyDescent="0.35">
      <c r="A35" s="42" t="str">
        <f>"Total "&amp;Table3[[#Headers],[HOME EXPENSES]]</f>
        <v>Total HOME EXPENSES</v>
      </c>
      <c r="B35" s="43">
        <f>SUBTOTAL(109,Table3[JAN])</f>
        <v>0</v>
      </c>
      <c r="C35" s="43">
        <f>SUBTOTAL(109,Table3[FEB])</f>
        <v>0</v>
      </c>
      <c r="D35" s="43">
        <f>SUBTOTAL(109,Table3[MAR])</f>
        <v>0</v>
      </c>
      <c r="E35" s="43">
        <f>SUBTOTAL(109,Table3[APR])</f>
        <v>0</v>
      </c>
      <c r="F35" s="43">
        <f>SUBTOTAL(109,Table3[MAY])</f>
        <v>0</v>
      </c>
      <c r="G35" s="43">
        <f>SUBTOTAL(109,Table3[JUN])</f>
        <v>0</v>
      </c>
      <c r="H35" s="43">
        <f>SUBTOTAL(109,Table3[JUL])</f>
        <v>0</v>
      </c>
      <c r="I35" s="43">
        <f>SUBTOTAL(109,Table3[AUG])</f>
        <v>0</v>
      </c>
      <c r="J35" s="43">
        <f>SUBTOTAL(109,Table3[SEP])</f>
        <v>100</v>
      </c>
      <c r="K35" s="43">
        <f>SUBTOTAL(109,Table3[OCT])</f>
        <v>100</v>
      </c>
      <c r="L35" s="43">
        <f>SUBTOTAL(109,Table3[NOV])</f>
        <v>0</v>
      </c>
      <c r="M35" s="43">
        <f>SUBTOTAL(109,Table3[DEC])</f>
        <v>0</v>
      </c>
      <c r="N35" s="41">
        <f>SUBTOTAL(109,Table3[Total])</f>
        <v>5200</v>
      </c>
      <c r="O35" s="41">
        <f>Table3[[#Totals],[Total]]/COLUMNS(Table3[[#Totals],[JAN]:[DEC]])</f>
        <v>433.33333333333331</v>
      </c>
    </row>
    <row r="36" spans="1:16" s="33" customFormat="1" ht="10.75" x14ac:dyDescent="0.35">
      <c r="A36" s="45"/>
      <c r="B36" s="45"/>
      <c r="C36" s="45"/>
      <c r="D36" s="45"/>
      <c r="E36" s="45"/>
      <c r="F36" s="45"/>
      <c r="G36" s="45"/>
      <c r="H36" s="45"/>
      <c r="I36" s="45"/>
      <c r="J36" s="45"/>
      <c r="K36" s="45"/>
      <c r="L36" s="45"/>
      <c r="M36" s="45"/>
      <c r="N36" s="45"/>
      <c r="O36" s="45"/>
    </row>
    <row r="37" spans="1:16" s="33" customFormat="1" ht="14.6" x14ac:dyDescent="0.35">
      <c r="A37" s="30" t="s">
        <v>19</v>
      </c>
      <c r="B37" s="31" t="s">
        <v>64</v>
      </c>
      <c r="C37" s="31" t="s">
        <v>65</v>
      </c>
      <c r="D37" s="31" t="s">
        <v>66</v>
      </c>
      <c r="E37" s="31" t="s">
        <v>67</v>
      </c>
      <c r="F37" s="31" t="s">
        <v>68</v>
      </c>
      <c r="G37" s="31" t="s">
        <v>69</v>
      </c>
      <c r="H37" s="31" t="s">
        <v>70</v>
      </c>
      <c r="I37" s="31" t="s">
        <v>71</v>
      </c>
      <c r="J37" s="31" t="s">
        <v>72</v>
      </c>
      <c r="K37" s="31" t="s">
        <v>73</v>
      </c>
      <c r="L37" s="31" t="s">
        <v>74</v>
      </c>
      <c r="M37" s="31" t="s">
        <v>75</v>
      </c>
      <c r="N37" s="32" t="s">
        <v>76</v>
      </c>
      <c r="O37" s="32" t="s">
        <v>84</v>
      </c>
      <c r="P37" s="49"/>
    </row>
    <row r="38" spans="1:16" s="33" customFormat="1" ht="12" x14ac:dyDescent="0.35">
      <c r="A38" s="39" t="s">
        <v>20</v>
      </c>
      <c r="B38" s="40"/>
      <c r="C38" s="40"/>
      <c r="D38" s="40"/>
      <c r="E38" s="40"/>
      <c r="F38" s="40"/>
      <c r="G38" s="40"/>
      <c r="H38" s="40"/>
      <c r="I38" s="40"/>
      <c r="J38" s="40">
        <v>1000</v>
      </c>
      <c r="K38" s="40"/>
      <c r="L38" s="40"/>
      <c r="M38" s="40"/>
      <c r="N38" s="48">
        <f>SUM(B38:M38)</f>
        <v>1000</v>
      </c>
      <c r="O38" s="48">
        <f t="shared" ref="O38:O43" si="6">N38/COLUMNS(B38:M38)</f>
        <v>83.333333333333329</v>
      </c>
    </row>
    <row r="39" spans="1:16" s="33" customFormat="1" ht="12" x14ac:dyDescent="0.35">
      <c r="A39" s="39" t="s">
        <v>58</v>
      </c>
      <c r="B39" s="40"/>
      <c r="C39" s="40"/>
      <c r="D39" s="40"/>
      <c r="E39" s="40"/>
      <c r="F39" s="40"/>
      <c r="G39" s="40"/>
      <c r="H39" s="40"/>
      <c r="I39" s="40"/>
      <c r="J39" s="40"/>
      <c r="K39" s="40"/>
      <c r="L39" s="40"/>
      <c r="M39" s="40"/>
      <c r="N39" s="48">
        <f t="shared" ref="N39:N96" si="7">SUM(B39:M39)</f>
        <v>0</v>
      </c>
      <c r="O39" s="48">
        <f t="shared" si="6"/>
        <v>0</v>
      </c>
    </row>
    <row r="40" spans="1:16" s="33" customFormat="1" ht="12" x14ac:dyDescent="0.35">
      <c r="A40" s="39" t="s">
        <v>21</v>
      </c>
      <c r="B40" s="40"/>
      <c r="C40" s="40"/>
      <c r="D40" s="40"/>
      <c r="E40" s="40"/>
      <c r="F40" s="40"/>
      <c r="G40" s="40"/>
      <c r="H40" s="40"/>
      <c r="I40" s="40"/>
      <c r="J40" s="40"/>
      <c r="K40" s="40"/>
      <c r="L40" s="40"/>
      <c r="M40" s="40"/>
      <c r="N40" s="48">
        <f t="shared" si="7"/>
        <v>0</v>
      </c>
      <c r="O40" s="48">
        <f t="shared" si="6"/>
        <v>0</v>
      </c>
    </row>
    <row r="41" spans="1:16" s="33" customFormat="1" ht="12" x14ac:dyDescent="0.35">
      <c r="A41" s="39" t="s">
        <v>43</v>
      </c>
      <c r="B41" s="40"/>
      <c r="C41" s="40"/>
      <c r="D41" s="40"/>
      <c r="E41" s="40"/>
      <c r="F41" s="40"/>
      <c r="G41" s="40"/>
      <c r="H41" s="40"/>
      <c r="I41" s="40"/>
      <c r="J41" s="40"/>
      <c r="K41" s="40"/>
      <c r="L41" s="40"/>
      <c r="M41" s="40"/>
      <c r="N41" s="48">
        <f t="shared" si="7"/>
        <v>0</v>
      </c>
      <c r="O41" s="48">
        <f t="shared" si="6"/>
        <v>0</v>
      </c>
    </row>
    <row r="42" spans="1:16" s="33" customFormat="1" ht="12" x14ac:dyDescent="0.35">
      <c r="A42" s="39" t="s">
        <v>22</v>
      </c>
      <c r="B42" s="40"/>
      <c r="C42" s="40"/>
      <c r="D42" s="40"/>
      <c r="E42" s="40"/>
      <c r="F42" s="40"/>
      <c r="G42" s="40"/>
      <c r="H42" s="40"/>
      <c r="I42" s="40"/>
      <c r="J42" s="40"/>
      <c r="K42" s="40"/>
      <c r="L42" s="40"/>
      <c r="M42" s="40"/>
      <c r="N42" s="48">
        <f t="shared" si="7"/>
        <v>0</v>
      </c>
      <c r="O42" s="48">
        <f t="shared" si="6"/>
        <v>0</v>
      </c>
    </row>
    <row r="43" spans="1:16" s="33" customFormat="1" ht="12" x14ac:dyDescent="0.35">
      <c r="A43" s="39" t="s">
        <v>44</v>
      </c>
      <c r="B43" s="40"/>
      <c r="C43" s="40"/>
      <c r="D43" s="40"/>
      <c r="E43" s="40"/>
      <c r="F43" s="40"/>
      <c r="G43" s="40"/>
      <c r="H43" s="40"/>
      <c r="I43" s="40"/>
      <c r="J43" s="40"/>
      <c r="K43" s="40"/>
      <c r="L43" s="40"/>
      <c r="M43" s="40"/>
      <c r="N43" s="48">
        <f t="shared" si="7"/>
        <v>0</v>
      </c>
      <c r="O43" s="48">
        <f t="shared" si="6"/>
        <v>0</v>
      </c>
    </row>
    <row r="44" spans="1:16" s="33" customFormat="1" ht="12" x14ac:dyDescent="0.35">
      <c r="A44" s="39" t="s">
        <v>16</v>
      </c>
      <c r="B44" s="40"/>
      <c r="C44" s="40"/>
      <c r="D44" s="40"/>
      <c r="E44" s="40"/>
      <c r="F44" s="40"/>
      <c r="G44" s="40"/>
      <c r="H44" s="40"/>
      <c r="I44" s="40"/>
      <c r="J44" s="40">
        <v>20</v>
      </c>
      <c r="K44" s="40">
        <v>20</v>
      </c>
      <c r="L44" s="40"/>
      <c r="M44" s="40"/>
      <c r="N44" s="48">
        <f t="shared" si="7"/>
        <v>40</v>
      </c>
      <c r="O44" s="48">
        <f>N44/COLUMNS(B44:M44)</f>
        <v>3.3333333333333335</v>
      </c>
    </row>
    <row r="45" spans="1:16" s="33" customFormat="1" ht="12" x14ac:dyDescent="0.35">
      <c r="A45" s="42" t="str">
        <f>"Total "&amp;Table4[[#Headers],[TRANSPORTATION]]</f>
        <v>Total TRANSPORTATION</v>
      </c>
      <c r="B45" s="43">
        <f>SUBTOTAL(109,Table4[JAN])</f>
        <v>0</v>
      </c>
      <c r="C45" s="43">
        <f>SUBTOTAL(109,Table4[FEB])</f>
        <v>0</v>
      </c>
      <c r="D45" s="43">
        <f>SUBTOTAL(109,Table4[MAR])</f>
        <v>0</v>
      </c>
      <c r="E45" s="43">
        <f>SUBTOTAL(109,Table4[APR])</f>
        <v>0</v>
      </c>
      <c r="F45" s="43">
        <f>SUBTOTAL(109,Table4[MAY])</f>
        <v>0</v>
      </c>
      <c r="G45" s="43">
        <f>SUBTOTAL(109,Table4[JUN])</f>
        <v>0</v>
      </c>
      <c r="H45" s="43">
        <f>SUBTOTAL(109,Table4[JUL])</f>
        <v>0</v>
      </c>
      <c r="I45" s="43">
        <f>SUBTOTAL(109,Table4[AUG])</f>
        <v>0</v>
      </c>
      <c r="J45" s="43">
        <f>SUBTOTAL(109,Table4[SEP])</f>
        <v>1020</v>
      </c>
      <c r="K45" s="43">
        <f>SUBTOTAL(109,Table4[OCT])</f>
        <v>20</v>
      </c>
      <c r="L45" s="43">
        <f>SUBTOTAL(109,Table4[NOV])</f>
        <v>0</v>
      </c>
      <c r="M45" s="43">
        <f>SUBTOTAL(109,Table4[DEC])</f>
        <v>0</v>
      </c>
      <c r="N45" s="41">
        <f>SUBTOTAL(109,Table4[Total])</f>
        <v>1040</v>
      </c>
      <c r="O45" s="41">
        <f>Table4[[#Totals],[Total]]/COLUMNS(Table4[[#Totals],[JAN]:[DEC]])</f>
        <v>86.666666666666671</v>
      </c>
    </row>
    <row r="46" spans="1:16" s="33" customFormat="1" ht="10.75" x14ac:dyDescent="0.35">
      <c r="A46" s="45"/>
      <c r="B46" s="45"/>
      <c r="C46" s="45"/>
      <c r="D46" s="45"/>
      <c r="E46" s="45"/>
      <c r="F46" s="45"/>
      <c r="G46" s="45"/>
      <c r="H46" s="45"/>
      <c r="I46" s="45"/>
      <c r="J46" s="45"/>
      <c r="K46" s="45"/>
      <c r="L46" s="45"/>
      <c r="M46" s="45"/>
      <c r="N46" s="46"/>
      <c r="O46" s="46"/>
    </row>
    <row r="47" spans="1:16" s="33" customFormat="1" ht="14.6" x14ac:dyDescent="0.35">
      <c r="A47" s="30" t="s">
        <v>23</v>
      </c>
      <c r="B47" s="31" t="s">
        <v>64</v>
      </c>
      <c r="C47" s="31" t="s">
        <v>65</v>
      </c>
      <c r="D47" s="31" t="s">
        <v>66</v>
      </c>
      <c r="E47" s="31" t="s">
        <v>67</v>
      </c>
      <c r="F47" s="31" t="s">
        <v>68</v>
      </c>
      <c r="G47" s="31" t="s">
        <v>69</v>
      </c>
      <c r="H47" s="31" t="s">
        <v>70</v>
      </c>
      <c r="I47" s="31" t="s">
        <v>71</v>
      </c>
      <c r="J47" s="31" t="s">
        <v>72</v>
      </c>
      <c r="K47" s="31" t="s">
        <v>73</v>
      </c>
      <c r="L47" s="31" t="s">
        <v>74</v>
      </c>
      <c r="M47" s="31" t="s">
        <v>75</v>
      </c>
      <c r="N47" s="32" t="s">
        <v>76</v>
      </c>
      <c r="O47" s="32" t="s">
        <v>84</v>
      </c>
      <c r="P47" s="49"/>
    </row>
    <row r="48" spans="1:16" s="33" customFormat="1" ht="12" x14ac:dyDescent="0.35">
      <c r="A48" s="39" t="s">
        <v>56</v>
      </c>
      <c r="B48" s="40"/>
      <c r="C48" s="40"/>
      <c r="D48" s="40"/>
      <c r="E48" s="40"/>
      <c r="F48" s="40"/>
      <c r="G48" s="40"/>
      <c r="H48" s="40"/>
      <c r="I48" s="40"/>
      <c r="J48" s="40"/>
      <c r="K48" s="40"/>
      <c r="L48" s="40"/>
      <c r="M48" s="40"/>
      <c r="N48" s="48">
        <f t="shared" si="7"/>
        <v>0</v>
      </c>
      <c r="O48" s="48">
        <f t="shared" ref="O48:O53" si="8">N48/COLUMNS(B48:M48)</f>
        <v>0</v>
      </c>
    </row>
    <row r="49" spans="1:16" s="33" customFormat="1" ht="12" x14ac:dyDescent="0.35">
      <c r="A49" s="39" t="s">
        <v>24</v>
      </c>
      <c r="B49" s="40"/>
      <c r="C49" s="40"/>
      <c r="D49" s="40"/>
      <c r="E49" s="40"/>
      <c r="F49" s="40"/>
      <c r="G49" s="40"/>
      <c r="H49" s="40"/>
      <c r="I49" s="40"/>
      <c r="J49" s="40"/>
      <c r="K49" s="40"/>
      <c r="L49" s="40"/>
      <c r="M49" s="40"/>
      <c r="N49" s="48">
        <f t="shared" si="7"/>
        <v>0</v>
      </c>
      <c r="O49" s="48">
        <f t="shared" si="8"/>
        <v>0</v>
      </c>
    </row>
    <row r="50" spans="1:16" s="33" customFormat="1" ht="12" x14ac:dyDescent="0.35">
      <c r="A50" s="39" t="s">
        <v>25</v>
      </c>
      <c r="B50" s="40"/>
      <c r="C50" s="40"/>
      <c r="D50" s="40"/>
      <c r="E50" s="40"/>
      <c r="F50" s="40"/>
      <c r="G50" s="40"/>
      <c r="H50" s="40"/>
      <c r="I50" s="40"/>
      <c r="J50" s="40"/>
      <c r="K50" s="40"/>
      <c r="L50" s="40"/>
      <c r="M50" s="40"/>
      <c r="N50" s="48">
        <f t="shared" si="7"/>
        <v>0</v>
      </c>
      <c r="O50" s="48">
        <f t="shared" si="8"/>
        <v>0</v>
      </c>
    </row>
    <row r="51" spans="1:16" s="33" customFormat="1" ht="12" x14ac:dyDescent="0.35">
      <c r="A51" s="39" t="s">
        <v>26</v>
      </c>
      <c r="B51" s="40"/>
      <c r="C51" s="40"/>
      <c r="D51" s="40"/>
      <c r="E51" s="40"/>
      <c r="F51" s="40"/>
      <c r="G51" s="40"/>
      <c r="H51" s="40"/>
      <c r="I51" s="40"/>
      <c r="J51" s="40"/>
      <c r="K51" s="40"/>
      <c r="L51" s="40"/>
      <c r="M51" s="40"/>
      <c r="N51" s="48">
        <f t="shared" si="7"/>
        <v>0</v>
      </c>
      <c r="O51" s="48">
        <f t="shared" si="8"/>
        <v>0</v>
      </c>
    </row>
    <row r="52" spans="1:16" s="33" customFormat="1" ht="12" x14ac:dyDescent="0.35">
      <c r="A52" s="39" t="s">
        <v>57</v>
      </c>
      <c r="B52" s="40"/>
      <c r="C52" s="40"/>
      <c r="D52" s="40"/>
      <c r="E52" s="40"/>
      <c r="F52" s="40"/>
      <c r="G52" s="40"/>
      <c r="H52" s="40"/>
      <c r="I52" s="40"/>
      <c r="J52" s="40"/>
      <c r="K52" s="40"/>
      <c r="L52" s="40"/>
      <c r="M52" s="40"/>
      <c r="N52" s="48">
        <f t="shared" si="7"/>
        <v>0</v>
      </c>
      <c r="O52" s="48">
        <f t="shared" si="8"/>
        <v>0</v>
      </c>
    </row>
    <row r="53" spans="1:16" s="33" customFormat="1" ht="12" x14ac:dyDescent="0.35">
      <c r="A53" s="39" t="s">
        <v>61</v>
      </c>
      <c r="B53" s="40"/>
      <c r="C53" s="40"/>
      <c r="D53" s="40"/>
      <c r="E53" s="40"/>
      <c r="F53" s="40"/>
      <c r="G53" s="40"/>
      <c r="H53" s="40"/>
      <c r="I53" s="40"/>
      <c r="J53" s="40"/>
      <c r="K53" s="40"/>
      <c r="L53" s="40"/>
      <c r="M53" s="40"/>
      <c r="N53" s="48">
        <f t="shared" si="7"/>
        <v>0</v>
      </c>
      <c r="O53" s="48">
        <f t="shared" si="8"/>
        <v>0</v>
      </c>
    </row>
    <row r="54" spans="1:16" s="33" customFormat="1" ht="12" x14ac:dyDescent="0.35">
      <c r="A54" s="39" t="s">
        <v>16</v>
      </c>
      <c r="B54" s="40"/>
      <c r="C54" s="40"/>
      <c r="D54" s="40"/>
      <c r="E54" s="40"/>
      <c r="F54" s="40"/>
      <c r="G54" s="40"/>
      <c r="H54" s="40"/>
      <c r="I54" s="40"/>
      <c r="J54" s="40"/>
      <c r="K54" s="40"/>
      <c r="L54" s="40"/>
      <c r="M54" s="40"/>
      <c r="N54" s="48">
        <f t="shared" si="7"/>
        <v>0</v>
      </c>
      <c r="O54" s="48">
        <f>N54/COLUMNS(B54:M54)</f>
        <v>0</v>
      </c>
    </row>
    <row r="55" spans="1:16" s="33" customFormat="1" ht="12" x14ac:dyDescent="0.35">
      <c r="A55" s="42" t="str">
        <f>"Total "&amp;Table5[[#Headers],[HEALTH]]</f>
        <v>Total HEALTH</v>
      </c>
      <c r="B55" s="43">
        <f>SUBTOTAL(109,Table5[JAN])</f>
        <v>0</v>
      </c>
      <c r="C55" s="43">
        <f>SUBTOTAL(109,Table5[FEB])</f>
        <v>0</v>
      </c>
      <c r="D55" s="43">
        <f>SUBTOTAL(109,Table5[MAR])</f>
        <v>0</v>
      </c>
      <c r="E55" s="43">
        <f>SUBTOTAL(109,Table5[APR])</f>
        <v>0</v>
      </c>
      <c r="F55" s="43">
        <f>SUBTOTAL(109,Table5[MAY])</f>
        <v>0</v>
      </c>
      <c r="G55" s="43">
        <f>SUBTOTAL(109,Table5[JUN])</f>
        <v>0</v>
      </c>
      <c r="H55" s="43">
        <f>SUBTOTAL(109,Table5[JUL])</f>
        <v>0</v>
      </c>
      <c r="I55" s="43">
        <f>SUBTOTAL(109,Table5[AUG])</f>
        <v>0</v>
      </c>
      <c r="J55" s="43">
        <f>SUBTOTAL(109,Table5[SEP])</f>
        <v>0</v>
      </c>
      <c r="K55" s="43">
        <f>SUBTOTAL(109,Table5[OCT])</f>
        <v>0</v>
      </c>
      <c r="L55" s="43">
        <f>SUBTOTAL(109,Table5[NOV])</f>
        <v>0</v>
      </c>
      <c r="M55" s="43">
        <f>SUBTOTAL(109,Table5[DEC])</f>
        <v>0</v>
      </c>
      <c r="N55" s="43">
        <f>SUBTOTAL(109,Table5[Total])</f>
        <v>0</v>
      </c>
      <c r="O55" s="41">
        <f>Table5[[#Totals],[Total]]/COLUMNS(Table5[[#Totals],[JAN]:[DEC]])</f>
        <v>0</v>
      </c>
    </row>
    <row r="56" spans="1:16" s="33" customFormat="1" ht="10.75" x14ac:dyDescent="0.35">
      <c r="A56" s="45"/>
      <c r="B56" s="45"/>
      <c r="C56" s="45"/>
      <c r="D56" s="45"/>
      <c r="E56" s="45"/>
      <c r="F56" s="45"/>
      <c r="G56" s="45"/>
      <c r="H56" s="45"/>
      <c r="I56" s="45"/>
      <c r="J56" s="45"/>
      <c r="K56" s="45"/>
      <c r="L56" s="45"/>
      <c r="M56" s="45"/>
      <c r="N56" s="46"/>
      <c r="O56" s="46"/>
    </row>
    <row r="57" spans="1:16" s="33" customFormat="1" ht="14.6" x14ac:dyDescent="0.35">
      <c r="A57" s="30" t="s">
        <v>54</v>
      </c>
      <c r="B57" s="31" t="s">
        <v>64</v>
      </c>
      <c r="C57" s="31" t="s">
        <v>65</v>
      </c>
      <c r="D57" s="31" t="s">
        <v>66</v>
      </c>
      <c r="E57" s="31" t="s">
        <v>67</v>
      </c>
      <c r="F57" s="31" t="s">
        <v>68</v>
      </c>
      <c r="G57" s="31" t="s">
        <v>69</v>
      </c>
      <c r="H57" s="31" t="s">
        <v>70</v>
      </c>
      <c r="I57" s="31" t="s">
        <v>71</v>
      </c>
      <c r="J57" s="31" t="s">
        <v>72</v>
      </c>
      <c r="K57" s="31" t="s">
        <v>73</v>
      </c>
      <c r="L57" s="31" t="s">
        <v>74</v>
      </c>
      <c r="M57" s="31" t="s">
        <v>75</v>
      </c>
      <c r="N57" s="32" t="s">
        <v>76</v>
      </c>
      <c r="O57" s="32" t="s">
        <v>84</v>
      </c>
      <c r="P57" s="49"/>
    </row>
    <row r="58" spans="1:16" s="33" customFormat="1" ht="12" x14ac:dyDescent="0.35">
      <c r="A58" s="39" t="s">
        <v>8</v>
      </c>
      <c r="B58" s="40"/>
      <c r="C58" s="40"/>
      <c r="D58" s="40"/>
      <c r="E58" s="40"/>
      <c r="F58" s="40"/>
      <c r="G58" s="40"/>
      <c r="H58" s="40"/>
      <c r="I58" s="40"/>
      <c r="J58" s="40"/>
      <c r="K58" s="40"/>
      <c r="L58" s="40"/>
      <c r="M58" s="40"/>
      <c r="N58" s="48">
        <f t="shared" si="7"/>
        <v>0</v>
      </c>
      <c r="O58" s="48">
        <f>N58/COLUMNS(B58:M58)</f>
        <v>0</v>
      </c>
    </row>
    <row r="59" spans="1:16" s="33" customFormat="1" ht="12" x14ac:dyDescent="0.35">
      <c r="A59" s="39" t="s">
        <v>34</v>
      </c>
      <c r="B59" s="40"/>
      <c r="C59" s="40"/>
      <c r="D59" s="40"/>
      <c r="E59" s="40"/>
      <c r="F59" s="40"/>
      <c r="G59" s="40"/>
      <c r="H59" s="40"/>
      <c r="I59" s="40"/>
      <c r="J59" s="40"/>
      <c r="K59" s="40"/>
      <c r="L59" s="40"/>
      <c r="M59" s="40"/>
      <c r="N59" s="48">
        <f t="shared" si="7"/>
        <v>0</v>
      </c>
      <c r="O59" s="48">
        <f>N59/COLUMNS(B59:M59)</f>
        <v>0</v>
      </c>
    </row>
    <row r="60" spans="1:16" s="33" customFormat="1" ht="12" x14ac:dyDescent="0.35">
      <c r="A60" s="39" t="s">
        <v>35</v>
      </c>
      <c r="B60" s="40"/>
      <c r="C60" s="40"/>
      <c r="D60" s="40"/>
      <c r="E60" s="40"/>
      <c r="F60" s="40"/>
      <c r="G60" s="40"/>
      <c r="H60" s="40"/>
      <c r="I60" s="40"/>
      <c r="J60" s="40"/>
      <c r="K60" s="40"/>
      <c r="L60" s="40"/>
      <c r="M60" s="40"/>
      <c r="N60" s="48">
        <f t="shared" si="7"/>
        <v>0</v>
      </c>
      <c r="O60" s="48">
        <f>N60/COLUMNS(B60:M60)</f>
        <v>0</v>
      </c>
    </row>
    <row r="61" spans="1:16" s="33" customFormat="1" ht="12" x14ac:dyDescent="0.35">
      <c r="A61" s="39" t="s">
        <v>16</v>
      </c>
      <c r="B61" s="40"/>
      <c r="C61" s="40"/>
      <c r="D61" s="40"/>
      <c r="E61" s="40"/>
      <c r="F61" s="40"/>
      <c r="G61" s="40"/>
      <c r="H61" s="40"/>
      <c r="I61" s="40"/>
      <c r="J61" s="40"/>
      <c r="K61" s="40"/>
      <c r="L61" s="40"/>
      <c r="M61" s="40"/>
      <c r="N61" s="48">
        <f t="shared" si="7"/>
        <v>0</v>
      </c>
      <c r="O61" s="48">
        <f>N61/COLUMNS(B61:M61)</f>
        <v>0</v>
      </c>
    </row>
    <row r="62" spans="1:16" s="33" customFormat="1" ht="12" x14ac:dyDescent="0.35">
      <c r="A62" s="42" t="str">
        <f>"Total " &amp; Table6[[#Headers],[CHARITY/GIFTS]]</f>
        <v>Total CHARITY/GIFTS</v>
      </c>
      <c r="B62" s="43">
        <f>SUBTOTAL(109,Table6[JAN])</f>
        <v>0</v>
      </c>
      <c r="C62" s="43">
        <f>SUBTOTAL(109,Table6[FEB])</f>
        <v>0</v>
      </c>
      <c r="D62" s="43">
        <f>SUBTOTAL(109,Table6[MAR])</f>
        <v>0</v>
      </c>
      <c r="E62" s="43">
        <f>SUBTOTAL(109,Table6[APR])</f>
        <v>0</v>
      </c>
      <c r="F62" s="43">
        <f>SUBTOTAL(109,Table6[MAY])</f>
        <v>0</v>
      </c>
      <c r="G62" s="43">
        <f>SUBTOTAL(109,Table6[JUN])</f>
        <v>0</v>
      </c>
      <c r="H62" s="43">
        <f>SUBTOTAL(109,Table6[JUL])</f>
        <v>0</v>
      </c>
      <c r="I62" s="43">
        <f>SUBTOTAL(109,Table6[AUG])</f>
        <v>0</v>
      </c>
      <c r="J62" s="43">
        <f>SUBTOTAL(109,Table6[SEP])</f>
        <v>0</v>
      </c>
      <c r="K62" s="43">
        <f>SUBTOTAL(109,Table6[OCT])</f>
        <v>0</v>
      </c>
      <c r="L62" s="43">
        <f>SUBTOTAL(109,Table6[NOV])</f>
        <v>0</v>
      </c>
      <c r="M62" s="43">
        <f>SUBTOTAL(109,Table6[DEC])</f>
        <v>0</v>
      </c>
      <c r="N62" s="41">
        <f>SUBTOTAL(109,Table6[Total])</f>
        <v>0</v>
      </c>
      <c r="O62" s="41">
        <f>Table6[[#Totals],[Total]]/COLUMNS(Table6[[#Totals],[JAN]:[DEC]])</f>
        <v>0</v>
      </c>
    </row>
    <row r="63" spans="1:16" s="33" customFormat="1" x14ac:dyDescent="0.35">
      <c r="A63" s="47"/>
      <c r="B63" s="5"/>
      <c r="C63" s="5"/>
      <c r="D63" s="5"/>
      <c r="E63" s="5"/>
      <c r="F63" s="5"/>
      <c r="G63" s="5"/>
      <c r="H63" s="5"/>
      <c r="I63" s="5"/>
      <c r="J63" s="5"/>
      <c r="K63" s="5"/>
      <c r="L63" s="5"/>
      <c r="M63" s="5"/>
      <c r="N63" s="46"/>
      <c r="O63" s="46"/>
    </row>
    <row r="64" spans="1:16" s="33" customFormat="1" ht="14.6" x14ac:dyDescent="0.35">
      <c r="A64" s="30" t="s">
        <v>32</v>
      </c>
      <c r="B64" s="31" t="s">
        <v>64</v>
      </c>
      <c r="C64" s="31" t="s">
        <v>65</v>
      </c>
      <c r="D64" s="31" t="s">
        <v>66</v>
      </c>
      <c r="E64" s="31" t="s">
        <v>67</v>
      </c>
      <c r="F64" s="31" t="s">
        <v>68</v>
      </c>
      <c r="G64" s="31" t="s">
        <v>69</v>
      </c>
      <c r="H64" s="31" t="s">
        <v>70</v>
      </c>
      <c r="I64" s="31" t="s">
        <v>71</v>
      </c>
      <c r="J64" s="31" t="s">
        <v>72</v>
      </c>
      <c r="K64" s="31" t="s">
        <v>73</v>
      </c>
      <c r="L64" s="31" t="s">
        <v>74</v>
      </c>
      <c r="M64" s="31" t="s">
        <v>75</v>
      </c>
      <c r="N64" s="32" t="s">
        <v>76</v>
      </c>
      <c r="O64" s="32" t="s">
        <v>84</v>
      </c>
      <c r="P64" s="49"/>
    </row>
    <row r="65" spans="1:16" s="33" customFormat="1" ht="12" x14ac:dyDescent="0.35">
      <c r="A65" s="39" t="s">
        <v>7</v>
      </c>
      <c r="B65" s="40"/>
      <c r="C65" s="40"/>
      <c r="D65" s="40"/>
      <c r="E65" s="40"/>
      <c r="F65" s="40"/>
      <c r="G65" s="40"/>
      <c r="H65" s="40"/>
      <c r="I65" s="40"/>
      <c r="J65" s="40"/>
      <c r="K65" s="40"/>
      <c r="L65" s="40"/>
      <c r="M65" s="40"/>
      <c r="N65" s="48">
        <f t="shared" si="7"/>
        <v>0</v>
      </c>
      <c r="O65" s="48">
        <f t="shared" ref="O65:O72" si="9">N65/COLUMNS(B65:M65)</f>
        <v>0</v>
      </c>
    </row>
    <row r="66" spans="1:16" s="33" customFormat="1" ht="12" x14ac:dyDescent="0.35">
      <c r="A66" s="39" t="s">
        <v>33</v>
      </c>
      <c r="B66" s="40"/>
      <c r="C66" s="40"/>
      <c r="D66" s="40"/>
      <c r="E66" s="40"/>
      <c r="F66" s="40"/>
      <c r="G66" s="40"/>
      <c r="H66" s="40"/>
      <c r="I66" s="40"/>
      <c r="J66" s="40"/>
      <c r="K66" s="40"/>
      <c r="L66" s="40"/>
      <c r="M66" s="40"/>
      <c r="N66" s="48">
        <f t="shared" si="7"/>
        <v>0</v>
      </c>
      <c r="O66" s="48">
        <f t="shared" si="9"/>
        <v>0</v>
      </c>
    </row>
    <row r="67" spans="1:16" s="33" customFormat="1" ht="12" x14ac:dyDescent="0.35">
      <c r="A67" s="39" t="s">
        <v>6</v>
      </c>
      <c r="B67" s="40"/>
      <c r="C67" s="40"/>
      <c r="D67" s="40"/>
      <c r="E67" s="40"/>
      <c r="F67" s="40"/>
      <c r="G67" s="40"/>
      <c r="H67" s="40"/>
      <c r="I67" s="40"/>
      <c r="J67" s="40">
        <v>100</v>
      </c>
      <c r="K67" s="40">
        <v>100</v>
      </c>
      <c r="L67" s="40"/>
      <c r="M67" s="40"/>
      <c r="N67" s="48">
        <f t="shared" si="7"/>
        <v>200</v>
      </c>
      <c r="O67" s="48">
        <f t="shared" si="9"/>
        <v>16.666666666666668</v>
      </c>
    </row>
    <row r="68" spans="1:16" s="33" customFormat="1" ht="12" x14ac:dyDescent="0.35">
      <c r="A68" s="39" t="s">
        <v>55</v>
      </c>
      <c r="B68" s="40"/>
      <c r="C68" s="40"/>
      <c r="D68" s="40"/>
      <c r="E68" s="40"/>
      <c r="F68" s="40"/>
      <c r="G68" s="40"/>
      <c r="H68" s="40"/>
      <c r="I68" s="40"/>
      <c r="J68" s="40"/>
      <c r="K68" s="40"/>
      <c r="L68" s="40"/>
      <c r="M68" s="40"/>
      <c r="N68" s="48">
        <f t="shared" si="7"/>
        <v>0</v>
      </c>
      <c r="O68" s="48">
        <f t="shared" si="9"/>
        <v>0</v>
      </c>
    </row>
    <row r="69" spans="1:16" s="33" customFormat="1" ht="12" x14ac:dyDescent="0.35">
      <c r="A69" s="39" t="s">
        <v>80</v>
      </c>
      <c r="B69" s="40"/>
      <c r="C69" s="40"/>
      <c r="D69" s="40"/>
      <c r="E69" s="40"/>
      <c r="F69" s="40"/>
      <c r="G69" s="40"/>
      <c r="H69" s="40"/>
      <c r="I69" s="40"/>
      <c r="J69" s="40"/>
      <c r="K69" s="40"/>
      <c r="L69" s="40"/>
      <c r="M69" s="40"/>
      <c r="N69" s="48">
        <f t="shared" si="7"/>
        <v>0</v>
      </c>
      <c r="O69" s="48">
        <f t="shared" si="9"/>
        <v>0</v>
      </c>
    </row>
    <row r="70" spans="1:16" s="33" customFormat="1" ht="12" x14ac:dyDescent="0.35">
      <c r="A70" s="39" t="s">
        <v>52</v>
      </c>
      <c r="B70" s="40"/>
      <c r="C70" s="40"/>
      <c r="D70" s="40"/>
      <c r="E70" s="40"/>
      <c r="F70" s="40"/>
      <c r="G70" s="40"/>
      <c r="H70" s="40"/>
      <c r="I70" s="40"/>
      <c r="J70" s="40">
        <v>1000</v>
      </c>
      <c r="K70" s="40">
        <v>1000</v>
      </c>
      <c r="L70" s="40"/>
      <c r="M70" s="40"/>
      <c r="N70" s="48">
        <f t="shared" si="7"/>
        <v>2000</v>
      </c>
      <c r="O70" s="48">
        <f t="shared" si="9"/>
        <v>166.66666666666666</v>
      </c>
    </row>
    <row r="71" spans="1:16" s="33" customFormat="1" ht="12" x14ac:dyDescent="0.35">
      <c r="A71" s="39" t="s">
        <v>53</v>
      </c>
      <c r="B71" s="40"/>
      <c r="C71" s="40"/>
      <c r="D71" s="40"/>
      <c r="E71" s="40"/>
      <c r="F71" s="40"/>
      <c r="G71" s="40"/>
      <c r="H71" s="40"/>
      <c r="I71" s="40"/>
      <c r="J71" s="40">
        <v>30</v>
      </c>
      <c r="K71" s="40"/>
      <c r="L71" s="40"/>
      <c r="M71" s="40"/>
      <c r="N71" s="48">
        <f t="shared" si="7"/>
        <v>30</v>
      </c>
      <c r="O71" s="48">
        <f t="shared" si="9"/>
        <v>2.5</v>
      </c>
    </row>
    <row r="72" spans="1:16" s="33" customFormat="1" ht="12" x14ac:dyDescent="0.35">
      <c r="A72" s="39" t="s">
        <v>62</v>
      </c>
      <c r="B72" s="40"/>
      <c r="C72" s="40"/>
      <c r="D72" s="40"/>
      <c r="E72" s="40"/>
      <c r="F72" s="40"/>
      <c r="G72" s="40"/>
      <c r="H72" s="40"/>
      <c r="I72" s="40"/>
      <c r="J72" s="40"/>
      <c r="K72" s="40"/>
      <c r="L72" s="40"/>
      <c r="M72" s="40"/>
      <c r="N72" s="48">
        <f>SUM(B72:M72)</f>
        <v>0</v>
      </c>
      <c r="O72" s="48">
        <f t="shared" si="9"/>
        <v>0</v>
      </c>
    </row>
    <row r="73" spans="1:16" s="33" customFormat="1" ht="12" x14ac:dyDescent="0.35">
      <c r="A73" s="39" t="s">
        <v>16</v>
      </c>
      <c r="B73" s="40"/>
      <c r="C73" s="40"/>
      <c r="D73" s="40"/>
      <c r="E73" s="40"/>
      <c r="F73" s="40"/>
      <c r="G73" s="40"/>
      <c r="H73" s="40"/>
      <c r="I73" s="40"/>
      <c r="J73" s="40"/>
      <c r="K73" s="40"/>
      <c r="L73" s="40"/>
      <c r="M73" s="40"/>
      <c r="N73" s="48">
        <f t="shared" si="7"/>
        <v>0</v>
      </c>
      <c r="O73" s="48">
        <f>N73/COLUMNS(B73:M73)</f>
        <v>0</v>
      </c>
    </row>
    <row r="74" spans="1:16" s="33" customFormat="1" ht="12" x14ac:dyDescent="0.35">
      <c r="A74" s="42" t="str">
        <f>"Total " &amp; Table7[[#Headers],[DAILY LIVING]]</f>
        <v>Total DAILY LIVING</v>
      </c>
      <c r="B74" s="43">
        <f>SUBTOTAL(109,Table7[JAN])</f>
        <v>0</v>
      </c>
      <c r="C74" s="43">
        <f>SUBTOTAL(109,Table7[FEB])</f>
        <v>0</v>
      </c>
      <c r="D74" s="43">
        <f>SUBTOTAL(109,Table7[MAR])</f>
        <v>0</v>
      </c>
      <c r="E74" s="43">
        <f>SUBTOTAL(109,Table7[APR])</f>
        <v>0</v>
      </c>
      <c r="F74" s="43">
        <f>SUBTOTAL(109,Table7[MAY])</f>
        <v>0</v>
      </c>
      <c r="G74" s="43">
        <f>SUBTOTAL(109,Table7[JUN])</f>
        <v>0</v>
      </c>
      <c r="H74" s="43">
        <f>SUBTOTAL(109,Table7[JUL])</f>
        <v>0</v>
      </c>
      <c r="I74" s="43">
        <f>SUBTOTAL(109,Table7[AUG])</f>
        <v>0</v>
      </c>
      <c r="J74" s="43">
        <f>SUBTOTAL(109,Table7[SEP])</f>
        <v>1130</v>
      </c>
      <c r="K74" s="43">
        <f>SUBTOTAL(109,Table7[OCT])</f>
        <v>1100</v>
      </c>
      <c r="L74" s="43">
        <f>SUBTOTAL(109,Table7[NOV])</f>
        <v>0</v>
      </c>
      <c r="M74" s="43">
        <f>SUBTOTAL(109,Table7[DEC])</f>
        <v>0</v>
      </c>
      <c r="N74" s="41">
        <f>SUBTOTAL(109,Table7[Total])</f>
        <v>2230</v>
      </c>
      <c r="O74" s="41">
        <f>Table7[[#Totals],[Total]]/COLUMNS(Table7[[#Totals],[JAN]:[DEC]])</f>
        <v>185.83333333333334</v>
      </c>
    </row>
    <row r="75" spans="1:16" s="33" customFormat="1" ht="10.75" x14ac:dyDescent="0.35">
      <c r="A75" s="45"/>
      <c r="B75" s="45"/>
      <c r="C75" s="45"/>
      <c r="D75" s="45"/>
      <c r="E75" s="45"/>
      <c r="F75" s="45"/>
      <c r="G75" s="45"/>
      <c r="H75" s="45"/>
      <c r="I75" s="45"/>
      <c r="J75" s="45"/>
      <c r="K75" s="45"/>
      <c r="L75" s="45"/>
      <c r="M75" s="45"/>
      <c r="N75" s="46"/>
      <c r="O75" s="46"/>
    </row>
    <row r="76" spans="1:16" s="33" customFormat="1" ht="14.6" x14ac:dyDescent="0.35">
      <c r="A76" s="30" t="s">
        <v>27</v>
      </c>
      <c r="B76" s="31" t="s">
        <v>64</v>
      </c>
      <c r="C76" s="31" t="s">
        <v>65</v>
      </c>
      <c r="D76" s="31" t="s">
        <v>66</v>
      </c>
      <c r="E76" s="31" t="s">
        <v>67</v>
      </c>
      <c r="F76" s="31" t="s">
        <v>68</v>
      </c>
      <c r="G76" s="31" t="s">
        <v>69</v>
      </c>
      <c r="H76" s="31" t="s">
        <v>70</v>
      </c>
      <c r="I76" s="31" t="s">
        <v>71</v>
      </c>
      <c r="J76" s="31" t="s">
        <v>72</v>
      </c>
      <c r="K76" s="31" t="s">
        <v>73</v>
      </c>
      <c r="L76" s="31" t="s">
        <v>74</v>
      </c>
      <c r="M76" s="31" t="s">
        <v>75</v>
      </c>
      <c r="N76" s="32" t="s">
        <v>76</v>
      </c>
      <c r="O76" s="32" t="s">
        <v>84</v>
      </c>
      <c r="P76" s="49"/>
    </row>
    <row r="77" spans="1:16" s="33" customFormat="1" ht="12" x14ac:dyDescent="0.35">
      <c r="A77" s="39" t="s">
        <v>129</v>
      </c>
      <c r="B77" s="40"/>
      <c r="C77" s="40"/>
      <c r="D77" s="40"/>
      <c r="E77" s="40"/>
      <c r="F77" s="40"/>
      <c r="G77" s="40"/>
      <c r="H77" s="40"/>
      <c r="I77" s="40"/>
      <c r="J77" s="40"/>
      <c r="K77" s="40"/>
      <c r="L77" s="40"/>
      <c r="M77" s="40"/>
      <c r="N77" s="48">
        <f t="shared" si="7"/>
        <v>0</v>
      </c>
      <c r="O77" s="48">
        <f t="shared" ref="O77:O86" si="10">N77/COLUMNS(B77:M77)</f>
        <v>0</v>
      </c>
    </row>
    <row r="78" spans="1:16" s="33" customFormat="1" ht="12" x14ac:dyDescent="0.35">
      <c r="A78" s="39" t="s">
        <v>131</v>
      </c>
      <c r="B78" s="40"/>
      <c r="C78" s="40"/>
      <c r="D78" s="40"/>
      <c r="E78" s="40"/>
      <c r="F78" s="40"/>
      <c r="G78" s="40"/>
      <c r="H78" s="40"/>
      <c r="I78" s="40"/>
      <c r="J78" s="40">
        <v>500</v>
      </c>
      <c r="K78" s="40"/>
      <c r="L78" s="40"/>
      <c r="M78" s="40"/>
      <c r="N78" s="48">
        <f t="shared" ref="N78" si="11">SUM(B78:M78)</f>
        <v>500</v>
      </c>
      <c r="O78" s="48">
        <f t="shared" ref="O78" si="12">N78/COLUMNS(B78:M78)</f>
        <v>41.666666666666664</v>
      </c>
    </row>
    <row r="79" spans="1:16" s="33" customFormat="1" ht="12" x14ac:dyDescent="0.35">
      <c r="A79" s="39" t="s">
        <v>132</v>
      </c>
      <c r="B79" s="40"/>
      <c r="C79" s="40"/>
      <c r="D79" s="40"/>
      <c r="E79" s="40"/>
      <c r="F79" s="40"/>
      <c r="G79" s="40"/>
      <c r="H79" s="40"/>
      <c r="I79" s="40"/>
      <c r="J79" s="40"/>
      <c r="K79" s="40"/>
      <c r="L79" s="40"/>
      <c r="M79" s="40"/>
      <c r="N79" s="48">
        <f t="shared" ref="N79" si="13">SUM(B79:M79)</f>
        <v>0</v>
      </c>
      <c r="O79" s="48">
        <f t="shared" ref="O79" si="14">N79/COLUMNS(B79:M79)</f>
        <v>0</v>
      </c>
    </row>
    <row r="80" spans="1:16" s="33" customFormat="1" ht="12" x14ac:dyDescent="0.35">
      <c r="A80" s="39" t="s">
        <v>128</v>
      </c>
      <c r="B80" s="40"/>
      <c r="C80" s="40"/>
      <c r="D80" s="40"/>
      <c r="E80" s="40"/>
      <c r="F80" s="40"/>
      <c r="G80" s="40"/>
      <c r="H80" s="40"/>
      <c r="I80" s="40"/>
      <c r="J80" s="40">
        <v>200</v>
      </c>
      <c r="K80" s="40">
        <v>200</v>
      </c>
      <c r="L80" s="40"/>
      <c r="M80" s="40"/>
      <c r="N80" s="48">
        <f t="shared" si="7"/>
        <v>400</v>
      </c>
      <c r="O80" s="48">
        <f t="shared" si="10"/>
        <v>33.333333333333336</v>
      </c>
    </row>
    <row r="81" spans="1:16" s="33" customFormat="1" ht="12" x14ac:dyDescent="0.35">
      <c r="A81" s="39" t="s">
        <v>30</v>
      </c>
      <c r="B81" s="40"/>
      <c r="C81" s="40"/>
      <c r="D81" s="40"/>
      <c r="E81" s="40"/>
      <c r="F81" s="40"/>
      <c r="G81" s="40"/>
      <c r="H81" s="40"/>
      <c r="I81" s="40"/>
      <c r="J81" s="40"/>
      <c r="K81" s="40"/>
      <c r="L81" s="40"/>
      <c r="M81" s="40"/>
      <c r="N81" s="48">
        <f t="shared" si="7"/>
        <v>0</v>
      </c>
      <c r="O81" s="48">
        <f t="shared" si="10"/>
        <v>0</v>
      </c>
    </row>
    <row r="82" spans="1:16" s="33" customFormat="1" ht="12" x14ac:dyDescent="0.35">
      <c r="A82" s="39" t="s">
        <v>130</v>
      </c>
      <c r="B82" s="40"/>
      <c r="C82" s="40"/>
      <c r="D82" s="40"/>
      <c r="E82" s="40"/>
      <c r="F82" s="40"/>
      <c r="G82" s="40"/>
      <c r="H82" s="40"/>
      <c r="I82" s="40"/>
      <c r="J82" s="40"/>
      <c r="K82" s="40"/>
      <c r="L82" s="40"/>
      <c r="M82" s="40"/>
      <c r="N82" s="48">
        <f t="shared" si="7"/>
        <v>0</v>
      </c>
      <c r="O82" s="48">
        <f t="shared" si="10"/>
        <v>0</v>
      </c>
    </row>
    <row r="83" spans="1:16" s="33" customFormat="1" ht="12" x14ac:dyDescent="0.35">
      <c r="A83" s="39" t="s">
        <v>133</v>
      </c>
      <c r="B83" s="40"/>
      <c r="C83" s="40"/>
      <c r="D83" s="40"/>
      <c r="E83" s="40"/>
      <c r="F83" s="40"/>
      <c r="G83" s="40"/>
      <c r="H83" s="40"/>
      <c r="I83" s="40"/>
      <c r="J83" s="40"/>
      <c r="K83" s="40"/>
      <c r="L83" s="40"/>
      <c r="M83" s="40"/>
      <c r="N83" s="48">
        <f t="shared" ref="N83:N84" si="15">SUM(B83:M83)</f>
        <v>0</v>
      </c>
      <c r="O83" s="48">
        <f t="shared" ref="O83:O84" si="16">N83/COLUMNS(B83:M83)</f>
        <v>0</v>
      </c>
    </row>
    <row r="84" spans="1:16" s="33" customFormat="1" ht="12" x14ac:dyDescent="0.35">
      <c r="A84" s="39" t="s">
        <v>134</v>
      </c>
      <c r="B84" s="40"/>
      <c r="C84" s="40"/>
      <c r="D84" s="40"/>
      <c r="E84" s="40"/>
      <c r="F84" s="40"/>
      <c r="G84" s="40"/>
      <c r="H84" s="40"/>
      <c r="I84" s="40"/>
      <c r="J84" s="40"/>
      <c r="K84" s="40"/>
      <c r="L84" s="40"/>
      <c r="M84" s="40"/>
      <c r="N84" s="48">
        <f t="shared" si="15"/>
        <v>0</v>
      </c>
      <c r="O84" s="48">
        <f t="shared" si="16"/>
        <v>0</v>
      </c>
    </row>
    <row r="85" spans="1:16" s="33" customFormat="1" ht="12" x14ac:dyDescent="0.35">
      <c r="A85" s="39" t="s">
        <v>135</v>
      </c>
      <c r="B85" s="40"/>
      <c r="C85" s="40"/>
      <c r="D85" s="40"/>
      <c r="E85" s="40"/>
      <c r="F85" s="40"/>
      <c r="G85" s="40"/>
      <c r="H85" s="40"/>
      <c r="I85" s="40"/>
      <c r="J85" s="40"/>
      <c r="K85" s="40"/>
      <c r="L85" s="40"/>
      <c r="M85" s="40"/>
      <c r="N85" s="48">
        <f>SUM(B85:M85)</f>
        <v>0</v>
      </c>
      <c r="O85" s="48">
        <f>N85/COLUMNS(B85:M85)</f>
        <v>0</v>
      </c>
    </row>
    <row r="86" spans="1:16" s="33" customFormat="1" ht="12" x14ac:dyDescent="0.35">
      <c r="A86" s="39" t="s">
        <v>60</v>
      </c>
      <c r="B86" s="40"/>
      <c r="C86" s="40"/>
      <c r="D86" s="40"/>
      <c r="E86" s="40"/>
      <c r="F86" s="40"/>
      <c r="G86" s="40"/>
      <c r="H86" s="40"/>
      <c r="I86" s="40"/>
      <c r="J86" s="40"/>
      <c r="K86" s="40"/>
      <c r="L86" s="40"/>
      <c r="M86" s="40"/>
      <c r="N86" s="48">
        <f t="shared" si="7"/>
        <v>0</v>
      </c>
      <c r="O86" s="48">
        <f t="shared" si="10"/>
        <v>0</v>
      </c>
    </row>
    <row r="87" spans="1:16" s="33" customFormat="1" ht="12" x14ac:dyDescent="0.35">
      <c r="A87" s="39" t="s">
        <v>16</v>
      </c>
      <c r="B87" s="40"/>
      <c r="C87" s="40"/>
      <c r="D87" s="40"/>
      <c r="E87" s="40"/>
      <c r="F87" s="40"/>
      <c r="G87" s="40"/>
      <c r="H87" s="40"/>
      <c r="I87" s="40"/>
      <c r="J87" s="40"/>
      <c r="K87" s="40"/>
      <c r="L87" s="40"/>
      <c r="M87" s="40"/>
      <c r="N87" s="48">
        <f t="shared" si="7"/>
        <v>0</v>
      </c>
      <c r="O87" s="48">
        <f>N87/COLUMNS(B87:M87)</f>
        <v>0</v>
      </c>
    </row>
    <row r="88" spans="1:16" s="33" customFormat="1" ht="12" x14ac:dyDescent="0.35">
      <c r="A88" s="42" t="str">
        <f>"Total " &amp; Table8[[#Headers],[ENTERTAINMENT]]</f>
        <v>Total ENTERTAINMENT</v>
      </c>
      <c r="B88" s="43">
        <f>SUBTOTAL(109,Table8[JAN])</f>
        <v>0</v>
      </c>
      <c r="C88" s="43">
        <f>SUBTOTAL(109,Table8[FEB])</f>
        <v>0</v>
      </c>
      <c r="D88" s="43">
        <f>SUBTOTAL(109,Table8[MAR])</f>
        <v>0</v>
      </c>
      <c r="E88" s="43">
        <f>SUBTOTAL(109,Table8[APR])</f>
        <v>0</v>
      </c>
      <c r="F88" s="43">
        <f>SUBTOTAL(109,Table8[MAY])</f>
        <v>0</v>
      </c>
      <c r="G88" s="43">
        <f>SUBTOTAL(109,Table8[JUN])</f>
        <v>0</v>
      </c>
      <c r="H88" s="43">
        <f>SUBTOTAL(109,Table8[JUL])</f>
        <v>0</v>
      </c>
      <c r="I88" s="43">
        <f>SUBTOTAL(109,Table8[AUG])</f>
        <v>0</v>
      </c>
      <c r="J88" s="43">
        <f>SUBTOTAL(109,Table8[SEP])</f>
        <v>700</v>
      </c>
      <c r="K88" s="43">
        <f>SUBTOTAL(109,Table8[OCT])</f>
        <v>200</v>
      </c>
      <c r="L88" s="43">
        <f>SUBTOTAL(109,Table8[NOV])</f>
        <v>0</v>
      </c>
      <c r="M88" s="43">
        <f>SUBTOTAL(109,Table8[DEC])</f>
        <v>0</v>
      </c>
      <c r="N88" s="41">
        <f>SUBTOTAL(109,Table8[Total])</f>
        <v>900</v>
      </c>
      <c r="O88" s="41">
        <f>Table8[[#Totals],[Total]]/COLUMNS(Table8[[#Totals],[JAN]:[DEC]])</f>
        <v>75</v>
      </c>
    </row>
    <row r="89" spans="1:16" s="33" customFormat="1" ht="10.75" x14ac:dyDescent="0.35">
      <c r="A89" s="45"/>
      <c r="B89" s="45"/>
      <c r="C89" s="45"/>
      <c r="D89" s="45"/>
      <c r="E89" s="45"/>
      <c r="F89" s="45"/>
      <c r="G89" s="45"/>
      <c r="H89" s="45"/>
      <c r="I89" s="45"/>
      <c r="J89" s="45"/>
      <c r="K89" s="45"/>
      <c r="L89" s="45"/>
      <c r="M89" s="45"/>
      <c r="N89" s="46"/>
      <c r="O89" s="46"/>
    </row>
    <row r="90" spans="1:16" s="36" customFormat="1" x14ac:dyDescent="0.35">
      <c r="A90" s="30" t="s">
        <v>39</v>
      </c>
      <c r="B90" s="31" t="s">
        <v>64</v>
      </c>
      <c r="C90" s="31" t="s">
        <v>65</v>
      </c>
      <c r="D90" s="31" t="s">
        <v>66</v>
      </c>
      <c r="E90" s="31" t="s">
        <v>67</v>
      </c>
      <c r="F90" s="31" t="s">
        <v>68</v>
      </c>
      <c r="G90" s="31" t="s">
        <v>69</v>
      </c>
      <c r="H90" s="31" t="s">
        <v>70</v>
      </c>
      <c r="I90" s="31" t="s">
        <v>71</v>
      </c>
      <c r="J90" s="31" t="s">
        <v>72</v>
      </c>
      <c r="K90" s="31" t="s">
        <v>73</v>
      </c>
      <c r="L90" s="31" t="s">
        <v>74</v>
      </c>
      <c r="M90" s="31" t="s">
        <v>75</v>
      </c>
      <c r="N90" s="32" t="s">
        <v>76</v>
      </c>
      <c r="O90" s="32" t="s">
        <v>84</v>
      </c>
    </row>
    <row r="91" spans="1:16" s="36" customFormat="1" x14ac:dyDescent="0.35">
      <c r="A91" s="39" t="s">
        <v>37</v>
      </c>
      <c r="B91" s="40"/>
      <c r="C91" s="40"/>
      <c r="D91" s="40"/>
      <c r="E91" s="40"/>
      <c r="F91" s="40"/>
      <c r="G91" s="40"/>
      <c r="H91" s="40"/>
      <c r="I91" s="40"/>
      <c r="J91" s="40"/>
      <c r="K91" s="40"/>
      <c r="L91" s="40"/>
      <c r="M91" s="40"/>
      <c r="N91" s="48">
        <f t="shared" si="7"/>
        <v>0</v>
      </c>
      <c r="O91" s="48">
        <f t="shared" ref="O91:O96" si="17">N91/COLUMNS(B91:M91)</f>
        <v>0</v>
      </c>
    </row>
    <row r="92" spans="1:16" s="36" customFormat="1" ht="15" customHeight="1" x14ac:dyDescent="0.35">
      <c r="A92" s="39" t="s">
        <v>136</v>
      </c>
      <c r="B92" s="40"/>
      <c r="C92" s="40"/>
      <c r="D92" s="40"/>
      <c r="E92" s="40"/>
      <c r="F92" s="40"/>
      <c r="G92" s="40"/>
      <c r="H92" s="40"/>
      <c r="I92" s="40"/>
      <c r="J92" s="40"/>
      <c r="K92" s="40"/>
      <c r="L92" s="40"/>
      <c r="M92" s="40"/>
      <c r="N92" s="48">
        <f t="shared" si="7"/>
        <v>0</v>
      </c>
      <c r="O92" s="48">
        <f t="shared" si="17"/>
        <v>0</v>
      </c>
      <c r="P92" s="49"/>
    </row>
    <row r="93" spans="1:16" s="36" customFormat="1" x14ac:dyDescent="0.35">
      <c r="A93" s="39" t="s">
        <v>137</v>
      </c>
      <c r="B93" s="40"/>
      <c r="C93" s="40"/>
      <c r="D93" s="40"/>
      <c r="E93" s="40"/>
      <c r="F93" s="40"/>
      <c r="G93" s="40"/>
      <c r="H93" s="40"/>
      <c r="I93" s="40"/>
      <c r="J93" s="40"/>
      <c r="K93" s="40"/>
      <c r="L93" s="40"/>
      <c r="M93" s="40"/>
      <c r="N93" s="48">
        <f t="shared" si="7"/>
        <v>0</v>
      </c>
      <c r="O93" s="48">
        <f t="shared" si="17"/>
        <v>0</v>
      </c>
    </row>
    <row r="94" spans="1:16" s="36" customFormat="1" x14ac:dyDescent="0.35">
      <c r="A94" s="39" t="s">
        <v>38</v>
      </c>
      <c r="B94" s="40"/>
      <c r="C94" s="40"/>
      <c r="D94" s="40"/>
      <c r="E94" s="40"/>
      <c r="F94" s="40"/>
      <c r="G94" s="40"/>
      <c r="H94" s="40"/>
      <c r="I94" s="40"/>
      <c r="J94" s="40"/>
      <c r="K94" s="40"/>
      <c r="L94" s="40"/>
      <c r="M94" s="40"/>
      <c r="N94" s="48">
        <f t="shared" si="7"/>
        <v>0</v>
      </c>
      <c r="O94" s="48">
        <f t="shared" si="17"/>
        <v>0</v>
      </c>
    </row>
    <row r="95" spans="1:16" s="36" customFormat="1" x14ac:dyDescent="0.35">
      <c r="A95" s="39" t="s">
        <v>138</v>
      </c>
      <c r="B95" s="40"/>
      <c r="C95" s="40"/>
      <c r="D95" s="40"/>
      <c r="E95" s="40"/>
      <c r="F95" s="40"/>
      <c r="G95" s="40"/>
      <c r="H95" s="40"/>
      <c r="I95" s="40"/>
      <c r="J95" s="40"/>
      <c r="K95" s="40"/>
      <c r="L95" s="40"/>
      <c r="M95" s="40"/>
      <c r="N95" s="48">
        <f t="shared" si="7"/>
        <v>0</v>
      </c>
      <c r="O95" s="48">
        <f t="shared" si="17"/>
        <v>0</v>
      </c>
    </row>
    <row r="96" spans="1:16" s="36" customFormat="1" x14ac:dyDescent="0.35">
      <c r="A96" s="39" t="s">
        <v>16</v>
      </c>
      <c r="B96" s="40"/>
      <c r="C96" s="40"/>
      <c r="D96" s="40"/>
      <c r="E96" s="40"/>
      <c r="F96" s="40"/>
      <c r="G96" s="40"/>
      <c r="H96" s="40"/>
      <c r="I96" s="40"/>
      <c r="J96" s="40"/>
      <c r="K96" s="40"/>
      <c r="L96" s="40"/>
      <c r="M96" s="40"/>
      <c r="N96" s="48">
        <f t="shared" si="7"/>
        <v>0</v>
      </c>
      <c r="O96" s="48">
        <f t="shared" si="17"/>
        <v>0</v>
      </c>
    </row>
    <row r="97" spans="1:16" s="36" customFormat="1" x14ac:dyDescent="0.35">
      <c r="A97" s="42" t="str">
        <f>"Total " &amp;Table9[[#Headers],[SAVINGS]]</f>
        <v>Total SAVINGS</v>
      </c>
      <c r="B97" s="43">
        <f>SUBTOTAL(109,Table9[JAN])</f>
        <v>0</v>
      </c>
      <c r="C97" s="43">
        <f>SUBTOTAL(109,Table9[FEB])</f>
        <v>0</v>
      </c>
      <c r="D97" s="43">
        <f>SUBTOTAL(109,Table9[MAR])</f>
        <v>0</v>
      </c>
      <c r="E97" s="43">
        <f>SUBTOTAL(109,Table9[APR])</f>
        <v>0</v>
      </c>
      <c r="F97" s="43">
        <f>SUBTOTAL(109,Table9[MAY])</f>
        <v>0</v>
      </c>
      <c r="G97" s="43">
        <f>SUBTOTAL(109,Table9[JUN])</f>
        <v>0</v>
      </c>
      <c r="H97" s="43">
        <f>SUBTOTAL(109,Table9[JUL])</f>
        <v>0</v>
      </c>
      <c r="I97" s="43">
        <f>SUBTOTAL(109,Table9[AUG])</f>
        <v>0</v>
      </c>
      <c r="J97" s="43">
        <f>SUBTOTAL(109,Table9[SEP])</f>
        <v>0</v>
      </c>
      <c r="K97" s="43">
        <f>SUBTOTAL(109,Table9[OCT])</f>
        <v>0</v>
      </c>
      <c r="L97" s="43">
        <f>SUBTOTAL(109,Table9[NOV])</f>
        <v>0</v>
      </c>
      <c r="M97" s="43">
        <f>SUBTOTAL(109,Table9[DEC])</f>
        <v>0</v>
      </c>
      <c r="N97" s="41">
        <f>SUBTOTAL(109,Table9[Total])</f>
        <v>0</v>
      </c>
      <c r="O97" s="41">
        <f>Table9[[#Totals],[Total]]/COLUMNS(Table9[[#Totals],[JAN]:[DEC]])</f>
        <v>0</v>
      </c>
    </row>
    <row r="98" spans="1:16" s="36" customFormat="1" x14ac:dyDescent="0.35">
      <c r="A98" s="45"/>
      <c r="B98" s="45"/>
      <c r="C98" s="45"/>
      <c r="D98" s="45"/>
      <c r="E98" s="45"/>
      <c r="F98" s="45"/>
      <c r="G98" s="45"/>
      <c r="H98" s="45"/>
      <c r="I98" s="45"/>
      <c r="J98" s="45"/>
      <c r="K98" s="45"/>
      <c r="L98" s="45"/>
      <c r="M98" s="45"/>
      <c r="N98" s="46"/>
      <c r="O98" s="46"/>
    </row>
    <row r="99" spans="1:16" s="36" customFormat="1" x14ac:dyDescent="0.35">
      <c r="A99" s="30" t="s">
        <v>40</v>
      </c>
      <c r="B99" s="31" t="s">
        <v>64</v>
      </c>
      <c r="C99" s="31" t="s">
        <v>65</v>
      </c>
      <c r="D99" s="31" t="s">
        <v>66</v>
      </c>
      <c r="E99" s="31" t="s">
        <v>67</v>
      </c>
      <c r="F99" s="31" t="s">
        <v>68</v>
      </c>
      <c r="G99" s="31" t="s">
        <v>69</v>
      </c>
      <c r="H99" s="31" t="s">
        <v>70</v>
      </c>
      <c r="I99" s="31" t="s">
        <v>71</v>
      </c>
      <c r="J99" s="31" t="s">
        <v>72</v>
      </c>
      <c r="K99" s="31" t="s">
        <v>73</v>
      </c>
      <c r="L99" s="31" t="s">
        <v>74</v>
      </c>
      <c r="M99" s="31" t="s">
        <v>75</v>
      </c>
      <c r="N99" s="32" t="s">
        <v>76</v>
      </c>
      <c r="O99" s="32" t="s">
        <v>84</v>
      </c>
    </row>
    <row r="100" spans="1:16" s="36" customFormat="1" x14ac:dyDescent="0.35">
      <c r="A100" s="39" t="s">
        <v>139</v>
      </c>
      <c r="B100" s="40"/>
      <c r="C100" s="40"/>
      <c r="D100" s="40"/>
      <c r="E100" s="40"/>
      <c r="F100" s="40"/>
      <c r="G100" s="40"/>
      <c r="H100" s="40"/>
      <c r="I100" s="40"/>
      <c r="J100" s="40"/>
      <c r="K100" s="40"/>
      <c r="L100" s="40"/>
      <c r="M100" s="40"/>
      <c r="N100" s="48">
        <f t="shared" ref="N100:N106" si="18">SUM(B100:M100)</f>
        <v>0</v>
      </c>
      <c r="O100" s="48">
        <f t="shared" ref="O100:O105" si="19">N100/COLUMNS(B100:M100)</f>
        <v>0</v>
      </c>
    </row>
    <row r="101" spans="1:16" s="36" customFormat="1" ht="14.6" x14ac:dyDescent="0.35">
      <c r="A101" s="39" t="s">
        <v>78</v>
      </c>
      <c r="B101" s="40"/>
      <c r="C101" s="40"/>
      <c r="D101" s="40"/>
      <c r="E101" s="40"/>
      <c r="F101" s="40"/>
      <c r="G101" s="40"/>
      <c r="H101" s="40"/>
      <c r="I101" s="40"/>
      <c r="J101" s="40"/>
      <c r="K101" s="40"/>
      <c r="L101" s="40"/>
      <c r="M101" s="40"/>
      <c r="N101" s="48">
        <f t="shared" si="18"/>
        <v>0</v>
      </c>
      <c r="O101" s="48">
        <f t="shared" si="19"/>
        <v>0</v>
      </c>
      <c r="P101" s="49"/>
    </row>
    <row r="102" spans="1:16" s="36" customFormat="1" x14ac:dyDescent="0.35">
      <c r="A102" s="39" t="s">
        <v>140</v>
      </c>
      <c r="B102" s="40"/>
      <c r="C102" s="40"/>
      <c r="D102" s="40"/>
      <c r="E102" s="40"/>
      <c r="F102" s="40"/>
      <c r="G102" s="40"/>
      <c r="H102" s="40"/>
      <c r="I102" s="40"/>
      <c r="J102" s="40"/>
      <c r="K102" s="40"/>
      <c r="L102" s="40"/>
      <c r="M102" s="40"/>
      <c r="N102" s="48">
        <f t="shared" si="18"/>
        <v>0</v>
      </c>
      <c r="O102" s="48">
        <f t="shared" si="19"/>
        <v>0</v>
      </c>
    </row>
    <row r="103" spans="1:16" s="36" customFormat="1" x14ac:dyDescent="0.35">
      <c r="A103" s="39" t="s">
        <v>79</v>
      </c>
      <c r="B103" s="40"/>
      <c r="C103" s="40"/>
      <c r="D103" s="40"/>
      <c r="E103" s="40"/>
      <c r="F103" s="40"/>
      <c r="G103" s="40"/>
      <c r="H103" s="40"/>
      <c r="I103" s="40"/>
      <c r="J103" s="40"/>
      <c r="K103" s="40"/>
      <c r="L103" s="40"/>
      <c r="M103" s="40"/>
      <c r="N103" s="48">
        <f t="shared" si="18"/>
        <v>0</v>
      </c>
      <c r="O103" s="48">
        <f t="shared" si="19"/>
        <v>0</v>
      </c>
    </row>
    <row r="104" spans="1:16" s="36" customFormat="1" x14ac:dyDescent="0.35">
      <c r="A104" s="39" t="s">
        <v>41</v>
      </c>
      <c r="B104" s="40"/>
      <c r="C104" s="40"/>
      <c r="D104" s="40"/>
      <c r="E104" s="40"/>
      <c r="F104" s="40"/>
      <c r="G104" s="40"/>
      <c r="H104" s="40"/>
      <c r="I104" s="40"/>
      <c r="J104" s="40"/>
      <c r="K104" s="40"/>
      <c r="L104" s="40"/>
      <c r="M104" s="40"/>
      <c r="N104" s="48">
        <f t="shared" si="18"/>
        <v>0</v>
      </c>
      <c r="O104" s="48">
        <f t="shared" si="19"/>
        <v>0</v>
      </c>
    </row>
    <row r="105" spans="1:16" s="36" customFormat="1" x14ac:dyDescent="0.35">
      <c r="A105" s="39" t="s">
        <v>42</v>
      </c>
      <c r="B105" s="40"/>
      <c r="C105" s="40"/>
      <c r="D105" s="40"/>
      <c r="E105" s="40"/>
      <c r="F105" s="40"/>
      <c r="G105" s="40"/>
      <c r="H105" s="40"/>
      <c r="I105" s="40"/>
      <c r="J105" s="40"/>
      <c r="K105" s="40"/>
      <c r="L105" s="40"/>
      <c r="M105" s="40"/>
      <c r="N105" s="48">
        <f t="shared" si="18"/>
        <v>0</v>
      </c>
      <c r="O105" s="48">
        <f t="shared" si="19"/>
        <v>0</v>
      </c>
    </row>
    <row r="106" spans="1:16" s="36" customFormat="1" x14ac:dyDescent="0.35">
      <c r="A106" s="39" t="s">
        <v>16</v>
      </c>
      <c r="B106" s="40"/>
      <c r="C106" s="40"/>
      <c r="D106" s="40"/>
      <c r="E106" s="40"/>
      <c r="F106" s="40"/>
      <c r="G106" s="40"/>
      <c r="H106" s="40"/>
      <c r="I106" s="40"/>
      <c r="J106" s="40"/>
      <c r="K106" s="40"/>
      <c r="L106" s="40"/>
      <c r="M106" s="40"/>
      <c r="N106" s="48">
        <f t="shared" si="18"/>
        <v>0</v>
      </c>
      <c r="O106" s="48">
        <f>N106/COLUMNS(B106:M106)</f>
        <v>0</v>
      </c>
    </row>
    <row r="107" spans="1:16" s="36" customFormat="1" x14ac:dyDescent="0.35">
      <c r="A107" s="42" t="str">
        <f>"Total " &amp; Table10[[#Headers],[OBLIGATIONS]]</f>
        <v>Total OBLIGATIONS</v>
      </c>
      <c r="B107" s="43">
        <f>SUBTOTAL(109,Table10[JAN])</f>
        <v>0</v>
      </c>
      <c r="C107" s="43">
        <f>SUBTOTAL(109,Table10[FEB])</f>
        <v>0</v>
      </c>
      <c r="D107" s="43">
        <f>SUBTOTAL(109,Table10[MAR])</f>
        <v>0</v>
      </c>
      <c r="E107" s="43">
        <f>SUBTOTAL(109,Table10[APR])</f>
        <v>0</v>
      </c>
      <c r="F107" s="43">
        <f>SUBTOTAL(109,Table10[MAY])</f>
        <v>0</v>
      </c>
      <c r="G107" s="43">
        <f>SUBTOTAL(109,Table10[JUN])</f>
        <v>0</v>
      </c>
      <c r="H107" s="43">
        <f>SUBTOTAL(109,Table10[JUL])</f>
        <v>0</v>
      </c>
      <c r="I107" s="43">
        <f>SUBTOTAL(109,Table10[AUG])</f>
        <v>0</v>
      </c>
      <c r="J107" s="43">
        <f>SUBTOTAL(109,Table10[SEP])</f>
        <v>0</v>
      </c>
      <c r="K107" s="43">
        <f>SUBTOTAL(109,Table10[OCT])</f>
        <v>0</v>
      </c>
      <c r="L107" s="43">
        <f>SUBTOTAL(109,Table10[NOV])</f>
        <v>0</v>
      </c>
      <c r="M107" s="43">
        <f>SUBTOTAL(109,Table10[DEC])</f>
        <v>0</v>
      </c>
      <c r="N107" s="41">
        <f>SUBTOTAL(109,Table10[Total])</f>
        <v>0</v>
      </c>
      <c r="O107" s="41">
        <f>Table10[[#Totals],[Total]]/COLUMNS(Table10[[#Totals],[JAN]:[DEC]])</f>
        <v>0</v>
      </c>
    </row>
    <row r="108" spans="1:16" s="36" customFormat="1" x14ac:dyDescent="0.35">
      <c r="A108" s="45"/>
      <c r="B108" s="45"/>
      <c r="C108" s="45"/>
      <c r="D108" s="45"/>
      <c r="E108" s="45"/>
      <c r="F108" s="45"/>
      <c r="G108" s="45"/>
      <c r="H108" s="45"/>
      <c r="I108" s="45"/>
      <c r="J108" s="45"/>
      <c r="K108" s="45"/>
      <c r="L108" s="45"/>
      <c r="M108" s="45"/>
      <c r="N108" s="46"/>
      <c r="O108" s="46"/>
    </row>
    <row r="109" spans="1:16" s="36" customFormat="1" x14ac:dyDescent="0.35">
      <c r="A109" s="30" t="s">
        <v>31</v>
      </c>
      <c r="B109" s="31" t="s">
        <v>64</v>
      </c>
      <c r="C109" s="31" t="s">
        <v>65</v>
      </c>
      <c r="D109" s="31" t="s">
        <v>66</v>
      </c>
      <c r="E109" s="31" t="s">
        <v>67</v>
      </c>
      <c r="F109" s="31" t="s">
        <v>68</v>
      </c>
      <c r="G109" s="31" t="s">
        <v>69</v>
      </c>
      <c r="H109" s="31" t="s">
        <v>70</v>
      </c>
      <c r="I109" s="31" t="s">
        <v>71</v>
      </c>
      <c r="J109" s="31" t="s">
        <v>72</v>
      </c>
      <c r="K109" s="31" t="s">
        <v>73</v>
      </c>
      <c r="L109" s="31" t="s">
        <v>74</v>
      </c>
      <c r="M109" s="31" t="s">
        <v>75</v>
      </c>
      <c r="N109" s="32" t="s">
        <v>76</v>
      </c>
      <c r="O109" s="32" t="s">
        <v>84</v>
      </c>
    </row>
    <row r="110" spans="1:16" s="36" customFormat="1" x14ac:dyDescent="0.35">
      <c r="A110" s="39" t="s">
        <v>28</v>
      </c>
      <c r="B110" s="40"/>
      <c r="C110" s="40"/>
      <c r="D110" s="40"/>
      <c r="E110" s="40"/>
      <c r="F110" s="40"/>
      <c r="G110" s="40"/>
      <c r="H110" s="40"/>
      <c r="I110" s="40"/>
      <c r="J110" s="40"/>
      <c r="K110" s="40"/>
      <c r="L110" s="40"/>
      <c r="M110" s="40"/>
      <c r="N110" s="48">
        <f>SUM(B110:M110)</f>
        <v>0</v>
      </c>
      <c r="O110" s="48">
        <f>N110/COLUMNS(B110:M110)</f>
        <v>0</v>
      </c>
    </row>
    <row r="111" spans="1:16" s="36" customFormat="1" ht="14.6" x14ac:dyDescent="0.35">
      <c r="A111" s="39" t="s">
        <v>29</v>
      </c>
      <c r="B111" s="40"/>
      <c r="C111" s="40"/>
      <c r="D111" s="40"/>
      <c r="E111" s="40"/>
      <c r="F111" s="40"/>
      <c r="G111" s="40"/>
      <c r="H111" s="40"/>
      <c r="I111" s="40"/>
      <c r="J111" s="40"/>
      <c r="K111" s="40"/>
      <c r="L111" s="40"/>
      <c r="M111" s="40"/>
      <c r="N111" s="48">
        <f>SUM(B111:M111)</f>
        <v>0</v>
      </c>
      <c r="O111" s="48">
        <f>N111/COLUMNS(B111:M111)</f>
        <v>0</v>
      </c>
      <c r="P111" s="49"/>
    </row>
    <row r="112" spans="1:16" s="36" customFormat="1" x14ac:dyDescent="0.35">
      <c r="A112" s="39" t="s">
        <v>81</v>
      </c>
      <c r="B112" s="40"/>
      <c r="C112" s="40"/>
      <c r="D112" s="40"/>
      <c r="E112" s="40"/>
      <c r="F112" s="40"/>
      <c r="G112" s="40"/>
      <c r="H112" s="40"/>
      <c r="I112" s="40"/>
      <c r="J112" s="40"/>
      <c r="K112" s="40"/>
      <c r="L112" s="40"/>
      <c r="M112" s="40"/>
      <c r="N112" s="48">
        <f>SUM(B112:M112)</f>
        <v>0</v>
      </c>
      <c r="O112" s="48">
        <f>N112/COLUMNS(B112:M112)</f>
        <v>0</v>
      </c>
    </row>
    <row r="113" spans="1:16" s="36" customFormat="1" x14ac:dyDescent="0.35">
      <c r="A113" s="39" t="s">
        <v>16</v>
      </c>
      <c r="B113" s="40"/>
      <c r="C113" s="40"/>
      <c r="D113" s="40"/>
      <c r="E113" s="40"/>
      <c r="F113" s="40"/>
      <c r="G113" s="40"/>
      <c r="H113" s="40"/>
      <c r="I113" s="40"/>
      <c r="J113" s="40"/>
      <c r="K113" s="40"/>
      <c r="L113" s="40"/>
      <c r="M113" s="40"/>
      <c r="N113" s="48">
        <f>SUM(B113:M113)</f>
        <v>0</v>
      </c>
      <c r="O113" s="48">
        <f>N113/COLUMNS(B113:M113)</f>
        <v>0</v>
      </c>
    </row>
    <row r="114" spans="1:16" s="36" customFormat="1" x14ac:dyDescent="0.35">
      <c r="A114" s="42" t="str">
        <f>"Total " &amp;Table11[[#Headers],[SUBSCRIPTIONS]]</f>
        <v>Total SUBSCRIPTIONS</v>
      </c>
      <c r="B114" s="43">
        <f>SUBTOTAL(109,Table11[JAN])</f>
        <v>0</v>
      </c>
      <c r="C114" s="43">
        <f>SUBTOTAL(109,Table11[FEB])</f>
        <v>0</v>
      </c>
      <c r="D114" s="43">
        <f>SUBTOTAL(109,Table11[MAR])</f>
        <v>0</v>
      </c>
      <c r="E114" s="43">
        <f>SUBTOTAL(109,Table11[APR])</f>
        <v>0</v>
      </c>
      <c r="F114" s="43">
        <f>SUBTOTAL(109,Table11[MAY])</f>
        <v>0</v>
      </c>
      <c r="G114" s="43">
        <f>SUBTOTAL(109,Table11[JUN])</f>
        <v>0</v>
      </c>
      <c r="H114" s="43">
        <f>SUBTOTAL(109,Table11[JUL])</f>
        <v>0</v>
      </c>
      <c r="I114" s="43">
        <f>SUBTOTAL(109,Table11[AUG])</f>
        <v>0</v>
      </c>
      <c r="J114" s="43">
        <f>SUBTOTAL(109,Table11[SEP])</f>
        <v>0</v>
      </c>
      <c r="K114" s="43">
        <f>SUBTOTAL(109,Table11[OCT])</f>
        <v>0</v>
      </c>
      <c r="L114" s="43">
        <f>SUBTOTAL(109,Table11[NOV])</f>
        <v>0</v>
      </c>
      <c r="M114" s="43">
        <f>SUBTOTAL(109,Table11[DEC])</f>
        <v>0</v>
      </c>
      <c r="N114" s="41">
        <f>SUBTOTAL(109,Table11[Total])</f>
        <v>0</v>
      </c>
      <c r="O114" s="41">
        <f>Table11[[#Totals],[Total]]/COLUMNS(Table11[[#Totals],[JAN]:[DEC]])</f>
        <v>0</v>
      </c>
    </row>
    <row r="115" spans="1:16" s="36" customFormat="1" x14ac:dyDescent="0.35">
      <c r="A115" s="45"/>
      <c r="B115" s="45"/>
      <c r="C115" s="45"/>
      <c r="D115" s="45"/>
      <c r="E115" s="45"/>
      <c r="F115" s="45"/>
      <c r="G115" s="45"/>
      <c r="H115" s="45"/>
      <c r="I115" s="45"/>
      <c r="J115" s="45"/>
      <c r="K115" s="45"/>
      <c r="L115" s="45"/>
      <c r="M115" s="45"/>
      <c r="N115" s="46"/>
      <c r="O115" s="46"/>
    </row>
    <row r="116" spans="1:16" s="36" customFormat="1" x14ac:dyDescent="0.35">
      <c r="A116" s="30" t="s">
        <v>12</v>
      </c>
      <c r="B116" s="31" t="s">
        <v>64</v>
      </c>
      <c r="C116" s="31" t="s">
        <v>65</v>
      </c>
      <c r="D116" s="31" t="s">
        <v>66</v>
      </c>
      <c r="E116" s="31" t="s">
        <v>67</v>
      </c>
      <c r="F116" s="31" t="s">
        <v>68</v>
      </c>
      <c r="G116" s="31" t="s">
        <v>69</v>
      </c>
      <c r="H116" s="31" t="s">
        <v>70</v>
      </c>
      <c r="I116" s="31" t="s">
        <v>71</v>
      </c>
      <c r="J116" s="31" t="s">
        <v>72</v>
      </c>
      <c r="K116" s="31" t="s">
        <v>73</v>
      </c>
      <c r="L116" s="31" t="s">
        <v>74</v>
      </c>
      <c r="M116" s="31" t="s">
        <v>75</v>
      </c>
      <c r="N116" s="32" t="s">
        <v>76</v>
      </c>
      <c r="O116" s="32" t="s">
        <v>84</v>
      </c>
    </row>
    <row r="117" spans="1:16" s="36" customFormat="1" x14ac:dyDescent="0.35">
      <c r="A117" s="39" t="s">
        <v>36</v>
      </c>
      <c r="B117" s="40"/>
      <c r="C117" s="40"/>
      <c r="D117" s="40"/>
      <c r="E117" s="40"/>
      <c r="F117" s="40"/>
      <c r="G117" s="40"/>
      <c r="H117" s="40"/>
      <c r="I117" s="40"/>
      <c r="J117" s="40"/>
      <c r="K117" s="40"/>
      <c r="L117" s="40"/>
      <c r="M117" s="40"/>
      <c r="N117" s="48">
        <f>SUM(B117:M117)</f>
        <v>0</v>
      </c>
      <c r="O117" s="48">
        <f>N117/COLUMNS(B117:M117)</f>
        <v>0</v>
      </c>
    </row>
    <row r="118" spans="1:16" s="36" customFormat="1" ht="14.6" x14ac:dyDescent="0.35">
      <c r="A118" s="39" t="s">
        <v>0</v>
      </c>
      <c r="B118" s="40"/>
      <c r="C118" s="40"/>
      <c r="D118" s="40"/>
      <c r="E118" s="40"/>
      <c r="F118" s="40"/>
      <c r="G118" s="40"/>
      <c r="H118" s="40"/>
      <c r="I118" s="40"/>
      <c r="J118" s="40"/>
      <c r="K118" s="40"/>
      <c r="L118" s="40"/>
      <c r="M118" s="40"/>
      <c r="N118" s="48">
        <f>SUM(B118:M118)</f>
        <v>0</v>
      </c>
      <c r="O118" s="48">
        <f>N118/COLUMNS(B118:M118)</f>
        <v>0</v>
      </c>
      <c r="P118" s="49"/>
    </row>
    <row r="119" spans="1:16" s="36" customFormat="1" x14ac:dyDescent="0.35">
      <c r="A119" s="39" t="s">
        <v>16</v>
      </c>
      <c r="B119" s="40"/>
      <c r="C119" s="40"/>
      <c r="D119" s="40"/>
      <c r="E119" s="40"/>
      <c r="F119" s="40"/>
      <c r="G119" s="40"/>
      <c r="H119" s="40"/>
      <c r="I119" s="40"/>
      <c r="J119" s="40"/>
      <c r="K119" s="40"/>
      <c r="L119" s="40"/>
      <c r="M119" s="40"/>
      <c r="N119" s="48">
        <f>SUM(B119:M119)</f>
        <v>0</v>
      </c>
      <c r="O119" s="48">
        <f>N119/COLUMNS(B119:M119)</f>
        <v>0</v>
      </c>
    </row>
    <row r="120" spans="1:16" s="36" customFormat="1" x14ac:dyDescent="0.35">
      <c r="A120" s="39" t="s">
        <v>16</v>
      </c>
      <c r="B120" s="40"/>
      <c r="C120" s="40"/>
      <c r="D120" s="40"/>
      <c r="E120" s="40"/>
      <c r="F120" s="40"/>
      <c r="G120" s="40"/>
      <c r="H120" s="40"/>
      <c r="I120" s="40"/>
      <c r="J120" s="40"/>
      <c r="K120" s="40"/>
      <c r="L120" s="40"/>
      <c r="M120" s="40"/>
      <c r="N120" s="48">
        <f>SUM(B120:M120)</f>
        <v>0</v>
      </c>
      <c r="O120" s="48">
        <f>N120/COLUMNS(B120:M120)</f>
        <v>0</v>
      </c>
    </row>
    <row r="121" spans="1:16" s="36" customFormat="1" x14ac:dyDescent="0.35">
      <c r="A121" s="42" t="str">
        <f>"Total " &amp;Table12[[#Headers],[MISCELLANEOUS]]</f>
        <v>Total MISCELLANEOUS</v>
      </c>
      <c r="B121" s="43">
        <f>SUBTOTAL(109,Table12[JAN])</f>
        <v>0</v>
      </c>
      <c r="C121" s="43">
        <f>SUBTOTAL(109,Table12[FEB])</f>
        <v>0</v>
      </c>
      <c r="D121" s="43">
        <f>SUBTOTAL(109,Table12[MAR])</f>
        <v>0</v>
      </c>
      <c r="E121" s="43">
        <f>SUBTOTAL(109,Table12[APR])</f>
        <v>0</v>
      </c>
      <c r="F121" s="43">
        <f>SUBTOTAL(109,Table12[MAY])</f>
        <v>0</v>
      </c>
      <c r="G121" s="43">
        <f>SUBTOTAL(109,Table12[JUN])</f>
        <v>0</v>
      </c>
      <c r="H121" s="43">
        <f>SUBTOTAL(109,Table12[JUL])</f>
        <v>0</v>
      </c>
      <c r="I121" s="43">
        <f>SUBTOTAL(109,Table12[AUG])</f>
        <v>0</v>
      </c>
      <c r="J121" s="43">
        <f>SUBTOTAL(109,Table12[SEP])</f>
        <v>0</v>
      </c>
      <c r="K121" s="43">
        <f>SUBTOTAL(109,Table12[OCT])</f>
        <v>0</v>
      </c>
      <c r="L121" s="43">
        <f>SUBTOTAL(109,Table12[NOV])</f>
        <v>0</v>
      </c>
      <c r="M121" s="43">
        <f>SUBTOTAL(109,Table12[DEC])</f>
        <v>0</v>
      </c>
      <c r="N121" s="41">
        <f>SUBTOTAL(109,Table12[Total])</f>
        <v>0</v>
      </c>
      <c r="O121" s="41">
        <f>Table12[[#Totals],[Total]]/COLUMNS(Table12[[#Totals],[JAN]:[DEC]])</f>
        <v>0</v>
      </c>
    </row>
    <row r="122" spans="1:16" s="36" customFormat="1" x14ac:dyDescent="0.35">
      <c r="A122" s="4"/>
      <c r="B122" s="4"/>
      <c r="C122" s="4"/>
      <c r="D122" s="4"/>
      <c r="E122" s="4"/>
      <c r="F122" s="4"/>
      <c r="G122" s="4"/>
      <c r="H122" s="4"/>
      <c r="I122" s="4"/>
      <c r="J122" s="4"/>
      <c r="K122" s="4"/>
      <c r="L122" s="4"/>
      <c r="M122" s="4"/>
      <c r="N122" s="4"/>
      <c r="O122" s="4"/>
    </row>
    <row r="123" spans="1:16" s="36" customFormat="1" x14ac:dyDescent="0.35">
      <c r="A123" s="4"/>
      <c r="B123" s="4"/>
      <c r="C123" s="4"/>
      <c r="D123" s="4"/>
      <c r="E123" s="4"/>
      <c r="F123" s="4"/>
      <c r="G123" s="4"/>
      <c r="H123" s="4"/>
      <c r="I123" s="4"/>
      <c r="J123" s="4"/>
      <c r="K123" s="4"/>
      <c r="L123" s="4"/>
      <c r="M123" s="4"/>
      <c r="N123" s="4"/>
      <c r="O123" s="4"/>
    </row>
    <row r="124" spans="1:16" x14ac:dyDescent="0.35">
      <c r="A124" s="4"/>
      <c r="B124" s="4"/>
      <c r="C124" s="4"/>
      <c r="D124" s="4"/>
      <c r="E124" s="4"/>
      <c r="F124" s="4"/>
      <c r="G124" s="4"/>
      <c r="H124" s="4"/>
      <c r="I124" s="4"/>
      <c r="J124" s="4"/>
      <c r="K124" s="4"/>
      <c r="L124" s="4"/>
      <c r="M124" s="4"/>
      <c r="N124" s="4"/>
      <c r="O124" s="4"/>
    </row>
    <row r="125" spans="1:16" x14ac:dyDescent="0.35">
      <c r="A125" s="4"/>
      <c r="B125" s="4"/>
      <c r="C125" s="4"/>
      <c r="D125" s="4"/>
      <c r="E125" s="4"/>
      <c r="F125" s="4"/>
      <c r="G125" s="4"/>
      <c r="H125" s="4"/>
      <c r="I125" s="4"/>
      <c r="J125" s="4"/>
      <c r="K125" s="4"/>
      <c r="L125" s="4"/>
      <c r="M125" s="4"/>
      <c r="N125" s="4"/>
      <c r="O125" s="4"/>
    </row>
    <row r="126" spans="1:16" x14ac:dyDescent="0.35">
      <c r="A126" s="4"/>
      <c r="B126" s="4"/>
      <c r="C126" s="4"/>
      <c r="D126" s="4"/>
      <c r="E126" s="4"/>
      <c r="F126" s="4"/>
      <c r="G126" s="4"/>
      <c r="H126" s="4"/>
      <c r="I126" s="4"/>
      <c r="J126" s="4"/>
      <c r="K126" s="4"/>
      <c r="L126" s="4"/>
      <c r="M126" s="4"/>
      <c r="N126" s="4"/>
      <c r="O126" s="4"/>
    </row>
    <row r="127" spans="1:16" x14ac:dyDescent="0.35">
      <c r="A127" s="4"/>
      <c r="B127" s="4"/>
      <c r="C127" s="4"/>
      <c r="D127" s="4"/>
      <c r="E127" s="4"/>
      <c r="F127" s="4"/>
      <c r="G127" s="4"/>
      <c r="H127" s="4"/>
      <c r="I127" s="4"/>
      <c r="J127" s="4"/>
      <c r="K127" s="4"/>
      <c r="L127" s="4"/>
      <c r="M127" s="4"/>
      <c r="N127" s="4"/>
      <c r="O127" s="4"/>
    </row>
  </sheetData>
  <phoneticPr fontId="0" type="noConversion"/>
  <printOptions horizontalCentered="1"/>
  <pageMargins left="0.4" right="0.4" top="0.35" bottom="0.35" header="0.5" footer="0.25"/>
  <pageSetup scale="84" fitToHeight="0" orientation="portrait" r:id="rId1"/>
  <headerFooter alignWithMargins="0"/>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showGridLines="0" topLeftCell="A31" workbookViewId="0">
      <selection activeCell="A43" sqref="A43"/>
    </sheetView>
  </sheetViews>
  <sheetFormatPr defaultColWidth="9" defaultRowHeight="15" x14ac:dyDescent="0.35"/>
  <cols>
    <col min="1" max="1" width="9" style="22" customWidth="1"/>
    <col min="2" max="2" width="61.85546875" style="23" customWidth="1"/>
    <col min="3" max="3" width="16.85546875" style="24" customWidth="1"/>
    <col min="4" max="16384" width="9" style="24"/>
  </cols>
  <sheetData>
    <row r="1" spans="1:3" s="14" customFormat="1" ht="32.15" customHeight="1" x14ac:dyDescent="0.35">
      <c r="A1" s="56" t="s">
        <v>104</v>
      </c>
      <c r="B1" s="56"/>
      <c r="C1" s="56"/>
    </row>
    <row r="2" spans="1:3" s="16" customFormat="1" ht="14.15" x14ac:dyDescent="0.35">
      <c r="A2" s="13" t="s">
        <v>116</v>
      </c>
      <c r="B2" s="15"/>
      <c r="C2" s="72" t="s">
        <v>122</v>
      </c>
    </row>
    <row r="4" spans="1:3" s="19" customFormat="1" ht="56.6" x14ac:dyDescent="0.35">
      <c r="A4" s="17" t="s">
        <v>85</v>
      </c>
      <c r="B4" s="18" t="s">
        <v>95</v>
      </c>
    </row>
    <row r="5" spans="1:3" s="19" customFormat="1" x14ac:dyDescent="0.35">
      <c r="A5" s="20"/>
      <c r="B5" s="21"/>
    </row>
    <row r="6" spans="1:3" s="19" customFormat="1" ht="15.45" x14ac:dyDescent="0.35">
      <c r="A6" s="73" t="s">
        <v>86</v>
      </c>
      <c r="B6" s="73" t="s">
        <v>87</v>
      </c>
    </row>
    <row r="7" spans="1:3" s="19" customFormat="1" x14ac:dyDescent="0.35">
      <c r="A7" s="20"/>
      <c r="B7" s="21"/>
    </row>
    <row r="8" spans="1:3" s="19" customFormat="1" ht="42.45" x14ac:dyDescent="0.35">
      <c r="A8" s="20"/>
      <c r="B8" s="18" t="s">
        <v>113</v>
      </c>
    </row>
    <row r="9" spans="1:3" s="19" customFormat="1" x14ac:dyDescent="0.35">
      <c r="A9" s="20"/>
      <c r="B9" s="21"/>
    </row>
    <row r="10" spans="1:3" s="19" customFormat="1" ht="42.45" x14ac:dyDescent="0.35">
      <c r="A10" s="20"/>
      <c r="B10" s="18" t="s">
        <v>114</v>
      </c>
    </row>
    <row r="11" spans="1:3" s="19" customFormat="1" x14ac:dyDescent="0.35">
      <c r="A11" s="20"/>
      <c r="B11" s="21"/>
    </row>
    <row r="12" spans="1:3" s="19" customFormat="1" ht="15.45" x14ac:dyDescent="0.35">
      <c r="A12" s="73" t="s">
        <v>88</v>
      </c>
      <c r="B12" s="73" t="s">
        <v>89</v>
      </c>
    </row>
    <row r="13" spans="1:3" s="19" customFormat="1" x14ac:dyDescent="0.35">
      <c r="A13" s="20"/>
      <c r="B13" s="21"/>
    </row>
    <row r="14" spans="1:3" s="19" customFormat="1" ht="28.3" x14ac:dyDescent="0.35">
      <c r="A14" s="20"/>
      <c r="B14" s="18" t="s">
        <v>103</v>
      </c>
    </row>
    <row r="15" spans="1:3" s="19" customFormat="1" x14ac:dyDescent="0.35">
      <c r="A15" s="20"/>
      <c r="B15" s="21"/>
    </row>
    <row r="16" spans="1:3" s="19" customFormat="1" ht="42.45" x14ac:dyDescent="0.35">
      <c r="A16" s="20"/>
      <c r="B16" s="18" t="s">
        <v>112</v>
      </c>
    </row>
    <row r="17" spans="1:2" s="19" customFormat="1" x14ac:dyDescent="0.35">
      <c r="A17" s="20"/>
      <c r="B17" s="21"/>
    </row>
    <row r="18" spans="1:2" s="19" customFormat="1" ht="15.45" x14ac:dyDescent="0.35">
      <c r="A18" s="73" t="s">
        <v>90</v>
      </c>
      <c r="B18" s="73" t="s">
        <v>91</v>
      </c>
    </row>
    <row r="19" spans="1:2" s="19" customFormat="1" x14ac:dyDescent="0.35">
      <c r="A19" s="20"/>
      <c r="B19" s="21"/>
    </row>
    <row r="20" spans="1:2" s="19" customFormat="1" ht="42.45" x14ac:dyDescent="0.35">
      <c r="A20" s="20"/>
      <c r="B20" s="18" t="s">
        <v>111</v>
      </c>
    </row>
    <row r="21" spans="1:2" s="19" customFormat="1" x14ac:dyDescent="0.35">
      <c r="A21" s="20"/>
      <c r="B21" s="21"/>
    </row>
    <row r="22" spans="1:2" s="19" customFormat="1" ht="15.45" x14ac:dyDescent="0.35">
      <c r="A22" s="17" t="s">
        <v>96</v>
      </c>
      <c r="B22" s="21"/>
    </row>
    <row r="23" spans="1:2" s="19" customFormat="1" ht="28.3" x14ac:dyDescent="0.35">
      <c r="A23" s="20"/>
      <c r="B23" s="18" t="s">
        <v>92</v>
      </c>
    </row>
    <row r="24" spans="1:2" s="19" customFormat="1" x14ac:dyDescent="0.35">
      <c r="A24" s="20"/>
      <c r="B24" s="21"/>
    </row>
    <row r="25" spans="1:2" s="19" customFormat="1" ht="15.45" x14ac:dyDescent="0.35">
      <c r="A25" s="17" t="s">
        <v>97</v>
      </c>
      <c r="B25" s="21"/>
    </row>
    <row r="26" spans="1:2" s="19" customFormat="1" ht="42.45" x14ac:dyDescent="0.35">
      <c r="A26" s="20"/>
      <c r="B26" s="18" t="s">
        <v>93</v>
      </c>
    </row>
    <row r="27" spans="1:2" s="19" customFormat="1" x14ac:dyDescent="0.35">
      <c r="A27" s="20"/>
      <c r="B27" s="21"/>
    </row>
    <row r="28" spans="1:2" s="19" customFormat="1" ht="15.45" x14ac:dyDescent="0.35">
      <c r="A28" s="17" t="s">
        <v>98</v>
      </c>
      <c r="B28" s="21"/>
    </row>
    <row r="29" spans="1:2" s="19" customFormat="1" ht="42.45" x14ac:dyDescent="0.35">
      <c r="A29" s="20"/>
      <c r="B29" s="18" t="s">
        <v>99</v>
      </c>
    </row>
    <row r="30" spans="1:2" s="19" customFormat="1" x14ac:dyDescent="0.35">
      <c r="A30" s="20"/>
      <c r="B30" s="21"/>
    </row>
    <row r="31" spans="1:2" s="19" customFormat="1" x14ac:dyDescent="0.35">
      <c r="A31" s="20"/>
      <c r="B31" s="21"/>
    </row>
    <row r="32" spans="1:2" s="19" customFormat="1" ht="15.45" x14ac:dyDescent="0.35">
      <c r="A32" s="73" t="s">
        <v>94</v>
      </c>
      <c r="B32" s="73" t="s">
        <v>100</v>
      </c>
    </row>
    <row r="33" spans="1:2" s="19" customFormat="1" x14ac:dyDescent="0.35">
      <c r="A33" s="20"/>
      <c r="B33" s="21"/>
    </row>
    <row r="34" spans="1:2" s="19" customFormat="1" ht="28.3" x14ac:dyDescent="0.35">
      <c r="A34" s="20"/>
      <c r="B34" s="18" t="s">
        <v>101</v>
      </c>
    </row>
    <row r="35" spans="1:2" s="19" customFormat="1" x14ac:dyDescent="0.35">
      <c r="A35" s="20"/>
      <c r="B35" s="21"/>
    </row>
    <row r="36" spans="1:2" s="19" customFormat="1" ht="28.3" x14ac:dyDescent="0.35">
      <c r="A36" s="20"/>
      <c r="B36" s="18" t="s">
        <v>102</v>
      </c>
    </row>
    <row r="37" spans="1:2" s="19" customFormat="1" x14ac:dyDescent="0.35">
      <c r="A37" s="20"/>
      <c r="B37" s="21"/>
    </row>
    <row r="38" spans="1:2" s="19" customFormat="1" ht="14.15" x14ac:dyDescent="0.35">
      <c r="A38" s="52" t="s">
        <v>110</v>
      </c>
      <c r="B38" s="50"/>
    </row>
    <row r="39" spans="1:2" s="19" customFormat="1" ht="42.45" x14ac:dyDescent="0.35">
      <c r="A39" s="15"/>
      <c r="B39" s="51" t="s">
        <v>109</v>
      </c>
    </row>
    <row r="40" spans="1:2" s="19" customFormat="1" ht="14.15" x14ac:dyDescent="0.35">
      <c r="A40" s="15"/>
      <c r="B40" s="50"/>
    </row>
    <row r="41" spans="1:2" ht="14.15" x14ac:dyDescent="0.35">
      <c r="A41" s="15"/>
      <c r="B41" s="51"/>
    </row>
    <row r="42" spans="1:2" ht="15.45" x14ac:dyDescent="0.25">
      <c r="A42" s="73" t="s">
        <v>124</v>
      </c>
      <c r="B42" s="73"/>
    </row>
    <row r="43" spans="1:2" ht="14.15" x14ac:dyDescent="0.35">
      <c r="A43" s="15"/>
      <c r="B43" s="15"/>
    </row>
    <row r="44" spans="1:2" ht="14.15" x14ac:dyDescent="0.35">
      <c r="A44" s="15"/>
      <c r="B44" s="74" t="s">
        <v>127</v>
      </c>
    </row>
    <row r="45" spans="1:2" ht="14.15" x14ac:dyDescent="0.35">
      <c r="A45" s="15"/>
      <c r="B45" s="15"/>
    </row>
    <row r="46" spans="1:2" x14ac:dyDescent="0.35">
      <c r="B46" s="74" t="s">
        <v>123</v>
      </c>
    </row>
    <row r="47" spans="1:2" x14ac:dyDescent="0.35">
      <c r="B47" s="15"/>
    </row>
    <row r="48" spans="1:2" x14ac:dyDescent="0.35">
      <c r="B48" s="74" t="s">
        <v>125</v>
      </c>
    </row>
    <row r="49" spans="2:2" x14ac:dyDescent="0.35">
      <c r="B49" s="15"/>
    </row>
    <row r="50" spans="2:2" x14ac:dyDescent="0.35">
      <c r="B50" s="74" t="s">
        <v>126</v>
      </c>
    </row>
  </sheetData>
  <phoneticPr fontId="19" type="noConversion"/>
  <hyperlinks>
    <hyperlink ref="A2" r:id="rId1" xr:uid="{00000000-0004-0000-0100-000000000000}"/>
    <hyperlink ref="B48" r:id="rId2" display="https://www.vertex42.com/ExcelArticles/how-to-make-a-budget.html" xr:uid="{00000000-0004-0000-0100-000003000000}"/>
    <hyperlink ref="B46" r:id="rId3" display="https://www.vertex42.com/ExcelTemplates/money-management-template.html" xr:uid="{00000000-0004-0000-0100-000004000000}"/>
    <hyperlink ref="B50" r:id="rId4" xr:uid="{968DC12A-C572-46AA-BFCB-BA2D7E930C8F}"/>
    <hyperlink ref="B44" r:id="rId5" xr:uid="{7D1B3C3F-4316-476F-AE65-75880AF363D3}"/>
  </hyperlinks>
  <pageMargins left="0.75" right="0.75" top="1" bottom="1" header="0.5" footer="0.5"/>
  <pageSetup orientation="portrait" r:id="rId6"/>
  <headerFooter alignWithMargins="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F17B-E44B-4B5D-B33E-50B867B8FC42}">
  <dimension ref="A1:C48"/>
  <sheetViews>
    <sheetView showGridLines="0" workbookViewId="0">
      <selection activeCell="A2" sqref="A2"/>
    </sheetView>
  </sheetViews>
  <sheetFormatPr defaultColWidth="9" defaultRowHeight="14.15" x14ac:dyDescent="0.35"/>
  <cols>
    <col min="1" max="1" width="2.5" style="69" customWidth="1"/>
    <col min="2" max="2" width="62.640625" style="69" customWidth="1"/>
    <col min="3" max="3" width="19.5" style="70" customWidth="1"/>
    <col min="4" max="16384" width="9" style="70"/>
  </cols>
  <sheetData>
    <row r="1" spans="1:3" s="58" customFormat="1" ht="32.15" customHeight="1" x14ac:dyDescent="0.35">
      <c r="A1" s="55"/>
      <c r="B1" s="56" t="s">
        <v>105</v>
      </c>
      <c r="C1" s="57"/>
    </row>
    <row r="2" spans="1:3" s="58" customFormat="1" ht="15" x14ac:dyDescent="0.35">
      <c r="A2" s="59"/>
      <c r="B2" s="60"/>
      <c r="C2" s="61"/>
    </row>
    <row r="3" spans="1:3" s="58" customFormat="1" ht="15" x14ac:dyDescent="0.35">
      <c r="A3" s="59"/>
      <c r="B3" s="71" t="s">
        <v>106</v>
      </c>
      <c r="C3" s="61"/>
    </row>
    <row r="4" spans="1:3" s="58" customFormat="1" x14ac:dyDescent="0.35">
      <c r="A4" s="59"/>
      <c r="B4" s="62" t="s">
        <v>116</v>
      </c>
      <c r="C4" s="61"/>
    </row>
    <row r="5" spans="1:3" s="58" customFormat="1" ht="15" x14ac:dyDescent="0.35">
      <c r="A5" s="59"/>
      <c r="B5" s="63"/>
      <c r="C5" s="61"/>
    </row>
    <row r="6" spans="1:3" s="58" customFormat="1" ht="15.45" x14ac:dyDescent="0.4">
      <c r="A6" s="59"/>
      <c r="B6" s="64" t="s">
        <v>120</v>
      </c>
      <c r="C6" s="61"/>
    </row>
    <row r="7" spans="1:3" s="58" customFormat="1" ht="15" x14ac:dyDescent="0.35">
      <c r="A7" s="59"/>
      <c r="B7" s="63"/>
      <c r="C7" s="61"/>
    </row>
    <row r="8" spans="1:3" s="58" customFormat="1" ht="30" x14ac:dyDescent="0.35">
      <c r="A8" s="59"/>
      <c r="B8" s="63" t="s">
        <v>118</v>
      </c>
      <c r="C8" s="61"/>
    </row>
    <row r="9" spans="1:3" s="58" customFormat="1" ht="15" x14ac:dyDescent="0.35">
      <c r="A9" s="59"/>
      <c r="B9" s="63"/>
      <c r="C9" s="61"/>
    </row>
    <row r="10" spans="1:3" s="58" customFormat="1" ht="30" x14ac:dyDescent="0.35">
      <c r="A10" s="59"/>
      <c r="B10" s="63" t="s">
        <v>107</v>
      </c>
      <c r="C10" s="61"/>
    </row>
    <row r="11" spans="1:3" s="58" customFormat="1" ht="15" x14ac:dyDescent="0.35">
      <c r="A11" s="59"/>
      <c r="B11" s="63"/>
      <c r="C11" s="61"/>
    </row>
    <row r="12" spans="1:3" s="58" customFormat="1" ht="30" x14ac:dyDescent="0.35">
      <c r="A12" s="59"/>
      <c r="B12" s="63" t="s">
        <v>108</v>
      </c>
      <c r="C12" s="61"/>
    </row>
    <row r="13" spans="1:3" s="58" customFormat="1" ht="15" x14ac:dyDescent="0.35">
      <c r="A13" s="59"/>
      <c r="B13" s="63"/>
      <c r="C13" s="61"/>
    </row>
    <row r="14" spans="1:3" s="58" customFormat="1" ht="15.45" x14ac:dyDescent="0.4">
      <c r="A14" s="59"/>
      <c r="B14" s="64" t="s">
        <v>119</v>
      </c>
      <c r="C14" s="61"/>
    </row>
    <row r="15" spans="1:3" s="58" customFormat="1" ht="15" x14ac:dyDescent="0.35">
      <c r="A15" s="59"/>
      <c r="B15" s="65" t="s">
        <v>121</v>
      </c>
      <c r="C15" s="61"/>
    </row>
    <row r="16" spans="1:3" s="58" customFormat="1" ht="15" x14ac:dyDescent="0.35">
      <c r="A16" s="59"/>
      <c r="B16" s="66"/>
      <c r="C16" s="61"/>
    </row>
    <row r="17" spans="1:3" s="58" customFormat="1" ht="15" x14ac:dyDescent="0.35">
      <c r="A17" s="59"/>
      <c r="B17" s="67" t="s">
        <v>117</v>
      </c>
      <c r="C17" s="61"/>
    </row>
    <row r="18" spans="1:3" s="58" customFormat="1" x14ac:dyDescent="0.35">
      <c r="A18" s="59"/>
      <c r="B18" s="59"/>
      <c r="C18" s="61"/>
    </row>
    <row r="19" spans="1:3" s="58" customFormat="1" x14ac:dyDescent="0.35">
      <c r="A19" s="59"/>
      <c r="B19" s="59"/>
      <c r="C19" s="61"/>
    </row>
    <row r="20" spans="1:3" s="58" customFormat="1" x14ac:dyDescent="0.35">
      <c r="A20" s="68"/>
      <c r="B20" s="68"/>
    </row>
    <row r="21" spans="1:3" s="58" customFormat="1" x14ac:dyDescent="0.35">
      <c r="A21" s="68"/>
      <c r="B21" s="68"/>
    </row>
    <row r="22" spans="1:3" s="58" customFormat="1" x14ac:dyDescent="0.35">
      <c r="A22" s="68"/>
      <c r="B22" s="68"/>
    </row>
    <row r="23" spans="1:3" s="58" customFormat="1" x14ac:dyDescent="0.35">
      <c r="A23" s="68"/>
      <c r="B23" s="68"/>
    </row>
    <row r="24" spans="1:3" s="58" customFormat="1" x14ac:dyDescent="0.35">
      <c r="A24" s="68"/>
      <c r="B24" s="68"/>
    </row>
    <row r="25" spans="1:3" s="58" customFormat="1" x14ac:dyDescent="0.35">
      <c r="A25" s="68"/>
      <c r="B25" s="68"/>
    </row>
    <row r="26" spans="1:3" s="58" customFormat="1" x14ac:dyDescent="0.35">
      <c r="A26" s="68"/>
      <c r="B26" s="68"/>
    </row>
    <row r="27" spans="1:3" s="58" customFormat="1" x14ac:dyDescent="0.35">
      <c r="A27" s="68"/>
      <c r="B27" s="68"/>
    </row>
    <row r="28" spans="1:3" s="58" customFormat="1" x14ac:dyDescent="0.35">
      <c r="A28" s="68"/>
      <c r="B28" s="68"/>
    </row>
    <row r="29" spans="1:3" s="58" customFormat="1" x14ac:dyDescent="0.35">
      <c r="A29" s="68"/>
      <c r="B29" s="68"/>
    </row>
    <row r="30" spans="1:3" s="58" customFormat="1" x14ac:dyDescent="0.35">
      <c r="A30" s="68"/>
      <c r="B30" s="68"/>
    </row>
    <row r="31" spans="1:3" s="58" customFormat="1" x14ac:dyDescent="0.35">
      <c r="A31" s="68"/>
      <c r="B31" s="68"/>
    </row>
    <row r="32" spans="1:3" s="58" customFormat="1" x14ac:dyDescent="0.35">
      <c r="A32" s="68"/>
      <c r="B32" s="68"/>
    </row>
    <row r="33" spans="1:2" s="58" customFormat="1" x14ac:dyDescent="0.35">
      <c r="A33" s="68"/>
      <c r="B33" s="68"/>
    </row>
    <row r="34" spans="1:2" s="58" customFormat="1" x14ac:dyDescent="0.35">
      <c r="A34" s="68"/>
      <c r="B34" s="68"/>
    </row>
    <row r="35" spans="1:2" s="58" customFormat="1" x14ac:dyDescent="0.35">
      <c r="A35" s="68"/>
      <c r="B35" s="68"/>
    </row>
    <row r="36" spans="1:2" s="58" customFormat="1" x14ac:dyDescent="0.35">
      <c r="A36" s="68"/>
      <c r="B36" s="68"/>
    </row>
    <row r="37" spans="1:2" s="58" customFormat="1" x14ac:dyDescent="0.35">
      <c r="A37" s="68"/>
      <c r="B37" s="68"/>
    </row>
    <row r="38" spans="1:2" s="58" customFormat="1" x14ac:dyDescent="0.35">
      <c r="A38" s="68"/>
      <c r="B38" s="68"/>
    </row>
    <row r="39" spans="1:2" s="58" customFormat="1" x14ac:dyDescent="0.35">
      <c r="A39" s="68"/>
      <c r="B39" s="68"/>
    </row>
    <row r="40" spans="1:2" s="58" customFormat="1" x14ac:dyDescent="0.35">
      <c r="A40" s="68"/>
      <c r="B40" s="68"/>
    </row>
    <row r="41" spans="1:2" s="58" customFormat="1" x14ac:dyDescent="0.35">
      <c r="A41" s="68"/>
      <c r="B41" s="68"/>
    </row>
    <row r="42" spans="1:2" s="58" customFormat="1" x14ac:dyDescent="0.35">
      <c r="A42" s="68"/>
      <c r="B42" s="68"/>
    </row>
    <row r="43" spans="1:2" s="58" customFormat="1" x14ac:dyDescent="0.35">
      <c r="A43" s="68"/>
      <c r="B43" s="68"/>
    </row>
    <row r="44" spans="1:2" s="58" customFormat="1" x14ac:dyDescent="0.35">
      <c r="A44" s="68"/>
      <c r="B44" s="68"/>
    </row>
    <row r="45" spans="1:2" s="58" customFormat="1" x14ac:dyDescent="0.35">
      <c r="A45" s="68"/>
      <c r="B45" s="68"/>
    </row>
    <row r="46" spans="1:2" s="58" customFormat="1" x14ac:dyDescent="0.35">
      <c r="A46" s="68"/>
      <c r="B46" s="68"/>
    </row>
    <row r="47" spans="1:2" s="58" customFormat="1" x14ac:dyDescent="0.35">
      <c r="A47" s="68"/>
      <c r="B47" s="68"/>
    </row>
    <row r="48" spans="1:2" s="58" customFormat="1" x14ac:dyDescent="0.35">
      <c r="A48" s="68"/>
      <c r="B48" s="68"/>
    </row>
  </sheetData>
  <phoneticPr fontId="53" type="noConversion"/>
  <hyperlinks>
    <hyperlink ref="B15" r:id="rId1" xr:uid="{96BD449B-6F70-445B-A3B3-727002D51F12}"/>
    <hyperlink ref="B4" r:id="rId2" xr:uid="{81389246-54FB-41EA-BFC4-B05EE6860D95}"/>
  </hyperlinks>
  <pageMargins left="0.7" right="0.7" top="0.75" bottom="0.75" header="0.3" footer="0.3"/>
  <pageSetup orientation="portrait" r:id="rId3"/>
  <drawing r:id="rId4"/>
  <picture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7 t b W S d a B l C l A A A A 9 Q A A A B I A H A B D b 2 5 m a W c v U G F j a 2 F n Z S 5 4 b W w g o h g A K K A U A A A A A A A A A A A A A A A A A A A A A A A A A A A A h Y 8 x D o I w G I W v Q r r T F o j R k J 8 y s I o x M T G u T a n Q A M X Q Y o l X c / B I X k G M o m 6 O 7 3 v f 8 N 7 9 e o N 0 b B v v L H u j O p 2 g A F P k S S 2 6 Q u k y Q Y M 9 + i u U M t h y U f N S e p O s T T y a I k G V t a e Y E O c c d h H u + p K E l A b k k K 9 3 o p I t R x 9 Z / Z d 9 p Y 3 l W k j E Y P 8 a w 0 I c R B F e L D E F M j P I l f 7 2 4 T T 3 2 f 5 A y I b G D r 1 k l 8 r P N k D m C O R 9 g T 0 A U E s D B B Q A A g A I A M + 7 W 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u 1 t Z K I p H u A 4 A A A A R A A A A E w A c A E Z v c m 1 1 b G F z L 1 N l Y 3 R p b 2 4 x L m 0 g o h g A K K A U A A A A A A A A A A A A A A A A A A A A A A A A A A A A K 0 5 N L s n M z 1 M I h t C G 1 g B Q S w E C L Q A U A A I A C A D P u 1 t Z J 1 o G U K U A A A D 1 A A A A E g A A A A A A A A A A A A A A A A A A A A A A Q 2 9 u Z m l n L 1 B h Y 2 t h Z 2 U u e G 1 s U E s B A i 0 A F A A C A A g A z 7 t b W Q / K 6 a u k A A A A 6 Q A A A B M A A A A A A A A A A A A A A A A A 8 Q A A A F t D b 2 5 0 Z W 5 0 X 1 R 5 c G V z X S 5 4 b W x Q S w E C L Q A U A A I A C A D P u 1 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Y w x Z 9 x M + 0 a 9 b q G Y K M w p Z Q A A A A A C A A A A A A A Q Z g A A A A E A A C A A A A D a O Q Z B Y 3 1 q r y Y x G Z 8 h t F z S c E 2 V n f n 5 q L e f E M G R d z 7 H H g A A A A A O g A A A A A I A A C A A A A D j Y W g L 5 C A 4 n O t 6 q O 6 O 0 Y G u u + x z 2 L + j u f i E f W s M + A 4 X I F A A A A D u v U 5 t p + Z Q M / n 0 g 5 X x 5 Y / k l V U q e v p z e n Y M 7 n f S k N y t 7 c o d r h q J L 3 Y A N 2 p a i b d Y H 0 J e n 2 M e o Y O O 3 Q d p W y 9 J P I p 2 B 0 5 4 p v E N q Z R H V W c 3 / b G 6 r 0 A A A A D l 2 4 A W / j h O z J k f G X L q V B 5 w C R W E 8 Z U l E 6 C Y R Y 7 U 8 4 J k / I D 4 9 d L k S Z C 2 o 4 9 e w P 0 p I i s Z N U I E 1 6 n f u z T p 4 S t 6 6 L s G < / D a t a M a s h u p > 
</file>

<file path=customXml/itemProps1.xml><?xml version="1.0" encoding="utf-8"?>
<ds:datastoreItem xmlns:ds="http://schemas.openxmlformats.org/officeDocument/2006/customXml" ds:itemID="{70D9F34C-6661-47A7-8E80-A41D5693A9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Budget</vt:lpstr>
      <vt:lpstr>Help</vt:lpstr>
      <vt:lpstr>©</vt:lpstr>
      <vt:lpstr>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Budget Spreadsheet</dc:title>
  <dc:creator>Vertex42.com</dc:creator>
  <dc:description>(c) 2008-2019 Vertex42 LLC. All Rights Reserved.</dc:description>
  <cp:lastModifiedBy>Daniel Liu</cp:lastModifiedBy>
  <cp:lastPrinted>2014-04-05T04:37:07Z</cp:lastPrinted>
  <dcterms:created xsi:type="dcterms:W3CDTF">2007-10-28T01:07:07Z</dcterms:created>
  <dcterms:modified xsi:type="dcterms:W3CDTF">2024-10-27T15:32:03Z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Source">
    <vt:lpwstr>https://www.vertex42.com/ExcelTemplates/personal-budget-spreadsheet.html</vt:lpwstr>
  </property>
  <property fmtid="{D5CDD505-2E9C-101B-9397-08002B2CF9AE}" pid="4" name="Version">
    <vt:lpwstr>1.1.4</vt:lpwstr>
  </property>
</Properties>
</file>