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danie\Documents\Fall 2021\General Biology 1 Lab\"/>
    </mc:Choice>
  </mc:AlternateContent>
  <xr:revisionPtr revIDLastSave="0" documentId="13_ncr:1_{9157CF31-2072-4608-8163-851AE324977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rm Responses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6" i="1" l="1"/>
  <c r="I126" i="1"/>
  <c r="J126" i="1"/>
  <c r="K126" i="1"/>
  <c r="L126" i="1"/>
  <c r="G126" i="1"/>
  <c r="D128" i="1"/>
  <c r="S2" i="1"/>
  <c r="R2" i="1"/>
  <c r="Q12" i="1"/>
  <c r="Q3" i="1"/>
  <c r="Q4" i="1"/>
  <c r="Q5" i="1"/>
  <c r="Q6" i="1"/>
  <c r="Q7" i="1"/>
  <c r="Q8" i="1"/>
  <c r="Q9" i="1"/>
  <c r="Q10" i="1"/>
  <c r="Q11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2" i="1"/>
  <c r="P48" i="1"/>
  <c r="P20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2" i="1"/>
  <c r="D118" i="1"/>
  <c r="E124" i="1"/>
  <c r="E120" i="1"/>
  <c r="C120" i="1"/>
  <c r="C126" i="1" s="1"/>
  <c r="B120" i="1"/>
  <c r="B126" i="1" s="1"/>
  <c r="B119" i="1"/>
  <c r="B125" i="1" s="1"/>
  <c r="E119" i="1"/>
  <c r="C125" i="1" s="1"/>
  <c r="C119" i="1"/>
  <c r="E125" i="1" s="1"/>
  <c r="E118" i="1"/>
  <c r="C118" i="1"/>
  <c r="C124" i="1" s="1"/>
  <c r="B118" i="1"/>
  <c r="D126" i="1" l="1"/>
  <c r="D125" i="1"/>
  <c r="E126" i="1"/>
  <c r="B124" i="1"/>
  <c r="D124" i="1"/>
</calcChain>
</file>

<file path=xl/sharedStrings.xml><?xml version="1.0" encoding="utf-8"?>
<sst xmlns="http://schemas.openxmlformats.org/spreadsheetml/2006/main" count="483" uniqueCount="130">
  <si>
    <t>Date</t>
  </si>
  <si>
    <t>Start Time</t>
  </si>
  <si>
    <t>Site Name</t>
  </si>
  <si>
    <t>Site Type</t>
  </si>
  <si>
    <t>Weather</t>
  </si>
  <si>
    <t>Wind Conditions</t>
  </si>
  <si>
    <t>Temperature in Celsius</t>
  </si>
  <si>
    <t>Total number of animals observed in observation period</t>
  </si>
  <si>
    <t>Total number of birds observed in observation period</t>
  </si>
  <si>
    <t>Total number of mammals observed in observation period</t>
  </si>
  <si>
    <t>The number of different types of animals observed in observation period</t>
  </si>
  <si>
    <t>The number of different types of birds observed in observation period</t>
  </si>
  <si>
    <t>The number of different types of mammals observed in observation period</t>
  </si>
  <si>
    <t>Approximate fraction (in 2 decimal places) of times humans present during observation out of total observations.</t>
  </si>
  <si>
    <t>MEEM Parking Lot</t>
  </si>
  <si>
    <t>urban field</t>
  </si>
  <si>
    <t>Partly cloudy</t>
  </si>
  <si>
    <t>Breezy</t>
  </si>
  <si>
    <t>M&amp;M Lawn</t>
  </si>
  <si>
    <t>campus</t>
  </si>
  <si>
    <t>Sunny</t>
  </si>
  <si>
    <t>Rock Garden</t>
  </si>
  <si>
    <t>Forest Crossroads</t>
  </si>
  <si>
    <t>forest</t>
  </si>
  <si>
    <t>Green Rooftop (UGLRC)</t>
  </si>
  <si>
    <t>along water</t>
  </si>
  <si>
    <t>Rish's house</t>
  </si>
  <si>
    <t>suburban yard</t>
  </si>
  <si>
    <t>Very Windy</t>
  </si>
  <si>
    <t>Van Lot</t>
  </si>
  <si>
    <t>Rish's House</t>
  </si>
  <si>
    <t>Rosza Walkway</t>
  </si>
  <si>
    <t>DOW Waterfront</t>
  </si>
  <si>
    <t>No Wind</t>
  </si>
  <si>
    <t>Chem Lawn</t>
  </si>
  <si>
    <t>Grass Patch next to Chem Sci</t>
  </si>
  <si>
    <t>Waterfront at the Great Lakes Research Center</t>
  </si>
  <si>
    <t>Grass Patch East of Chem-Sci</t>
  </si>
  <si>
    <t>Waterfront of the Great Lakes Research Center</t>
  </si>
  <si>
    <t>Field in front of ROTC</t>
  </si>
  <si>
    <t>Portage Trail</t>
  </si>
  <si>
    <t>Prince's Point</t>
  </si>
  <si>
    <t>SDC wooded area</t>
  </si>
  <si>
    <t>Woods behind the SDC</t>
  </si>
  <si>
    <t>Overcast but no rain</t>
  </si>
  <si>
    <t>Princes Point</t>
  </si>
  <si>
    <t>Walker Field</t>
  </si>
  <si>
    <t>Walker Hall</t>
  </si>
  <si>
    <t xml:space="preserve">Boulder Garden </t>
  </si>
  <si>
    <t xml:space="preserve">Princes Point </t>
  </si>
  <si>
    <t>Peepsock  Trial</t>
  </si>
  <si>
    <t>Walker Lawn</t>
  </si>
  <si>
    <t>Prince's point</t>
  </si>
  <si>
    <t>Princes Point - Water</t>
  </si>
  <si>
    <t>Princes point - Woods</t>
  </si>
  <si>
    <t>Woods 2</t>
  </si>
  <si>
    <t>Boat Waterfront</t>
  </si>
  <si>
    <t>Prince's  Point</t>
  </si>
  <si>
    <t>Research Center</t>
  </si>
  <si>
    <t>9/23/0021</t>
  </si>
  <si>
    <t>Prince’s Point Drain pool</t>
  </si>
  <si>
    <t>Great Lakes Research Center</t>
  </si>
  <si>
    <t>Hillside Forest</t>
  </si>
  <si>
    <t>Cemetery Forest Trail</t>
  </si>
  <si>
    <t>Princes Point Culvert</t>
  </si>
  <si>
    <t>NE Walker Lawn</t>
  </si>
  <si>
    <t>Prince's Point Culvert</t>
  </si>
  <si>
    <t>Trail behind Prince's Point</t>
  </si>
  <si>
    <t>Portage Rocks</t>
  </si>
  <si>
    <t>Portage Woods</t>
  </si>
  <si>
    <t>Chutes and Ladders</t>
  </si>
  <si>
    <t>Nara Nature Park</t>
  </si>
  <si>
    <t>Campus Rock Garden</t>
  </si>
  <si>
    <t>Campus Rock Garden (2nd time)</t>
  </si>
  <si>
    <t>GLRC</t>
  </si>
  <si>
    <t>Grass outside of the MMEB and Dillman</t>
  </si>
  <si>
    <t>Grass outside the MMEB and Dillman</t>
  </si>
  <si>
    <t>Tech Trails, Marker #2</t>
  </si>
  <si>
    <t>Nara River Boardwalk</t>
  </si>
  <si>
    <t>Tech Trails Marker Two</t>
  </si>
  <si>
    <t>Walker Lawn in front of DHH</t>
  </si>
  <si>
    <t>Walker lawn in front of DHH</t>
  </si>
  <si>
    <t>Trail along the water past princes point</t>
  </si>
  <si>
    <t>Trail along water past princes point</t>
  </si>
  <si>
    <t xml:space="preserve">Walker Lawn </t>
  </si>
  <si>
    <t>Prince’s Point</t>
  </si>
  <si>
    <t>Trail Under Lot 5</t>
  </si>
  <si>
    <t>Tech Trail by SDC</t>
  </si>
  <si>
    <t>Temperature</t>
  </si>
  <si>
    <t>Wind</t>
  </si>
  <si>
    <t>#animals</t>
  </si>
  <si>
    <t>#birds</t>
  </si>
  <si>
    <t>#mammals</t>
  </si>
  <si>
    <t>#types of animals</t>
  </si>
  <si>
    <t>#types of birds</t>
  </si>
  <si>
    <t>#types of mammals</t>
  </si>
  <si>
    <t>Humans</t>
  </si>
  <si>
    <t>Richness:</t>
  </si>
  <si>
    <t>Dominance:</t>
  </si>
  <si>
    <t>Shannon's Diversity Index:</t>
  </si>
  <si>
    <t>MMEB &amp; Dillman</t>
  </si>
  <si>
    <t>Birds</t>
  </si>
  <si>
    <t>Mammals</t>
  </si>
  <si>
    <t>Total</t>
  </si>
  <si>
    <t>Total Animals</t>
  </si>
  <si>
    <r>
      <t xml:space="preserve">0.5 </t>
    </r>
    <r>
      <rPr>
        <sz val="10"/>
        <color rgb="FF000000"/>
        <rFont val="Calibri"/>
        <family val="2"/>
      </rPr>
      <t>± 0.71</t>
    </r>
  </si>
  <si>
    <t>4 ± 2.83</t>
  </si>
  <si>
    <t>0.5 ± 0.71</t>
  </si>
  <si>
    <t>0 ± 0</t>
  </si>
  <si>
    <t>0.92 ± 0.12</t>
  </si>
  <si>
    <t>0.23 ± 0.32</t>
  </si>
  <si>
    <t>Shannon's Diversity Index</t>
  </si>
  <si>
    <t>GLRC Mean</t>
  </si>
  <si>
    <t>GLRC STDEV</t>
  </si>
  <si>
    <t>MMEB Mean</t>
  </si>
  <si>
    <t>MMEB STDEV</t>
  </si>
  <si>
    <t>GLRC Richness</t>
  </si>
  <si>
    <t>MMEB Richness</t>
  </si>
  <si>
    <t>GLRC Dominance</t>
  </si>
  <si>
    <t>MMEB Dominance</t>
  </si>
  <si>
    <t>GLRC Shannon's Diversity Index</t>
  </si>
  <si>
    <t>MMEB Shannon's Diversity Index</t>
  </si>
  <si>
    <t>Week 1</t>
  </si>
  <si>
    <t>Week 2</t>
  </si>
  <si>
    <t>Richness</t>
  </si>
  <si>
    <t>Dominance</t>
  </si>
  <si>
    <t>Shannon</t>
  </si>
  <si>
    <t>Campus average R</t>
  </si>
  <si>
    <t>Water R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</si>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</sst>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Calibri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0" borderId="0" xfId="0" applyFont="1"/>
    <xf numFmtId="14" fontId="1" fillId="0" borderId="0" xfId="0" applyNumberFormat="1" applyFont="1"/>
    <xf numFmtId="19" fontId="1" fillId="0" borderId="0" xfId="0" applyNumberFormat="1" applyFont="1"/>
    <xf numFmtId="0" fontId="1" fillId="0" borderId="0" xfId="0" applyFont="1" applyAlignment="1"/>
    <xf numFmtId="14" fontId="1" fillId="0" borderId="0" xfId="0" applyNumberFormat="1" applyFont="1" applyAlignment="1"/>
    <xf numFmtId="14" fontId="1" fillId="2" borderId="0" xfId="0" applyNumberFormat="1" applyFont="1" applyFill="1"/>
    <xf numFmtId="19" fontId="1" fillId="2" borderId="0" xfId="0" applyNumberFormat="1" applyFont="1" applyFill="1"/>
    <xf numFmtId="0" fontId="1" fillId="2" borderId="0" xfId="0" applyFont="1" applyFill="1"/>
    <xf numFmtId="0" fontId="0" fillId="2" borderId="0" xfId="0" applyFont="1" applyFill="1" applyAlignment="1"/>
    <xf numFmtId="0" fontId="1" fillId="2" borderId="0" xfId="0" applyFont="1" applyFill="1" applyAlignment="1"/>
    <xf numFmtId="0" fontId="1" fillId="0" borderId="0" xfId="0" applyFont="1" applyFill="1"/>
    <xf numFmtId="14" fontId="1" fillId="0" borderId="0" xfId="0" applyNumberFormat="1" applyFont="1" applyFill="1" applyAlignment="1">
      <alignment horizontal="left"/>
    </xf>
    <xf numFmtId="19" fontId="1" fillId="0" borderId="0" xfId="0" applyNumberFormat="1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4" fillId="0" borderId="0" xfId="0" applyFont="1"/>
    <xf numFmtId="0" fontId="5" fillId="0" borderId="0" xfId="0" applyFont="1" applyAlignment="1"/>
    <xf numFmtId="0" fontId="3" fillId="0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2" fontId="0" fillId="0" borderId="0" xfId="0" applyNumberFormat="1" applyFont="1" applyAlignment="1">
      <alignment horizontal="left"/>
    </xf>
    <xf numFmtId="0" fontId="7" fillId="0" borderId="0" xfId="0" applyFont="1" applyAlignment="1"/>
    <xf numFmtId="0" fontId="0" fillId="0" borderId="0" xfId="0" applyFont="1" applyAlignment="1">
      <alignment horizontal="right"/>
    </xf>
    <xf numFmtId="0" fontId="3" fillId="0" borderId="0" xfId="0" applyFont="1" applyAlignment="1"/>
    <xf numFmtId="0" fontId="2" fillId="2" borderId="0" xfId="0" applyFont="1" applyFill="1" applyAlignment="1"/>
    <xf numFmtId="19" fontId="1" fillId="2" borderId="0" xfId="0" applyNumberFormat="1" applyFont="1" applyFill="1" applyAlignment="1"/>
    <xf numFmtId="14" fontId="1" fillId="3" borderId="0" xfId="0" applyNumberFormat="1" applyFont="1" applyFill="1"/>
    <xf numFmtId="19" fontId="1" fillId="3" borderId="0" xfId="0" applyNumberFormat="1" applyFont="1" applyFill="1"/>
    <xf numFmtId="0" fontId="1" fillId="3" borderId="0" xfId="0" applyFont="1" applyFill="1"/>
    <xf numFmtId="0" fontId="0" fillId="3" borderId="0" xfId="0" applyFont="1" applyFill="1" applyAlignment="1"/>
    <xf numFmtId="0" fontId="1" fillId="3" borderId="0" xfId="0" applyFont="1" applyFill="1" applyAlignment="1"/>
    <xf numFmtId="19" fontId="1" fillId="3" borderId="0" xfId="0" applyNumberFormat="1" applyFont="1" applyFill="1" applyAlignment="1"/>
    <xf numFmtId="0" fontId="2" fillId="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Animals by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'Form Responses 1'!$J$113</c:f>
              <c:strCache>
                <c:ptCount val="1"/>
                <c:pt idx="0">
                  <c:v>MMEB &amp; Dillman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'Form Responses 1'!$K$112:$M$112</c:f>
              <c:strCache>
                <c:ptCount val="3"/>
                <c:pt idx="0">
                  <c:v>Birds</c:v>
                </c:pt>
                <c:pt idx="1">
                  <c:v>Mammals</c:v>
                </c:pt>
                <c:pt idx="2">
                  <c:v>Total Animals</c:v>
                </c:pt>
              </c:strCache>
            </c:strRef>
          </c:cat>
          <c:val>
            <c:numRef>
              <c:f>'Form Responses 1'!$K$113:$M$113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DF-442C-87A4-C72087F15B04}"/>
            </c:ext>
          </c:extLst>
        </c:ser>
        <c:ser>
          <c:idx val="1"/>
          <c:order val="1"/>
          <c:tx>
            <c:strRef>
              <c:f>'Form Responses 1'!$J$114</c:f>
              <c:strCache>
                <c:ptCount val="1"/>
                <c:pt idx="0">
                  <c:v>GLRC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'Form Responses 1'!$K$112:$M$112</c:f>
              <c:strCache>
                <c:ptCount val="3"/>
                <c:pt idx="0">
                  <c:v>Birds</c:v>
                </c:pt>
                <c:pt idx="1">
                  <c:v>Mammals</c:v>
                </c:pt>
                <c:pt idx="2">
                  <c:v>Total Animals</c:v>
                </c:pt>
              </c:strCache>
            </c:strRef>
          </c:cat>
          <c:val>
            <c:numRef>
              <c:f>'Form Responses 1'!$K$114:$M$114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DF-442C-87A4-C72087F15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2547535"/>
        <c:axId val="1852540463"/>
      </c:barChart>
      <c:catAx>
        <c:axId val="185254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540463"/>
        <c:crosses val="autoZero"/>
        <c:auto val="1"/>
        <c:lblAlgn val="ctr"/>
        <c:lblOffset val="100"/>
        <c:noMultiLvlLbl val="0"/>
      </c:catAx>
      <c:valAx>
        <c:axId val="185254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Individuals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54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'Form Responses 1'!$B$123</c:f>
              <c:strCache>
                <c:ptCount val="1"/>
                <c:pt idx="0">
                  <c:v>GLRC 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'Form Responses 1'!$A$124:$A$126</c:f>
              <c:strCache>
                <c:ptCount val="3"/>
                <c:pt idx="0">
                  <c:v>Richness:</c:v>
                </c:pt>
                <c:pt idx="1">
                  <c:v>Dominance:</c:v>
                </c:pt>
                <c:pt idx="2">
                  <c:v>Shannon's Diversity Index</c:v>
                </c:pt>
              </c:strCache>
            </c:strRef>
          </c:cat>
          <c:val>
            <c:numRef>
              <c:f>'Form Responses 1'!$B$124:$B$126</c:f>
              <c:numCache>
                <c:formatCode>General</c:formatCode>
                <c:ptCount val="3"/>
                <c:pt idx="0">
                  <c:v>0.5</c:v>
                </c:pt>
                <c:pt idx="1">
                  <c:v>0.5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8A-410C-9546-D566DDB4A204}"/>
            </c:ext>
          </c:extLst>
        </c:ser>
        <c:ser>
          <c:idx val="1"/>
          <c:order val="1"/>
          <c:tx>
            <c:strRef>
              <c:f>'Form Responses 1'!$C$123</c:f>
              <c:strCache>
                <c:ptCount val="1"/>
                <c:pt idx="0">
                  <c:v>MMEB Mean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'Form Responses 1'!$A$124:$A$126</c:f>
              <c:strCache>
                <c:ptCount val="3"/>
                <c:pt idx="0">
                  <c:v>Richness:</c:v>
                </c:pt>
                <c:pt idx="1">
                  <c:v>Dominance:</c:v>
                </c:pt>
                <c:pt idx="2">
                  <c:v>Shannon's Diversity Index</c:v>
                </c:pt>
              </c:strCache>
            </c:strRef>
          </c:cat>
          <c:val>
            <c:numRef>
              <c:f>'Form Responses 1'!$C$124:$C$126</c:f>
              <c:numCache>
                <c:formatCode>General</c:formatCode>
                <c:ptCount val="3"/>
                <c:pt idx="0">
                  <c:v>4</c:v>
                </c:pt>
                <c:pt idx="1">
                  <c:v>0.91666666666666674</c:v>
                </c:pt>
                <c:pt idx="2">
                  <c:v>0.22528060443315231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8A-410C-9546-D566DDB4A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3974511"/>
        <c:axId val="2043961199"/>
      </c:barChart>
      <c:catAx>
        <c:axId val="204397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961199"/>
        <c:crosses val="autoZero"/>
        <c:auto val="1"/>
        <c:lblAlgn val="ctr"/>
        <c:lblOffset val="100"/>
        <c:noMultiLvlLbl val="0"/>
      </c:catAx>
      <c:valAx>
        <c:axId val="204396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97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Biodiversity Indecises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'Form Responses 1'!$F$124</c:f>
              <c:strCache>
                <c:ptCount val="1"/>
                <c:pt idx="0">
                  <c:v>Week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'Form Responses 1'!$G$123:$L$123</c:f>
              <c:strCache>
                <c:ptCount val="6"/>
                <c:pt idx="0">
                  <c:v>GLRC Richness</c:v>
                </c:pt>
                <c:pt idx="1">
                  <c:v>GLRC Dominance</c:v>
                </c:pt>
                <c:pt idx="2">
                  <c:v>GLRC Shannon's Diversity Index</c:v>
                </c:pt>
                <c:pt idx="3">
                  <c:v>MMEB Richness</c:v>
                </c:pt>
                <c:pt idx="4">
                  <c:v>MMEB Dominance</c:v>
                </c:pt>
                <c:pt idx="5">
                  <c:v>MMEB Shannon's Diversity Index</c:v>
                </c:pt>
              </c:strCache>
            </c:strRef>
          </c:cat>
          <c:val>
            <c:numRef>
              <c:f>'Form Responses 1'!$G$124:$L$124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F1-49F2-8897-BB23986BC3AA}"/>
            </c:ext>
          </c:extLst>
        </c:ser>
        <c:ser>
          <c:idx val="1"/>
          <c:order val="1"/>
          <c:tx>
            <c:strRef>
              <c:f>'Form Responses 1'!$F$125</c:f>
              <c:strCache>
                <c:ptCount val="1"/>
                <c:pt idx="0">
                  <c:v>Week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'Form Responses 1'!$G$123:$L$123</c:f>
              <c:strCache>
                <c:ptCount val="6"/>
                <c:pt idx="0">
                  <c:v>GLRC Richness</c:v>
                </c:pt>
                <c:pt idx="1">
                  <c:v>GLRC Dominance</c:v>
                </c:pt>
                <c:pt idx="2">
                  <c:v>GLRC Shannon's Diversity Index</c:v>
                </c:pt>
                <c:pt idx="3">
                  <c:v>MMEB Richness</c:v>
                </c:pt>
                <c:pt idx="4">
                  <c:v>MMEB Dominance</c:v>
                </c:pt>
                <c:pt idx="5">
                  <c:v>MMEB Shannon's Diversity Index</c:v>
                </c:pt>
              </c:strCache>
            </c:strRef>
          </c:cat>
          <c:val>
            <c:numRef>
              <c:f>'Form Responses 1'!$G$125:$L$125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0.83333299999999999</c:v>
                </c:pt>
                <c:pt idx="5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F1-49F2-8897-BB23986BC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648479"/>
        <c:axId val="201663039"/>
      </c:barChart>
      <c:catAx>
        <c:axId val="20164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63039"/>
        <c:crosses val="autoZero"/>
        <c:auto val="1"/>
        <c:lblAlgn val="ctr"/>
        <c:lblOffset val="100"/>
        <c:noMultiLvlLbl val="0"/>
      </c:catAx>
      <c:valAx>
        <c:axId val="20166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4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Biodiversity Indices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'Form Responses 1'!$F$124</c:f>
              <c:strCache>
                <c:ptCount val="1"/>
                <c:pt idx="0">
                  <c:v>Week 1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cat>
            <c:strRef>
              <c:f>'Form Responses 1'!$G$123:$L$123</c:f>
              <c:strCache>
                <c:ptCount val="6"/>
                <c:pt idx="0">
                  <c:v>GLRC Richness</c:v>
                </c:pt>
                <c:pt idx="1">
                  <c:v>GLRC Dominance</c:v>
                </c:pt>
                <c:pt idx="2">
                  <c:v>GLRC Shannon's Diversity Index</c:v>
                </c:pt>
                <c:pt idx="3">
                  <c:v>MMEB Richness</c:v>
                </c:pt>
                <c:pt idx="4">
                  <c:v>MMEB Dominance</c:v>
                </c:pt>
                <c:pt idx="5">
                  <c:v>MMEB Shannon's Diversity Index</c:v>
                </c:pt>
              </c:strCache>
            </c:strRef>
          </c:cat>
          <c:val>
            <c:numRef>
              <c:f>'Form Responses 1'!$G$124:$L$124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7A-499B-96A2-2EA5802C7ECC}"/>
            </c:ext>
          </c:extLst>
        </c:ser>
        <c:ser>
          <c:idx val="1"/>
          <c:order val="1"/>
          <c:tx>
            <c:strRef>
              <c:f>'Form Responses 1'!$F$125</c:f>
              <c:strCache>
                <c:ptCount val="1"/>
                <c:pt idx="0">
                  <c:v>Week 2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cat>
            <c:strRef>
              <c:f>'Form Responses 1'!$G$123:$L$123</c:f>
              <c:strCache>
                <c:ptCount val="6"/>
                <c:pt idx="0">
                  <c:v>GLRC Richness</c:v>
                </c:pt>
                <c:pt idx="1">
                  <c:v>GLRC Dominance</c:v>
                </c:pt>
                <c:pt idx="2">
                  <c:v>GLRC Shannon's Diversity Index</c:v>
                </c:pt>
                <c:pt idx="3">
                  <c:v>MMEB Richness</c:v>
                </c:pt>
                <c:pt idx="4">
                  <c:v>MMEB Dominance</c:v>
                </c:pt>
                <c:pt idx="5">
                  <c:v>MMEB Shannon's Diversity Index</c:v>
                </c:pt>
              </c:strCache>
            </c:strRef>
          </c:cat>
          <c:val>
            <c:numRef>
              <c:f>'Form Responses 1'!$G$125:$L$125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0.83333299999999999</c:v>
                </c:pt>
                <c:pt idx="5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7A-499B-96A2-2EA5802C7ECC}"/>
            </c:ext>
          </c:extLst>
        </c:ser>
        <c:ser>
          <c:idx val="2"/>
          <c:order val="2"/>
          <c:tx>
            <c:strRef>
              <c:f>'Form Responses 1'!$F$126</c:f>
              <c:strCache>
                <c:ptCount val="1"/>
                <c:pt idx="0">
                  <c:v>Mean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cat>
            <c:strRef>
              <c:f>'Form Responses 1'!$G$123:$L$123</c:f>
              <c:strCache>
                <c:ptCount val="6"/>
                <c:pt idx="0">
                  <c:v>GLRC Richness</c:v>
                </c:pt>
                <c:pt idx="1">
                  <c:v>GLRC Dominance</c:v>
                </c:pt>
                <c:pt idx="2">
                  <c:v>GLRC Shannon's Diversity Index</c:v>
                </c:pt>
                <c:pt idx="3">
                  <c:v>MMEB Richness</c:v>
                </c:pt>
                <c:pt idx="4">
                  <c:v>MMEB Dominance</c:v>
                </c:pt>
                <c:pt idx="5">
                  <c:v>MMEB Shannon's Diversity Index</c:v>
                </c:pt>
              </c:strCache>
            </c:strRef>
          </c:cat>
          <c:val>
            <c:numRef>
              <c:f>'Form Responses 1'!$G$126:$L$126</c:f>
              <c:numCache>
                <c:formatCode>General</c:formatCode>
                <c:ptCount val="6"/>
                <c:pt idx="0">
                  <c:v>0.5</c:v>
                </c:pt>
                <c:pt idx="1">
                  <c:v>0.5</c:v>
                </c:pt>
                <c:pt idx="2">
                  <c:v>0</c:v>
                </c:pt>
                <c:pt idx="3">
                  <c:v>4</c:v>
                </c:pt>
                <c:pt idx="4">
                  <c:v>0.91666650000000005</c:v>
                </c:pt>
                <c:pt idx="5">
                  <c:v>0.22500000000000001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7A-499B-96A2-2EA5802C7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549900080"/>
        <c:axId val="1549900496"/>
      </c:barChart>
      <c:catAx>
        <c:axId val="15499000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900496"/>
        <c:crosses val="autoZero"/>
        <c:auto val="1"/>
        <c:lblAlgn val="ctr"/>
        <c:lblOffset val="100"/>
        <c:noMultiLvlLbl val="0"/>
      </c:catAx>
      <c:valAx>
        <c:axId val="15499004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90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762000</xdr:colOff>
      <xdr:row>119</xdr:row>
      <xdr:rowOff>110490</xdr:rowOff>
    </xdr:from>
    <xdr:to>
      <xdr:col>19</xdr:col>
      <xdr:colOff>381000</xdr:colOff>
      <xdr:row>133</xdr:row>
      <xdr:rowOff>80010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A763C8-582F-4661-B5DB-5485C3CD78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434340</xdr:colOff>
      <xdr:row>128</xdr:row>
      <xdr:rowOff>95250</xdr:rowOff>
    </xdr:from>
    <xdr:to>
      <xdr:col>17</xdr:col>
      <xdr:colOff>53340</xdr:colOff>
      <xdr:row>142</xdr:row>
      <xdr:rowOff>64770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796A3D2-EC30-4C02-9532-24B4274CF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49307</xdr:colOff>
      <xdr:row>104</xdr:row>
      <xdr:rowOff>15017</xdr:rowOff>
    </xdr:from>
    <xdr:to>
      <xdr:col>19</xdr:col>
      <xdr:colOff>655768</xdr:colOff>
      <xdr:row>117</xdr:row>
      <xdr:rowOff>181760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5DF9102-7CDF-4992-B68B-019851BFA7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133387</xdr:colOff>
      <xdr:row>122</xdr:row>
      <xdr:rowOff>167083</xdr:rowOff>
    </xdr:from>
    <xdr:to>
      <xdr:col>11</xdr:col>
      <xdr:colOff>725058</xdr:colOff>
      <xdr:row>139</xdr:row>
      <xdr:rowOff>120868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752566-EDAE-40D8-8BAF-D9BF9959A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994"/>
  <sheetViews>
    <sheetView tabSelected="1" topLeftCell="F1" zoomScale="145" zoomScaleNormal="145" workbookViewId="0">
      <pane ySplit="1" topLeftCell="A120" activePane="bottomLeft" state="frozen"/>
      <selection pane="bottomLeft" activeCell="J140" sqref="J140"/>
    </sheetView>
  </sheetViews>
  <sheetFormatPr defaultColWidth="14.44140625" defaultRowHeight="15" customHeight="1" x14ac:dyDescent="0.25"/>
  <cols>
    <col min="1" max="1" width="24.6640625" bestFit="1" customWidth="1"/>
    <col min="2" max="2" width="14.44140625" customWidth="1"/>
    <col min="3" max="3" width="11.33203125" bestFit="1" customWidth="1"/>
    <col min="4" max="5" width="14.44140625" customWidth="1"/>
    <col min="6" max="6" width="14.5546875" customWidth="1"/>
    <col min="7" max="14" width="14.44140625" customWidth="1"/>
  </cols>
  <sheetData>
    <row r="1" spans="1:19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3" t="s">
        <v>124</v>
      </c>
      <c r="P1" s="23" t="s">
        <v>125</v>
      </c>
      <c r="Q1" s="23" t="s">
        <v>126</v>
      </c>
      <c r="R1" s="23" t="s">
        <v>127</v>
      </c>
      <c r="S1" s="23" t="s">
        <v>128</v>
      </c>
    </row>
    <row r="2" spans="1:19" ht="15.75" customHeight="1" x14ac:dyDescent="0.25">
      <c r="A2" s="2">
        <v>44466</v>
      </c>
      <c r="B2" s="3">
        <v>0.63402777777810115</v>
      </c>
      <c r="C2" s="1" t="s">
        <v>14</v>
      </c>
      <c r="D2" s="1" t="s">
        <v>15</v>
      </c>
      <c r="E2" s="1" t="s">
        <v>16</v>
      </c>
      <c r="F2" s="1" t="s">
        <v>17</v>
      </c>
      <c r="G2" s="1">
        <v>17.2</v>
      </c>
      <c r="H2" s="1">
        <v>3</v>
      </c>
      <c r="I2" s="1">
        <v>1</v>
      </c>
      <c r="J2" s="1">
        <v>2</v>
      </c>
      <c r="K2" s="1">
        <v>2</v>
      </c>
      <c r="L2" s="1">
        <v>1</v>
      </c>
      <c r="M2" s="1">
        <v>1</v>
      </c>
      <c r="N2" s="1">
        <v>0</v>
      </c>
      <c r="O2">
        <f>K2</f>
        <v>2</v>
      </c>
      <c r="P2">
        <f>MAX(I2:J2)/H2</f>
        <v>0.66666666666666663</v>
      </c>
      <c r="Q2">
        <f>-1*SUM((I2/H2)*LN(I2/H2), (J2/H2)*LN(J2/H2))</f>
        <v>0.63651416829481278</v>
      </c>
      <c r="R2">
        <f>AVERAGE(O3,O4,O11,O13,O15,O16,O18,O20,O23,O30,O33,O35,O45,O47,O50:O51,O58,O60,O74,O76:O77,O79,O82,O84,O89:O90,O93,O95)</f>
        <v>2.6785714285714284</v>
      </c>
      <c r="S2">
        <f>AVERAGE(O6,O8,O10,O12,O14,O17,O19,O22,O25,O31:O32,O34,O36:O37,O40,O43:O44,O46,O48,O49,O52:O54,O57,O59,O61,O63,O65,O67,O69:O73,O75,O78,O80:O81,O83,O86,O88,O91:O92,O94,O96:O97,O99)</f>
        <v>3.1276595744680851</v>
      </c>
    </row>
    <row r="3" spans="1:19" s="9" customFormat="1" ht="15.75" customHeight="1" x14ac:dyDescent="0.25">
      <c r="A3" s="6">
        <v>44459</v>
      </c>
      <c r="B3" s="7">
        <v>0.65625</v>
      </c>
      <c r="C3" s="8" t="s">
        <v>18</v>
      </c>
      <c r="D3" s="8" t="s">
        <v>19</v>
      </c>
      <c r="E3" s="8" t="s">
        <v>20</v>
      </c>
      <c r="F3" s="8" t="s">
        <v>17</v>
      </c>
      <c r="G3" s="8">
        <v>18</v>
      </c>
      <c r="H3" s="8">
        <v>13</v>
      </c>
      <c r="I3" s="8">
        <v>9</v>
      </c>
      <c r="J3" s="8">
        <v>4</v>
      </c>
      <c r="K3" s="8">
        <v>6</v>
      </c>
      <c r="L3" s="8">
        <v>3</v>
      </c>
      <c r="M3" s="8">
        <v>3</v>
      </c>
      <c r="N3" s="8">
        <v>0.2</v>
      </c>
      <c r="O3">
        <f t="shared" ref="O3:O66" si="0">K3</f>
        <v>6</v>
      </c>
      <c r="P3">
        <f t="shared" ref="P3:P66" si="1">MAX(I3:J3)/H3</f>
        <v>0.69230769230769229</v>
      </c>
      <c r="Q3">
        <f t="shared" ref="Q3:Q66" si="2">-1*SUM((I3/H3)*LN(I3/H3), (J3/H3)*LN(J3/H3))</f>
        <v>0.61724176973034162</v>
      </c>
    </row>
    <row r="4" spans="1:19" s="9" customFormat="1" ht="15.75" customHeight="1" x14ac:dyDescent="0.25">
      <c r="A4" s="6">
        <v>44459</v>
      </c>
      <c r="B4" s="7">
        <v>0.64583333333575865</v>
      </c>
      <c r="C4" s="8" t="s">
        <v>21</v>
      </c>
      <c r="D4" s="8" t="s">
        <v>19</v>
      </c>
      <c r="E4" s="8" t="s">
        <v>20</v>
      </c>
      <c r="F4" s="8" t="s">
        <v>17</v>
      </c>
      <c r="G4" s="8">
        <v>27.8</v>
      </c>
      <c r="H4" s="8">
        <v>1</v>
      </c>
      <c r="I4" s="8">
        <v>0</v>
      </c>
      <c r="J4" s="8">
        <v>1</v>
      </c>
      <c r="K4" s="8">
        <v>1</v>
      </c>
      <c r="L4" s="8">
        <v>0</v>
      </c>
      <c r="M4" s="8">
        <v>1</v>
      </c>
      <c r="N4" s="8">
        <v>0</v>
      </c>
      <c r="O4">
        <f t="shared" si="0"/>
        <v>1</v>
      </c>
      <c r="P4">
        <f t="shared" si="1"/>
        <v>1</v>
      </c>
      <c r="Q4" t="e">
        <f t="shared" si="2"/>
        <v>#NUM!</v>
      </c>
    </row>
    <row r="5" spans="1:19" ht="15.75" customHeight="1" x14ac:dyDescent="0.25">
      <c r="A5" s="2">
        <v>44466</v>
      </c>
      <c r="B5" s="3">
        <v>0.67777777777519077</v>
      </c>
      <c r="C5" s="1" t="s">
        <v>22</v>
      </c>
      <c r="D5" s="1" t="s">
        <v>23</v>
      </c>
      <c r="E5" s="1" t="s">
        <v>16</v>
      </c>
      <c r="F5" s="1" t="s">
        <v>17</v>
      </c>
      <c r="G5" s="1">
        <v>27</v>
      </c>
      <c r="H5" s="1">
        <v>10</v>
      </c>
      <c r="I5" s="1">
        <v>8</v>
      </c>
      <c r="J5" s="1">
        <v>2</v>
      </c>
      <c r="K5" s="1">
        <v>5</v>
      </c>
      <c r="L5" s="1">
        <v>4</v>
      </c>
      <c r="M5" s="1">
        <v>1</v>
      </c>
      <c r="N5" s="1">
        <v>0.2</v>
      </c>
      <c r="O5">
        <f t="shared" si="0"/>
        <v>5</v>
      </c>
      <c r="P5">
        <f t="shared" si="1"/>
        <v>0.8</v>
      </c>
      <c r="Q5">
        <f t="shared" si="2"/>
        <v>0.50040242353818787</v>
      </c>
    </row>
    <row r="6" spans="1:19" s="29" customFormat="1" ht="15.75" customHeight="1" x14ac:dyDescent="0.25">
      <c r="A6" s="26">
        <v>44459</v>
      </c>
      <c r="B6" s="27">
        <v>0.65000000000145519</v>
      </c>
      <c r="C6" s="28" t="s">
        <v>24</v>
      </c>
      <c r="D6" s="28" t="s">
        <v>25</v>
      </c>
      <c r="E6" s="28" t="s">
        <v>16</v>
      </c>
      <c r="F6" s="28" t="s">
        <v>17</v>
      </c>
      <c r="G6" s="28">
        <v>27</v>
      </c>
      <c r="H6" s="28">
        <v>7</v>
      </c>
      <c r="I6" s="28">
        <v>7</v>
      </c>
      <c r="J6" s="28">
        <v>0</v>
      </c>
      <c r="K6" s="28">
        <v>3</v>
      </c>
      <c r="L6" s="28">
        <v>3</v>
      </c>
      <c r="M6" s="28">
        <v>0</v>
      </c>
      <c r="N6" s="28">
        <v>0</v>
      </c>
      <c r="O6">
        <f t="shared" si="0"/>
        <v>3</v>
      </c>
      <c r="P6">
        <f t="shared" si="1"/>
        <v>1</v>
      </c>
      <c r="Q6" t="e">
        <f t="shared" si="2"/>
        <v>#NUM!</v>
      </c>
    </row>
    <row r="7" spans="1:19" ht="15.75" customHeight="1" x14ac:dyDescent="0.25">
      <c r="A7" s="2">
        <v>44459</v>
      </c>
      <c r="B7" s="3">
        <v>0.64513888888905058</v>
      </c>
      <c r="C7" s="1" t="s">
        <v>26</v>
      </c>
      <c r="D7" s="1" t="s">
        <v>27</v>
      </c>
      <c r="E7" s="1" t="s">
        <v>16</v>
      </c>
      <c r="F7" s="1" t="s">
        <v>28</v>
      </c>
      <c r="G7" s="1">
        <v>28</v>
      </c>
      <c r="H7" s="1">
        <v>12</v>
      </c>
      <c r="I7" s="1">
        <v>5</v>
      </c>
      <c r="J7" s="1">
        <v>7</v>
      </c>
      <c r="K7" s="1">
        <v>5</v>
      </c>
      <c r="L7" s="1">
        <v>3</v>
      </c>
      <c r="M7" s="1">
        <v>2</v>
      </c>
      <c r="N7" s="1">
        <v>0.6</v>
      </c>
      <c r="O7">
        <f t="shared" si="0"/>
        <v>5</v>
      </c>
      <c r="P7">
        <f t="shared" si="1"/>
        <v>0.58333333333333337</v>
      </c>
      <c r="Q7">
        <f t="shared" si="2"/>
        <v>0.67919326599152563</v>
      </c>
    </row>
    <row r="8" spans="1:19" s="29" customFormat="1" ht="15.75" customHeight="1" x14ac:dyDescent="0.25">
      <c r="A8" s="26">
        <v>44459</v>
      </c>
      <c r="B8" s="27">
        <v>0.66249999999854481</v>
      </c>
      <c r="C8" s="28" t="s">
        <v>29</v>
      </c>
      <c r="D8" s="28" t="s">
        <v>25</v>
      </c>
      <c r="E8" s="28" t="s">
        <v>16</v>
      </c>
      <c r="F8" s="28" t="s">
        <v>28</v>
      </c>
      <c r="G8" s="28">
        <v>28</v>
      </c>
      <c r="H8" s="28">
        <v>20</v>
      </c>
      <c r="I8" s="28">
        <v>4</v>
      </c>
      <c r="J8" s="28">
        <v>16</v>
      </c>
      <c r="K8" s="28">
        <v>4</v>
      </c>
      <c r="L8" s="28">
        <v>1</v>
      </c>
      <c r="M8" s="28">
        <v>3</v>
      </c>
      <c r="N8" s="28">
        <v>0.7</v>
      </c>
      <c r="O8">
        <f t="shared" si="0"/>
        <v>4</v>
      </c>
      <c r="P8">
        <f t="shared" si="1"/>
        <v>0.8</v>
      </c>
      <c r="Q8">
        <f t="shared" si="2"/>
        <v>0.50040242353818787</v>
      </c>
    </row>
    <row r="9" spans="1:19" ht="15.75" customHeight="1" x14ac:dyDescent="0.25">
      <c r="A9" s="2">
        <v>44466</v>
      </c>
      <c r="B9" s="3">
        <v>0.63819444444379769</v>
      </c>
      <c r="C9" s="1" t="s">
        <v>30</v>
      </c>
      <c r="D9" s="1" t="s">
        <v>27</v>
      </c>
      <c r="E9" s="1" t="s">
        <v>20</v>
      </c>
      <c r="F9" s="1" t="s">
        <v>17</v>
      </c>
      <c r="G9" s="1">
        <v>17</v>
      </c>
      <c r="H9" s="1">
        <v>22</v>
      </c>
      <c r="I9" s="1">
        <v>20</v>
      </c>
      <c r="J9" s="1">
        <v>2</v>
      </c>
      <c r="K9" s="1">
        <v>7</v>
      </c>
      <c r="L9" s="1">
        <v>4</v>
      </c>
      <c r="M9" s="1">
        <v>2</v>
      </c>
      <c r="N9" s="1">
        <v>0</v>
      </c>
      <c r="O9">
        <f t="shared" si="0"/>
        <v>7</v>
      </c>
      <c r="P9">
        <f t="shared" si="1"/>
        <v>0.90909090909090906</v>
      </c>
      <c r="Q9">
        <f t="shared" si="2"/>
        <v>0.30463609734923813</v>
      </c>
    </row>
    <row r="10" spans="1:19" s="29" customFormat="1" ht="15.75" customHeight="1" x14ac:dyDescent="0.25">
      <c r="A10" s="26">
        <v>44466</v>
      </c>
      <c r="B10" s="27">
        <v>0.65486111110658385</v>
      </c>
      <c r="C10" s="28" t="s">
        <v>29</v>
      </c>
      <c r="D10" s="28" t="s">
        <v>25</v>
      </c>
      <c r="E10" s="28" t="s">
        <v>20</v>
      </c>
      <c r="F10" s="28" t="s">
        <v>17</v>
      </c>
      <c r="G10" s="28">
        <v>17</v>
      </c>
      <c r="H10" s="28">
        <v>26</v>
      </c>
      <c r="I10" s="28">
        <v>15</v>
      </c>
      <c r="J10" s="28">
        <v>11</v>
      </c>
      <c r="K10" s="28">
        <v>5</v>
      </c>
      <c r="L10" s="28">
        <v>2</v>
      </c>
      <c r="M10" s="28">
        <v>3</v>
      </c>
      <c r="N10" s="28">
        <v>0.4</v>
      </c>
      <c r="O10">
        <f t="shared" si="0"/>
        <v>5</v>
      </c>
      <c r="P10">
        <f t="shared" si="1"/>
        <v>0.57692307692307687</v>
      </c>
      <c r="Q10">
        <f t="shared" si="2"/>
        <v>0.68126572966320409</v>
      </c>
    </row>
    <row r="11" spans="1:19" s="9" customFormat="1" ht="15.75" customHeight="1" x14ac:dyDescent="0.25">
      <c r="A11" s="6">
        <v>44459</v>
      </c>
      <c r="B11" s="7">
        <v>0.65902777777955635</v>
      </c>
      <c r="C11" s="8" t="s">
        <v>31</v>
      </c>
      <c r="D11" s="8" t="s">
        <v>19</v>
      </c>
      <c r="E11" s="8" t="s">
        <v>20</v>
      </c>
      <c r="F11" s="8" t="s">
        <v>17</v>
      </c>
      <c r="G11" s="8">
        <v>17</v>
      </c>
      <c r="H11" s="8">
        <v>8</v>
      </c>
      <c r="I11" s="8">
        <v>6</v>
      </c>
      <c r="J11" s="8">
        <v>2</v>
      </c>
      <c r="K11" s="8">
        <v>4</v>
      </c>
      <c r="L11" s="8">
        <v>2</v>
      </c>
      <c r="M11" s="8">
        <v>2</v>
      </c>
      <c r="N11" s="8">
        <v>1</v>
      </c>
      <c r="O11">
        <f t="shared" si="0"/>
        <v>4</v>
      </c>
      <c r="P11">
        <f t="shared" si="1"/>
        <v>0.75</v>
      </c>
      <c r="Q11">
        <f t="shared" si="2"/>
        <v>0.56233514461880829</v>
      </c>
    </row>
    <row r="12" spans="1:19" s="29" customFormat="1" ht="15.75" customHeight="1" x14ac:dyDescent="0.25">
      <c r="A12" s="26">
        <v>44459</v>
      </c>
      <c r="B12" s="27">
        <v>0.64930555555474712</v>
      </c>
      <c r="C12" s="28" t="s">
        <v>32</v>
      </c>
      <c r="D12" s="28" t="s">
        <v>25</v>
      </c>
      <c r="E12" s="28" t="s">
        <v>20</v>
      </c>
      <c r="F12" s="28" t="s">
        <v>17</v>
      </c>
      <c r="G12" s="28">
        <v>27</v>
      </c>
      <c r="H12" s="28">
        <v>1</v>
      </c>
      <c r="I12" s="28">
        <v>1</v>
      </c>
      <c r="J12" s="28">
        <v>0</v>
      </c>
      <c r="K12" s="28">
        <v>1</v>
      </c>
      <c r="L12" s="28">
        <v>1</v>
      </c>
      <c r="M12" s="28">
        <v>0</v>
      </c>
      <c r="N12" s="28">
        <v>0</v>
      </c>
      <c r="O12">
        <f t="shared" si="0"/>
        <v>1</v>
      </c>
      <c r="P12">
        <f t="shared" si="1"/>
        <v>1</v>
      </c>
      <c r="Q12" t="e">
        <f>-1*SUM((I12/H12)*LN(I12/H12), (J12/H12)*LN(J12/H12))</f>
        <v>#NUM!</v>
      </c>
    </row>
    <row r="13" spans="1:19" s="9" customFormat="1" ht="15.75" customHeight="1" x14ac:dyDescent="0.25">
      <c r="A13" s="6">
        <v>44459</v>
      </c>
      <c r="B13" s="7">
        <v>0.6680555555576575</v>
      </c>
      <c r="C13" s="8" t="s">
        <v>31</v>
      </c>
      <c r="D13" s="8" t="s">
        <v>19</v>
      </c>
      <c r="E13" s="8" t="s">
        <v>20</v>
      </c>
      <c r="F13" s="8" t="s">
        <v>33</v>
      </c>
      <c r="G13" s="8">
        <v>27</v>
      </c>
      <c r="H13" s="8">
        <v>3</v>
      </c>
      <c r="I13" s="8">
        <v>2</v>
      </c>
      <c r="J13" s="8">
        <v>1</v>
      </c>
      <c r="K13" s="8">
        <v>2</v>
      </c>
      <c r="L13" s="8">
        <v>1</v>
      </c>
      <c r="M13" s="8">
        <v>1</v>
      </c>
      <c r="N13" s="8">
        <v>0</v>
      </c>
      <c r="O13">
        <f t="shared" si="0"/>
        <v>2</v>
      </c>
      <c r="P13">
        <f t="shared" si="1"/>
        <v>0.66666666666666663</v>
      </c>
      <c r="Q13">
        <f t="shared" si="2"/>
        <v>0.63651416829481278</v>
      </c>
    </row>
    <row r="14" spans="1:19" s="29" customFormat="1" ht="15.75" customHeight="1" x14ac:dyDescent="0.25">
      <c r="A14" s="26">
        <v>44466</v>
      </c>
      <c r="B14" s="27">
        <v>0.64027777777664596</v>
      </c>
      <c r="C14" s="28" t="s">
        <v>32</v>
      </c>
      <c r="D14" s="28" t="s">
        <v>25</v>
      </c>
      <c r="E14" s="28" t="s">
        <v>16</v>
      </c>
      <c r="F14" s="28" t="s">
        <v>17</v>
      </c>
      <c r="G14" s="28">
        <v>17</v>
      </c>
      <c r="H14" s="28">
        <v>4</v>
      </c>
      <c r="I14" s="28">
        <v>2</v>
      </c>
      <c r="J14" s="28">
        <v>2</v>
      </c>
      <c r="K14" s="28">
        <v>2</v>
      </c>
      <c r="L14" s="28">
        <v>1</v>
      </c>
      <c r="M14" s="28">
        <v>1</v>
      </c>
      <c r="N14" s="28">
        <v>0</v>
      </c>
      <c r="O14">
        <f t="shared" si="0"/>
        <v>2</v>
      </c>
      <c r="P14">
        <f t="shared" si="1"/>
        <v>0.5</v>
      </c>
      <c r="Q14">
        <f t="shared" si="2"/>
        <v>0.69314718055994529</v>
      </c>
    </row>
    <row r="15" spans="1:19" s="9" customFormat="1" ht="15.75" customHeight="1" x14ac:dyDescent="0.25">
      <c r="A15" s="6">
        <v>44466</v>
      </c>
      <c r="B15" s="7">
        <v>0.63749999999708962</v>
      </c>
      <c r="C15" s="8" t="s">
        <v>34</v>
      </c>
      <c r="D15" s="8" t="s">
        <v>19</v>
      </c>
      <c r="E15" s="8" t="s">
        <v>16</v>
      </c>
      <c r="F15" s="8" t="s">
        <v>33</v>
      </c>
      <c r="G15" s="8">
        <v>17</v>
      </c>
      <c r="H15" s="8">
        <v>13</v>
      </c>
      <c r="I15" s="8">
        <v>12</v>
      </c>
      <c r="J15" s="8">
        <v>1</v>
      </c>
      <c r="K15" s="8">
        <v>6</v>
      </c>
      <c r="L15" s="8">
        <v>5</v>
      </c>
      <c r="M15" s="8">
        <v>1</v>
      </c>
      <c r="N15" s="8">
        <v>0</v>
      </c>
      <c r="O15">
        <f t="shared" si="0"/>
        <v>6</v>
      </c>
      <c r="P15">
        <f t="shared" si="1"/>
        <v>0.92307692307692313</v>
      </c>
      <c r="Q15">
        <f t="shared" si="2"/>
        <v>0.2711893730418441</v>
      </c>
    </row>
    <row r="16" spans="1:19" s="9" customFormat="1" ht="15.75" customHeight="1" x14ac:dyDescent="0.25">
      <c r="A16" s="6">
        <v>44459</v>
      </c>
      <c r="B16" s="7">
        <v>0.65277777778101154</v>
      </c>
      <c r="C16" s="8" t="s">
        <v>35</v>
      </c>
      <c r="D16" s="8" t="s">
        <v>19</v>
      </c>
      <c r="E16" s="8" t="s">
        <v>16</v>
      </c>
      <c r="F16" s="8" t="s">
        <v>17</v>
      </c>
      <c r="G16" s="8">
        <v>28</v>
      </c>
      <c r="H16" s="8">
        <v>1</v>
      </c>
      <c r="I16" s="8">
        <v>1</v>
      </c>
      <c r="J16" s="8">
        <v>0</v>
      </c>
      <c r="K16" s="8">
        <v>1</v>
      </c>
      <c r="L16" s="8">
        <v>1</v>
      </c>
      <c r="M16" s="8">
        <v>0</v>
      </c>
      <c r="N16" s="8">
        <v>0</v>
      </c>
      <c r="O16">
        <f t="shared" si="0"/>
        <v>1</v>
      </c>
      <c r="P16">
        <f t="shared" si="1"/>
        <v>1</v>
      </c>
      <c r="Q16" t="e">
        <f t="shared" si="2"/>
        <v>#NUM!</v>
      </c>
    </row>
    <row r="17" spans="1:17" s="29" customFormat="1" ht="15.75" customHeight="1" x14ac:dyDescent="0.25">
      <c r="A17" s="26">
        <v>44459</v>
      </c>
      <c r="B17" s="27">
        <v>0.67361111110949423</v>
      </c>
      <c r="C17" s="28" t="s">
        <v>36</v>
      </c>
      <c r="D17" s="28" t="s">
        <v>25</v>
      </c>
      <c r="E17" s="28" t="s">
        <v>16</v>
      </c>
      <c r="F17" s="28" t="s">
        <v>17</v>
      </c>
      <c r="G17" s="28">
        <v>28</v>
      </c>
      <c r="H17" s="28">
        <v>5</v>
      </c>
      <c r="I17" s="28">
        <v>5</v>
      </c>
      <c r="J17" s="28">
        <v>0</v>
      </c>
      <c r="K17" s="28">
        <v>3</v>
      </c>
      <c r="L17" s="28">
        <v>3</v>
      </c>
      <c r="M17" s="28">
        <v>0</v>
      </c>
      <c r="N17" s="28">
        <v>0</v>
      </c>
      <c r="O17">
        <f t="shared" si="0"/>
        <v>3</v>
      </c>
      <c r="P17">
        <f t="shared" si="1"/>
        <v>1</v>
      </c>
      <c r="Q17" t="e">
        <f t="shared" si="2"/>
        <v>#NUM!</v>
      </c>
    </row>
    <row r="18" spans="1:17" s="9" customFormat="1" ht="15.75" customHeight="1" x14ac:dyDescent="0.25">
      <c r="A18" s="6">
        <v>44466</v>
      </c>
      <c r="B18" s="7">
        <v>0.63888888889050577</v>
      </c>
      <c r="C18" s="8" t="s">
        <v>37</v>
      </c>
      <c r="D18" s="8" t="s">
        <v>19</v>
      </c>
      <c r="E18" s="8" t="s">
        <v>16</v>
      </c>
      <c r="F18" s="8" t="s">
        <v>17</v>
      </c>
      <c r="G18" s="8">
        <v>17</v>
      </c>
      <c r="H18" s="8">
        <v>5</v>
      </c>
      <c r="I18" s="8">
        <v>2</v>
      </c>
      <c r="J18" s="8">
        <v>3</v>
      </c>
      <c r="K18" s="8">
        <v>3</v>
      </c>
      <c r="L18" s="8">
        <v>2</v>
      </c>
      <c r="M18" s="8">
        <v>1</v>
      </c>
      <c r="N18" s="8">
        <v>0</v>
      </c>
      <c r="O18">
        <f t="shared" si="0"/>
        <v>3</v>
      </c>
      <c r="P18">
        <f t="shared" si="1"/>
        <v>0.6</v>
      </c>
      <c r="Q18">
        <f t="shared" si="2"/>
        <v>0.67301166700925652</v>
      </c>
    </row>
    <row r="19" spans="1:17" s="29" customFormat="1" ht="15.75" customHeight="1" x14ac:dyDescent="0.25">
      <c r="A19" s="26">
        <v>44466</v>
      </c>
      <c r="B19" s="27">
        <v>0.65972222221898846</v>
      </c>
      <c r="C19" s="28" t="s">
        <v>38</v>
      </c>
      <c r="D19" s="28" t="s">
        <v>25</v>
      </c>
      <c r="E19" s="28" t="s">
        <v>16</v>
      </c>
      <c r="F19" s="28" t="s">
        <v>17</v>
      </c>
      <c r="G19" s="28">
        <v>17</v>
      </c>
      <c r="H19" s="28">
        <v>1</v>
      </c>
      <c r="I19" s="28">
        <v>3</v>
      </c>
      <c r="J19" s="28">
        <v>0</v>
      </c>
      <c r="K19" s="28">
        <v>1</v>
      </c>
      <c r="L19" s="28">
        <v>1</v>
      </c>
      <c r="M19" s="28">
        <v>0</v>
      </c>
      <c r="N19" s="28">
        <v>0</v>
      </c>
      <c r="O19">
        <f t="shared" si="0"/>
        <v>1</v>
      </c>
      <c r="P19">
        <f t="shared" si="1"/>
        <v>3</v>
      </c>
      <c r="Q19" t="e">
        <f t="shared" si="2"/>
        <v>#NUM!</v>
      </c>
    </row>
    <row r="20" spans="1:17" s="9" customFormat="1" ht="15.75" customHeight="1" x14ac:dyDescent="0.25">
      <c r="A20" s="6">
        <v>44466</v>
      </c>
      <c r="B20" s="7">
        <v>0.65416666666715173</v>
      </c>
      <c r="C20" s="8" t="s">
        <v>39</v>
      </c>
      <c r="D20" s="8" t="s">
        <v>19</v>
      </c>
      <c r="E20" s="8" t="s">
        <v>20</v>
      </c>
      <c r="F20" s="8" t="s">
        <v>33</v>
      </c>
      <c r="G20" s="8">
        <v>18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0.8</v>
      </c>
      <c r="O20">
        <f t="shared" si="0"/>
        <v>0</v>
      </c>
      <c r="P20">
        <f>0</f>
        <v>0</v>
      </c>
      <c r="Q20" t="e">
        <f t="shared" si="2"/>
        <v>#DIV/0!</v>
      </c>
    </row>
    <row r="21" spans="1:17" ht="15.75" customHeight="1" x14ac:dyDescent="0.25">
      <c r="A21" s="2">
        <v>44459</v>
      </c>
      <c r="B21" s="3">
        <v>0.66666666666424135</v>
      </c>
      <c r="C21" s="1" t="s">
        <v>40</v>
      </c>
      <c r="D21" s="1" t="s">
        <v>23</v>
      </c>
      <c r="E21" s="1" t="s">
        <v>20</v>
      </c>
      <c r="F21" s="1" t="s">
        <v>33</v>
      </c>
      <c r="G21" s="1">
        <v>27.8</v>
      </c>
      <c r="H21" s="1">
        <v>3</v>
      </c>
      <c r="I21" s="1">
        <v>1</v>
      </c>
      <c r="J21" s="1">
        <v>2</v>
      </c>
      <c r="K21" s="1">
        <v>2</v>
      </c>
      <c r="L21" s="1">
        <v>1</v>
      </c>
      <c r="M21" s="1">
        <v>1</v>
      </c>
      <c r="N21" s="1">
        <v>0</v>
      </c>
      <c r="O21">
        <f t="shared" si="0"/>
        <v>2</v>
      </c>
      <c r="P21">
        <f t="shared" si="1"/>
        <v>0.66666666666666663</v>
      </c>
      <c r="Q21">
        <f t="shared" si="2"/>
        <v>0.63651416829481278</v>
      </c>
    </row>
    <row r="22" spans="1:17" s="29" customFormat="1" ht="15.75" customHeight="1" x14ac:dyDescent="0.25">
      <c r="A22" s="26">
        <v>44467</v>
      </c>
      <c r="B22" s="27">
        <v>0.55972222222044365</v>
      </c>
      <c r="C22" s="28" t="s">
        <v>41</v>
      </c>
      <c r="D22" s="28" t="s">
        <v>25</v>
      </c>
      <c r="E22" s="28" t="s">
        <v>20</v>
      </c>
      <c r="F22" s="28" t="s">
        <v>33</v>
      </c>
      <c r="G22" s="28">
        <v>16.600000000000001</v>
      </c>
      <c r="H22" s="28">
        <v>15</v>
      </c>
      <c r="I22" s="28">
        <v>12</v>
      </c>
      <c r="J22" s="28">
        <v>3</v>
      </c>
      <c r="K22" s="28">
        <v>2</v>
      </c>
      <c r="L22" s="28">
        <v>1</v>
      </c>
      <c r="M22" s="28">
        <v>1</v>
      </c>
      <c r="N22" s="28">
        <v>0.1</v>
      </c>
      <c r="O22">
        <f t="shared" si="0"/>
        <v>2</v>
      </c>
      <c r="P22">
        <f t="shared" si="1"/>
        <v>0.8</v>
      </c>
      <c r="Q22">
        <f t="shared" si="2"/>
        <v>0.50040242353818787</v>
      </c>
    </row>
    <row r="23" spans="1:17" s="9" customFormat="1" ht="15.75" customHeight="1" x14ac:dyDescent="0.25">
      <c r="A23" s="6">
        <v>44467</v>
      </c>
      <c r="B23" s="7">
        <v>0.58472222222189885</v>
      </c>
      <c r="C23" s="8" t="s">
        <v>42</v>
      </c>
      <c r="D23" s="8" t="s">
        <v>19</v>
      </c>
      <c r="E23" s="8" t="s">
        <v>20</v>
      </c>
      <c r="F23" s="8" t="s">
        <v>33</v>
      </c>
      <c r="G23" s="8">
        <v>16.600000000000001</v>
      </c>
      <c r="H23" s="8">
        <v>10</v>
      </c>
      <c r="I23" s="8">
        <v>6</v>
      </c>
      <c r="J23" s="8">
        <v>4</v>
      </c>
      <c r="K23" s="8">
        <v>5</v>
      </c>
      <c r="L23" s="8">
        <v>2</v>
      </c>
      <c r="M23" s="8">
        <v>3</v>
      </c>
      <c r="N23" s="8">
        <v>0</v>
      </c>
      <c r="O23">
        <f t="shared" si="0"/>
        <v>5</v>
      </c>
      <c r="P23">
        <f t="shared" si="1"/>
        <v>0.6</v>
      </c>
      <c r="Q23">
        <f t="shared" si="2"/>
        <v>0.67301166700925652</v>
      </c>
    </row>
    <row r="24" spans="1:17" ht="15.75" customHeight="1" x14ac:dyDescent="0.25">
      <c r="A24" s="2">
        <v>44460</v>
      </c>
      <c r="B24" s="3">
        <v>0.57916666666278616</v>
      </c>
      <c r="C24" s="1" t="s">
        <v>43</v>
      </c>
      <c r="D24" s="1" t="s">
        <v>23</v>
      </c>
      <c r="E24" s="1" t="s">
        <v>44</v>
      </c>
      <c r="F24" s="1" t="s">
        <v>28</v>
      </c>
      <c r="G24" s="1">
        <v>16.100000000000001</v>
      </c>
      <c r="H24" s="1">
        <v>15</v>
      </c>
      <c r="I24" s="1">
        <v>9</v>
      </c>
      <c r="J24" s="1">
        <v>6</v>
      </c>
      <c r="K24" s="1">
        <v>4</v>
      </c>
      <c r="L24" s="1">
        <v>2</v>
      </c>
      <c r="M24" s="1">
        <v>2</v>
      </c>
      <c r="N24" s="1">
        <v>0</v>
      </c>
      <c r="O24">
        <f t="shared" si="0"/>
        <v>4</v>
      </c>
      <c r="P24">
        <f t="shared" si="1"/>
        <v>0.6</v>
      </c>
      <c r="Q24">
        <f t="shared" si="2"/>
        <v>0.67301166700925652</v>
      </c>
    </row>
    <row r="25" spans="1:17" s="29" customFormat="1" ht="15.75" customHeight="1" x14ac:dyDescent="0.25">
      <c r="A25" s="26">
        <v>44460</v>
      </c>
      <c r="B25" s="27">
        <v>0.54930555555620231</v>
      </c>
      <c r="C25" s="28" t="s">
        <v>41</v>
      </c>
      <c r="D25" s="28" t="s">
        <v>25</v>
      </c>
      <c r="E25" s="28" t="s">
        <v>16</v>
      </c>
      <c r="F25" s="28" t="s">
        <v>17</v>
      </c>
      <c r="G25" s="28">
        <v>16.100000000000001</v>
      </c>
      <c r="H25" s="28">
        <v>14</v>
      </c>
      <c r="I25" s="28">
        <v>14</v>
      </c>
      <c r="J25" s="28">
        <v>0</v>
      </c>
      <c r="K25" s="28">
        <v>3</v>
      </c>
      <c r="L25" s="28">
        <v>3</v>
      </c>
      <c r="M25" s="28">
        <v>0</v>
      </c>
      <c r="N25" s="28">
        <v>0.4</v>
      </c>
      <c r="O25">
        <f t="shared" si="0"/>
        <v>3</v>
      </c>
      <c r="P25">
        <f t="shared" si="1"/>
        <v>1</v>
      </c>
      <c r="Q25" t="e">
        <f t="shared" si="2"/>
        <v>#NUM!</v>
      </c>
    </row>
    <row r="26" spans="1:17" ht="15.75" customHeight="1" x14ac:dyDescent="0.25">
      <c r="A26" s="2">
        <v>44467</v>
      </c>
      <c r="B26" s="3">
        <v>0.58333333333575865</v>
      </c>
      <c r="C26" s="1" t="s">
        <v>45</v>
      </c>
      <c r="D26" s="1" t="s">
        <v>23</v>
      </c>
      <c r="E26" s="1" t="s">
        <v>20</v>
      </c>
      <c r="F26" s="1" t="s">
        <v>33</v>
      </c>
      <c r="G26" s="1">
        <v>21.1</v>
      </c>
      <c r="H26" s="1">
        <v>7</v>
      </c>
      <c r="I26" s="1">
        <v>1</v>
      </c>
      <c r="J26" s="1">
        <v>6</v>
      </c>
      <c r="K26" s="1">
        <v>5</v>
      </c>
      <c r="L26" s="1">
        <v>1</v>
      </c>
      <c r="M26" s="1">
        <v>4</v>
      </c>
      <c r="N26" s="1">
        <v>0</v>
      </c>
      <c r="O26">
        <f t="shared" si="0"/>
        <v>5</v>
      </c>
      <c r="P26">
        <f t="shared" si="1"/>
        <v>0.8571428571428571</v>
      </c>
      <c r="Q26">
        <f t="shared" si="2"/>
        <v>0.410116318288409</v>
      </c>
    </row>
    <row r="27" spans="1:17" ht="15.75" customHeight="1" x14ac:dyDescent="0.25">
      <c r="A27" s="2">
        <v>44467</v>
      </c>
      <c r="B27" s="3">
        <v>0.5625</v>
      </c>
      <c r="C27" s="1" t="s">
        <v>46</v>
      </c>
      <c r="D27" s="1" t="s">
        <v>15</v>
      </c>
      <c r="E27" s="1" t="s">
        <v>20</v>
      </c>
      <c r="F27" s="1" t="s">
        <v>33</v>
      </c>
      <c r="G27" s="1">
        <v>21.1</v>
      </c>
      <c r="H27" s="1">
        <v>4</v>
      </c>
      <c r="I27" s="1">
        <v>1</v>
      </c>
      <c r="J27" s="1">
        <v>3</v>
      </c>
      <c r="K27" s="1">
        <v>3</v>
      </c>
      <c r="L27" s="1">
        <v>1</v>
      </c>
      <c r="M27" s="1">
        <v>2</v>
      </c>
      <c r="N27" s="1">
        <v>1</v>
      </c>
      <c r="O27">
        <f t="shared" si="0"/>
        <v>3</v>
      </c>
      <c r="P27">
        <f t="shared" si="1"/>
        <v>0.75</v>
      </c>
      <c r="Q27">
        <f t="shared" si="2"/>
        <v>0.56233514461880829</v>
      </c>
    </row>
    <row r="28" spans="1:17" ht="15.75" customHeight="1" x14ac:dyDescent="0.25">
      <c r="A28" s="2">
        <v>44460</v>
      </c>
      <c r="B28" s="3">
        <v>0.5625</v>
      </c>
      <c r="C28" s="1" t="s">
        <v>47</v>
      </c>
      <c r="D28" s="1" t="s">
        <v>15</v>
      </c>
      <c r="E28" s="1" t="s">
        <v>44</v>
      </c>
      <c r="F28" s="1" t="s">
        <v>28</v>
      </c>
      <c r="G28" s="1">
        <v>16.100000000000001</v>
      </c>
      <c r="H28" s="1">
        <v>4</v>
      </c>
      <c r="I28" s="1">
        <v>2</v>
      </c>
      <c r="J28" s="1">
        <v>2</v>
      </c>
      <c r="K28" s="1">
        <v>4</v>
      </c>
      <c r="L28" s="1">
        <v>2</v>
      </c>
      <c r="M28" s="4">
        <v>2</v>
      </c>
      <c r="N28" s="1">
        <v>0.9</v>
      </c>
      <c r="O28">
        <f t="shared" si="0"/>
        <v>4</v>
      </c>
      <c r="P28">
        <f t="shared" si="1"/>
        <v>0.5</v>
      </c>
      <c r="Q28">
        <f t="shared" si="2"/>
        <v>0.69314718055994529</v>
      </c>
    </row>
    <row r="29" spans="1:17" ht="15.75" customHeight="1" x14ac:dyDescent="0.25">
      <c r="A29" s="2">
        <v>44460</v>
      </c>
      <c r="B29" s="3">
        <v>0.58333333333575865</v>
      </c>
      <c r="C29" s="1" t="s">
        <v>41</v>
      </c>
      <c r="D29" s="1" t="s">
        <v>23</v>
      </c>
      <c r="E29" s="1" t="s">
        <v>44</v>
      </c>
      <c r="F29" s="1" t="s">
        <v>28</v>
      </c>
      <c r="G29" s="1">
        <v>16.100000000000001</v>
      </c>
      <c r="H29" s="1">
        <v>8</v>
      </c>
      <c r="I29" s="1">
        <v>7</v>
      </c>
      <c r="J29" s="1">
        <v>1</v>
      </c>
      <c r="K29" s="1">
        <v>4</v>
      </c>
      <c r="L29" s="1">
        <v>3</v>
      </c>
      <c r="M29" s="4">
        <v>1</v>
      </c>
      <c r="N29" s="1">
        <v>0</v>
      </c>
      <c r="O29">
        <f t="shared" si="0"/>
        <v>4</v>
      </c>
      <c r="P29">
        <f t="shared" si="1"/>
        <v>0.875</v>
      </c>
      <c r="Q29">
        <f t="shared" si="2"/>
        <v>0.37677016125643675</v>
      </c>
    </row>
    <row r="30" spans="1:17" s="9" customFormat="1" ht="15.75" customHeight="1" x14ac:dyDescent="0.25">
      <c r="A30" s="6">
        <v>44463</v>
      </c>
      <c r="B30" s="7">
        <v>0.70833333333575865</v>
      </c>
      <c r="C30" s="8" t="s">
        <v>48</v>
      </c>
      <c r="D30" s="8" t="s">
        <v>19</v>
      </c>
      <c r="E30" s="8" t="s">
        <v>44</v>
      </c>
      <c r="F30" s="8" t="s">
        <v>17</v>
      </c>
      <c r="G30" s="10">
        <v>17.2</v>
      </c>
      <c r="H30" s="8">
        <v>10</v>
      </c>
      <c r="I30" s="8">
        <v>0</v>
      </c>
      <c r="J30" s="8">
        <v>10</v>
      </c>
      <c r="K30" s="8">
        <v>3</v>
      </c>
      <c r="L30" s="8">
        <v>0</v>
      </c>
      <c r="M30" s="8">
        <v>3</v>
      </c>
      <c r="N30" s="8">
        <v>0.3</v>
      </c>
      <c r="O30">
        <f t="shared" si="0"/>
        <v>3</v>
      </c>
      <c r="P30">
        <f t="shared" si="1"/>
        <v>1</v>
      </c>
      <c r="Q30" t="e">
        <f t="shared" si="2"/>
        <v>#NUM!</v>
      </c>
    </row>
    <row r="31" spans="1:17" s="29" customFormat="1" ht="15.75" customHeight="1" x14ac:dyDescent="0.25">
      <c r="A31" s="26">
        <v>44463</v>
      </c>
      <c r="B31" s="27">
        <v>0.72916666666424135</v>
      </c>
      <c r="C31" s="28" t="s">
        <v>49</v>
      </c>
      <c r="D31" s="28" t="s">
        <v>25</v>
      </c>
      <c r="E31" s="28" t="s">
        <v>44</v>
      </c>
      <c r="F31" s="28" t="s">
        <v>17</v>
      </c>
      <c r="G31" s="28">
        <v>17.2</v>
      </c>
      <c r="H31" s="28">
        <v>2</v>
      </c>
      <c r="I31" s="28">
        <v>2</v>
      </c>
      <c r="J31" s="28">
        <v>0</v>
      </c>
      <c r="K31" s="28">
        <v>2</v>
      </c>
      <c r="L31" s="28">
        <v>2</v>
      </c>
      <c r="M31" s="28">
        <v>0</v>
      </c>
      <c r="N31" s="28">
        <v>0</v>
      </c>
      <c r="O31">
        <f t="shared" si="0"/>
        <v>2</v>
      </c>
      <c r="P31">
        <f t="shared" si="1"/>
        <v>1</v>
      </c>
      <c r="Q31" t="e">
        <f t="shared" si="2"/>
        <v>#NUM!</v>
      </c>
    </row>
    <row r="32" spans="1:17" s="29" customFormat="1" ht="15.75" customHeight="1" x14ac:dyDescent="0.25">
      <c r="A32" s="26">
        <v>44460</v>
      </c>
      <c r="B32" s="27">
        <v>0.57222222222480923</v>
      </c>
      <c r="C32" s="28" t="s">
        <v>50</v>
      </c>
      <c r="D32" s="28" t="s">
        <v>25</v>
      </c>
      <c r="E32" s="28" t="s">
        <v>44</v>
      </c>
      <c r="F32" s="28" t="s">
        <v>28</v>
      </c>
      <c r="G32" s="28">
        <v>17</v>
      </c>
      <c r="H32" s="28">
        <v>6</v>
      </c>
      <c r="I32" s="28">
        <v>6</v>
      </c>
      <c r="J32" s="28">
        <v>0</v>
      </c>
      <c r="K32" s="28">
        <v>2</v>
      </c>
      <c r="L32" s="28">
        <v>2</v>
      </c>
      <c r="M32" s="28">
        <v>0</v>
      </c>
      <c r="N32" s="28">
        <v>0</v>
      </c>
      <c r="O32">
        <f t="shared" si="0"/>
        <v>2</v>
      </c>
      <c r="P32">
        <f t="shared" si="1"/>
        <v>1</v>
      </c>
      <c r="Q32" t="e">
        <f t="shared" si="2"/>
        <v>#NUM!</v>
      </c>
    </row>
    <row r="33" spans="1:17" s="9" customFormat="1" ht="15.75" customHeight="1" x14ac:dyDescent="0.25">
      <c r="A33" s="6">
        <v>44460</v>
      </c>
      <c r="B33" s="7">
        <v>0.54166666666424135</v>
      </c>
      <c r="C33" s="8" t="s">
        <v>51</v>
      </c>
      <c r="D33" s="8" t="s">
        <v>19</v>
      </c>
      <c r="E33" s="8" t="s">
        <v>16</v>
      </c>
      <c r="F33" s="8" t="s">
        <v>17</v>
      </c>
      <c r="G33" s="8">
        <v>16.100000000000001</v>
      </c>
      <c r="H33" s="8">
        <v>2</v>
      </c>
      <c r="I33" s="8">
        <v>1</v>
      </c>
      <c r="J33" s="8">
        <v>1</v>
      </c>
      <c r="K33" s="8">
        <v>1</v>
      </c>
      <c r="L33" s="8">
        <v>1</v>
      </c>
      <c r="M33" s="24">
        <v>0</v>
      </c>
      <c r="N33" s="8">
        <v>1</v>
      </c>
      <c r="O33">
        <f t="shared" si="0"/>
        <v>1</v>
      </c>
      <c r="P33">
        <f t="shared" si="1"/>
        <v>0.5</v>
      </c>
      <c r="Q33">
        <f t="shared" si="2"/>
        <v>0.69314718055994529</v>
      </c>
    </row>
    <row r="34" spans="1:17" s="29" customFormat="1" ht="15.75" customHeight="1" x14ac:dyDescent="0.25">
      <c r="A34" s="26">
        <v>44460</v>
      </c>
      <c r="B34" s="27">
        <v>0.5625</v>
      </c>
      <c r="C34" s="28" t="s">
        <v>41</v>
      </c>
      <c r="D34" s="28" t="s">
        <v>25</v>
      </c>
      <c r="E34" s="28" t="s">
        <v>16</v>
      </c>
      <c r="F34" s="28" t="s">
        <v>17</v>
      </c>
      <c r="G34" s="28">
        <v>17</v>
      </c>
      <c r="H34" s="28">
        <v>3</v>
      </c>
      <c r="I34" s="28">
        <v>3</v>
      </c>
      <c r="J34" s="28">
        <v>0</v>
      </c>
      <c r="K34" s="28">
        <v>0</v>
      </c>
      <c r="L34" s="28">
        <v>2</v>
      </c>
      <c r="M34" s="32">
        <v>0</v>
      </c>
      <c r="N34" s="28">
        <v>0.3</v>
      </c>
      <c r="O34">
        <f t="shared" si="0"/>
        <v>0</v>
      </c>
      <c r="P34">
        <f t="shared" si="1"/>
        <v>1</v>
      </c>
      <c r="Q34" t="e">
        <f t="shared" si="2"/>
        <v>#NUM!</v>
      </c>
    </row>
    <row r="35" spans="1:17" s="9" customFormat="1" ht="15.75" customHeight="1" x14ac:dyDescent="0.25">
      <c r="A35" s="6">
        <v>44467</v>
      </c>
      <c r="B35" s="7">
        <v>0.55347222222189885</v>
      </c>
      <c r="C35" s="8" t="s">
        <v>51</v>
      </c>
      <c r="D35" s="8" t="s">
        <v>19</v>
      </c>
      <c r="E35" s="8" t="s">
        <v>20</v>
      </c>
      <c r="F35" s="8" t="s">
        <v>17</v>
      </c>
      <c r="G35" s="8">
        <v>19</v>
      </c>
      <c r="H35" s="8">
        <v>3</v>
      </c>
      <c r="I35" s="8">
        <v>2</v>
      </c>
      <c r="J35" s="8">
        <v>1</v>
      </c>
      <c r="K35" s="8">
        <v>2</v>
      </c>
      <c r="L35" s="8">
        <v>1</v>
      </c>
      <c r="M35" s="8">
        <v>1</v>
      </c>
      <c r="N35" s="8">
        <v>0.9</v>
      </c>
      <c r="O35">
        <f t="shared" si="0"/>
        <v>2</v>
      </c>
      <c r="P35">
        <f t="shared" si="1"/>
        <v>0.66666666666666663</v>
      </c>
      <c r="Q35">
        <f t="shared" si="2"/>
        <v>0.63651416829481278</v>
      </c>
    </row>
    <row r="36" spans="1:17" s="29" customFormat="1" ht="15.75" customHeight="1" x14ac:dyDescent="0.25">
      <c r="A36" s="26">
        <v>44467</v>
      </c>
      <c r="B36" s="27">
        <v>0.57083333333139308</v>
      </c>
      <c r="C36" s="28" t="s">
        <v>52</v>
      </c>
      <c r="D36" s="28" t="s">
        <v>25</v>
      </c>
      <c r="E36" s="28" t="s">
        <v>20</v>
      </c>
      <c r="F36" s="28" t="s">
        <v>17</v>
      </c>
      <c r="G36" s="28">
        <v>20</v>
      </c>
      <c r="H36" s="28">
        <v>5</v>
      </c>
      <c r="I36" s="28">
        <v>4</v>
      </c>
      <c r="J36" s="28">
        <v>1</v>
      </c>
      <c r="K36" s="28">
        <v>2</v>
      </c>
      <c r="L36" s="28">
        <v>2</v>
      </c>
      <c r="M36" s="28">
        <v>1</v>
      </c>
      <c r="N36" s="28">
        <v>0.1</v>
      </c>
      <c r="O36">
        <f t="shared" si="0"/>
        <v>2</v>
      </c>
      <c r="P36">
        <f t="shared" si="1"/>
        <v>0.8</v>
      </c>
      <c r="Q36">
        <f t="shared" si="2"/>
        <v>0.50040242353818787</v>
      </c>
    </row>
    <row r="37" spans="1:17" s="29" customFormat="1" ht="15.75" customHeight="1" x14ac:dyDescent="0.25">
      <c r="A37" s="26">
        <v>44462</v>
      </c>
      <c r="B37" s="27">
        <v>0.67361111110949423</v>
      </c>
      <c r="C37" s="28" t="s">
        <v>53</v>
      </c>
      <c r="D37" s="28" t="s">
        <v>25</v>
      </c>
      <c r="E37" s="28" t="s">
        <v>20</v>
      </c>
      <c r="F37" s="28" t="s">
        <v>17</v>
      </c>
      <c r="G37" s="28">
        <v>19.440000000000001</v>
      </c>
      <c r="H37" s="28">
        <v>24</v>
      </c>
      <c r="I37" s="28">
        <v>4</v>
      </c>
      <c r="J37" s="28">
        <v>20</v>
      </c>
      <c r="K37" s="28">
        <v>6</v>
      </c>
      <c r="L37" s="28">
        <v>4</v>
      </c>
      <c r="M37" s="28">
        <v>2</v>
      </c>
      <c r="N37" s="28">
        <v>0</v>
      </c>
      <c r="O37">
        <f t="shared" si="0"/>
        <v>6</v>
      </c>
      <c r="P37">
        <f t="shared" si="1"/>
        <v>0.83333333333333337</v>
      </c>
      <c r="Q37">
        <f t="shared" si="2"/>
        <v>0.45056120886630463</v>
      </c>
    </row>
    <row r="38" spans="1:17" ht="15.75" customHeight="1" x14ac:dyDescent="0.25">
      <c r="A38" s="2">
        <v>44462</v>
      </c>
      <c r="B38" s="3">
        <v>0.69236111111240461</v>
      </c>
      <c r="C38" s="1" t="s">
        <v>54</v>
      </c>
      <c r="D38" s="1" t="s">
        <v>23</v>
      </c>
      <c r="E38" s="1" t="s">
        <v>20</v>
      </c>
      <c r="F38" s="1" t="s">
        <v>17</v>
      </c>
      <c r="G38" s="1">
        <v>19.440000000000001</v>
      </c>
      <c r="H38" s="1">
        <v>25</v>
      </c>
      <c r="I38" s="1">
        <v>3</v>
      </c>
      <c r="J38" s="1">
        <v>22</v>
      </c>
      <c r="K38" s="1">
        <v>4</v>
      </c>
      <c r="L38" s="1">
        <v>1</v>
      </c>
      <c r="M38" s="1">
        <v>3</v>
      </c>
      <c r="N38" s="1">
        <v>0</v>
      </c>
      <c r="O38">
        <f t="shared" si="0"/>
        <v>4</v>
      </c>
      <c r="P38">
        <f t="shared" si="1"/>
        <v>0.88</v>
      </c>
      <c r="Q38">
        <f t="shared" si="2"/>
        <v>0.36692499127270961</v>
      </c>
    </row>
    <row r="39" spans="1:17" ht="15.75" customHeight="1" x14ac:dyDescent="0.25">
      <c r="A39" s="2">
        <v>44469</v>
      </c>
      <c r="B39" s="3">
        <v>0.63541666666424135</v>
      </c>
      <c r="C39" s="1" t="s">
        <v>55</v>
      </c>
      <c r="D39" s="1" t="s">
        <v>23</v>
      </c>
      <c r="E39" s="1" t="s">
        <v>20</v>
      </c>
      <c r="F39" s="1" t="s">
        <v>33</v>
      </c>
      <c r="G39" s="1">
        <v>25</v>
      </c>
      <c r="H39" s="1">
        <v>40</v>
      </c>
      <c r="I39" s="1">
        <v>7</v>
      </c>
      <c r="J39" s="1">
        <v>33</v>
      </c>
      <c r="K39" s="1">
        <v>7</v>
      </c>
      <c r="L39" s="1">
        <v>3</v>
      </c>
      <c r="M39" s="1">
        <v>4</v>
      </c>
      <c r="N39" s="1">
        <v>0.1</v>
      </c>
      <c r="O39">
        <f t="shared" si="0"/>
        <v>7</v>
      </c>
      <c r="P39">
        <f t="shared" si="1"/>
        <v>0.82499999999999996</v>
      </c>
      <c r="Q39">
        <f t="shared" si="2"/>
        <v>0.46372643981941031</v>
      </c>
    </row>
    <row r="40" spans="1:17" s="29" customFormat="1" ht="15.75" customHeight="1" x14ac:dyDescent="0.25">
      <c r="A40" s="26">
        <v>44469</v>
      </c>
      <c r="B40" s="27">
        <v>0.65208333333430346</v>
      </c>
      <c r="C40" s="28" t="s">
        <v>56</v>
      </c>
      <c r="D40" s="28" t="s">
        <v>25</v>
      </c>
      <c r="E40" s="28" t="s">
        <v>20</v>
      </c>
      <c r="F40" s="28" t="s">
        <v>33</v>
      </c>
      <c r="G40" s="28">
        <v>25</v>
      </c>
      <c r="H40" s="28">
        <v>44</v>
      </c>
      <c r="I40" s="28">
        <v>6</v>
      </c>
      <c r="J40" s="28">
        <v>38</v>
      </c>
      <c r="K40" s="28">
        <v>6</v>
      </c>
      <c r="L40" s="28">
        <v>3</v>
      </c>
      <c r="M40" s="28">
        <v>3</v>
      </c>
      <c r="N40" s="28">
        <v>0.1</v>
      </c>
      <c r="O40">
        <f t="shared" si="0"/>
        <v>6</v>
      </c>
      <c r="P40">
        <f t="shared" si="1"/>
        <v>0.86363636363636365</v>
      </c>
      <c r="Q40">
        <f t="shared" si="2"/>
        <v>0.39830711380528416</v>
      </c>
    </row>
    <row r="41" spans="1:17" ht="15.75" customHeight="1" x14ac:dyDescent="0.25">
      <c r="A41" s="2">
        <v>44469</v>
      </c>
      <c r="B41" s="3">
        <v>0.68055555555474712</v>
      </c>
      <c r="C41" s="1" t="s">
        <v>57</v>
      </c>
      <c r="D41" s="1" t="s">
        <v>23</v>
      </c>
      <c r="E41" s="1" t="s">
        <v>20</v>
      </c>
      <c r="F41" s="1" t="s">
        <v>33</v>
      </c>
      <c r="G41" s="1">
        <v>25</v>
      </c>
      <c r="H41" s="1">
        <v>3</v>
      </c>
      <c r="I41" s="1">
        <v>2</v>
      </c>
      <c r="J41" s="1">
        <v>0</v>
      </c>
      <c r="K41" s="1">
        <v>2</v>
      </c>
      <c r="L41" s="1">
        <v>1</v>
      </c>
      <c r="M41" s="1">
        <v>0</v>
      </c>
      <c r="N41" s="1">
        <v>0.3</v>
      </c>
      <c r="O41">
        <f t="shared" si="0"/>
        <v>2</v>
      </c>
      <c r="P41">
        <f t="shared" si="1"/>
        <v>0.66666666666666663</v>
      </c>
      <c r="Q41" t="e">
        <f t="shared" si="2"/>
        <v>#NUM!</v>
      </c>
    </row>
    <row r="42" spans="1:17" ht="15.75" customHeight="1" x14ac:dyDescent="0.25">
      <c r="A42" s="2">
        <v>44462</v>
      </c>
      <c r="B42" s="3">
        <v>0.66666666666424135</v>
      </c>
      <c r="C42" s="1" t="s">
        <v>41</v>
      </c>
      <c r="D42" s="1" t="s">
        <v>23</v>
      </c>
      <c r="E42" s="1" t="s">
        <v>16</v>
      </c>
      <c r="F42" s="1" t="s">
        <v>17</v>
      </c>
      <c r="G42" s="1">
        <v>19</v>
      </c>
      <c r="H42" s="4">
        <v>5</v>
      </c>
      <c r="I42" s="1">
        <v>5</v>
      </c>
      <c r="J42" s="1">
        <v>0</v>
      </c>
      <c r="K42" s="1">
        <v>1</v>
      </c>
      <c r="L42" s="1">
        <v>3</v>
      </c>
      <c r="M42" s="1">
        <v>0</v>
      </c>
      <c r="N42" s="1">
        <v>0.2</v>
      </c>
      <c r="O42">
        <f t="shared" si="0"/>
        <v>1</v>
      </c>
      <c r="P42">
        <f t="shared" si="1"/>
        <v>1</v>
      </c>
      <c r="Q42" t="e">
        <f t="shared" si="2"/>
        <v>#NUM!</v>
      </c>
    </row>
    <row r="43" spans="1:17" s="29" customFormat="1" ht="15.75" customHeight="1" x14ac:dyDescent="0.25">
      <c r="A43" s="26">
        <v>44469</v>
      </c>
      <c r="B43" s="27">
        <v>0.63888888889050577</v>
      </c>
      <c r="C43" s="28" t="s">
        <v>41</v>
      </c>
      <c r="D43" s="28" t="s">
        <v>25</v>
      </c>
      <c r="E43" s="28" t="s">
        <v>20</v>
      </c>
      <c r="F43" s="28" t="s">
        <v>33</v>
      </c>
      <c r="G43" s="28">
        <v>24</v>
      </c>
      <c r="H43" s="30">
        <v>1</v>
      </c>
      <c r="I43" s="28">
        <v>1</v>
      </c>
      <c r="J43" s="28">
        <v>0</v>
      </c>
      <c r="K43" s="28">
        <v>1</v>
      </c>
      <c r="L43" s="28">
        <v>1</v>
      </c>
      <c r="M43" s="28">
        <v>0</v>
      </c>
      <c r="N43" s="28">
        <v>0.7</v>
      </c>
      <c r="O43">
        <f t="shared" si="0"/>
        <v>1</v>
      </c>
      <c r="P43">
        <f t="shared" si="1"/>
        <v>1</v>
      </c>
      <c r="Q43" t="e">
        <f t="shared" si="2"/>
        <v>#NUM!</v>
      </c>
    </row>
    <row r="44" spans="1:17" s="29" customFormat="1" ht="15.75" customHeight="1" x14ac:dyDescent="0.25">
      <c r="A44" s="26">
        <v>44462</v>
      </c>
      <c r="B44" s="27">
        <v>0.68263888888759539</v>
      </c>
      <c r="C44" s="28" t="s">
        <v>57</v>
      </c>
      <c r="D44" s="28" t="s">
        <v>25</v>
      </c>
      <c r="E44" s="28" t="s">
        <v>20</v>
      </c>
      <c r="F44" s="28" t="s">
        <v>17</v>
      </c>
      <c r="G44" s="28">
        <v>18.899999999999999</v>
      </c>
      <c r="H44" s="30">
        <v>1</v>
      </c>
      <c r="I44" s="28">
        <v>1</v>
      </c>
      <c r="J44" s="28">
        <v>0</v>
      </c>
      <c r="K44" s="28">
        <v>4</v>
      </c>
      <c r="L44" s="28">
        <v>1</v>
      </c>
      <c r="M44" s="28">
        <v>0</v>
      </c>
      <c r="N44" s="28">
        <v>1</v>
      </c>
      <c r="O44">
        <f t="shared" si="0"/>
        <v>4</v>
      </c>
      <c r="P44">
        <f t="shared" si="1"/>
        <v>1</v>
      </c>
      <c r="Q44" t="e">
        <f t="shared" si="2"/>
        <v>#NUM!</v>
      </c>
    </row>
    <row r="45" spans="1:17" s="9" customFormat="1" ht="15.75" customHeight="1" x14ac:dyDescent="0.25">
      <c r="A45" s="6">
        <v>44462</v>
      </c>
      <c r="B45" s="7">
        <v>0.66319444444525288</v>
      </c>
      <c r="C45" s="8" t="s">
        <v>21</v>
      </c>
      <c r="D45" s="8" t="s">
        <v>19</v>
      </c>
      <c r="E45" s="8" t="s">
        <v>20</v>
      </c>
      <c r="F45" s="8" t="s">
        <v>17</v>
      </c>
      <c r="G45" s="8">
        <v>18</v>
      </c>
      <c r="H45" s="8">
        <v>5</v>
      </c>
      <c r="I45" s="8">
        <v>1</v>
      </c>
      <c r="J45" s="8">
        <v>4</v>
      </c>
      <c r="K45" s="8">
        <v>4</v>
      </c>
      <c r="L45" s="8">
        <v>1</v>
      </c>
      <c r="M45" s="8">
        <v>3</v>
      </c>
      <c r="N45" s="8">
        <v>0.6</v>
      </c>
      <c r="O45">
        <f t="shared" si="0"/>
        <v>4</v>
      </c>
      <c r="P45">
        <f t="shared" si="1"/>
        <v>0.8</v>
      </c>
      <c r="Q45">
        <f t="shared" si="2"/>
        <v>0.50040242353818787</v>
      </c>
    </row>
    <row r="46" spans="1:17" s="29" customFormat="1" ht="15.75" customHeight="1" x14ac:dyDescent="0.25">
      <c r="A46" s="26">
        <v>44462</v>
      </c>
      <c r="B46" s="27">
        <v>0.68333333333430346</v>
      </c>
      <c r="C46" s="28" t="s">
        <v>58</v>
      </c>
      <c r="D46" s="28" t="s">
        <v>25</v>
      </c>
      <c r="E46" s="28" t="s">
        <v>20</v>
      </c>
      <c r="F46" s="28" t="s">
        <v>17</v>
      </c>
      <c r="G46" s="28">
        <v>18</v>
      </c>
      <c r="H46" s="28">
        <v>4</v>
      </c>
      <c r="I46" s="28">
        <v>4</v>
      </c>
      <c r="J46" s="28">
        <v>0</v>
      </c>
      <c r="K46" s="28">
        <v>2</v>
      </c>
      <c r="L46" s="28">
        <v>2</v>
      </c>
      <c r="M46" s="28">
        <v>0</v>
      </c>
      <c r="N46" s="28">
        <v>0</v>
      </c>
      <c r="O46">
        <f t="shared" si="0"/>
        <v>2</v>
      </c>
      <c r="P46">
        <f t="shared" si="1"/>
        <v>1</v>
      </c>
      <c r="Q46" t="e">
        <f t="shared" si="2"/>
        <v>#NUM!</v>
      </c>
    </row>
    <row r="47" spans="1:17" s="9" customFormat="1" ht="15.75" customHeight="1" x14ac:dyDescent="0.25">
      <c r="A47" s="6">
        <v>44469</v>
      </c>
      <c r="B47" s="7">
        <v>0.63194444444525288</v>
      </c>
      <c r="C47" s="8" t="s">
        <v>21</v>
      </c>
      <c r="D47" s="8" t="s">
        <v>19</v>
      </c>
      <c r="E47" s="8" t="s">
        <v>20</v>
      </c>
      <c r="F47" s="8" t="s">
        <v>33</v>
      </c>
      <c r="G47" s="8">
        <v>23</v>
      </c>
      <c r="H47" s="8">
        <v>2</v>
      </c>
      <c r="I47" s="8">
        <v>0</v>
      </c>
      <c r="J47" s="8">
        <v>2</v>
      </c>
      <c r="K47" s="8">
        <v>1</v>
      </c>
      <c r="L47" s="8">
        <v>0</v>
      </c>
      <c r="M47" s="8">
        <v>1</v>
      </c>
      <c r="N47" s="8">
        <v>0</v>
      </c>
      <c r="O47">
        <f t="shared" si="0"/>
        <v>1</v>
      </c>
      <c r="P47">
        <f t="shared" si="1"/>
        <v>1</v>
      </c>
      <c r="Q47" t="e">
        <f t="shared" si="2"/>
        <v>#NUM!</v>
      </c>
    </row>
    <row r="48" spans="1:17" s="29" customFormat="1" ht="15.75" customHeight="1" x14ac:dyDescent="0.25">
      <c r="A48" s="26">
        <v>44469</v>
      </c>
      <c r="B48" s="27">
        <v>0.65138888888759539</v>
      </c>
      <c r="C48" s="28" t="s">
        <v>58</v>
      </c>
      <c r="D48" s="28" t="s">
        <v>25</v>
      </c>
      <c r="E48" s="28" t="s">
        <v>20</v>
      </c>
      <c r="F48" s="28" t="s">
        <v>17</v>
      </c>
      <c r="G48" s="28">
        <v>26</v>
      </c>
      <c r="H48" s="28">
        <v>0</v>
      </c>
      <c r="I48" s="28">
        <v>0</v>
      </c>
      <c r="J48" s="28">
        <v>0</v>
      </c>
      <c r="K48" s="28">
        <v>0</v>
      </c>
      <c r="L48" s="28">
        <v>0</v>
      </c>
      <c r="M48" s="28">
        <v>0</v>
      </c>
      <c r="N48" s="28">
        <v>0</v>
      </c>
      <c r="O48">
        <f t="shared" si="0"/>
        <v>0</v>
      </c>
      <c r="P48">
        <f>0</f>
        <v>0</v>
      </c>
      <c r="Q48" t="e">
        <f t="shared" si="2"/>
        <v>#DIV/0!</v>
      </c>
    </row>
    <row r="49" spans="1:17" s="29" customFormat="1" ht="15.75" customHeight="1" x14ac:dyDescent="0.25">
      <c r="A49" s="26">
        <v>44462</v>
      </c>
      <c r="B49" s="27">
        <v>0.66666666666424135</v>
      </c>
      <c r="C49" s="28" t="s">
        <v>41</v>
      </c>
      <c r="D49" s="28" t="s">
        <v>25</v>
      </c>
      <c r="E49" s="28" t="s">
        <v>20</v>
      </c>
      <c r="F49" s="28" t="s">
        <v>17</v>
      </c>
      <c r="G49" s="30">
        <v>19</v>
      </c>
      <c r="H49" s="28">
        <v>4</v>
      </c>
      <c r="I49" s="28">
        <v>4</v>
      </c>
      <c r="J49" s="28">
        <v>0</v>
      </c>
      <c r="K49" s="28">
        <v>4</v>
      </c>
      <c r="L49" s="28">
        <v>4</v>
      </c>
      <c r="M49" s="28">
        <v>0</v>
      </c>
      <c r="N49" s="28">
        <v>0.7</v>
      </c>
      <c r="O49">
        <f t="shared" si="0"/>
        <v>4</v>
      </c>
      <c r="P49">
        <f t="shared" si="1"/>
        <v>1</v>
      </c>
      <c r="Q49" t="e">
        <f t="shared" si="2"/>
        <v>#NUM!</v>
      </c>
    </row>
    <row r="50" spans="1:17" s="9" customFormat="1" ht="15.75" customHeight="1" x14ac:dyDescent="0.25">
      <c r="A50" s="6">
        <v>44462</v>
      </c>
      <c r="B50" s="7">
        <v>0.68055555555474712</v>
      </c>
      <c r="C50" s="8" t="s">
        <v>51</v>
      </c>
      <c r="D50" s="8" t="s">
        <v>19</v>
      </c>
      <c r="E50" s="8" t="s">
        <v>20</v>
      </c>
      <c r="F50" s="8" t="s">
        <v>17</v>
      </c>
      <c r="G50" s="10">
        <v>19</v>
      </c>
      <c r="H50" s="8">
        <v>3</v>
      </c>
      <c r="I50" s="8">
        <v>0</v>
      </c>
      <c r="J50" s="8">
        <v>3</v>
      </c>
      <c r="K50" s="8">
        <v>1</v>
      </c>
      <c r="L50" s="8">
        <v>0</v>
      </c>
      <c r="M50" s="8">
        <v>1</v>
      </c>
      <c r="N50" s="8">
        <v>1</v>
      </c>
      <c r="O50">
        <f t="shared" si="0"/>
        <v>1</v>
      </c>
      <c r="P50">
        <f t="shared" si="1"/>
        <v>1</v>
      </c>
      <c r="Q50" t="e">
        <f t="shared" si="2"/>
        <v>#NUM!</v>
      </c>
    </row>
    <row r="51" spans="1:17" s="9" customFormat="1" ht="15.75" customHeight="1" x14ac:dyDescent="0.25">
      <c r="A51" s="6">
        <v>44462</v>
      </c>
      <c r="B51" s="7">
        <v>0.65972222221898846</v>
      </c>
      <c r="C51" s="8" t="s">
        <v>51</v>
      </c>
      <c r="D51" s="8" t="s">
        <v>19</v>
      </c>
      <c r="E51" s="8" t="s">
        <v>20</v>
      </c>
      <c r="F51" s="8" t="s">
        <v>33</v>
      </c>
      <c r="G51" s="10">
        <v>25</v>
      </c>
      <c r="H51" s="8">
        <v>5</v>
      </c>
      <c r="I51" s="8">
        <v>1</v>
      </c>
      <c r="J51" s="8">
        <v>4</v>
      </c>
      <c r="K51" s="8">
        <v>2</v>
      </c>
      <c r="L51" s="8">
        <v>1</v>
      </c>
      <c r="M51" s="8">
        <v>1</v>
      </c>
      <c r="N51" s="8">
        <v>1</v>
      </c>
      <c r="O51">
        <f t="shared" si="0"/>
        <v>2</v>
      </c>
      <c r="P51">
        <f t="shared" si="1"/>
        <v>0.8</v>
      </c>
      <c r="Q51">
        <f t="shared" si="2"/>
        <v>0.50040242353818787</v>
      </c>
    </row>
    <row r="52" spans="1:17" s="29" customFormat="1" ht="15.75" customHeight="1" x14ac:dyDescent="0.25">
      <c r="A52" s="26">
        <v>44469</v>
      </c>
      <c r="B52" s="27">
        <v>0.64583333333575865</v>
      </c>
      <c r="C52" s="28" t="s">
        <v>41</v>
      </c>
      <c r="D52" s="28" t="s">
        <v>25</v>
      </c>
      <c r="E52" s="28" t="s">
        <v>20</v>
      </c>
      <c r="F52" s="28" t="s">
        <v>33</v>
      </c>
      <c r="G52" s="30">
        <v>25</v>
      </c>
      <c r="H52" s="28">
        <v>8</v>
      </c>
      <c r="I52" s="28">
        <v>6</v>
      </c>
      <c r="J52" s="28">
        <v>2</v>
      </c>
      <c r="K52" s="28">
        <v>4</v>
      </c>
      <c r="L52" s="28">
        <v>3</v>
      </c>
      <c r="M52" s="28">
        <v>1</v>
      </c>
      <c r="N52" s="28">
        <v>1</v>
      </c>
      <c r="O52">
        <f t="shared" si="0"/>
        <v>4</v>
      </c>
      <c r="P52">
        <f t="shared" si="1"/>
        <v>0.75</v>
      </c>
      <c r="Q52">
        <f t="shared" si="2"/>
        <v>0.56233514461880829</v>
      </c>
    </row>
    <row r="53" spans="1:17" s="29" customFormat="1" ht="15.75" customHeight="1" x14ac:dyDescent="0.25">
      <c r="A53" s="26" t="s">
        <v>59</v>
      </c>
      <c r="B53" s="27">
        <v>0.68055555555474712</v>
      </c>
      <c r="C53" s="28" t="s">
        <v>60</v>
      </c>
      <c r="D53" s="28" t="s">
        <v>25</v>
      </c>
      <c r="E53" s="28" t="s">
        <v>20</v>
      </c>
      <c r="F53" s="28" t="s">
        <v>17</v>
      </c>
      <c r="G53" s="28">
        <v>19</v>
      </c>
      <c r="H53" s="30">
        <v>8</v>
      </c>
      <c r="I53" s="28">
        <v>4</v>
      </c>
      <c r="J53" s="28">
        <v>4</v>
      </c>
      <c r="K53" s="28">
        <v>3</v>
      </c>
      <c r="L53" s="28">
        <v>2</v>
      </c>
      <c r="M53" s="28">
        <v>2</v>
      </c>
      <c r="N53" s="28">
        <v>0.1</v>
      </c>
      <c r="O53">
        <f t="shared" si="0"/>
        <v>3</v>
      </c>
      <c r="P53">
        <f t="shared" si="1"/>
        <v>0.5</v>
      </c>
      <c r="Q53">
        <f t="shared" si="2"/>
        <v>0.69314718055994529</v>
      </c>
    </row>
    <row r="54" spans="1:17" s="29" customFormat="1" ht="15.75" customHeight="1" x14ac:dyDescent="0.25">
      <c r="A54" s="26">
        <v>44469</v>
      </c>
      <c r="B54" s="27">
        <v>0.60763888889050577</v>
      </c>
      <c r="C54" s="28" t="s">
        <v>61</v>
      </c>
      <c r="D54" s="28" t="s">
        <v>25</v>
      </c>
      <c r="E54" s="28" t="s">
        <v>20</v>
      </c>
      <c r="F54" s="28" t="s">
        <v>33</v>
      </c>
      <c r="G54" s="28">
        <v>25</v>
      </c>
      <c r="H54" s="28">
        <v>5</v>
      </c>
      <c r="I54" s="28">
        <v>4</v>
      </c>
      <c r="J54" s="28">
        <v>1</v>
      </c>
      <c r="K54" s="28">
        <v>4</v>
      </c>
      <c r="L54" s="28">
        <v>3</v>
      </c>
      <c r="M54" s="28">
        <v>1</v>
      </c>
      <c r="N54" s="28">
        <v>0</v>
      </c>
      <c r="O54">
        <f t="shared" si="0"/>
        <v>4</v>
      </c>
      <c r="P54">
        <f t="shared" si="1"/>
        <v>0.8</v>
      </c>
      <c r="Q54">
        <f t="shared" si="2"/>
        <v>0.50040242353818787</v>
      </c>
    </row>
    <row r="55" spans="1:17" ht="15.75" customHeight="1" x14ac:dyDescent="0.25">
      <c r="A55" s="2">
        <v>44469</v>
      </c>
      <c r="B55" s="3">
        <v>0.13888888889050577</v>
      </c>
      <c r="C55" s="1" t="s">
        <v>62</v>
      </c>
      <c r="D55" s="1" t="s">
        <v>23</v>
      </c>
      <c r="E55" s="1" t="s">
        <v>20</v>
      </c>
      <c r="F55" s="1" t="s">
        <v>33</v>
      </c>
      <c r="G55" s="1">
        <v>25</v>
      </c>
      <c r="H55" s="1">
        <v>5</v>
      </c>
      <c r="I55" s="1">
        <v>2</v>
      </c>
      <c r="J55" s="1">
        <v>3</v>
      </c>
      <c r="K55" s="1">
        <v>2</v>
      </c>
      <c r="L55" s="1">
        <v>1</v>
      </c>
      <c r="M55" s="1">
        <v>1</v>
      </c>
      <c r="N55" s="1">
        <v>0</v>
      </c>
      <c r="O55">
        <f t="shared" si="0"/>
        <v>2</v>
      </c>
      <c r="P55">
        <f t="shared" si="1"/>
        <v>0.6</v>
      </c>
      <c r="Q55">
        <f t="shared" si="2"/>
        <v>0.67301166700925652</v>
      </c>
    </row>
    <row r="56" spans="1:17" ht="15.75" customHeight="1" x14ac:dyDescent="0.25">
      <c r="A56" s="2">
        <v>44469</v>
      </c>
      <c r="B56" s="3">
        <v>0.15972222221898846</v>
      </c>
      <c r="C56" s="1" t="s">
        <v>63</v>
      </c>
      <c r="D56" s="1" t="s">
        <v>23</v>
      </c>
      <c r="E56" s="1" t="s">
        <v>20</v>
      </c>
      <c r="F56" s="1" t="s">
        <v>33</v>
      </c>
      <c r="G56" s="1">
        <v>25</v>
      </c>
      <c r="H56" s="1">
        <v>17</v>
      </c>
      <c r="I56" s="1">
        <v>4</v>
      </c>
      <c r="J56" s="1">
        <v>13</v>
      </c>
      <c r="K56" s="1">
        <v>3</v>
      </c>
      <c r="L56" s="1">
        <v>1</v>
      </c>
      <c r="M56" s="1">
        <v>2</v>
      </c>
      <c r="N56" s="1">
        <v>0</v>
      </c>
      <c r="O56">
        <f t="shared" si="0"/>
        <v>3</v>
      </c>
      <c r="P56">
        <f t="shared" si="1"/>
        <v>0.76470588235294112</v>
      </c>
      <c r="Q56">
        <f t="shared" si="2"/>
        <v>0.54559457396918432</v>
      </c>
    </row>
    <row r="57" spans="1:17" s="29" customFormat="1" ht="15.75" customHeight="1" x14ac:dyDescent="0.25">
      <c r="A57" s="26">
        <v>44461</v>
      </c>
      <c r="B57" s="27">
        <v>0.67291666666278616</v>
      </c>
      <c r="C57" s="28" t="s">
        <v>64</v>
      </c>
      <c r="D57" s="28" t="s">
        <v>25</v>
      </c>
      <c r="E57" s="28" t="s">
        <v>16</v>
      </c>
      <c r="F57" s="28" t="s">
        <v>17</v>
      </c>
      <c r="G57" s="28">
        <v>17.8</v>
      </c>
      <c r="H57" s="28">
        <v>5</v>
      </c>
      <c r="I57" s="28">
        <v>2</v>
      </c>
      <c r="J57" s="28">
        <v>3</v>
      </c>
      <c r="K57" s="28">
        <v>4</v>
      </c>
      <c r="L57" s="28">
        <v>2</v>
      </c>
      <c r="M57" s="28">
        <v>2</v>
      </c>
      <c r="N57" s="28">
        <v>1</v>
      </c>
      <c r="O57">
        <f t="shared" si="0"/>
        <v>4</v>
      </c>
      <c r="P57">
        <f t="shared" si="1"/>
        <v>0.6</v>
      </c>
      <c r="Q57">
        <f t="shared" si="2"/>
        <v>0.67301166700925652</v>
      </c>
    </row>
    <row r="58" spans="1:17" s="9" customFormat="1" ht="15.75" customHeight="1" x14ac:dyDescent="0.25">
      <c r="A58" s="6">
        <v>44461</v>
      </c>
      <c r="B58" s="7">
        <v>0.65138888888759539</v>
      </c>
      <c r="C58" s="8" t="s">
        <v>65</v>
      </c>
      <c r="D58" s="8" t="s">
        <v>19</v>
      </c>
      <c r="E58" s="8" t="s">
        <v>16</v>
      </c>
      <c r="F58" s="8" t="s">
        <v>17</v>
      </c>
      <c r="G58" s="8">
        <v>17.2</v>
      </c>
      <c r="H58" s="8">
        <v>9</v>
      </c>
      <c r="I58" s="8">
        <v>4</v>
      </c>
      <c r="J58" s="8">
        <v>5</v>
      </c>
      <c r="K58" s="8">
        <v>3</v>
      </c>
      <c r="L58" s="8">
        <v>2</v>
      </c>
      <c r="M58" s="8">
        <v>1</v>
      </c>
      <c r="N58" s="8">
        <v>1</v>
      </c>
      <c r="O58">
        <f t="shared" si="0"/>
        <v>3</v>
      </c>
      <c r="P58">
        <f t="shared" si="1"/>
        <v>0.55555555555555558</v>
      </c>
      <c r="Q58">
        <f t="shared" si="2"/>
        <v>0.68696157659732338</v>
      </c>
    </row>
    <row r="59" spans="1:17" s="29" customFormat="1" ht="15.75" customHeight="1" x14ac:dyDescent="0.25">
      <c r="A59" s="26">
        <v>44468</v>
      </c>
      <c r="B59" s="27">
        <v>0.65902777777955635</v>
      </c>
      <c r="C59" s="28" t="s">
        <v>66</v>
      </c>
      <c r="D59" s="28" t="s">
        <v>25</v>
      </c>
      <c r="E59" s="28" t="s">
        <v>20</v>
      </c>
      <c r="F59" s="28" t="s">
        <v>17</v>
      </c>
      <c r="G59" s="28">
        <v>22.8</v>
      </c>
      <c r="H59" s="28">
        <v>2</v>
      </c>
      <c r="I59" s="28">
        <v>1</v>
      </c>
      <c r="J59" s="28">
        <v>1</v>
      </c>
      <c r="K59" s="28">
        <v>2</v>
      </c>
      <c r="L59" s="28">
        <v>1</v>
      </c>
      <c r="M59" s="28">
        <v>1</v>
      </c>
      <c r="N59" s="28">
        <v>1</v>
      </c>
      <c r="O59">
        <f t="shared" si="0"/>
        <v>2</v>
      </c>
      <c r="P59">
        <f t="shared" si="1"/>
        <v>0.5</v>
      </c>
      <c r="Q59">
        <f t="shared" si="2"/>
        <v>0.69314718055994529</v>
      </c>
    </row>
    <row r="60" spans="1:17" s="9" customFormat="1" ht="15.75" customHeight="1" x14ac:dyDescent="0.25">
      <c r="A60" s="6">
        <v>44468</v>
      </c>
      <c r="B60" s="7">
        <v>0.63958333333721384</v>
      </c>
      <c r="C60" s="8" t="s">
        <v>65</v>
      </c>
      <c r="D60" s="8" t="s">
        <v>19</v>
      </c>
      <c r="E60" s="8" t="s">
        <v>20</v>
      </c>
      <c r="F60" s="8" t="s">
        <v>17</v>
      </c>
      <c r="G60" s="8">
        <v>22.8</v>
      </c>
      <c r="H60" s="8">
        <v>5</v>
      </c>
      <c r="I60" s="8">
        <v>4</v>
      </c>
      <c r="J60" s="8">
        <v>1</v>
      </c>
      <c r="K60" s="8">
        <v>2</v>
      </c>
      <c r="L60" s="8">
        <v>1</v>
      </c>
      <c r="M60" s="8">
        <v>1</v>
      </c>
      <c r="N60" s="8">
        <v>1</v>
      </c>
      <c r="O60">
        <f t="shared" si="0"/>
        <v>2</v>
      </c>
      <c r="P60">
        <f t="shared" si="1"/>
        <v>0.8</v>
      </c>
      <c r="Q60">
        <f t="shared" si="2"/>
        <v>0.50040242353818787</v>
      </c>
    </row>
    <row r="61" spans="1:17" s="29" customFormat="1" ht="15.75" customHeight="1" x14ac:dyDescent="0.25">
      <c r="A61" s="26">
        <v>44461</v>
      </c>
      <c r="B61" s="27">
        <v>0.66666666666424135</v>
      </c>
      <c r="C61" s="28" t="s">
        <v>41</v>
      </c>
      <c r="D61" s="28" t="s">
        <v>25</v>
      </c>
      <c r="E61" s="28" t="s">
        <v>16</v>
      </c>
      <c r="F61" s="28" t="s">
        <v>17</v>
      </c>
      <c r="G61" s="28">
        <v>67</v>
      </c>
      <c r="H61" s="28">
        <v>33</v>
      </c>
      <c r="I61" s="28">
        <v>0</v>
      </c>
      <c r="J61" s="28">
        <v>2</v>
      </c>
      <c r="K61" s="28">
        <v>3</v>
      </c>
      <c r="L61" s="28">
        <v>0</v>
      </c>
      <c r="M61" s="28">
        <v>2</v>
      </c>
      <c r="N61" s="28">
        <v>0.1</v>
      </c>
      <c r="O61">
        <f t="shared" si="0"/>
        <v>3</v>
      </c>
      <c r="P61">
        <f t="shared" si="1"/>
        <v>6.0606060606060608E-2</v>
      </c>
      <c r="Q61" t="e">
        <f t="shared" si="2"/>
        <v>#NUM!</v>
      </c>
    </row>
    <row r="62" spans="1:17" ht="15.75" customHeight="1" x14ac:dyDescent="0.25">
      <c r="A62" s="2">
        <v>44461</v>
      </c>
      <c r="B62" s="3">
        <v>0.18055555555474712</v>
      </c>
      <c r="C62" s="1" t="s">
        <v>67</v>
      </c>
      <c r="D62" s="1" t="s">
        <v>23</v>
      </c>
      <c r="E62" s="1" t="s">
        <v>16</v>
      </c>
      <c r="F62" s="1" t="s">
        <v>17</v>
      </c>
      <c r="G62" s="1">
        <v>70</v>
      </c>
      <c r="H62" s="1">
        <v>19</v>
      </c>
      <c r="I62" s="1">
        <v>1</v>
      </c>
      <c r="J62" s="1">
        <v>3</v>
      </c>
      <c r="K62" s="1">
        <v>5</v>
      </c>
      <c r="L62" s="1">
        <v>1</v>
      </c>
      <c r="M62" s="1">
        <v>3</v>
      </c>
      <c r="N62" s="1">
        <v>0.1</v>
      </c>
      <c r="O62">
        <f t="shared" si="0"/>
        <v>5</v>
      </c>
      <c r="P62">
        <f t="shared" si="1"/>
        <v>0.15789473684210525</v>
      </c>
      <c r="Q62">
        <f t="shared" si="2"/>
        <v>0.44641679214007546</v>
      </c>
    </row>
    <row r="63" spans="1:17" s="29" customFormat="1" ht="15.75" customHeight="1" x14ac:dyDescent="0.25">
      <c r="A63" s="26">
        <v>44468</v>
      </c>
      <c r="B63" s="27">
        <v>0.14583333333575865</v>
      </c>
      <c r="C63" s="28" t="s">
        <v>41</v>
      </c>
      <c r="D63" s="28" t="s">
        <v>25</v>
      </c>
      <c r="E63" s="28" t="s">
        <v>20</v>
      </c>
      <c r="F63" s="28" t="s">
        <v>17</v>
      </c>
      <c r="G63" s="28">
        <v>72</v>
      </c>
      <c r="H63" s="28">
        <v>14</v>
      </c>
      <c r="I63" s="28">
        <v>0</v>
      </c>
      <c r="J63" s="28">
        <v>1</v>
      </c>
      <c r="K63" s="28">
        <v>2</v>
      </c>
      <c r="L63" s="28">
        <v>0</v>
      </c>
      <c r="M63" s="28">
        <v>1</v>
      </c>
      <c r="N63" s="28">
        <v>1</v>
      </c>
      <c r="O63">
        <f t="shared" si="0"/>
        <v>2</v>
      </c>
      <c r="P63">
        <f t="shared" si="1"/>
        <v>7.1428571428571425E-2</v>
      </c>
      <c r="Q63" t="e">
        <f t="shared" si="2"/>
        <v>#NUM!</v>
      </c>
    </row>
    <row r="64" spans="1:17" ht="15.75" customHeight="1" x14ac:dyDescent="0.25">
      <c r="A64" s="2">
        <v>44468</v>
      </c>
      <c r="B64" s="3">
        <v>0.15972222221898846</v>
      </c>
      <c r="C64" s="1" t="s">
        <v>67</v>
      </c>
      <c r="D64" s="1" t="s">
        <v>23</v>
      </c>
      <c r="E64" s="1" t="s">
        <v>20</v>
      </c>
      <c r="F64" s="1" t="s">
        <v>17</v>
      </c>
      <c r="G64" s="1">
        <v>72</v>
      </c>
      <c r="H64" s="1">
        <v>17</v>
      </c>
      <c r="I64" s="1">
        <v>2</v>
      </c>
      <c r="J64" s="1">
        <v>5</v>
      </c>
      <c r="K64" s="1">
        <v>4</v>
      </c>
      <c r="L64" s="1">
        <v>1</v>
      </c>
      <c r="M64" s="1">
        <v>2</v>
      </c>
      <c r="N64" s="1">
        <v>0</v>
      </c>
      <c r="O64">
        <f t="shared" si="0"/>
        <v>4</v>
      </c>
      <c r="P64">
        <f t="shared" si="1"/>
        <v>0.29411764705882354</v>
      </c>
      <c r="Q64">
        <f t="shared" si="2"/>
        <v>0.61170644030018351</v>
      </c>
    </row>
    <row r="65" spans="1:17" s="29" customFormat="1" ht="15.75" customHeight="1" x14ac:dyDescent="0.25">
      <c r="A65" s="26">
        <v>44460</v>
      </c>
      <c r="B65" s="27">
        <v>0.65694444444670808</v>
      </c>
      <c r="C65" s="28" t="s">
        <v>68</v>
      </c>
      <c r="D65" s="28" t="s">
        <v>25</v>
      </c>
      <c r="E65" s="28" t="s">
        <v>16</v>
      </c>
      <c r="F65" s="28" t="s">
        <v>17</v>
      </c>
      <c r="G65" s="28">
        <v>23.9</v>
      </c>
      <c r="H65" s="28">
        <v>2</v>
      </c>
      <c r="I65" s="28">
        <v>2</v>
      </c>
      <c r="J65" s="28">
        <v>0</v>
      </c>
      <c r="K65" s="28">
        <v>1</v>
      </c>
      <c r="L65" s="28">
        <v>2</v>
      </c>
      <c r="M65" s="28">
        <v>0</v>
      </c>
      <c r="N65" s="28">
        <v>0.1</v>
      </c>
      <c r="O65">
        <f t="shared" si="0"/>
        <v>1</v>
      </c>
      <c r="P65">
        <f t="shared" si="1"/>
        <v>1</v>
      </c>
      <c r="Q65" t="e">
        <f t="shared" si="2"/>
        <v>#NUM!</v>
      </c>
    </row>
    <row r="66" spans="1:17" ht="15.75" customHeight="1" x14ac:dyDescent="0.25">
      <c r="A66" s="5">
        <v>44460</v>
      </c>
      <c r="B66" s="3">
        <v>0.67361111110949423</v>
      </c>
      <c r="C66" s="1" t="s">
        <v>69</v>
      </c>
      <c r="D66" s="1" t="s">
        <v>23</v>
      </c>
      <c r="E66" s="1" t="s">
        <v>16</v>
      </c>
      <c r="F66" s="1" t="s">
        <v>17</v>
      </c>
      <c r="G66" s="1">
        <v>23.9</v>
      </c>
      <c r="H66" s="1">
        <v>6</v>
      </c>
      <c r="I66" s="1">
        <v>5</v>
      </c>
      <c r="J66" s="1">
        <v>1</v>
      </c>
      <c r="K66" s="1">
        <v>3</v>
      </c>
      <c r="L66" s="1">
        <v>2</v>
      </c>
      <c r="M66" s="1">
        <v>1</v>
      </c>
      <c r="N66" s="1">
        <v>0</v>
      </c>
      <c r="O66">
        <f t="shared" si="0"/>
        <v>3</v>
      </c>
      <c r="P66">
        <f t="shared" si="1"/>
        <v>0.83333333333333337</v>
      </c>
      <c r="Q66">
        <f t="shared" si="2"/>
        <v>0.45056120886630463</v>
      </c>
    </row>
    <row r="67" spans="1:17" s="29" customFormat="1" ht="15.75" customHeight="1" x14ac:dyDescent="0.25">
      <c r="A67" s="26">
        <v>44468</v>
      </c>
      <c r="B67" s="27">
        <v>0.64513888888905058</v>
      </c>
      <c r="C67" s="28" t="s">
        <v>68</v>
      </c>
      <c r="D67" s="28" t="s">
        <v>25</v>
      </c>
      <c r="E67" s="28" t="s">
        <v>20</v>
      </c>
      <c r="F67" s="28" t="s">
        <v>17</v>
      </c>
      <c r="G67" s="28">
        <v>22.8</v>
      </c>
      <c r="H67" s="28">
        <v>3</v>
      </c>
      <c r="I67" s="28">
        <v>3</v>
      </c>
      <c r="J67" s="28">
        <v>0</v>
      </c>
      <c r="K67" s="28">
        <v>2</v>
      </c>
      <c r="L67" s="28">
        <v>2</v>
      </c>
      <c r="M67" s="28">
        <v>0</v>
      </c>
      <c r="N67" s="28">
        <v>0</v>
      </c>
      <c r="O67">
        <f t="shared" ref="O67:O100" si="3">K67</f>
        <v>2</v>
      </c>
      <c r="P67">
        <f t="shared" ref="P67:P100" si="4">MAX(I67:J67)/H67</f>
        <v>1</v>
      </c>
      <c r="Q67" t="e">
        <f t="shared" ref="Q67:Q100" si="5">-1*SUM((I67/H67)*LN(I67/H67), (J67/H67)*LN(J67/H67))</f>
        <v>#NUM!</v>
      </c>
    </row>
    <row r="68" spans="1:17" ht="15.75" customHeight="1" x14ac:dyDescent="0.25">
      <c r="A68" s="2">
        <v>44468</v>
      </c>
      <c r="B68" s="3">
        <v>0.15902777777955635</v>
      </c>
      <c r="C68" s="1" t="s">
        <v>69</v>
      </c>
      <c r="D68" s="1" t="s">
        <v>23</v>
      </c>
      <c r="E68" s="1" t="s">
        <v>20</v>
      </c>
      <c r="F68" s="1" t="s">
        <v>17</v>
      </c>
      <c r="G68" s="1">
        <v>22.8</v>
      </c>
      <c r="H68" s="1">
        <v>9</v>
      </c>
      <c r="I68" s="1">
        <v>0</v>
      </c>
      <c r="J68" s="1">
        <v>9</v>
      </c>
      <c r="K68" s="1">
        <v>2</v>
      </c>
      <c r="L68" s="1">
        <v>0</v>
      </c>
      <c r="M68" s="1">
        <v>2</v>
      </c>
      <c r="N68" s="1">
        <v>0</v>
      </c>
      <c r="O68">
        <f t="shared" si="3"/>
        <v>2</v>
      </c>
      <c r="P68">
        <f t="shared" si="4"/>
        <v>1</v>
      </c>
      <c r="Q68" t="e">
        <f t="shared" si="5"/>
        <v>#NUM!</v>
      </c>
    </row>
    <row r="69" spans="1:17" s="29" customFormat="1" ht="15.75" customHeight="1" x14ac:dyDescent="0.25">
      <c r="A69" s="26">
        <v>44461</v>
      </c>
      <c r="B69" s="27">
        <v>0.65972222221898846</v>
      </c>
      <c r="C69" s="28" t="s">
        <v>70</v>
      </c>
      <c r="D69" s="28" t="s">
        <v>25</v>
      </c>
      <c r="E69" s="28" t="s">
        <v>20</v>
      </c>
      <c r="F69" s="28" t="s">
        <v>17</v>
      </c>
      <c r="G69" s="28">
        <v>15.5</v>
      </c>
      <c r="H69" s="28">
        <v>16</v>
      </c>
      <c r="I69" s="28">
        <v>11</v>
      </c>
      <c r="J69" s="28">
        <v>0</v>
      </c>
      <c r="K69" s="28">
        <v>3</v>
      </c>
      <c r="L69" s="28">
        <v>1</v>
      </c>
      <c r="M69" s="28">
        <v>0</v>
      </c>
      <c r="N69" s="28">
        <v>1</v>
      </c>
      <c r="O69">
        <f t="shared" si="3"/>
        <v>3</v>
      </c>
      <c r="P69">
        <f t="shared" si="4"/>
        <v>0.6875</v>
      </c>
      <c r="Q69" t="e">
        <f t="shared" si="5"/>
        <v>#NUM!</v>
      </c>
    </row>
    <row r="70" spans="1:17" s="29" customFormat="1" ht="15.75" customHeight="1" x14ac:dyDescent="0.25">
      <c r="A70" s="26">
        <v>44461</v>
      </c>
      <c r="B70" s="27">
        <v>0.68055555555474712</v>
      </c>
      <c r="C70" s="28" t="s">
        <v>71</v>
      </c>
      <c r="D70" s="28" t="s">
        <v>25</v>
      </c>
      <c r="E70" s="28" t="s">
        <v>20</v>
      </c>
      <c r="F70" s="28" t="s">
        <v>17</v>
      </c>
      <c r="G70" s="28">
        <v>15.5</v>
      </c>
      <c r="H70" s="28">
        <v>10</v>
      </c>
      <c r="I70" s="28">
        <v>4</v>
      </c>
      <c r="J70" s="28">
        <v>1</v>
      </c>
      <c r="K70" s="28">
        <v>5</v>
      </c>
      <c r="L70" s="28">
        <v>1</v>
      </c>
      <c r="M70" s="28">
        <v>0</v>
      </c>
      <c r="N70" s="28">
        <v>1</v>
      </c>
      <c r="O70">
        <f t="shared" si="3"/>
        <v>5</v>
      </c>
      <c r="P70">
        <f t="shared" si="4"/>
        <v>0.4</v>
      </c>
      <c r="Q70">
        <f t="shared" si="5"/>
        <v>0.59677480204906663</v>
      </c>
    </row>
    <row r="71" spans="1:17" s="29" customFormat="1" ht="15.75" customHeight="1" x14ac:dyDescent="0.25">
      <c r="A71" s="26">
        <v>44468</v>
      </c>
      <c r="B71" s="31">
        <v>0.65625</v>
      </c>
      <c r="C71" s="28" t="s">
        <v>70</v>
      </c>
      <c r="D71" s="28" t="s">
        <v>25</v>
      </c>
      <c r="E71" s="28" t="s">
        <v>20</v>
      </c>
      <c r="F71" s="28" t="s">
        <v>33</v>
      </c>
      <c r="G71" s="28">
        <v>26.6</v>
      </c>
      <c r="H71" s="28">
        <v>10</v>
      </c>
      <c r="I71" s="28">
        <v>7</v>
      </c>
      <c r="J71" s="28">
        <v>0</v>
      </c>
      <c r="K71" s="28">
        <v>3</v>
      </c>
      <c r="L71" s="28">
        <v>1</v>
      </c>
      <c r="M71" s="28">
        <v>0</v>
      </c>
      <c r="N71" s="28">
        <v>1</v>
      </c>
      <c r="O71">
        <f t="shared" si="3"/>
        <v>3</v>
      </c>
      <c r="P71">
        <f t="shared" si="4"/>
        <v>0.7</v>
      </c>
      <c r="Q71" t="e">
        <f t="shared" si="5"/>
        <v>#NUM!</v>
      </c>
    </row>
    <row r="72" spans="1:17" s="29" customFormat="1" ht="15.75" customHeight="1" x14ac:dyDescent="0.25">
      <c r="A72" s="26">
        <v>44468</v>
      </c>
      <c r="B72" s="31">
        <v>0.63888888888888884</v>
      </c>
      <c r="C72" s="28" t="s">
        <v>71</v>
      </c>
      <c r="D72" s="28" t="s">
        <v>25</v>
      </c>
      <c r="E72" s="28" t="s">
        <v>20</v>
      </c>
      <c r="F72" s="28" t="s">
        <v>33</v>
      </c>
      <c r="G72" s="28">
        <v>26.6</v>
      </c>
      <c r="H72" s="28">
        <v>8</v>
      </c>
      <c r="I72" s="28">
        <v>3</v>
      </c>
      <c r="J72" s="28">
        <v>0</v>
      </c>
      <c r="K72" s="28">
        <v>5</v>
      </c>
      <c r="L72" s="28">
        <v>2</v>
      </c>
      <c r="M72" s="28">
        <v>0</v>
      </c>
      <c r="N72" s="28">
        <v>1</v>
      </c>
      <c r="O72">
        <f t="shared" si="3"/>
        <v>5</v>
      </c>
      <c r="P72">
        <f t="shared" si="4"/>
        <v>0.375</v>
      </c>
      <c r="Q72" t="e">
        <f t="shared" si="5"/>
        <v>#NUM!</v>
      </c>
    </row>
    <row r="73" spans="1:17" s="29" customFormat="1" ht="15.75" customHeight="1" x14ac:dyDescent="0.25">
      <c r="A73" s="26">
        <v>44468</v>
      </c>
      <c r="B73" s="27">
        <v>0.66527777777810115</v>
      </c>
      <c r="C73" s="28" t="s">
        <v>41</v>
      </c>
      <c r="D73" s="28" t="s">
        <v>25</v>
      </c>
      <c r="E73" s="28" t="s">
        <v>20</v>
      </c>
      <c r="F73" s="28" t="s">
        <v>17</v>
      </c>
      <c r="G73" s="30">
        <v>22</v>
      </c>
      <c r="H73" s="28">
        <v>6</v>
      </c>
      <c r="I73" s="28">
        <v>2</v>
      </c>
      <c r="J73" s="28">
        <v>4</v>
      </c>
      <c r="K73" s="28">
        <v>3</v>
      </c>
      <c r="L73" s="28">
        <v>2</v>
      </c>
      <c r="M73" s="28">
        <v>2</v>
      </c>
      <c r="N73" s="28">
        <v>0.7</v>
      </c>
      <c r="O73">
        <f t="shared" si="3"/>
        <v>3</v>
      </c>
      <c r="P73">
        <f t="shared" si="4"/>
        <v>0.66666666666666663</v>
      </c>
      <c r="Q73">
        <f t="shared" si="5"/>
        <v>0.63651416829481278</v>
      </c>
    </row>
    <row r="74" spans="1:17" s="9" customFormat="1" ht="15.75" customHeight="1" x14ac:dyDescent="0.25">
      <c r="A74" s="6">
        <v>44461</v>
      </c>
      <c r="B74" s="25">
        <v>0.65208333333333335</v>
      </c>
      <c r="C74" s="8" t="s">
        <v>72</v>
      </c>
      <c r="D74" s="8" t="s">
        <v>19</v>
      </c>
      <c r="E74" s="8" t="s">
        <v>16</v>
      </c>
      <c r="F74" s="8" t="s">
        <v>17</v>
      </c>
      <c r="G74" s="8">
        <v>17</v>
      </c>
      <c r="H74" s="8">
        <v>10</v>
      </c>
      <c r="I74" s="8">
        <v>2</v>
      </c>
      <c r="J74" s="8">
        <v>8</v>
      </c>
      <c r="K74" s="8">
        <v>6</v>
      </c>
      <c r="L74" s="8">
        <v>2</v>
      </c>
      <c r="M74" s="8">
        <v>4</v>
      </c>
      <c r="N74" s="8">
        <v>0.9</v>
      </c>
      <c r="O74">
        <f t="shared" si="3"/>
        <v>6</v>
      </c>
      <c r="P74">
        <f t="shared" si="4"/>
        <v>0.8</v>
      </c>
      <c r="Q74">
        <f t="shared" si="5"/>
        <v>0.50040242353818787</v>
      </c>
    </row>
    <row r="75" spans="1:17" s="29" customFormat="1" ht="15.75" customHeight="1" x14ac:dyDescent="0.25">
      <c r="A75" s="26">
        <v>44466</v>
      </c>
      <c r="B75" s="27">
        <v>0.32152777777810115</v>
      </c>
      <c r="C75" s="28" t="s">
        <v>41</v>
      </c>
      <c r="D75" s="28" t="s">
        <v>25</v>
      </c>
      <c r="E75" s="28" t="s">
        <v>16</v>
      </c>
      <c r="F75" s="28" t="s">
        <v>33</v>
      </c>
      <c r="G75" s="28">
        <v>11</v>
      </c>
      <c r="H75" s="28">
        <v>15</v>
      </c>
      <c r="I75" s="28">
        <v>14</v>
      </c>
      <c r="J75" s="28">
        <v>1</v>
      </c>
      <c r="K75" s="28">
        <v>4</v>
      </c>
      <c r="L75" s="28">
        <v>3</v>
      </c>
      <c r="M75" s="28">
        <v>1</v>
      </c>
      <c r="N75" s="28">
        <v>0.6</v>
      </c>
      <c r="O75">
        <f t="shared" si="3"/>
        <v>4</v>
      </c>
      <c r="P75">
        <f t="shared" si="4"/>
        <v>0.93333333333333335</v>
      </c>
      <c r="Q75">
        <f t="shared" si="5"/>
        <v>0.24493002679463532</v>
      </c>
    </row>
    <row r="76" spans="1:17" s="9" customFormat="1" ht="15.6" customHeight="1" x14ac:dyDescent="0.25">
      <c r="A76" s="6">
        <v>44468</v>
      </c>
      <c r="B76" s="7">
        <v>0.64375000000291038</v>
      </c>
      <c r="C76" s="8" t="s">
        <v>73</v>
      </c>
      <c r="D76" s="8" t="s">
        <v>19</v>
      </c>
      <c r="E76" s="8" t="s">
        <v>20</v>
      </c>
      <c r="F76" s="8" t="s">
        <v>33</v>
      </c>
      <c r="G76" s="10">
        <v>23</v>
      </c>
      <c r="H76" s="8">
        <v>4</v>
      </c>
      <c r="I76" s="8">
        <v>1</v>
      </c>
      <c r="J76" s="8">
        <v>3</v>
      </c>
      <c r="K76" s="8">
        <v>3</v>
      </c>
      <c r="L76" s="8">
        <v>1</v>
      </c>
      <c r="M76" s="8">
        <v>2</v>
      </c>
      <c r="N76" s="8">
        <v>0.8</v>
      </c>
      <c r="O76">
        <f t="shared" si="3"/>
        <v>3</v>
      </c>
      <c r="P76">
        <f t="shared" si="4"/>
        <v>0.75</v>
      </c>
      <c r="Q76">
        <f t="shared" si="5"/>
        <v>0.56233514461880829</v>
      </c>
    </row>
    <row r="77" spans="1:17" s="9" customFormat="1" ht="15.75" customHeight="1" x14ac:dyDescent="0.25">
      <c r="A77" s="6">
        <v>44461</v>
      </c>
      <c r="B77" s="7">
        <v>0.65347222222044365</v>
      </c>
      <c r="C77" s="8" t="s">
        <v>51</v>
      </c>
      <c r="D77" s="8" t="s">
        <v>19</v>
      </c>
      <c r="E77" s="8" t="s">
        <v>20</v>
      </c>
      <c r="F77" s="8" t="s">
        <v>33</v>
      </c>
      <c r="G77" s="10">
        <v>21.1</v>
      </c>
      <c r="H77" s="8">
        <v>5</v>
      </c>
      <c r="I77" s="8">
        <v>0</v>
      </c>
      <c r="J77" s="8">
        <v>5</v>
      </c>
      <c r="K77" s="8">
        <v>2</v>
      </c>
      <c r="L77" s="8">
        <v>0</v>
      </c>
      <c r="M77" s="8">
        <v>2</v>
      </c>
      <c r="N77" s="8">
        <v>1</v>
      </c>
      <c r="O77">
        <f t="shared" si="3"/>
        <v>2</v>
      </c>
      <c r="P77">
        <f t="shared" si="4"/>
        <v>1</v>
      </c>
      <c r="Q77" t="e">
        <f t="shared" si="5"/>
        <v>#NUM!</v>
      </c>
    </row>
    <row r="78" spans="1:17" s="29" customFormat="1" ht="15.75" customHeight="1" x14ac:dyDescent="0.25">
      <c r="A78" s="26">
        <v>44461</v>
      </c>
      <c r="B78" s="27">
        <v>0.67361111110949423</v>
      </c>
      <c r="C78" s="28" t="s">
        <v>45</v>
      </c>
      <c r="D78" s="28" t="s">
        <v>25</v>
      </c>
      <c r="E78" s="28" t="s">
        <v>20</v>
      </c>
      <c r="F78" s="28" t="s">
        <v>33</v>
      </c>
      <c r="G78" s="30">
        <v>21.1</v>
      </c>
      <c r="H78" s="28">
        <v>6</v>
      </c>
      <c r="I78" s="28">
        <v>0</v>
      </c>
      <c r="J78" s="28">
        <v>2</v>
      </c>
      <c r="K78" s="28">
        <v>2</v>
      </c>
      <c r="L78" s="28">
        <v>0</v>
      </c>
      <c r="M78" s="28">
        <v>2</v>
      </c>
      <c r="N78" s="28">
        <v>1</v>
      </c>
      <c r="O78">
        <f t="shared" si="3"/>
        <v>2</v>
      </c>
      <c r="P78">
        <f t="shared" si="4"/>
        <v>0.33333333333333331</v>
      </c>
      <c r="Q78" t="e">
        <f t="shared" si="5"/>
        <v>#NUM!</v>
      </c>
    </row>
    <row r="79" spans="1:17" s="9" customFormat="1" ht="15.75" customHeight="1" x14ac:dyDescent="0.25">
      <c r="A79" s="6">
        <v>44461</v>
      </c>
      <c r="B79" s="7">
        <v>0.64027777777664596</v>
      </c>
      <c r="C79" s="8" t="s">
        <v>51</v>
      </c>
      <c r="D79" s="8" t="s">
        <v>19</v>
      </c>
      <c r="E79" s="8" t="s">
        <v>20</v>
      </c>
      <c r="F79" s="8" t="s">
        <v>33</v>
      </c>
      <c r="G79" s="8">
        <v>21</v>
      </c>
      <c r="H79" s="8">
        <v>2</v>
      </c>
      <c r="I79" s="8">
        <v>0</v>
      </c>
      <c r="J79" s="8">
        <v>2</v>
      </c>
      <c r="K79" s="8">
        <v>1</v>
      </c>
      <c r="L79" s="8">
        <v>0</v>
      </c>
      <c r="M79" s="8">
        <v>1</v>
      </c>
      <c r="N79" s="8">
        <v>1</v>
      </c>
      <c r="O79">
        <f t="shared" si="3"/>
        <v>1</v>
      </c>
      <c r="P79">
        <f t="shared" si="4"/>
        <v>1</v>
      </c>
      <c r="Q79" t="e">
        <f t="shared" si="5"/>
        <v>#NUM!</v>
      </c>
    </row>
    <row r="80" spans="1:17" s="29" customFormat="1" ht="15.75" customHeight="1" x14ac:dyDescent="0.25">
      <c r="A80" s="26">
        <v>44468</v>
      </c>
      <c r="B80" s="27">
        <v>0.66666666666424135</v>
      </c>
      <c r="C80" s="28" t="s">
        <v>45</v>
      </c>
      <c r="D80" s="28" t="s">
        <v>25</v>
      </c>
      <c r="E80" s="28" t="s">
        <v>20</v>
      </c>
      <c r="F80" s="28" t="s">
        <v>33</v>
      </c>
      <c r="G80" s="28">
        <v>21</v>
      </c>
      <c r="H80" s="30">
        <v>3</v>
      </c>
      <c r="I80" s="28">
        <v>0</v>
      </c>
      <c r="J80" s="28">
        <v>2</v>
      </c>
      <c r="K80" s="28">
        <v>2</v>
      </c>
      <c r="L80" s="28">
        <v>0</v>
      </c>
      <c r="M80" s="28">
        <v>2</v>
      </c>
      <c r="N80" s="28">
        <v>1</v>
      </c>
      <c r="O80">
        <f t="shared" si="3"/>
        <v>2</v>
      </c>
      <c r="P80">
        <f t="shared" si="4"/>
        <v>0.66666666666666663</v>
      </c>
      <c r="Q80" t="e">
        <f t="shared" si="5"/>
        <v>#NUM!</v>
      </c>
    </row>
    <row r="81" spans="1:17" s="29" customFormat="1" ht="15.75" customHeight="1" x14ac:dyDescent="0.25">
      <c r="A81" s="26">
        <v>44462</v>
      </c>
      <c r="B81" s="27">
        <v>0.54166666666424135</v>
      </c>
      <c r="C81" s="28" t="s">
        <v>74</v>
      </c>
      <c r="D81" s="28" t="s">
        <v>25</v>
      </c>
      <c r="E81" s="28" t="s">
        <v>20</v>
      </c>
      <c r="F81" s="28" t="s">
        <v>28</v>
      </c>
      <c r="G81" s="28">
        <v>17.8</v>
      </c>
      <c r="H81" s="29">
        <v>8</v>
      </c>
      <c r="I81" s="28">
        <v>1</v>
      </c>
      <c r="J81" s="28">
        <v>0</v>
      </c>
      <c r="K81" s="28">
        <v>6</v>
      </c>
      <c r="L81" s="28">
        <v>1</v>
      </c>
      <c r="M81" s="28">
        <v>0</v>
      </c>
      <c r="N81" s="28">
        <v>1</v>
      </c>
      <c r="O81">
        <f t="shared" si="3"/>
        <v>6</v>
      </c>
      <c r="P81">
        <f t="shared" si="4"/>
        <v>0.125</v>
      </c>
      <c r="Q81" t="e">
        <f t="shared" si="5"/>
        <v>#NUM!</v>
      </c>
    </row>
    <row r="82" spans="1:17" s="9" customFormat="1" ht="15.75" customHeight="1" x14ac:dyDescent="0.25">
      <c r="A82" s="6">
        <v>44462</v>
      </c>
      <c r="B82" s="7">
        <v>0.5625</v>
      </c>
      <c r="C82" s="8" t="s">
        <v>75</v>
      </c>
      <c r="D82" s="8" t="s">
        <v>19</v>
      </c>
      <c r="E82" s="8" t="s">
        <v>20</v>
      </c>
      <c r="F82" s="8" t="s">
        <v>28</v>
      </c>
      <c r="G82" s="8">
        <v>17.8</v>
      </c>
      <c r="H82" s="10">
        <v>7</v>
      </c>
      <c r="I82" s="8">
        <v>0</v>
      </c>
      <c r="J82" s="8">
        <v>2</v>
      </c>
      <c r="K82" s="8">
        <v>5</v>
      </c>
      <c r="L82" s="8">
        <v>0</v>
      </c>
      <c r="M82" s="8">
        <v>1</v>
      </c>
      <c r="N82" s="8">
        <v>0.5</v>
      </c>
      <c r="O82">
        <f t="shared" si="3"/>
        <v>5</v>
      </c>
      <c r="P82">
        <f t="shared" si="4"/>
        <v>0.2857142857142857</v>
      </c>
      <c r="Q82" t="e">
        <f t="shared" si="5"/>
        <v>#NUM!</v>
      </c>
    </row>
    <row r="83" spans="1:17" s="29" customFormat="1" ht="15.75" customHeight="1" x14ac:dyDescent="0.25">
      <c r="A83" s="26">
        <v>44469</v>
      </c>
      <c r="B83" s="27">
        <v>0.51041666666424135</v>
      </c>
      <c r="C83" s="28" t="s">
        <v>74</v>
      </c>
      <c r="D83" s="28" t="s">
        <v>25</v>
      </c>
      <c r="E83" s="28" t="s">
        <v>20</v>
      </c>
      <c r="F83" s="28" t="s">
        <v>33</v>
      </c>
      <c r="G83" s="28">
        <v>24.4</v>
      </c>
      <c r="H83" s="30">
        <v>14</v>
      </c>
      <c r="I83" s="28">
        <v>0</v>
      </c>
      <c r="J83" s="28">
        <v>0</v>
      </c>
      <c r="K83" s="28">
        <v>5</v>
      </c>
      <c r="L83" s="28">
        <v>0</v>
      </c>
      <c r="M83" s="28">
        <v>0</v>
      </c>
      <c r="N83" s="28">
        <v>0.1</v>
      </c>
      <c r="O83">
        <f t="shared" si="3"/>
        <v>5</v>
      </c>
      <c r="P83">
        <f t="shared" si="4"/>
        <v>0</v>
      </c>
      <c r="Q83" t="e">
        <f t="shared" si="5"/>
        <v>#NUM!</v>
      </c>
    </row>
    <row r="84" spans="1:17" s="9" customFormat="1" ht="15.75" customHeight="1" x14ac:dyDescent="0.25">
      <c r="A84" s="6">
        <v>44469</v>
      </c>
      <c r="B84" s="7">
        <v>0.53125</v>
      </c>
      <c r="C84" s="8" t="s">
        <v>76</v>
      </c>
      <c r="D84" s="8" t="s">
        <v>19</v>
      </c>
      <c r="E84" s="8" t="s">
        <v>20</v>
      </c>
      <c r="F84" s="8" t="s">
        <v>33</v>
      </c>
      <c r="G84" s="8">
        <v>24.4</v>
      </c>
      <c r="H84" s="10">
        <v>8</v>
      </c>
      <c r="I84" s="8">
        <v>5</v>
      </c>
      <c r="J84" s="8">
        <v>1</v>
      </c>
      <c r="K84" s="8">
        <v>3</v>
      </c>
      <c r="L84" s="8">
        <v>1</v>
      </c>
      <c r="M84" s="8">
        <v>1</v>
      </c>
      <c r="N84" s="8">
        <v>0.5</v>
      </c>
      <c r="O84">
        <f t="shared" si="3"/>
        <v>3</v>
      </c>
      <c r="P84">
        <f t="shared" si="4"/>
        <v>0.625</v>
      </c>
      <c r="Q84">
        <f t="shared" si="5"/>
        <v>0.55368246098856422</v>
      </c>
    </row>
    <row r="85" spans="1:17" ht="15.75" customHeight="1" x14ac:dyDescent="0.25">
      <c r="A85" s="2">
        <v>44462</v>
      </c>
      <c r="B85" s="3">
        <v>0.54861111110949423</v>
      </c>
      <c r="C85" s="1" t="s">
        <v>77</v>
      </c>
      <c r="D85" s="1" t="s">
        <v>23</v>
      </c>
      <c r="E85" s="1" t="s">
        <v>20</v>
      </c>
      <c r="F85" s="1" t="s">
        <v>17</v>
      </c>
      <c r="G85" s="1">
        <v>17</v>
      </c>
      <c r="H85" s="1">
        <v>13</v>
      </c>
      <c r="I85" s="1">
        <v>6</v>
      </c>
      <c r="J85" s="1">
        <v>7</v>
      </c>
      <c r="K85" s="1">
        <v>4</v>
      </c>
      <c r="L85" s="1">
        <v>4</v>
      </c>
      <c r="M85" s="1">
        <v>2</v>
      </c>
      <c r="N85" s="1">
        <v>0.3</v>
      </c>
      <c r="O85">
        <f t="shared" si="3"/>
        <v>4</v>
      </c>
      <c r="P85">
        <f t="shared" si="4"/>
        <v>0.53846153846153844</v>
      </c>
      <c r="Q85">
        <f t="shared" si="5"/>
        <v>0.69018567601880421</v>
      </c>
    </row>
    <row r="86" spans="1:17" s="29" customFormat="1" ht="15.75" customHeight="1" x14ac:dyDescent="0.25">
      <c r="A86" s="26">
        <v>44462</v>
      </c>
      <c r="B86" s="27">
        <v>0.57291666666424135</v>
      </c>
      <c r="C86" s="28" t="s">
        <v>78</v>
      </c>
      <c r="D86" s="28" t="s">
        <v>25</v>
      </c>
      <c r="E86" s="28" t="s">
        <v>20</v>
      </c>
      <c r="F86" s="28" t="s">
        <v>17</v>
      </c>
      <c r="G86" s="28">
        <v>17</v>
      </c>
      <c r="H86" s="30">
        <v>5</v>
      </c>
      <c r="I86" s="28">
        <v>2</v>
      </c>
      <c r="J86" s="28">
        <v>3</v>
      </c>
      <c r="K86" s="28">
        <v>9</v>
      </c>
      <c r="L86" s="28">
        <v>1</v>
      </c>
      <c r="M86" s="28">
        <v>2</v>
      </c>
      <c r="N86" s="28">
        <v>0.4</v>
      </c>
      <c r="O86">
        <f t="shared" si="3"/>
        <v>9</v>
      </c>
      <c r="P86">
        <f t="shared" si="4"/>
        <v>0.6</v>
      </c>
      <c r="Q86">
        <f t="shared" si="5"/>
        <v>0.67301166700925652</v>
      </c>
    </row>
    <row r="87" spans="1:17" ht="15.75" customHeight="1" x14ac:dyDescent="0.25">
      <c r="A87" s="2">
        <v>44469</v>
      </c>
      <c r="B87" s="3">
        <v>0.51736111110949423</v>
      </c>
      <c r="C87" s="1" t="s">
        <v>79</v>
      </c>
      <c r="D87" s="1" t="s">
        <v>23</v>
      </c>
      <c r="E87" s="1" t="s">
        <v>20</v>
      </c>
      <c r="F87" s="1" t="s">
        <v>17</v>
      </c>
      <c r="G87" s="1">
        <v>21</v>
      </c>
      <c r="H87" s="1">
        <v>10</v>
      </c>
      <c r="I87" s="1">
        <v>6</v>
      </c>
      <c r="J87" s="1">
        <v>4</v>
      </c>
      <c r="K87" s="1">
        <v>7</v>
      </c>
      <c r="L87" s="1">
        <v>3</v>
      </c>
      <c r="M87" s="1">
        <v>4</v>
      </c>
      <c r="N87" s="1">
        <v>0.1</v>
      </c>
      <c r="O87">
        <f t="shared" si="3"/>
        <v>7</v>
      </c>
      <c r="P87">
        <f t="shared" si="4"/>
        <v>0.6</v>
      </c>
      <c r="Q87">
        <f t="shared" si="5"/>
        <v>0.67301166700925652</v>
      </c>
    </row>
    <row r="88" spans="1:17" s="29" customFormat="1" ht="15.75" customHeight="1" x14ac:dyDescent="0.25">
      <c r="A88" s="26">
        <v>44469</v>
      </c>
      <c r="B88" s="27">
        <v>0.54166666666424135</v>
      </c>
      <c r="C88" s="28" t="s">
        <v>78</v>
      </c>
      <c r="D88" s="28" t="s">
        <v>25</v>
      </c>
      <c r="E88" s="28" t="s">
        <v>20</v>
      </c>
      <c r="F88" s="28" t="s">
        <v>33</v>
      </c>
      <c r="G88" s="28">
        <v>21</v>
      </c>
      <c r="H88" s="30">
        <v>12</v>
      </c>
      <c r="I88" s="28">
        <v>12</v>
      </c>
      <c r="J88" s="28">
        <v>0</v>
      </c>
      <c r="K88" s="28">
        <v>11</v>
      </c>
      <c r="L88" s="28">
        <v>4</v>
      </c>
      <c r="M88" s="28">
        <v>0</v>
      </c>
      <c r="N88" s="28">
        <v>0.1</v>
      </c>
      <c r="O88">
        <f t="shared" si="3"/>
        <v>11</v>
      </c>
      <c r="P88">
        <f t="shared" si="4"/>
        <v>1</v>
      </c>
      <c r="Q88" t="e">
        <f t="shared" si="5"/>
        <v>#NUM!</v>
      </c>
    </row>
    <row r="89" spans="1:17" s="9" customFormat="1" ht="15.75" customHeight="1" x14ac:dyDescent="0.25">
      <c r="A89" s="6">
        <v>44462</v>
      </c>
      <c r="B89" s="7">
        <v>0.54166666666424135</v>
      </c>
      <c r="C89" s="8" t="s">
        <v>80</v>
      </c>
      <c r="D89" s="8" t="s">
        <v>19</v>
      </c>
      <c r="E89" s="8" t="s">
        <v>16</v>
      </c>
      <c r="F89" s="8" t="s">
        <v>33</v>
      </c>
      <c r="G89" s="8">
        <v>17.7</v>
      </c>
      <c r="H89" s="8">
        <v>2</v>
      </c>
      <c r="I89" s="8">
        <v>0</v>
      </c>
      <c r="J89" s="8">
        <v>2</v>
      </c>
      <c r="K89" s="8">
        <v>1</v>
      </c>
      <c r="L89" s="8">
        <v>0</v>
      </c>
      <c r="M89" s="8">
        <v>1</v>
      </c>
      <c r="N89" s="8">
        <v>1</v>
      </c>
      <c r="O89">
        <f t="shared" si="3"/>
        <v>1</v>
      </c>
      <c r="P89">
        <f t="shared" si="4"/>
        <v>1</v>
      </c>
      <c r="Q89" t="e">
        <f t="shared" si="5"/>
        <v>#NUM!</v>
      </c>
    </row>
    <row r="90" spans="1:17" s="9" customFormat="1" ht="15.75" customHeight="1" x14ac:dyDescent="0.25">
      <c r="A90" s="6">
        <v>44469</v>
      </c>
      <c r="B90" s="7">
        <v>0.50902777777810115</v>
      </c>
      <c r="C90" s="8" t="s">
        <v>81</v>
      </c>
      <c r="D90" s="8" t="s">
        <v>19</v>
      </c>
      <c r="E90" s="8" t="s">
        <v>16</v>
      </c>
      <c r="F90" s="8" t="s">
        <v>33</v>
      </c>
      <c r="G90" s="8">
        <v>21</v>
      </c>
      <c r="H90" s="8">
        <v>6</v>
      </c>
      <c r="I90" s="8">
        <v>0</v>
      </c>
      <c r="J90" s="8">
        <v>6</v>
      </c>
      <c r="K90" s="8">
        <v>2</v>
      </c>
      <c r="L90" s="8">
        <v>0</v>
      </c>
      <c r="M90" s="8">
        <v>2</v>
      </c>
      <c r="N90" s="8">
        <v>1</v>
      </c>
      <c r="O90">
        <f t="shared" si="3"/>
        <v>2</v>
      </c>
      <c r="P90">
        <f t="shared" si="4"/>
        <v>1</v>
      </c>
      <c r="Q90" t="e">
        <f t="shared" si="5"/>
        <v>#NUM!</v>
      </c>
    </row>
    <row r="91" spans="1:17" s="29" customFormat="1" ht="15.75" customHeight="1" x14ac:dyDescent="0.25">
      <c r="A91" s="26">
        <v>44469</v>
      </c>
      <c r="B91" s="27">
        <v>0.53125</v>
      </c>
      <c r="C91" s="28" t="s">
        <v>82</v>
      </c>
      <c r="D91" s="28" t="s">
        <v>25</v>
      </c>
      <c r="E91" s="28" t="s">
        <v>16</v>
      </c>
      <c r="F91" s="28" t="s">
        <v>33</v>
      </c>
      <c r="G91" s="28">
        <v>21</v>
      </c>
      <c r="H91" s="28">
        <v>3</v>
      </c>
      <c r="I91" s="28">
        <v>2</v>
      </c>
      <c r="J91" s="28">
        <v>1</v>
      </c>
      <c r="K91" s="28">
        <v>3</v>
      </c>
      <c r="L91" s="28">
        <v>2</v>
      </c>
      <c r="M91" s="28">
        <v>1</v>
      </c>
      <c r="N91" s="28">
        <v>0</v>
      </c>
      <c r="O91">
        <f t="shared" si="3"/>
        <v>3</v>
      </c>
      <c r="P91">
        <f t="shared" si="4"/>
        <v>0.66666666666666663</v>
      </c>
      <c r="Q91">
        <f t="shared" si="5"/>
        <v>0.63651416829481278</v>
      </c>
    </row>
    <row r="92" spans="1:17" s="29" customFormat="1" ht="15.75" customHeight="1" x14ac:dyDescent="0.25">
      <c r="A92" s="26">
        <v>44462</v>
      </c>
      <c r="B92" s="27">
        <v>0.5625</v>
      </c>
      <c r="C92" s="28" t="s">
        <v>83</v>
      </c>
      <c r="D92" s="28" t="s">
        <v>25</v>
      </c>
      <c r="E92" s="28" t="s">
        <v>16</v>
      </c>
      <c r="F92" s="28" t="s">
        <v>33</v>
      </c>
      <c r="G92" s="28">
        <v>17.7</v>
      </c>
      <c r="H92" s="28">
        <v>5</v>
      </c>
      <c r="I92" s="28">
        <v>2</v>
      </c>
      <c r="J92" s="28">
        <v>3</v>
      </c>
      <c r="K92" s="28">
        <v>2</v>
      </c>
      <c r="L92" s="28">
        <v>1</v>
      </c>
      <c r="M92" s="28">
        <v>1</v>
      </c>
      <c r="N92" s="28">
        <v>0</v>
      </c>
      <c r="O92">
        <f t="shared" si="3"/>
        <v>2</v>
      </c>
      <c r="P92">
        <f t="shared" si="4"/>
        <v>0.6</v>
      </c>
      <c r="Q92">
        <f t="shared" si="5"/>
        <v>0.67301166700925652</v>
      </c>
    </row>
    <row r="93" spans="1:17" s="9" customFormat="1" ht="15.75" customHeight="1" x14ac:dyDescent="0.25">
      <c r="A93" s="6">
        <v>44469</v>
      </c>
      <c r="B93" s="7">
        <v>0.51111111111094942</v>
      </c>
      <c r="C93" s="8" t="s">
        <v>21</v>
      </c>
      <c r="D93" s="8" t="s">
        <v>19</v>
      </c>
      <c r="E93" s="8" t="s">
        <v>20</v>
      </c>
      <c r="F93" s="8" t="s">
        <v>17</v>
      </c>
      <c r="G93" s="8">
        <v>21</v>
      </c>
      <c r="H93" s="10">
        <v>10</v>
      </c>
      <c r="I93" s="8">
        <v>7</v>
      </c>
      <c r="J93" s="8">
        <v>3</v>
      </c>
      <c r="K93" s="8">
        <v>1</v>
      </c>
      <c r="L93" s="8">
        <v>2</v>
      </c>
      <c r="M93" s="8">
        <v>1</v>
      </c>
      <c r="N93" s="8">
        <v>1</v>
      </c>
      <c r="O93">
        <f t="shared" si="3"/>
        <v>1</v>
      </c>
      <c r="P93">
        <f t="shared" si="4"/>
        <v>0.7</v>
      </c>
      <c r="Q93">
        <f t="shared" si="5"/>
        <v>0.6108643020548935</v>
      </c>
    </row>
    <row r="94" spans="1:17" s="29" customFormat="1" ht="15.75" customHeight="1" x14ac:dyDescent="0.25">
      <c r="A94" s="26">
        <v>44469</v>
      </c>
      <c r="B94" s="27">
        <v>0.53402777777955635</v>
      </c>
      <c r="C94" s="28" t="s">
        <v>49</v>
      </c>
      <c r="D94" s="28" t="s">
        <v>25</v>
      </c>
      <c r="E94" s="28" t="s">
        <v>20</v>
      </c>
      <c r="F94" s="28" t="s">
        <v>17</v>
      </c>
      <c r="G94" s="28">
        <v>22</v>
      </c>
      <c r="H94" s="30">
        <v>8</v>
      </c>
      <c r="I94" s="28">
        <v>7</v>
      </c>
      <c r="J94" s="28">
        <v>1</v>
      </c>
      <c r="K94" s="28">
        <v>2</v>
      </c>
      <c r="L94" s="28">
        <v>7</v>
      </c>
      <c r="M94" s="28">
        <v>1</v>
      </c>
      <c r="N94" s="28">
        <v>0.6</v>
      </c>
      <c r="O94">
        <f t="shared" si="3"/>
        <v>2</v>
      </c>
      <c r="P94">
        <f t="shared" si="4"/>
        <v>0.875</v>
      </c>
      <c r="Q94">
        <f t="shared" si="5"/>
        <v>0.37677016125643675</v>
      </c>
    </row>
    <row r="95" spans="1:17" s="9" customFormat="1" ht="15.75" customHeight="1" x14ac:dyDescent="0.25">
      <c r="A95" s="6">
        <v>44461</v>
      </c>
      <c r="B95" s="7">
        <v>0.57499999999708962</v>
      </c>
      <c r="C95" s="8" t="s">
        <v>84</v>
      </c>
      <c r="D95" s="8" t="s">
        <v>19</v>
      </c>
      <c r="E95" s="8" t="s">
        <v>16</v>
      </c>
      <c r="F95" s="8" t="s">
        <v>17</v>
      </c>
      <c r="G95" s="8">
        <v>16.600000000000001</v>
      </c>
      <c r="H95" s="10">
        <v>7</v>
      </c>
      <c r="I95" s="8">
        <v>2</v>
      </c>
      <c r="J95" s="8">
        <v>5</v>
      </c>
      <c r="K95" s="8">
        <v>4</v>
      </c>
      <c r="L95" s="8">
        <v>2</v>
      </c>
      <c r="M95" s="8">
        <v>0</v>
      </c>
      <c r="N95" s="8">
        <v>1</v>
      </c>
      <c r="O95">
        <f t="shared" si="3"/>
        <v>4</v>
      </c>
      <c r="P95">
        <f t="shared" si="4"/>
        <v>0.7142857142857143</v>
      </c>
      <c r="Q95">
        <f t="shared" si="5"/>
        <v>0.59826958858525725</v>
      </c>
    </row>
    <row r="96" spans="1:17" s="29" customFormat="1" ht="15.75" customHeight="1" x14ac:dyDescent="0.25">
      <c r="A96" s="26">
        <v>44461</v>
      </c>
      <c r="B96" s="27">
        <v>0.54791666666278616</v>
      </c>
      <c r="C96" s="28" t="s">
        <v>85</v>
      </c>
      <c r="D96" s="28" t="s">
        <v>25</v>
      </c>
      <c r="E96" s="28" t="s">
        <v>16</v>
      </c>
      <c r="F96" s="28" t="s">
        <v>33</v>
      </c>
      <c r="G96" s="28">
        <v>16.600000000000001</v>
      </c>
      <c r="H96" s="28">
        <v>10</v>
      </c>
      <c r="I96" s="28">
        <v>9</v>
      </c>
      <c r="J96" s="28">
        <v>1</v>
      </c>
      <c r="K96" s="28">
        <v>2</v>
      </c>
      <c r="L96" s="28">
        <v>3</v>
      </c>
      <c r="N96" s="28">
        <v>0.6</v>
      </c>
      <c r="O96">
        <f t="shared" si="3"/>
        <v>2</v>
      </c>
      <c r="P96">
        <f t="shared" si="4"/>
        <v>0.9</v>
      </c>
      <c r="Q96">
        <f t="shared" si="5"/>
        <v>0.3250829733914482</v>
      </c>
    </row>
    <row r="97" spans="1:20" s="29" customFormat="1" ht="15.75" customHeight="1" x14ac:dyDescent="0.25">
      <c r="A97" s="26">
        <v>44462</v>
      </c>
      <c r="B97" s="27">
        <v>0.54166666666424135</v>
      </c>
      <c r="C97" s="28" t="s">
        <v>86</v>
      </c>
      <c r="D97" s="28" t="s">
        <v>25</v>
      </c>
      <c r="E97" s="28" t="s">
        <v>16</v>
      </c>
      <c r="F97" s="28" t="s">
        <v>17</v>
      </c>
      <c r="G97" s="28">
        <v>18</v>
      </c>
      <c r="H97" s="28">
        <v>3</v>
      </c>
      <c r="I97" s="28">
        <v>3</v>
      </c>
      <c r="J97" s="28">
        <v>0</v>
      </c>
      <c r="K97" s="28">
        <v>1</v>
      </c>
      <c r="L97" s="28">
        <v>1</v>
      </c>
      <c r="M97" s="28">
        <v>0</v>
      </c>
      <c r="N97" s="28">
        <v>0.3</v>
      </c>
      <c r="O97">
        <f t="shared" si="3"/>
        <v>1</v>
      </c>
      <c r="P97">
        <f t="shared" si="4"/>
        <v>1</v>
      </c>
      <c r="Q97" t="e">
        <f t="shared" si="5"/>
        <v>#NUM!</v>
      </c>
    </row>
    <row r="98" spans="1:20" ht="15.75" customHeight="1" x14ac:dyDescent="0.25">
      <c r="A98" s="2">
        <v>44462</v>
      </c>
      <c r="B98" s="3">
        <v>0.57291666666424135</v>
      </c>
      <c r="C98" s="1" t="s">
        <v>87</v>
      </c>
      <c r="D98" s="1" t="s">
        <v>23</v>
      </c>
      <c r="E98" s="1" t="s">
        <v>20</v>
      </c>
      <c r="F98" s="1" t="s">
        <v>33</v>
      </c>
      <c r="G98" s="1">
        <v>18</v>
      </c>
      <c r="H98" s="1">
        <v>5</v>
      </c>
      <c r="I98" s="1">
        <v>2</v>
      </c>
      <c r="J98" s="1">
        <v>3</v>
      </c>
      <c r="K98" s="1">
        <v>4</v>
      </c>
      <c r="L98" s="1">
        <v>2</v>
      </c>
      <c r="M98" s="1">
        <v>2</v>
      </c>
      <c r="N98" s="1">
        <v>0</v>
      </c>
      <c r="O98">
        <f t="shared" si="3"/>
        <v>4</v>
      </c>
      <c r="P98">
        <f t="shared" si="4"/>
        <v>0.6</v>
      </c>
      <c r="Q98">
        <f t="shared" si="5"/>
        <v>0.67301166700925652</v>
      </c>
    </row>
    <row r="99" spans="1:20" s="29" customFormat="1" ht="15.75" customHeight="1" x14ac:dyDescent="0.25">
      <c r="A99" s="26">
        <v>44469</v>
      </c>
      <c r="B99" s="27">
        <v>0.51736111110949423</v>
      </c>
      <c r="C99" s="28" t="s">
        <v>86</v>
      </c>
      <c r="D99" s="28" t="s">
        <v>25</v>
      </c>
      <c r="E99" s="28" t="s">
        <v>20</v>
      </c>
      <c r="F99" s="28" t="s">
        <v>33</v>
      </c>
      <c r="G99" s="28">
        <v>21</v>
      </c>
      <c r="H99" s="28">
        <v>1</v>
      </c>
      <c r="I99" s="28">
        <v>1</v>
      </c>
      <c r="J99" s="28">
        <v>0</v>
      </c>
      <c r="K99" s="28">
        <v>1</v>
      </c>
      <c r="L99" s="28">
        <v>1</v>
      </c>
      <c r="M99" s="28">
        <v>0</v>
      </c>
      <c r="N99" s="28">
        <v>0</v>
      </c>
      <c r="O99">
        <f t="shared" si="3"/>
        <v>1</v>
      </c>
      <c r="P99">
        <f t="shared" si="4"/>
        <v>1</v>
      </c>
      <c r="Q99" t="e">
        <f t="shared" si="5"/>
        <v>#NUM!</v>
      </c>
    </row>
    <row r="100" spans="1:20" ht="15.75" customHeight="1" x14ac:dyDescent="0.25">
      <c r="A100" s="2">
        <v>44469</v>
      </c>
      <c r="B100" s="3">
        <v>0.5</v>
      </c>
      <c r="C100" s="1" t="s">
        <v>87</v>
      </c>
      <c r="D100" s="1" t="s">
        <v>23</v>
      </c>
      <c r="E100" s="1" t="s">
        <v>16</v>
      </c>
      <c r="F100" s="1" t="s">
        <v>33</v>
      </c>
      <c r="G100" s="1">
        <v>21</v>
      </c>
      <c r="H100" s="1">
        <v>9</v>
      </c>
      <c r="I100" s="1">
        <v>0</v>
      </c>
      <c r="J100" s="1">
        <v>9</v>
      </c>
      <c r="K100" s="1">
        <v>3</v>
      </c>
      <c r="L100" s="1">
        <v>0</v>
      </c>
      <c r="M100" s="1">
        <v>3</v>
      </c>
      <c r="N100" s="1">
        <v>0</v>
      </c>
      <c r="O100">
        <f t="shared" si="3"/>
        <v>3</v>
      </c>
      <c r="P100">
        <f t="shared" si="4"/>
        <v>1</v>
      </c>
      <c r="Q100" t="e">
        <f t="shared" si="5"/>
        <v>#NUM!</v>
      </c>
    </row>
    <row r="101" spans="1:20" ht="15.75" customHeight="1" x14ac:dyDescent="0.25"/>
    <row r="102" spans="1:20" ht="15.75" customHeight="1" x14ac:dyDescent="0.25"/>
    <row r="103" spans="1:20" ht="15.75" customHeight="1" x14ac:dyDescent="0.25"/>
    <row r="104" spans="1:20" ht="15.75" customHeight="1" x14ac:dyDescent="0.25">
      <c r="A104" s="16" t="s">
        <v>0</v>
      </c>
      <c r="B104" s="12">
        <v>44462</v>
      </c>
      <c r="C104" s="12">
        <v>44462</v>
      </c>
      <c r="D104" s="12">
        <v>44469</v>
      </c>
      <c r="E104" s="12">
        <v>44469</v>
      </c>
      <c r="F104" s="1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0" ht="15.75" customHeight="1" x14ac:dyDescent="0.25">
      <c r="A105" s="16" t="s">
        <v>1</v>
      </c>
      <c r="B105" s="13">
        <v>0.54166666666424135</v>
      </c>
      <c r="C105" s="13">
        <v>0.5625</v>
      </c>
      <c r="D105" s="13">
        <v>0.51041666666424135</v>
      </c>
      <c r="E105" s="13">
        <v>0.53125</v>
      </c>
      <c r="F105" s="1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:20" ht="15.75" customHeight="1" x14ac:dyDescent="0.25">
      <c r="A106" s="16" t="s">
        <v>2</v>
      </c>
      <c r="B106" s="14" t="s">
        <v>74</v>
      </c>
      <c r="C106" s="14" t="s">
        <v>75</v>
      </c>
      <c r="D106" s="14" t="s">
        <v>74</v>
      </c>
      <c r="E106" s="14" t="s">
        <v>76</v>
      </c>
      <c r="F106" s="1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0" ht="15.75" customHeight="1" x14ac:dyDescent="0.25">
      <c r="A107" s="16" t="s">
        <v>3</v>
      </c>
      <c r="B107" s="14" t="s">
        <v>25</v>
      </c>
      <c r="C107" s="14" t="s">
        <v>19</v>
      </c>
      <c r="D107" s="14" t="s">
        <v>25</v>
      </c>
      <c r="E107" s="14" t="s">
        <v>19</v>
      </c>
      <c r="F107" s="11"/>
      <c r="H107" s="14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0" ht="15.75" customHeight="1" x14ac:dyDescent="0.25">
      <c r="A108" s="16" t="s">
        <v>4</v>
      </c>
      <c r="B108" s="14" t="s">
        <v>20</v>
      </c>
      <c r="C108" s="14" t="s">
        <v>20</v>
      </c>
      <c r="D108" s="14" t="s">
        <v>20</v>
      </c>
      <c r="E108" s="14" t="s">
        <v>20</v>
      </c>
      <c r="H108" s="15"/>
      <c r="I108" s="14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:20" ht="15.75" customHeight="1" x14ac:dyDescent="0.25">
      <c r="A109" s="16" t="s">
        <v>89</v>
      </c>
      <c r="B109" s="14" t="s">
        <v>28</v>
      </c>
      <c r="C109" s="14" t="s">
        <v>28</v>
      </c>
      <c r="D109" s="14" t="s">
        <v>33</v>
      </c>
      <c r="E109" s="14" t="s">
        <v>33</v>
      </c>
      <c r="H109" s="14"/>
      <c r="I109" s="14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:20" ht="15.75" customHeight="1" x14ac:dyDescent="0.25">
      <c r="A110" s="16" t="s">
        <v>88</v>
      </c>
      <c r="B110" s="14">
        <v>17.8</v>
      </c>
      <c r="C110" s="14">
        <v>17.8</v>
      </c>
      <c r="D110" s="14">
        <v>24.4</v>
      </c>
      <c r="E110" s="14">
        <v>24.4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1:20" ht="15.75" customHeight="1" x14ac:dyDescent="0.25">
      <c r="A111" s="16" t="s">
        <v>90</v>
      </c>
      <c r="B111" s="15">
        <v>1</v>
      </c>
      <c r="C111" s="14">
        <v>2</v>
      </c>
      <c r="D111" s="14">
        <v>0</v>
      </c>
      <c r="E111" s="14">
        <v>6</v>
      </c>
      <c r="G111" t="s">
        <v>100</v>
      </c>
      <c r="H111" s="1" t="s">
        <v>74</v>
      </c>
      <c r="I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1:20" ht="15.75" customHeight="1" x14ac:dyDescent="0.25">
      <c r="A112" s="16" t="s">
        <v>91</v>
      </c>
      <c r="B112" s="14">
        <v>1</v>
      </c>
      <c r="C112" s="14">
        <v>0</v>
      </c>
      <c r="D112" s="14">
        <v>0</v>
      </c>
      <c r="E112" s="14">
        <v>5</v>
      </c>
      <c r="F112" t="s">
        <v>101</v>
      </c>
      <c r="G112" s="14">
        <v>5</v>
      </c>
      <c r="H112" s="14">
        <v>1</v>
      </c>
      <c r="I112" s="1"/>
      <c r="K112" t="s">
        <v>101</v>
      </c>
      <c r="L112" t="s">
        <v>102</v>
      </c>
      <c r="M112" t="s">
        <v>104</v>
      </c>
      <c r="N112" s="1"/>
      <c r="O112" s="1"/>
      <c r="P112" s="1"/>
      <c r="Q112" s="1"/>
      <c r="R112" s="1"/>
      <c r="S112" s="1"/>
      <c r="T112" s="1"/>
    </row>
    <row r="113" spans="1:20" ht="15.75" customHeight="1" x14ac:dyDescent="0.25">
      <c r="A113" s="16" t="s">
        <v>92</v>
      </c>
      <c r="B113" s="14">
        <v>0</v>
      </c>
      <c r="C113" s="14">
        <v>2</v>
      </c>
      <c r="D113" s="14">
        <v>0</v>
      </c>
      <c r="E113" s="14">
        <v>1</v>
      </c>
      <c r="F113" t="s">
        <v>102</v>
      </c>
      <c r="G113" s="14">
        <v>3</v>
      </c>
      <c r="H113" s="1">
        <v>0</v>
      </c>
      <c r="I113" s="1"/>
      <c r="J113" t="s">
        <v>100</v>
      </c>
      <c r="K113" s="14">
        <v>5</v>
      </c>
      <c r="L113" s="14">
        <v>3</v>
      </c>
      <c r="M113" s="14">
        <v>8</v>
      </c>
      <c r="N113" s="1"/>
      <c r="O113" s="1"/>
      <c r="P113" s="1"/>
      <c r="Q113" s="1"/>
      <c r="R113" s="1"/>
      <c r="S113" s="1"/>
      <c r="T113" s="1"/>
    </row>
    <row r="114" spans="1:20" ht="15.75" customHeight="1" x14ac:dyDescent="0.25">
      <c r="A114" s="16" t="s">
        <v>93</v>
      </c>
      <c r="B114" s="14">
        <v>1</v>
      </c>
      <c r="C114" s="14">
        <v>1</v>
      </c>
      <c r="D114" s="14">
        <v>0</v>
      </c>
      <c r="E114" s="14">
        <v>2</v>
      </c>
      <c r="F114" t="s">
        <v>103</v>
      </c>
      <c r="G114" s="14">
        <v>8</v>
      </c>
      <c r="H114" s="1">
        <v>1</v>
      </c>
      <c r="I114" s="1"/>
      <c r="J114" s="1" t="s">
        <v>74</v>
      </c>
      <c r="K114" s="14">
        <v>1</v>
      </c>
      <c r="L114" s="1">
        <v>0</v>
      </c>
      <c r="M114" s="1">
        <v>1</v>
      </c>
      <c r="N114" s="1"/>
      <c r="O114" s="1"/>
      <c r="P114" s="1"/>
      <c r="Q114" s="1"/>
      <c r="R114" s="1"/>
      <c r="S114" s="1"/>
      <c r="T114" s="1"/>
    </row>
    <row r="115" spans="1:20" ht="15.75" customHeight="1" x14ac:dyDescent="0.25">
      <c r="A115" s="16" t="s">
        <v>94</v>
      </c>
      <c r="B115" s="14">
        <v>1</v>
      </c>
      <c r="C115" s="14">
        <v>0</v>
      </c>
      <c r="D115" s="14">
        <v>0</v>
      </c>
      <c r="E115" s="14">
        <v>1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1:20" ht="15.75" customHeight="1" x14ac:dyDescent="0.25">
      <c r="A116" s="16" t="s">
        <v>95</v>
      </c>
      <c r="B116" s="14">
        <v>0</v>
      </c>
      <c r="C116" s="14">
        <v>1</v>
      </c>
      <c r="D116" s="14">
        <v>0</v>
      </c>
      <c r="E116" s="14">
        <v>1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1:20" ht="15.75" customHeight="1" x14ac:dyDescent="0.25">
      <c r="A117" s="16" t="s">
        <v>96</v>
      </c>
      <c r="B117" s="14">
        <v>1</v>
      </c>
      <c r="C117" s="14">
        <v>0.5</v>
      </c>
      <c r="D117" s="14">
        <v>0.1</v>
      </c>
      <c r="E117" s="14">
        <v>0.5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1:20" ht="15.75" customHeight="1" x14ac:dyDescent="0.25">
      <c r="A118" s="17" t="s">
        <v>97</v>
      </c>
      <c r="B118" s="19">
        <f>B111</f>
        <v>1</v>
      </c>
      <c r="C118" s="19">
        <f>C111</f>
        <v>2</v>
      </c>
      <c r="D118" s="19">
        <f>D111</f>
        <v>0</v>
      </c>
      <c r="E118" s="19">
        <f>E111</f>
        <v>6</v>
      </c>
    </row>
    <row r="119" spans="1:20" ht="15.75" customHeight="1" x14ac:dyDescent="0.25">
      <c r="A119" s="17" t="s">
        <v>98</v>
      </c>
      <c r="B119" s="18">
        <f>1/B111</f>
        <v>1</v>
      </c>
      <c r="C119" s="18">
        <f>2/C111</f>
        <v>1</v>
      </c>
      <c r="D119" s="18">
        <v>0</v>
      </c>
      <c r="E119" s="18">
        <f>5/E111</f>
        <v>0.83333333333333337</v>
      </c>
    </row>
    <row r="120" spans="1:20" ht="15.75" customHeight="1" x14ac:dyDescent="0.25">
      <c r="A120" s="17" t="s">
        <v>99</v>
      </c>
      <c r="B120" s="20">
        <f>-1*((1/1)*LN(1/1))</f>
        <v>0</v>
      </c>
      <c r="C120" s="20">
        <f>-1*((1)*LN(1))</f>
        <v>0</v>
      </c>
      <c r="D120" s="20">
        <v>0</v>
      </c>
      <c r="E120" s="20">
        <f>-1*((5/6)*LN(5/6)+(1/6)*LN(1/6))</f>
        <v>0.45056120886630463</v>
      </c>
    </row>
    <row r="121" spans="1:20" ht="15.75" customHeight="1" x14ac:dyDescent="0.25"/>
    <row r="122" spans="1:20" ht="15.75" customHeight="1" x14ac:dyDescent="0.25"/>
    <row r="123" spans="1:20" ht="15.75" customHeight="1" x14ac:dyDescent="0.25">
      <c r="B123" s="21" t="s">
        <v>112</v>
      </c>
      <c r="C123" s="18" t="s">
        <v>114</v>
      </c>
      <c r="D123" s="21" t="s">
        <v>113</v>
      </c>
      <c r="E123" s="18" t="s">
        <v>115</v>
      </c>
      <c r="G123" s="18" t="s">
        <v>116</v>
      </c>
      <c r="H123" s="21" t="s">
        <v>118</v>
      </c>
      <c r="I123" s="21" t="s">
        <v>120</v>
      </c>
      <c r="J123" s="21" t="s">
        <v>117</v>
      </c>
      <c r="K123" s="21" t="s">
        <v>119</v>
      </c>
      <c r="L123" s="21" t="s">
        <v>121</v>
      </c>
    </row>
    <row r="124" spans="1:20" ht="15.75" customHeight="1" x14ac:dyDescent="0.25">
      <c r="A124" s="21" t="s">
        <v>97</v>
      </c>
      <c r="B124">
        <f t="shared" ref="B124:C126" si="6">AVERAGE(B118,D118)</f>
        <v>0.5</v>
      </c>
      <c r="C124">
        <f t="shared" si="6"/>
        <v>4</v>
      </c>
      <c r="D124">
        <f t="shared" ref="D124:E126" si="7">_xlfn.STDEV.S(B118,D118)</f>
        <v>0.70710678118654757</v>
      </c>
      <c r="E124">
        <f t="shared" si="7"/>
        <v>2.8284271247461903</v>
      </c>
      <c r="F124" s="21" t="s">
        <v>122</v>
      </c>
      <c r="G124" s="22">
        <v>1</v>
      </c>
      <c r="H124">
        <v>1</v>
      </c>
      <c r="I124">
        <v>0</v>
      </c>
      <c r="J124">
        <v>2</v>
      </c>
      <c r="K124">
        <v>1</v>
      </c>
      <c r="L124">
        <v>0</v>
      </c>
    </row>
    <row r="125" spans="1:20" ht="15.75" customHeight="1" x14ac:dyDescent="0.25">
      <c r="A125" s="21" t="s">
        <v>98</v>
      </c>
      <c r="B125">
        <f t="shared" si="6"/>
        <v>0.5</v>
      </c>
      <c r="C125">
        <f t="shared" si="6"/>
        <v>0.91666666666666674</v>
      </c>
      <c r="D125">
        <f t="shared" si="7"/>
        <v>0.70710678118654757</v>
      </c>
      <c r="E125">
        <f t="shared" si="7"/>
        <v>0.11785113019775789</v>
      </c>
      <c r="F125" s="21" t="s">
        <v>123</v>
      </c>
      <c r="G125">
        <v>0</v>
      </c>
      <c r="H125">
        <v>0</v>
      </c>
      <c r="I125">
        <v>0</v>
      </c>
      <c r="J125">
        <v>6</v>
      </c>
      <c r="K125">
        <v>0.83333299999999999</v>
      </c>
      <c r="L125">
        <v>0.45</v>
      </c>
    </row>
    <row r="126" spans="1:20" ht="15.75" customHeight="1" x14ac:dyDescent="0.25">
      <c r="A126" s="21" t="s">
        <v>111</v>
      </c>
      <c r="B126">
        <f t="shared" si="6"/>
        <v>0</v>
      </c>
      <c r="C126">
        <f t="shared" si="6"/>
        <v>0.22528060443315231</v>
      </c>
      <c r="D126">
        <f t="shared" si="7"/>
        <v>0</v>
      </c>
      <c r="E126">
        <f t="shared" si="7"/>
        <v>0.31859488612897241</v>
      </c>
      <c r="F126" t="s">
        <v>129</v>
      </c>
      <c r="G126">
        <f>AVERAGE(G124:G125)</f>
        <v>0.5</v>
      </c>
      <c r="H126">
        <f t="shared" ref="H126:L126" si="8">AVERAGE(H124:H125)</f>
        <v>0.5</v>
      </c>
      <c r="I126">
        <f t="shared" si="8"/>
        <v>0</v>
      </c>
      <c r="J126">
        <f t="shared" si="8"/>
        <v>4</v>
      </c>
      <c r="K126">
        <f t="shared" si="8"/>
        <v>0.91666650000000005</v>
      </c>
      <c r="L126">
        <f t="shared" si="8"/>
        <v>0.22500000000000001</v>
      </c>
    </row>
    <row r="127" spans="1:20" ht="15.75" customHeight="1" x14ac:dyDescent="0.25"/>
    <row r="128" spans="1:20" ht="15.75" customHeight="1" x14ac:dyDescent="0.25">
      <c r="D128">
        <f>_xlfn.T.TEST(B124:B126,C124:C126,1,3)</f>
        <v>0.17796747689543391</v>
      </c>
    </row>
    <row r="129" spans="1:2" ht="15.75" customHeight="1" x14ac:dyDescent="0.25"/>
    <row r="130" spans="1:2" ht="15.75" customHeight="1" x14ac:dyDescent="0.25">
      <c r="A130" s="1" t="s">
        <v>74</v>
      </c>
      <c r="B130" t="s">
        <v>100</v>
      </c>
    </row>
    <row r="131" spans="1:2" ht="15.75" customHeight="1" x14ac:dyDescent="0.3">
      <c r="A131" s="21" t="s">
        <v>105</v>
      </c>
      <c r="B131" s="21" t="s">
        <v>106</v>
      </c>
    </row>
    <row r="132" spans="1:2" ht="15.75" customHeight="1" x14ac:dyDescent="0.25">
      <c r="A132" s="21" t="s">
        <v>107</v>
      </c>
      <c r="B132" s="21" t="s">
        <v>109</v>
      </c>
    </row>
    <row r="133" spans="1:2" ht="15.75" customHeight="1" x14ac:dyDescent="0.25">
      <c r="A133" s="21" t="s">
        <v>108</v>
      </c>
      <c r="B133" s="21" t="s">
        <v>110</v>
      </c>
    </row>
    <row r="134" spans="1:2" ht="15.75" customHeight="1" x14ac:dyDescent="0.25"/>
    <row r="135" spans="1:2" ht="15.75" customHeight="1" x14ac:dyDescent="0.25"/>
    <row r="136" spans="1:2" ht="15.75" customHeight="1" x14ac:dyDescent="0.25"/>
    <row r="137" spans="1:2" ht="15.75" customHeight="1" x14ac:dyDescent="0.25"/>
    <row r="138" spans="1:2" ht="15.75" customHeight="1" x14ac:dyDescent="0.25"/>
    <row r="139" spans="1:2" ht="15.75" customHeight="1" x14ac:dyDescent="0.25"/>
    <row r="140" spans="1:2" ht="15.75" customHeight="1" x14ac:dyDescent="0.25"/>
    <row r="141" spans="1:2" ht="15.75" customHeight="1" x14ac:dyDescent="0.25"/>
    <row r="142" spans="1:2" ht="15.75" customHeight="1" x14ac:dyDescent="0.25"/>
    <row r="143" spans="1:2" ht="15.75" customHeight="1" x14ac:dyDescent="0.25"/>
    <row r="144" spans="1:2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</sheetData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Middleton</cp:lastModifiedBy>
  <dcterms:modified xsi:type="dcterms:W3CDTF">2021-10-15T17:24:55Z</dcterms:modified>
</cp:coreProperties>
</file>