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ronny\Desktop\"/>
    </mc:Choice>
  </mc:AlternateContent>
  <xr:revisionPtr revIDLastSave="0" documentId="13_ncr:1_{2DC09825-3763-47DF-AD57-8AC6B5D6D26C}" xr6:coauthVersionLast="47" xr6:coauthVersionMax="47" xr10:uidLastSave="{00000000-0000-0000-0000-000000000000}"/>
  <bookViews>
    <workbookView xWindow="-108" yWindow="-108" windowWidth="23256" windowHeight="12456" firstSheet="2" activeTab="10" xr2:uid="{36A922BC-2B93-4606-81DE-7F92A30564E6}"/>
  </bookViews>
  <sheets>
    <sheet name="Cotización General" sheetId="1" state="hidden" r:id="rId1"/>
    <sheet name="Windows Server" sheetId="15" r:id="rId2"/>
    <sheet name="Dominio" sheetId="14" r:id="rId3"/>
    <sheet name="Internet" sheetId="13" r:id="rId4"/>
    <sheet name="Windows 10 Pro" sheetId="2" r:id="rId5"/>
    <sheet name="Licencia Antivirus" sheetId="6" r:id="rId6"/>
    <sheet name="Base de Datos" sheetId="7" r:id="rId7"/>
    <sheet name="Visual Studio" sheetId="8" r:id="rId8"/>
    <sheet name="Microsoft 365" sheetId="9" r:id="rId9"/>
    <sheet name="Hosting" sheetId="10" r:id="rId10"/>
    <sheet name="Pc Administrador" sheetId="3" r:id="rId11"/>
    <sheet name="Perifericos Administrador" sheetId="11" r:id="rId12"/>
    <sheet name="Pc Desarrollador" sheetId="4" r:id="rId13"/>
    <sheet name="Perifericos Desarrollador" sheetId="12" r:id="rId14"/>
    <sheet name="Empleado" sheetId="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14" l="1"/>
  <c r="I9" i="15"/>
  <c r="I8" i="15"/>
  <c r="J8" i="15"/>
  <c r="J7" i="15"/>
  <c r="I7" i="15"/>
  <c r="J9" i="15"/>
  <c r="J8" i="14"/>
  <c r="F7" i="3" l="1"/>
  <c r="F8" i="3"/>
  <c r="F6" i="3"/>
  <c r="J8" i="8"/>
  <c r="I8" i="8"/>
  <c r="I8" i="14" l="1"/>
  <c r="J9" i="14"/>
  <c r="J7" i="14"/>
  <c r="J20" i="12"/>
  <c r="G20" i="12"/>
  <c r="H20" i="12" s="1"/>
  <c r="J8" i="12"/>
  <c r="J7" i="12"/>
  <c r="J9" i="12"/>
  <c r="H8" i="12"/>
  <c r="G8" i="12"/>
  <c r="H7" i="12"/>
  <c r="G7" i="12"/>
  <c r="J20" i="11"/>
  <c r="J9" i="10"/>
  <c r="J7" i="10"/>
  <c r="J8" i="10"/>
  <c r="G8" i="10"/>
  <c r="I7" i="8"/>
  <c r="J7" i="8" s="1"/>
  <c r="H8" i="8"/>
  <c r="J6" i="7"/>
  <c r="I6" i="7"/>
  <c r="J8" i="7"/>
  <c r="H8" i="7"/>
  <c r="G8" i="7"/>
  <c r="J7" i="7"/>
  <c r="J9" i="2"/>
  <c r="J8" i="2"/>
  <c r="J7" i="2"/>
  <c r="J7" i="13"/>
  <c r="J8" i="13"/>
  <c r="J9" i="13"/>
  <c r="G9" i="13"/>
  <c r="H9" i="13" s="1"/>
  <c r="G8" i="13"/>
  <c r="H8" i="13" s="1"/>
  <c r="H7" i="13"/>
  <c r="G7" i="13"/>
  <c r="E53" i="1"/>
  <c r="E52" i="1"/>
  <c r="H51" i="1"/>
  <c r="E51" i="1"/>
  <c r="E42" i="1"/>
  <c r="F42" i="1" s="1"/>
  <c r="H42" i="1" s="1"/>
  <c r="H41" i="1"/>
  <c r="F41" i="1"/>
  <c r="E41" i="1"/>
  <c r="H40" i="1"/>
  <c r="F40" i="1"/>
  <c r="E40" i="1"/>
  <c r="I7" i="5"/>
  <c r="I8" i="5"/>
  <c r="I6" i="5"/>
  <c r="G6" i="5"/>
  <c r="F6" i="5"/>
  <c r="F7" i="5"/>
  <c r="G8" i="5"/>
  <c r="F8" i="5"/>
  <c r="J18" i="12"/>
  <c r="J19" i="12"/>
  <c r="I19" i="12"/>
  <c r="H18" i="12"/>
  <c r="G18" i="12"/>
  <c r="J18" i="11"/>
  <c r="H18" i="11"/>
  <c r="J19" i="11"/>
  <c r="I19" i="11"/>
  <c r="G18" i="11"/>
  <c r="J8" i="11"/>
  <c r="J9" i="11"/>
  <c r="J7" i="11"/>
  <c r="G9" i="11"/>
  <c r="H9" i="11" s="1"/>
  <c r="G8" i="11"/>
  <c r="H8" i="11" s="1"/>
  <c r="H7" i="11"/>
  <c r="G7" i="11"/>
  <c r="I8" i="3"/>
  <c r="G7" i="3"/>
  <c r="I7" i="3" s="1"/>
  <c r="G8" i="3"/>
  <c r="G6" i="3"/>
  <c r="I6" i="3" s="1"/>
  <c r="J8" i="9"/>
  <c r="J9" i="9"/>
  <c r="J7" i="9"/>
  <c r="I7" i="9"/>
  <c r="G8" i="8"/>
  <c r="J8" i="6"/>
  <c r="J9" i="6"/>
  <c r="J7" i="6"/>
  <c r="H8" i="10"/>
  <c r="G7" i="5" l="1"/>
  <c r="G19" i="1"/>
  <c r="G20" i="1"/>
  <c r="G18" i="1"/>
  <c r="G30" i="1"/>
  <c r="G31" i="1"/>
  <c r="G29" i="1"/>
  <c r="F53" i="1"/>
  <c r="H53" i="1" s="1"/>
  <c r="F52" i="1"/>
  <c r="H52" i="1" s="1"/>
  <c r="F51" i="1"/>
  <c r="F31" i="1"/>
  <c r="F29" i="1"/>
  <c r="F30" i="1"/>
  <c r="F20" i="1"/>
  <c r="F18" i="1"/>
  <c r="H8" i="1"/>
  <c r="H9" i="1"/>
  <c r="H7" i="1"/>
</calcChain>
</file>

<file path=xl/sharedStrings.xml><?xml version="1.0" encoding="utf-8"?>
<sst xmlns="http://schemas.openxmlformats.org/spreadsheetml/2006/main" count="607" uniqueCount="202">
  <si>
    <t>CUADRO DE COTIZACIONES</t>
  </si>
  <si>
    <t xml:space="preserve">Presupuestos (a)
</t>
  </si>
  <si>
    <t>Empresa
(Nombre fiscal de la empresa)</t>
  </si>
  <si>
    <t>Nº de CUIT, Dirección, Teléfono
(Datos de la empresa)</t>
  </si>
  <si>
    <t>Descripción del
bien/ servicio (b)
Características de los bienes/ servicios</t>
  </si>
  <si>
    <t>Importe Unitario
(moneda nacional)</t>
  </si>
  <si>
    <t>Importe Total
IVA incluido
(moneda nacional)</t>
  </si>
  <si>
    <r>
      <t xml:space="preserve">Importe Total
</t>
    </r>
    <r>
      <rPr>
        <b/>
        <i/>
        <sz val="8"/>
        <color theme="1"/>
        <rFont val="Arial"/>
        <family val="2"/>
      </rPr>
      <t>(moneda extranjera)</t>
    </r>
  </si>
  <si>
    <t>Tipo de cambio</t>
  </si>
  <si>
    <t>Forma de Pago 
(Contado o Cheque)</t>
  </si>
  <si>
    <t>Observaciones 
(se debe incluir toda aquella característica que no ha sido posible incluir anteriormente)</t>
  </si>
  <si>
    <t>Nº 1</t>
  </si>
  <si>
    <t>Nº2</t>
  </si>
  <si>
    <t>Nº 3</t>
  </si>
  <si>
    <t>Buho Digital</t>
  </si>
  <si>
    <t>Colombia Pc</t>
  </si>
  <si>
    <t>Blitzhandel</t>
  </si>
  <si>
    <t>Licencia Windows 10 Pro</t>
  </si>
  <si>
    <t>https://colombiapc.com/product/windows-10-pro-key-original-retail/</t>
  </si>
  <si>
    <t>https://activatusoftware.com/producto/windows-10-pro/</t>
  </si>
  <si>
    <t>ActivatuSoftware</t>
  </si>
  <si>
    <t>Producto 100% Original
Tiempo de entrega : Máximo 2 horas
Atención al cliente preferencial
Soporte Técnico en la instalacion Libre de Impuestos y envio gratis</t>
  </si>
  <si>
    <t>Activación permanente luego de validar serial. CD Key original de 25 caracteres para 1PC.
CD Key para Windows 10 Pro original, sistema operativo diseñado para empresas. Para usuarios corporativos y avanzados, ofrece características y capacidades de vanguardia.
Activación instantanea. Incluye serial original e instrucciones. Libre de Impuestos y envio gratis</t>
  </si>
  <si>
    <t>Descarga desde el Sitio Oficial
Activación Permanente
1 Dispositivo
34/64 Bits Libre de Impuestos y envio gratis</t>
  </si>
  <si>
    <t>Efectivo</t>
  </si>
  <si>
    <t>Mercado Libre</t>
  </si>
  <si>
    <t>1 dispositivo
* El precio mostrado es por una suscripción de 1 año.
Consulte los detalles de la oferta.

Antivirus galardonado
Proteja su computadora y su información personal de hackers y delincuentes

Optimización del rendimiento
Bloquee los videos de reproducción automática en sitios web y minimice el uso de ancho de banda

Seguridad de la red doméstica
Proteja el firewall y evite que los hackers accedan a su red doméstica

Expertos en seguridad y soporte en línea
Obtenga asistencia técnica y tranquilidad gracias a nuestro equipo y nuestra base de conocimientos de soporte especializados

Administrador de contraseñas
Almacene y administre todas las contraseñas en línea de manera segura en un único sitio

Navegación segura en la Web
Navegue con confianza y la certeza de que se bloquearán los sitios peligrosos

McAfee® Shredder™
Elimine por completo los archivos confidenciales para asegurarse de que no quede ningún rastro

Almacenamiento cifrado
Mantiene los archivos confidenciales privados almacenándolos en la PC con cifrado de 128 bits</t>
  </si>
  <si>
    <t>McAffe</t>
  </si>
  <si>
    <t>https://www.mcafee.com/consumer/es-co/landing-page/direct/sem/mtp-family/desktop/shopping.html?csrc=google&amp;csrcl2=pla-shopping&amp;cctype=desktop-brand&amp;ccstype=&amp;ccoe=direct&amp;ccoel2=sem&amp;pkg_id=521&amp;affid=1490&amp;utm_content=&amp;utm_term=&amp;gad_source=1#offerterms</t>
  </si>
  <si>
    <t>Licencia Antivus Mcafee</t>
  </si>
  <si>
    <t>https://blitzhandel24.com/co/mcafee-total-protection-2024-1-geraet-1-jahr</t>
  </si>
  <si>
    <t>McAfee Total Protection 2024</t>
  </si>
  <si>
    <t>Cotización Licencia Visual Studio</t>
  </si>
  <si>
    <r>
      <rPr>
        <b/>
        <sz val="10"/>
        <color theme="1"/>
        <rFont val="&quot;Trebuchet MS&quot;"/>
      </rPr>
      <t>Empresa</t>
    </r>
    <r>
      <rPr>
        <i/>
        <sz val="8"/>
        <color theme="1"/>
        <rFont val="Trebuchet MS"/>
        <family val="2"/>
      </rPr>
      <t xml:space="preserve">
(Nombre fiscal de la empresa)</t>
    </r>
  </si>
  <si>
    <r>
      <rPr>
        <b/>
        <sz val="10"/>
        <color theme="1"/>
        <rFont val="&quot;Trebuchet MS&quot;"/>
      </rPr>
      <t>Nº de CUIT, Dirección, Teléfono</t>
    </r>
    <r>
      <rPr>
        <i/>
        <sz val="10"/>
        <color theme="1"/>
        <rFont val="Trebuchet MS"/>
        <family val="2"/>
      </rPr>
      <t xml:space="preserve">
</t>
    </r>
    <r>
      <rPr>
        <i/>
        <sz val="8"/>
        <color theme="1"/>
        <rFont val="Trebuchet MS"/>
        <family val="2"/>
      </rPr>
      <t>(Datos de la empresa)</t>
    </r>
  </si>
  <si>
    <r>
      <t>Descripción del
bien/ servicio (b)</t>
    </r>
    <r>
      <rPr>
        <i/>
        <sz val="10"/>
        <color theme="1"/>
        <rFont val="Trebuchet MS"/>
        <family val="2"/>
      </rPr>
      <t xml:space="preserve">
</t>
    </r>
    <r>
      <rPr>
        <i/>
        <sz val="8"/>
        <color theme="1"/>
        <rFont val="Trebuchet MS"/>
        <family val="2"/>
      </rPr>
      <t>Características de los bienes/ servicios</t>
    </r>
  </si>
  <si>
    <r>
      <rPr>
        <b/>
        <sz val="10"/>
        <color theme="1"/>
        <rFont val="&quot;Trebuchet MS&quot;"/>
      </rPr>
      <t xml:space="preserve">Importe Unitario
</t>
    </r>
    <r>
      <rPr>
        <i/>
        <sz val="8"/>
        <color theme="1"/>
        <rFont val="Trebuchet MS"/>
        <family val="2"/>
      </rPr>
      <t>(moneda nacional)</t>
    </r>
  </si>
  <si>
    <r>
      <rPr>
        <b/>
        <u/>
        <sz val="10"/>
        <color theme="1"/>
        <rFont val="&quot;Trebuchet MS&quot;"/>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</si>
  <si>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</si>
  <si>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r>
      <rPr>
        <b/>
        <sz val="10"/>
        <color theme="1"/>
        <rFont val="&quot;Trebuchet MS&quot;"/>
      </rPr>
      <t xml:space="preserve">Forma de Pago 
</t>
    </r>
    <r>
      <rPr>
        <i/>
        <sz val="8"/>
        <color theme="1"/>
        <rFont val="Trebuchet MS"/>
        <family val="2"/>
      </rPr>
      <t>(Contado o Cheque)</t>
    </r>
  </si>
  <si>
    <r>
      <rPr>
        <b/>
        <sz val="10"/>
        <color theme="1"/>
        <rFont val="&quot;Trebuchet MS&quot;"/>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</si>
  <si>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t>Microsoft</t>
  </si>
  <si>
    <t>Suscripcion de Profesional IDE de Visual Studio Professional
Azure DevOps (plan básico) IDE de Visual Studio Professional
Crédito de Azure de 50 USD por usuario/mes
Aprendizaje y soporte técnico
Azure DevOps (plan básico)
Software de desarrollo y pruebas</t>
  </si>
  <si>
    <t xml:space="preserve">Nº2 </t>
  </si>
  <si>
    <t>https://marketplace.visualstudio.com/items?itemName=ms.vs-professional-monthly</t>
  </si>
  <si>
    <t>Visual Studio Professional</t>
  </si>
  <si>
    <t>Cotización Dominios</t>
  </si>
  <si>
    <t>DonWeb</t>
  </si>
  <si>
    <t>https://donweb.com/es-co/registro-de-dominios?dominio=fullpaintcars.com</t>
  </si>
  <si>
    <t>Dominio .online</t>
  </si>
  <si>
    <t>Seguridad Premium: protege tu dominio con escaneos automáticos de malware y monitorización de seguridad. Privacidad de dominio: sin registro privado tus datos de contacto estarán expuestos a la vista de cualquiera.</t>
  </si>
  <si>
    <t>GoDaddy</t>
  </si>
  <si>
    <t>https://www.godaddy.com/es/dpx/registration</t>
  </si>
  <si>
    <t>Dominio .com</t>
  </si>
  <si>
    <t>11.99</t>
  </si>
  <si>
    <t>Mientras que los dominios de GoDaddy incluyen protección gratuita de la privacidad para proteger tu información personal, nuestra protección de dominios completa va más allá.
Recomendamos una protección de dominios completa, pero es una función opcional.
Protección de dominios completa
Recomendado
Evita que los hackers se apropien de tu dominio o realicen cualquier otro cambio no autorizado.
Requiere tu aprobación a través de la verificación de 2 factores para cambios importantes como la eliminación o la transferencia de un dominio.</t>
  </si>
  <si>
    <t>Hostinger</t>
  </si>
  <si>
    <t>https://cart.hostinger.com/pay/dd650541-6aac-4c3f-91c6-2c2178221536</t>
  </si>
  <si>
    <t>Domain WHOIS Privacy Protection</t>
  </si>
  <si>
    <t>Cotización Periferico Mouse y Ratón</t>
  </si>
  <si>
    <t>Merca Libre</t>
  </si>
  <si>
    <t>https://www.mercadolibre.com.co/kit-de-teclado-y-mouse-alambrico-genius-km-160-de-color-negro-en-espanol/p/MCO14742962?pdp_filters=item_id:MCO2527007796#is_advertising=true&amp;searchVariation=MCO14742962&amp;position=5&amp;search_layout=stack&amp;type=pad&amp;tracking_id=31f14d75-b58b-4e2c-a4cf-543b10381fdb&amp;is_advertising=true&amp;ad_domain=VQCATCORE_LST&amp;ad_position=5&amp;ad_click_id=Nzc2NDdhM2MtYjdhMC00MWE5LThjMjAtZTY1M2IwZTI4MzBk</t>
  </si>
  <si>
    <t>Kit de teclado y mouse Alámbrico Genius KM-160</t>
  </si>
  <si>
    <t>Color del mouse: Negro
Kit compuesto por teclado KB-115 y mouse DX-160.
Aptos para windows 7 y versiones superiores.
Teclado con switch cherry mx black.
Idioma del teclado: Inglés US.
Mouse con sensor óptico y resolución de 1000 dpi.
Interfaz de conexión de los dispositivos usb.
Combinación perfecta y completa para distintas actividades diarias.</t>
  </si>
  <si>
    <t>Panamericana</t>
  </si>
  <si>
    <t>https://www.panamericana.com.co/combo-teclado-mouse-alambricos-genius-km-160-664036/p</t>
  </si>
  <si>
    <t>Teknopolis</t>
  </si>
  <si>
    <t>https://www.teknopolis.co/combo-genius-teclado--mouse-km-160-negro-alambrico/p</t>
  </si>
  <si>
    <t>Alkosto</t>
  </si>
  <si>
    <t>https://www.alkosto.com/tablet-lenovo-127-pulgadas-p12-tb370fu-256gb-wifi-color-gris/p/197528006529</t>
  </si>
  <si>
    <t>Tablet LENOVO 12,7" Pulgadas - P12 - TB370FU - 256GB - WiFi - Color Gris</t>
  </si>
  <si>
    <t>La tablet Lenovo P12 combina rendimiento y versatilidad en un elegante diseño de 12.7 pulgadas. Equipado con una pantalla 3K de alta resolución (2944x1840) a 60 Hz, ofrece una visualización clara y vibrante. Su potente procesador MediaTek Dimensity 7050 con 8 núcleos (2x A78 a 2.6 GHz y 6x A55 a 2.0 GHz) y 8 GB de memoria RAM aseguran un rendimiento fluido, ideal para multitareas. Con 256 GB de almacenamiento interno, proporciona amplio espacio para aplicaciones y archivos. La tablet corre con Android 13 y cuenta con conectividad avanzada, incluyendo Wi-Fi 6, Bluetooth y un puerto USB Tipo C. La batería recargable interna ofrece hasta 8 horas de uso aproximado. Además, viene con una cámara frontal de 13 MP y una cámara posterior de 8 MP, y está disponible en un elegante color gris tormenta. Incluye un teclado y un lápiz digital, así como un seguro contra daños accidentales por un año. La tablet tiene una garantía de 12 meses.</t>
  </si>
  <si>
    <t>Éxito</t>
  </si>
  <si>
    <t>https://www.exito.com/tablet-lenovo-p12-127-pulgadas-wifi-256-gb-8-gb-ram-storm-grey-3138170/p</t>
  </si>
  <si>
    <t>Tablet LENOVO P12 12.7 pulgadas Wifi 256 GB 8 GB RAM Storm Grey</t>
  </si>
  <si>
    <t>https://www.mercadolibre.com.co/tablet-lenovo-tab-p12-tb370fu-127-8gb-256gb-con-teclado-pen-plus-color-gris/p/MCO27777790#polycard_client=search-nordic&amp;searchVariation=MCO27777790&amp;position=2&amp;search_layout=stack&amp;type=product&amp;tracking_id=fcd1413a-f1a1-4737-965e-941e093b2183&amp;wid=MCO2342512982&amp;sid=search</t>
  </si>
  <si>
    <t>Tablet Lenovo Tab P12 TB370FU 12.7 8gb 256gb Con Teclado + Pen Plus Color Gris</t>
  </si>
  <si>
    <t>Cuadro de Cotización Tablet Empleado</t>
  </si>
  <si>
    <r>
      <t>Empresa</t>
    </r>
    <r>
      <rPr>
        <b/>
        <i/>
        <sz val="8"/>
        <color rgb="FF000000"/>
        <rFont val="Arial"/>
        <family val="2"/>
      </rPr>
      <t xml:space="preserve">
</t>
    </r>
    <r>
      <rPr>
        <b/>
        <i/>
        <sz val="10"/>
        <color rgb="FF000000"/>
        <rFont val="Arial"/>
        <family val="2"/>
      </rPr>
      <t>(Nombre fiscal de la empresa)</t>
    </r>
  </si>
  <si>
    <r>
      <t>Nº de CUIT, Dirección, Teléfono</t>
    </r>
    <r>
      <rPr>
        <b/>
        <i/>
        <sz val="10"/>
        <color rgb="FF000000"/>
        <rFont val="Arial"/>
        <family val="2"/>
      </rPr>
      <t xml:space="preserve">
(Datos de la empresa)</t>
    </r>
  </si>
  <si>
    <r>
      <t>Descripción del
bien/ servicio (b)</t>
    </r>
    <r>
      <rPr>
        <b/>
        <i/>
        <sz val="10"/>
        <color rgb="FF000000"/>
        <rFont val="Arial"/>
        <family val="2"/>
      </rPr>
      <t xml:space="preserve">
Características de los bienes/ servicios</t>
    </r>
  </si>
  <si>
    <r>
      <t xml:space="preserve">Importe Unitario
</t>
    </r>
    <r>
      <rPr>
        <b/>
        <i/>
        <sz val="10"/>
        <color rgb="FF000000"/>
        <rFont val="Arial"/>
        <family val="2"/>
      </rPr>
      <t>(moneda nacional)</t>
    </r>
  </si>
  <si>
    <r>
      <t xml:space="preserve">Importe Total
IVA incluido
</t>
    </r>
    <r>
      <rPr>
        <b/>
        <i/>
        <u/>
        <sz val="10"/>
        <color rgb="FF000000"/>
        <rFont val="Arial"/>
        <family val="2"/>
      </rPr>
      <t>(moneda nacional)</t>
    </r>
  </si>
  <si>
    <r>
      <t xml:space="preserve">Importe Total
</t>
    </r>
    <r>
      <rPr>
        <b/>
        <i/>
        <sz val="10"/>
        <color rgb="FF000000"/>
        <rFont val="Arial"/>
        <family val="2"/>
      </rPr>
      <t>(moneda extranjera)</t>
    </r>
  </si>
  <si>
    <r>
      <t xml:space="preserve">Forma de Pago 
</t>
    </r>
    <r>
      <rPr>
        <b/>
        <i/>
        <sz val="10"/>
        <color rgb="FF000000"/>
        <rFont val="Arial"/>
        <family val="2"/>
      </rPr>
      <t>(Contado o Cheque)</t>
    </r>
  </si>
  <si>
    <r>
      <t xml:space="preserve">Observaciones </t>
    </r>
    <r>
      <rPr>
        <b/>
        <i/>
        <sz val="10"/>
        <color rgb="FF000000"/>
        <rFont val="Arial"/>
        <family val="2"/>
      </rPr>
      <t xml:space="preserve">
(se debe incluir toda aquella característica que no ha sido posible incluir anteriormente)</t>
    </r>
  </si>
  <si>
    <t>Mercado libre</t>
  </si>
  <si>
    <t>https://articulo.mercadolibre.com.co/MCO-1202525324-pc-ryzen-7-5700g-ddr4-32gb-1tb-turbo-z8-lite-kj-_JM#position%3D12%26search_layout%3Dstack%26type%3Ditem%26tracking_id%3Dc26eaabd-7b4a-44ed-9213-3d1e3781a0ec</t>
  </si>
  <si>
    <t>Tiendad dab</t>
  </si>
  <si>
    <t>https://tiendadab.mercadoshops.com.co/MCO-1202525324-pc-ryzen-7-5700g-ddr4-32gb-1tb-turbo-z8-lite-kj-_JM</t>
  </si>
  <si>
    <t>Omarberrio</t>
  </si>
  <si>
    <t>https://omarberrio.com/computadores/136362</t>
  </si>
  <si>
    <t>Características principales
Marca
AMD
Modelo
B7-P8-M5-V0-S3-C6-F4
Tipo de procesador
Ryzen 7 5700G
Tamaño del disco duro
1 TB
Marca del procesador
AMD
Línea del procesador
Ryzen 7
Modelo del procesador
5700G
Otros
Cantidad de piezas
1
Piezas incluidas
CPU
Nombre del sistema operativo
Windows
Versión del sistema operativo
11
Edición del sistema operativo
Home
RAM
32 GB
Es gamer
Sí
Es un kit de fábrica
No</t>
  </si>
  <si>
    <t>Características principales
Marca	
AMD
Modelo	
B7-P8-M5-V0-S3-C6-F4
Tipo de procesador	
Ryzen 7 5700G
Tamaño del disco duro	
1 TB
Marca del procesador	
AMD
Línea del procesador	
Ryzen 7
Modelo del procesador	
5700G
Otros
Cantidad de piezas: 1
Piezas incluidas: CPU
Nombre del sistema operativo: Windows
Versión del sistema operativo: 11
Edición del sistema operativo: Home
RAM: 32 GB
Es gamer: Sí
Es un kit de fábrica: No</t>
  </si>
  <si>
    <t>Diferente chasis al de los anteriores, Torre PC Gamer con Procesador Amd Ryzen 7 5700G 5ta generación @ 3.8/4.6GHZ con 8 núcleos y 16 hilos, socket Amd Am4 Motherboard B550 M Wifi para procesadores Amd Am4 RGB Memoria Ram DDR4 hasta 128GB Memoria Ram DDR4 32GB (2 x 16GB) SSD 1TB M2 Unidad de almacenamiendo 1TB interfaz M.2</t>
  </si>
  <si>
    <t>Pc Ryzen 7 5700g Ddr4 32gb 1tb Turbo Z8 Lite Kj</t>
  </si>
  <si>
    <t>PC Gamer Ryzen 7 5700G DDR4 32GB 1TB Turbo Z8 Lite</t>
  </si>
  <si>
    <t xml:space="preserve">Color del mouse: Negro
Kit compuesto por teclado KB-115 y mouse DX-160.
Aptos para windows 7 y versiones superiores.
Teclado con switch cherry mx black.
Idioma del teclado: Inglés US.
Mouse con sensor óptico y resolución de 1000 dpi.
Interfaz de conexión </t>
  </si>
  <si>
    <t>Especificaciones Teclado Tipo de teclas Cóncavas Mouse Unidad de sensor Óptico Cantidad de botones Tres (izquierda, derecha y central con desplazamiento) Resolución (DPI) 1000 Longitud de cable Teclado: 1,5 m Mouse: 1,5 m Dimensiones (A x A x P) Teclado: 460 x 157,5 x 27 mm (18.11 x 6.20 x 1.06 pulgadas) Mouse: 37,8 x 100 x 58 mm (1,49 x 3,93 x 2,28 pulgadas) Peso Teclado: Aprox. 570 g Mouse: Aprox. 85 g Colores Negro.</t>
  </si>
  <si>
    <t>Cuadro de Cotización de Monitor</t>
  </si>
  <si>
    <r>
      <t>Empresa</t>
    </r>
    <r>
      <rPr>
        <b/>
        <i/>
        <sz val="8"/>
        <color theme="1"/>
        <rFont val="Arial"/>
        <family val="2"/>
      </rPr>
      <t xml:space="preserve">
</t>
    </r>
    <r>
      <rPr>
        <b/>
        <i/>
        <sz val="10"/>
        <color theme="1"/>
        <rFont val="Arial"/>
        <family val="2"/>
      </rPr>
      <t>(Nombre fiscal de la empresa)</t>
    </r>
  </si>
  <si>
    <r>
      <t>Nº de CUIT, Dirección, Teléfono</t>
    </r>
    <r>
      <rPr>
        <b/>
        <i/>
        <sz val="10"/>
        <color theme="1"/>
        <rFont val="Arial"/>
        <family val="2"/>
      </rPr>
      <t xml:space="preserve">
(Datos de la empresa)</t>
    </r>
  </si>
  <si>
    <r>
      <t>Descripción del
bien/ servicio (b)</t>
    </r>
    <r>
      <rPr>
        <b/>
        <i/>
        <sz val="10"/>
        <color theme="1"/>
        <rFont val="Arial"/>
        <family val="2"/>
      </rPr>
      <t xml:space="preserve">
Características de los bienes/ servicios</t>
    </r>
  </si>
  <si>
    <r>
      <t xml:space="preserve">Importe Unitario
</t>
    </r>
    <r>
      <rPr>
        <b/>
        <i/>
        <sz val="10"/>
        <color theme="1"/>
        <rFont val="Arial"/>
        <family val="2"/>
      </rPr>
      <t>(moneda nacional)</t>
    </r>
  </si>
  <si>
    <r>
      <t xml:space="preserve">Importe Total
IVA incluido
</t>
    </r>
    <r>
      <rPr>
        <b/>
        <i/>
        <u/>
        <sz val="10"/>
        <color theme="1"/>
        <rFont val="Arial"/>
        <family val="2"/>
      </rPr>
      <t>(moneda nacional)</t>
    </r>
  </si>
  <si>
    <r>
      <t xml:space="preserve">Importe Total
</t>
    </r>
    <r>
      <rPr>
        <b/>
        <i/>
        <sz val="10"/>
        <color theme="1"/>
        <rFont val="Arial"/>
        <family val="2"/>
      </rPr>
      <t>(moneda extranjera)</t>
    </r>
  </si>
  <si>
    <r>
      <t xml:space="preserve">Forma de Pago 
</t>
    </r>
    <r>
      <rPr>
        <b/>
        <i/>
        <sz val="10"/>
        <color theme="1"/>
        <rFont val="Arial"/>
        <family val="2"/>
      </rPr>
      <t>(Contado o Cheque)</t>
    </r>
  </si>
  <si>
    <r>
      <t xml:space="preserve">Observaciones </t>
    </r>
    <r>
      <rPr>
        <b/>
        <i/>
        <sz val="10"/>
        <color theme="1"/>
        <rFont val="Arial"/>
        <family val="2"/>
      </rPr>
      <t xml:space="preserve">
(se debe incluir toda aquella característica que no ha sido posible incluir anteriormente)</t>
    </r>
  </si>
  <si>
    <t>https://www.mercadolibre.com.co/koorui-24-full-hd-ips-monitor-monitores-de-computadora-75h/p/MCO30098641?pdp_filters=price%3A*-400000#polycard_client=search-nordic&amp;searchVariation=MCO30098641&amp;position=2&amp;search_layout=stack&amp;type=product&amp;tracking_id=9f785bd5-fab6-4d23-874c-c547f8f7f606&amp;wid=MCO1423105065&amp;sid=search</t>
  </si>
  <si>
    <t>Koorui 24 Full Hd Ips Monitor, Monitores De Computadora 75h</t>
  </si>
  <si>
    <t>El monitor Koorui de 24 pulgadas cuenta con tecnología IPS y un diseño de bisel ultrafino en tres lados, ofreciendo imágenes brillantes y de alta calidad. Con un ángulo de visión amplio de 178°, proporciona visuales claros y nítidos desde cualquier perspectiva. Equipado con tecnología Flicker-Free y filtro de luz azul, mejora la experiencia visual y reduce la fatiga ocular. Con una cobertura del 99% SRGB (NTSC 72%), un contraste dinámico de 20 millones y un brillo de 250cd/m² ajustable, asegura una visualización confortable durante periodos prolongados.
La conectividad del monitor se extiende a interfaces de vídeo a través de puertos HDMI y VGA, con una frecuencia de actualización de 75Hz y resolución FHD 1920x1080p, lo que permite conectarlo a consolas como Xbox, PC y computadoras portátiles para disfrutar de imágenes de alta calidad en trabajo o entretenimiento.
Además, es compatible con montajes VESA, lo que facilita su instalación en diferentes espacios.</t>
  </si>
  <si>
    <t>Amazon</t>
  </si>
  <si>
    <t>https://www.amazon.com/-/es/Monitor-computadora-pulgadas-relaci%C3%B3n-contraste/dp/B09VD9P2Q3</t>
  </si>
  <si>
    <t>Comparte la vista panorámica: el monitor de 23.8 pulgadas adopta una nueva generación de pantalla VA, que cubre el 99% de la gama de colores SRGB y el nivel de gris de 8 bits sobre números de color de 16.7 M. Por lo tanto, el monitor de negocios puede restaurar al 100% colores verdaderos y presentar detalles vívidos. Además, el amplio ángulo de visión de 178° de este monitor VA le permite disfrutar de imágenes claras, nítidas y delicadas en cualquier ángulo.
Comodidad de visión extrema: encuentre su mejor posición de visualización y manténgase cómodo inclinando la pantalla hasta 5 grados hacia adelante o 15 grados hacia atrás. Tecnología sin parpadeo, filtro de luz azul, puedes disfrutar de un juego ultra suave o trabajar durante todo el día sin molestias en los ojos.
Diseño ultra delgado: el monitor de computadora KOORUI de 24 pulgadas adopta un diseño sin bordes para hacer que la imagen sea más completa cuando se conectan varios monitores. Una gran opción de pantalla de negocios para escritorio o portátil en casa.
Múltiples puertos: los monitores KOORUI proporcionan interfaces de video a través de puertos HDMI y VGA. Este monitor HDMI tiene una frecuencia de actualización de 60 Hz (compatible con la mayoría de las tarjetas gráficas normales) y resolución FHD 1920x1080p. Puede conectar el monitor sin bordes a Xbox, PC y computadoras portátiles, etc., transmitiendo imágenes de alta calidad, cualquier cambio entre la oficina y el entretenimiento.
Monitor confiable: KOORUI posee una gran resistencia desde la calidad del monitor hasta el servicio premium, lo que te da la seguridad. Con una garantía de 3 años, un servicio de reemplazo de 12 meses y soporte técnico de llamadas. Si encuentras algún daño, mal funcionamiento o accesorios faltantes, no dudes en ponerte en contacto con nosotros con envio gratis</t>
  </si>
  <si>
    <t>Identidad y privacidad en tus PC, Mac, smartphones y tabletas, para que puedas navegar, comprar y realizar operaciones bancarias en Internet con seguridad. Este producto de instalación rápida bloquea las amenazas con una protección antivirus confirmada por evaluadores independientes. También incluye la aplicación True Key, que almacena de forma segura tus contraseñas e inicia sesión al instante en tus sitios web y aplicaciones, y File Lock para mantener la privacidad de tus archivos. La licencia es válida para uso personal en dispositivos compatibles durante el periodo de suscripción. Para más información, consulta los requisitos del sistema. Algunas funciones requieren configuración y/o hardware adicionales.
Protección antivirus galardonada
Bloquea virus, malware, ransomware, spyware, programas no deseados y mucho más en tu PC
Navegación segura
McAfee® WebAdvisor para una navegación segura te avisa de los sitios web de riesgo y te ayuda a evitar descargas peligrosas y ataques de phishing.
Múltiples Dispositivos
Te ayuda a gestionar la protección de todos tus Dispositivos a través de un sitio web fácil de usar
Gestor de contraseñas
Se acabaron las contraseñas complicadas de recordar con la aplicación Gestor de contraseñas con inicio de sesión multifactor
Bloqueo de archivos
Te ayuda a mantener la privacidad de los archivos privados que almacenas en tu PC con una combinación de protección por contraseña y cifrado
Características</t>
  </si>
  <si>
    <r>
      <t xml:space="preserve">Importe Total
</t>
    </r>
    <r>
      <rPr>
        <i/>
        <sz val="8"/>
        <color rgb="FF000000"/>
        <rFont val="Arial"/>
        <family val="2"/>
      </rPr>
      <t>(moneda extranjera)</t>
    </r>
  </si>
  <si>
    <t>Cuadro de Cotización Pc Administrador</t>
  </si>
  <si>
    <t>Cuadro de Cotización Pc Desarrollador</t>
  </si>
  <si>
    <t>Cotizacion Windows 10 Pro</t>
  </si>
  <si>
    <t>Cotizacion Pc Administrador</t>
  </si>
  <si>
    <r>
      <t>Empresa</t>
    </r>
    <r>
      <rPr>
        <b/>
        <i/>
        <sz val="10"/>
        <color rgb="FF000000"/>
        <rFont val="Arial"/>
        <family val="2"/>
      </rPr>
      <t xml:space="preserve">
(Nombre fiscal de la empresa)</t>
    </r>
  </si>
  <si>
    <t>https://www.microsoft.com/es-co/microsoft-365/business/compare-all-microsoft-365-business-products-d?ef_id=_k_Cj0KCQjwh7K1BhCZARIsAKOrVqFGGdtdI21KDQaOmO1docQJ4oB4Evhb47MR-nkmq59AaAVUqJxFRpgaAqGGEALw_wcB_k_&amp;OCID=AIDcmmpw76nrjm_SEM__k_Cj0KCQjwh7K1BhCZARIsAKOrVqFGGdtdI21KDQaOmO1docQJ4oB4Evhb47MR-nkmq59AaAVUqJxFRpgaAqGGEALw_wcB_k_&amp;gad_source=1&amp;gclid=Cj0KCQjwh7K1BhCZARIsAKOrVqFGGdtdI21KDQaOmO1docQJ4oB4Evhb47MR-nkmq59AaAVUqJxFRpgaAqGGEALw_wcB</t>
  </si>
  <si>
    <t xml:space="preserve">Microsoft Office 365 Business Premium
</t>
  </si>
  <si>
    <t>El pago de la licencia esta de manera anual.
Caduca al pasar un año
Licencia oficial</t>
  </si>
  <si>
    <t>https://blitzhandel24.com/co/microsoft-office-365-business-premium?sPartner=g_s_CO&amp;number=241820542&amp;gad_source=1&amp;gclid=CjwKCAjwnqK1BhBvEiwAi7o0X_qjESBKqeJp8__VW7Iii8HnjQJVyWJLJLGkQNF3fIc34LiXpP68lhoCx84QAvD_BwE</t>
  </si>
  <si>
    <t>Licencia valida 32-64 bits Envio gratuito Tiempo de ejecucion 1 año</t>
  </si>
  <si>
    <t>Garcia Comunicaciones</t>
  </si>
  <si>
    <t>https://www.garciacomunicaciones.com/producto/microsoft-365-business/</t>
  </si>
  <si>
    <t>Cotizacion Microsoft 365</t>
  </si>
  <si>
    <t>Cotización Licencia Antivirus</t>
  </si>
  <si>
    <t>Cotización Windows 10 Pro</t>
  </si>
  <si>
    <t>https://cart.hostinger.com/pay/cdc76edc-b8d2-4246-9622-0e60858a6b4b</t>
  </si>
  <si>
    <t>Hosting</t>
  </si>
  <si>
    <t>37,900COP al mes por renovar
100 sitios web
100 000 visitas al mes
200 GB de almacenamiento NVMe
600 000 archivos y directorios (inodos)
Plantillas prediseñadas gratis
Migración de sitios web automática y gratis
SSL ilimitado gratis
Email gratis
Copias de seguridad diarias y bajo demanda
Escáner de vulnerabilidades de WordPress
Actualizaciones automáticas inteligentes de WordPress
Aceleración WordPress avanzada
Ancho de banda ilimitado
Dominio gratis (CO$ 38.900)
CDN Gratis
Herramientas para WordPress con IA
Herramienta de staging de WordPress</t>
  </si>
  <si>
    <t>Contado</t>
  </si>
  <si>
    <t>Cotización Hosting</t>
  </si>
  <si>
    <t>Colombia Hosting</t>
  </si>
  <si>
    <t>https://www.colombiahosting.com.co/configurar/hosting/colhost2</t>
  </si>
  <si>
    <t>Calidad Certificada ISO 9001
Almacenamiento 100% SSD
20 GB de espacio
20 correos corporativos
Email Marketing
10 Bases de Datos MySQL
Alojamiento para 1 Web
Certificado SSL (https)
500 GB Ancho de banda
Migración gratuita
Inducción
Seguridad Ultra
Velocidad: Muy Alta
Soporte y Asesoría
Garantía de 2 meses
Wordpress/HTML/PHP
Cloud OS y cPanel
Pago anual</t>
  </si>
  <si>
    <t>Latino America Hosting</t>
  </si>
  <si>
    <t>https://www.latinoamericahosting.com.co/hosting/?gad_source=1&amp;gclid=Cj0KCQjwh7K1BhCZARIsAKOrVqF5zvirc1laUs3oC4nBnp6skZvwTAxyL3ZH3LWJajdRMtpexc6evu8aArl-EALw_wcB</t>
  </si>
  <si>
    <t>$150.000</t>
  </si>
  <si>
    <t>https://www.pcmastersbogota.com.co/es_es/producto/monitor-koorui-24-full-hd-75hz-ips-vesa/</t>
  </si>
  <si>
    <t>Pc masters</t>
  </si>
  <si>
    <t>Una experiencia visual de calidad
Este monitor de 21.5″ te proporcionará comodidad para estudiar, trabajar o ver una película en tus tiempos de ocio. Asimismo, su resolución de 1920 x 1080 te permitirá disfrutar de momentos únicos gracias a una imagen de alta fidelidad. Una de sus virtudes es que posee pantalla antirreflejo, de esta manera no verás reflejado lo que está detrás de ti y evitarás forzar tu vista para enfocar el contenido. Su tiempo de respuesta de 6 ms lo hace ideal para gamers y cinéfilos porque es capaz de mostrar imágenes en movimiento sin halos o bordes borrosos. envio a cargo del comprador</t>
  </si>
  <si>
    <t>https://articulo.mercadolibre.com.co/MCO-2103987064-mcafee-total-protection-2024-1-pc-1-ano-_JM#polycard_client=search-nordic&amp;position=7&amp;search_layout=stack&amp;type=item&amp;tracking_id=5284efe0-f818-4f08-b443-b6231bd4c6de</t>
  </si>
  <si>
    <t>Marca
McAfee
Modelo
Total Protection
Versión
2024
Formato
Digital
Tiempo de licencia
1 años
Con cantidad ilimitada de dispositivos protegidos
No
Cantidad de dispositivos protegidos
1</t>
  </si>
  <si>
    <t>$54.900</t>
  </si>
  <si>
    <t>Calidad Certificada ISO 9001
Almacenamiento 100% SSD
20 GB de espacio
20 correos corporativos
Email Marketing
10 Bases de Datos MySQL
Alojamiento para 1 Web
Certificado SSL (https)
500 GB Ancho de banda
Migración gratuita
Inducción
Seguridad Ultra
Velocid</t>
  </si>
  <si>
    <t>Comparte la vista panorámica: el monitor de 23.8 pulgadas adopta una nueva generación de pantalla VA, que cubre el 99% de la gama de colores SRGB y el nivel de gris de 8 bits sobre números de color de 16.7 M. Por lo tanto, el monitor de negocios puede res</t>
  </si>
  <si>
    <t>Claro</t>
  </si>
  <si>
    <t>Movistar</t>
  </si>
  <si>
    <t>ETB</t>
  </si>
  <si>
    <t>Cambiar a windows server</t>
  </si>
  <si>
    <t>cambiar gestor de datos</t>
  </si>
  <si>
    <t xml:space="preserve"> Velocidad de bajada: Hasta 500 Megas.
- Velocidad de subida: Hasta 30 Megas.
- Hasta 4 puntos cableados.</t>
  </si>
  <si>
    <t>https://www.claro.com.co/personas/servicios/servicios-hogar/internet/</t>
  </si>
  <si>
    <t>https://tienda.movistar.com.co/hogar/cobertura/?Id=887</t>
  </si>
  <si>
    <t>https://etb.com/hogares/</t>
  </si>
  <si>
    <t>Licencia Visual Studio 2022 Professional Permanente</t>
  </si>
  <si>
    <t>https://articulo.mercadolibre.com.co/MCO-1465921331-licencia-visual-studio-2022-professional-permanente-_JM#position%3D5%26search_layout%3Dstack%26type%3Ditem%26tracking_id%3De8358d82-a984-46c5-80b2-b769c748be8d</t>
  </si>
  <si>
    <t>Características principales
Desarrollador
Microsoft
Nombre del software
Visual Studio
Modelo
Profissional
Versión
2022
Formato
Digital
Características generales
Marca
Microsoft
Otros
Nombres de los sistemas operativos compatibles
Windows
Versiones de los sistemas operativos compatibles
10, 11</t>
  </si>
  <si>
    <t>BLITZHANDEL</t>
  </si>
  <si>
    <t>Microsoft 365 empresa combina las mejores herramientas de productividad Office 365 Empresa premium como Word, excel y microsoft teams con una solucion de seguridad completa que te ayuda a proteger tu empresa contra amenazas avanzadas</t>
  </si>
  <si>
    <t>Lasus</t>
  </si>
  <si>
    <t>https://blitzhandel24.com/co/microsoft-sql-server-2022-enterprise-2-core?sPartner=g_s_CO&amp;number=241822338&amp;gad_source=1</t>
  </si>
  <si>
    <t>https://lasus.com.co/es/paquete-de-licencia-sql-server-enterprise-core</t>
  </si>
  <si>
    <t>Paquete de Licencia SQL Server Enterprise Core</t>
  </si>
  <si>
    <t>Microsoft SQL Server 2022 Enterprise 2 Core</t>
  </si>
  <si>
    <t>https://www.microsoft.com/en-us/sql-server/sql-server-2022-pricing</t>
  </si>
  <si>
    <t>Limitado a menos de 4 zócalos o 24 núcleos</t>
  </si>
  <si>
    <t>https://cart.hostinger.com/pay/9dfc8387-2888-4535-ac75-bc290db03712</t>
  </si>
  <si>
    <t>Registro de dominio .COM
1 Año</t>
  </si>
  <si>
    <t>https://cart.godaddy.com/go/checkout?cart_ref=sso&amp;cart_count=1&amp;sc_code=1#/complete</t>
  </si>
  <si>
    <t>https://mi.com.co/GA/Compra</t>
  </si>
  <si>
    <t>Mi.com.co</t>
  </si>
  <si>
    <t>fullpaintcars.com Registro de dominio - 1 año
CO$ 38.900
Protección de la privacidad del dominio WHOIS, viene sin iva pero con 867 de tarifa ICANN</t>
  </si>
  <si>
    <t>fullpaintcars.com Registro de dominio .COM
1 Año</t>
  </si>
  <si>
    <t>Servidor Dell PowerEdge T40 Intel Xeon E-2224G 8GB 1TB</t>
  </si>
  <si>
    <t>Technology Store</t>
  </si>
  <si>
    <t>https://articulo.mercadolibre.com.co/MCO-932599151-servidor-dell-poweredge-t40-intel-xeon-e-2224g-8gb-1tb-_JM#polycard_client=search-nordic&amp;position=1&amp;search_layout=stack&amp;type=item&amp;tracking_id=e530c73b-f718-4fd7-818f-9355cf523f1a</t>
  </si>
  <si>
    <t>https://technologystore2006.com/producto/servidor-dell-poweredge-t40-intel-xeon-e-2224g-35ghz-8gb-ddr4-1-tera-dvd-rw-t40q3fy22cov1/</t>
  </si>
  <si>
    <t>https://lasus.com.co/es/servidor-dell-poweredge-t40-rendimiento-y-seguridad-para-tu-empresa</t>
  </si>
  <si>
    <t>Servidor PowerEdge T40
Procesador: Intel Xeon E-2224G / Núcleos 4 Quad Core / Frecuencia Básica 3.50GHz / Frecuencia Turbo 4.70 GHz
Memoria RAM 8GB U-DIMM DDR4 2666 Mhz máximo de 64 GB Compatible con DIMM DDR4 de ECC
Almacenamiento Disco Duro Mecanico HDD 1TB (1000GB) 7200 RPM Conexion Sata 3.5 / Hasta 3 HDD SATA de 3,5 in, con un máximo de 12 TB*
Controladoras RAID de software: Intel® RSTe 4.7
Unidad DVD Si, Frontal
Puertos
-Opciones de red: 1 NIC de 1 GbE
-Puertos frontales: 2 USB 2.0, 2 USB 3.1
-Puertos traseros: 2 puertos PS2, 2 puertos DisplayPort, 1 puerto serial, 1 puerto de audio, 2 USB 2.0, 4 USB 3.1</t>
  </si>
  <si>
    <t>El componente fundamental para su pequeña empresa.
El servidor básico, confiable, eficiente y asequible para brindar soporte a su empresa en crecimiento. Ideal para archivos, impresiones, correos y mensajería.
Llámenos para obtener precios
Procesador
Hasta un procesador Intel® Xeon® E 2224G con hasta cuatro núcleos por procesador
Memoria1
Velocidad DIMM
Hasta 2666 MT/s
Tipo de memoria
UDIMM
Ranuras del módulo de memoria
4 ranuras DDR4
RAM máxima
UDIMM de 64 GB
Almacenamiento
Compartimientos frontales
Hasta 3 SAS/SATA (HDD) de 3,5", máx. de 12 TB
Controladoras de almacenamiento
RAID de software
Intel® VROC 6.x
Seguridad
Firmware firmado criptográficamente
Arranque seguro
Intel® SGX (Software Guard Extensions)
TPM 2.0
Administración
Integrado/En el servidor
Intel AMT 12.0
Fuentes de alimentación
Bronze de 300 W
Puertos
Opciones de red
1 de 1 GbE
Puertos frontales
2 USB 2.0
1 USB 3.1
1 USB 3.1
Puertos posteriores
2 PS2
2 puertos de pantalla
1 puerto serial
1 puerto de audio
2 USB 2.0
4 USB 3.1 Type A
Ranuras
PCIe
1 ranura de 3.ª generación (x16)
2 ranuras de 3.ª generación (x4)
1 PCI
Factor de forma
Minitorre
Dimensiones
Altura
335 mm (13,2")
Ancho
176,53 mm (7")
Profundidad
359,50 mm (14,2")
Peso
8 kg (17,6 lb)
Soporte recomendado
Elija Dell ProSupport Plus para sistemas críticos o Dell ProSupport para soporte de primera calidad para hardware y software para la solución de PowerEdge. También hay ofertas de consultoría e implementación disponibles. Comuníquese con un representante de Dell hoy mismo para obtener más información. La disponibilidad y los términos de los servicios de Dell varían según la región.</t>
  </si>
  <si>
    <t>Formato
Torre
Bahias (Slots de disco)
8
Memoria Ram
8GB
Procesador
Intel Xeon E-2224
Cantidad De Núcleos Del Procesador
4
Generacion del Procesador
13va Generacion El Servidor Dell PowerEdge T40 es la solución ideal para pequeñas empresas que buscan potenciar su rendimiento. Equipado con un procesador Intel Xeon E-2224 de cuatro núcleos, 8GB de memoria DDR4 y hasta 8 bahías de almacenamiento, este servidor ofrece confiabilidad y seguridad. Sus múltiples opciones de conectividad, como USB 3.1, DisplayPort y HDMI, lo hacen versátil para diversas necesidades. Además, cuenta con garantía y soporte de Dell para una tranquilidad total.</t>
  </si>
  <si>
    <t>Internet 500 megas</t>
  </si>
  <si>
    <t>16 Core License Pack + 5 CALsDesigned for businesses with more than 25 users and 50 devices
Run business-critical workloads in your datacenter, on cloud, and at the edge
Advanced multi-layer security against threats
Improved tools for hybrid-server management
16 core license pack included, plus additional Client Access Licenses (CALs)</t>
  </si>
  <si>
    <t>https://www.microsoft.com/en-us/d/windows-server-2022-standard-cal/dg7gmgf0d6m5/0003?activetab=pivot:overviewtab</t>
  </si>
  <si>
    <t>https://blitzhandel24.com/co/microsoft-windows-server-2022-standard</t>
  </si>
  <si>
    <t>Microsoft Windows Server 2022 Standard</t>
  </si>
  <si>
    <t>Frontier</t>
  </si>
  <si>
    <t>https://frontier.com.co/licencia-microsoft-windows-server-2022-standard-16-core-license-pack</t>
  </si>
  <si>
    <t>Requisitos del sistema
Procesador
Mínimo: procesador de 1,4 GHz con 64 bits
RAM
Mínimo: 512 MB
Requisitos de espacio en disco
Mínimo: 32 GB
Otros requisitos
Adaptador Ethernet Gigabit (10/100/1000baseT)
Unidad de DVD (si desea instalar el sistema operativo a través de un soporte DVD)
Monitor Super VGA (1024 x 768) o de mayor resolución
Teclado y ratón Microsoft®(u otro dispositivo señalador compatible)
Acceso a Internet (puede ser de pago)Características Microsoft Windows Server 2022 Standard
    Seguridad multinivel mejorada
    Funcionalidad híbrida con Azure
    Plataforma de aplicación flexible
Seguridad multinivel mejorada
Windows Server 2022 mejora la seguridad con nuevas características como Secured-Core Server y Secured Connectivity.</t>
  </si>
  <si>
    <t>Categoría	
Categoría	Software
Fabricante	
Fabricante	MICROSOFT
Familia	
Familia	Wiindows Server
Edición	
Edición	Standard
	Programa de Licenciamiento	
Programa de Licenciamiento	CSP
	Precio Basado En	
Basado En	Core</t>
  </si>
  <si>
    <t>https://articulo.mercadolibre.com.co/MCO-657775745-torre-cpu-intel-core-i9-11900-uhd-750-1tb-16gb-pc-_JM#polycard_client=search-nordic&amp;position=3&amp;search_layout=stack&amp;type=item&amp;tracking_id=92aafbae-c2a6-4dd4-bd33-f29909a991d9</t>
  </si>
  <si>
    <t>Torre Cpu Intel Core I9 11900 Uhd 750 1tb 16gb Pc</t>
  </si>
  <si>
    <t>Equimport</t>
  </si>
  <si>
    <t>https://www.equimport1000.com/MCO-657775745-torre-cpu-intel-core-i9-11900-uhd-750-1tb-16gb-pc-_JM</t>
  </si>
  <si>
    <t>Trending Pc</t>
  </si>
  <si>
    <t>https://www.trendingpc.es/checkout/cart/</t>
  </si>
  <si>
    <t>Marca
Intel
Modelo
Intel® UHD 750
Tipo de procesador
Intel Core i9 11900
Tamaño del disco duro
1 TB
Marca del procesador
Intel
Línea del procesador
Core i9
Modelo del procesador
Intel Core I9 11900
Otros
Cantidad de piezas
1
Piezas incluidas
Torre
Nombre del sistema operativo
Windows
Versión del sistema operativo
11
Edición del sistema operativo
Pro
RAM
16 GB
Tamaño de la pantalla
0 "
Es gamer
Sí
Es un kit de fábrica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</si>
</sst>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Aptos Narrow"/>
      <family val="2"/>
      <scheme val="minor"/>
    </font>
    <font>
      <b/>
      <sz val="12"/>
      <color theme="1"/>
      <name val="Arial"/>
      <family val="2"/>
    </font>
    <font>
      <sz val="10"/>
      <color theme="1"/>
      <name val="Arial"/>
      <family val="2"/>
    </font>
    <font>
      <b/>
      <sz val="10"/>
      <color theme="1"/>
      <name val="Arial"/>
      <family val="2"/>
    </font>
    <font>
      <b/>
      <sz val="10"/>
      <color theme="1"/>
      <name val="Trebuchet MS"/>
      <family val="2"/>
    </font>
    <font>
      <b/>
      <u/>
      <sz val="10"/>
      <color theme="1"/>
      <name val="Trebuchet MS"/>
      <family val="2"/>
    </font>
    <font>
      <b/>
      <i/>
      <sz val="8"/>
      <color theme="1"/>
      <name val="Arial"/>
      <family val="2"/>
    </font>
    <font>
      <u/>
      <sz val="11"/>
      <color theme="10"/>
      <name val="Aptos Narrow"/>
      <family val="2"/>
      <scheme val="minor"/>
    </font>
    <font>
      <u/>
      <sz val="11"/>
      <name val="Arial"/>
      <family val="2"/>
    </font>
    <font>
      <sz val="10"/>
      <name val="Arial"/>
      <family val="2"/>
    </font>
    <font>
      <b/>
      <sz val="10"/>
      <color theme="1"/>
      <name val="&quot;Trebuchet MS&quot;"/>
    </font>
    <font>
      <i/>
      <sz val="8"/>
      <color theme="1"/>
      <name val="Trebuchet MS"/>
      <family val="2"/>
    </font>
    <font>
      <i/>
      <sz val="10"/>
      <color theme="1"/>
      <name val="Trebuchet MS"/>
      <family val="2"/>
    </font>
    <font>
      <b/>
      <u/>
      <sz val="10"/>
      <color theme="1"/>
      <name val="&quot;Trebuchet MS&quot;"/>
    </font>
    <font>
      <i/>
      <u/>
      <sz val="8"/>
      <color theme="1"/>
      <name val="Trebuchet MS"/>
      <family val="2"/>
    </font>
    <font>
      <i/>
      <sz val="8"/>
      <color theme="1"/>
      <name val="Arial"/>
      <family val="2"/>
    </font>
    <font>
      <sz val="10"/>
      <name val="Aptos Narrow"/>
      <family val="2"/>
      <scheme val="minor"/>
    </font>
    <font>
      <u/>
      <sz val="11"/>
      <name val="Aptos Narrow"/>
      <family val="2"/>
      <scheme val="minor"/>
    </font>
    <font>
      <u/>
      <sz val="10"/>
      <name val="Arial"/>
      <family val="2"/>
    </font>
    <font>
      <sz val="11"/>
      <name val="Arial"/>
      <family val="2"/>
    </font>
    <font>
      <sz val="10"/>
      <name val="Trebuchet MS"/>
      <family val="2"/>
    </font>
    <font>
      <b/>
      <sz val="10"/>
      <color rgb="FF000000"/>
      <name val="Arial"/>
      <family val="2"/>
    </font>
    <font>
      <b/>
      <i/>
      <sz val="8"/>
      <color rgb="FF000000"/>
      <name val="Arial"/>
      <family val="2"/>
    </font>
    <font>
      <b/>
      <i/>
      <sz val="10"/>
      <color rgb="FF000000"/>
      <name val="Arial"/>
      <family val="2"/>
    </font>
    <font>
      <b/>
      <u/>
      <sz val="10"/>
      <color rgb="FF000000"/>
      <name val="Arial"/>
      <family val="2"/>
    </font>
    <font>
      <b/>
      <i/>
      <u/>
      <sz val="10"/>
      <color rgb="FF000000"/>
      <name val="Arial"/>
      <family val="2"/>
    </font>
    <font>
      <sz val="12"/>
      <name val="Arial"/>
      <family val="2"/>
    </font>
    <font>
      <b/>
      <i/>
      <sz val="10"/>
      <color theme="1"/>
      <name val="Arial"/>
      <family val="2"/>
    </font>
    <font>
      <b/>
      <u/>
      <sz val="10"/>
      <color theme="1"/>
      <name val="Arial"/>
      <family val="2"/>
    </font>
    <font>
      <b/>
      <i/>
      <u/>
      <sz val="10"/>
      <color theme="1"/>
      <name val="Arial"/>
      <family val="2"/>
    </font>
    <font>
      <sz val="11"/>
      <name val="Lato"/>
      <family val="2"/>
    </font>
    <font>
      <sz val="11"/>
      <name val="Aptos Narrow"/>
      <family val="2"/>
      <scheme val="minor"/>
    </font>
    <font>
      <i/>
      <sz val="8"/>
      <color rgb="FF000000"/>
      <name val="Arial"/>
      <family val="2"/>
    </font>
    <font>
      <u/>
      <sz val="12"/>
      <name val="Arial"/>
      <family val="2"/>
    </font>
    <font>
      <u/>
      <sz val="11"/>
      <color theme="1"/>
      <name val="Aptos Narrow"/>
      <family val="2"/>
      <scheme val="minor"/>
    </font>
    <font>
      <sz val="10"/>
      <color rgb="FF333333"/>
      <name val="Arial"/>
      <family val="2"/>
    </font>
    <font>
      <sz val="10"/>
      <color rgb="FF081430"/>
      <name val="Arial"/>
      <family val="2"/>
    </font>
  </fonts>
  <fills count="11">
    <fill>
      <patternFill patternType="none"/>
    </fill>
    <fill>
      <patternFill patternType="gray125"/>
    </fill>
    <fill>
      <patternFill patternType="solid">
        <fgColor rgb="FFC0C0C0"/>
        <bgColor indexed="64"/>
      </patternFill>
    </fill>
    <fill>
      <patternFill patternType="solid">
        <fgColor rgb="FFFFFF99"/>
        <bgColor indexed="64"/>
      </patternFill>
    </fill>
    <fill>
      <patternFill patternType="solid">
        <fgColor rgb="FFFFCC00"/>
        <bgColor indexed="64"/>
      </patternFill>
    </fill>
    <fill>
      <patternFill patternType="solid">
        <fgColor rgb="FFCCFFCC"/>
        <bgColor indexed="64"/>
      </patternFill>
    </fill>
    <fill>
      <patternFill patternType="solid">
        <fgColor rgb="FFFFFFFF"/>
        <bgColor indexed="64"/>
      </patternFill>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s>
  <borders count="22">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s>
  <cellStyleXfs count="2">
    <xf numFmtId="0" fontId="0" fillId="0" borderId="0"/>
    <xf numFmtId="0" fontId="7" fillId="0" borderId="0" applyNumberFormat="0" applyFill="0" applyBorder="0" applyAlignment="0" applyProtection="0"/>
  </cellStyleXfs>
  <cellXfs count="121">
    <xf numFmtId="0" fontId="0" fillId="0" borderId="0" xfId="0"/>
    <xf numFmtId="0" fontId="2" fillId="0" borderId="8" xfId="0" applyFont="1" applyBorder="1" applyAlignment="1">
      <alignment wrapText="1"/>
    </xf>
    <xf numFmtId="0" fontId="3" fillId="3" borderId="9" xfId="0" applyFont="1" applyFill="1" applyBorder="1" applyAlignment="1">
      <alignment horizontal="center" vertical="center" wrapText="1"/>
    </xf>
    <xf numFmtId="0" fontId="4" fillId="0" borderId="10" xfId="0" applyFont="1" applyBorder="1" applyAlignment="1">
      <alignment horizontal="center" vertical="center" wrapText="1"/>
    </xf>
    <xf numFmtId="0" fontId="5" fillId="4"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2" fillId="0" borderId="10" xfId="0" applyFont="1" applyBorder="1" applyAlignment="1">
      <alignment horizontal="center" vertical="center" wrapText="1"/>
    </xf>
    <xf numFmtId="0" fontId="9" fillId="6" borderId="8" xfId="0" applyFont="1" applyFill="1" applyBorder="1" applyAlignment="1">
      <alignment horizontal="center" vertical="center" wrapText="1"/>
    </xf>
    <xf numFmtId="0" fontId="8" fillId="0" borderId="11" xfId="1" applyFont="1" applyBorder="1" applyAlignment="1">
      <alignment horizontal="center" vertical="center"/>
    </xf>
    <xf numFmtId="0" fontId="7" fillId="0" borderId="11" xfId="1" applyBorder="1" applyAlignment="1">
      <alignment horizontal="center" vertical="center"/>
    </xf>
    <xf numFmtId="0" fontId="2" fillId="0" borderId="15" xfId="0" applyFont="1" applyBorder="1"/>
    <xf numFmtId="0" fontId="3" fillId="8" borderId="16" xfId="0" applyFont="1" applyFill="1" applyBorder="1" applyAlignment="1">
      <alignment horizontal="center" wrapText="1"/>
    </xf>
    <xf numFmtId="0" fontId="10" fillId="0" borderId="11" xfId="0" applyFont="1" applyBorder="1" applyAlignment="1">
      <alignment horizontal="center" wrapText="1"/>
    </xf>
    <xf numFmtId="0" fontId="13" fillId="9" borderId="11" xfId="0" applyFont="1" applyFill="1" applyBorder="1" applyAlignment="1">
      <alignment horizontal="center" wrapText="1"/>
    </xf>
    <xf numFmtId="0" fontId="3" fillId="10" borderId="11" xfId="0" applyFont="1" applyFill="1" applyBorder="1" applyAlignment="1">
      <alignment horizontal="center" wrapText="1"/>
    </xf>
    <xf numFmtId="0" fontId="10" fillId="7" borderId="11" xfId="0" applyFont="1" applyFill="1" applyBorder="1" applyAlignment="1">
      <alignment horizontal="center" wrapText="1"/>
    </xf>
    <xf numFmtId="0" fontId="3" fillId="8" borderId="16" xfId="0" applyFont="1" applyFill="1" applyBorder="1" applyAlignment="1">
      <alignment horizontal="center"/>
    </xf>
    <xf numFmtId="0" fontId="9" fillId="0" borderId="0" xfId="0" applyFont="1" applyAlignment="1">
      <alignment horizontal="center" vertical="center" wrapText="1"/>
    </xf>
    <xf numFmtId="0" fontId="17" fillId="0" borderId="11" xfId="1" applyFont="1" applyBorder="1" applyAlignment="1">
      <alignment horizontal="center" vertical="center" wrapText="1"/>
    </xf>
    <xf numFmtId="3" fontId="9" fillId="0" borderId="11" xfId="0" applyNumberFormat="1" applyFont="1" applyBorder="1" applyAlignment="1">
      <alignment horizontal="center" vertical="center" wrapText="1"/>
    </xf>
    <xf numFmtId="2" fontId="9" fillId="0" borderId="11" xfId="0" applyNumberFormat="1" applyFont="1" applyBorder="1" applyAlignment="1">
      <alignment horizontal="center" vertical="center" wrapText="1"/>
    </xf>
    <xf numFmtId="0" fontId="9" fillId="0" borderId="11" xfId="0" applyFont="1" applyBorder="1" applyAlignment="1">
      <alignment horizontal="center" vertical="center" wrapText="1"/>
    </xf>
    <xf numFmtId="0" fontId="18" fillId="0" borderId="11" xfId="0" applyFont="1" applyBorder="1" applyAlignment="1">
      <alignment horizontal="center" vertical="center" wrapText="1"/>
    </xf>
    <xf numFmtId="3" fontId="19" fillId="0" borderId="0" xfId="0" applyNumberFormat="1" applyFont="1" applyAlignment="1">
      <alignment horizontal="center" vertical="center" wrapText="1"/>
    </xf>
    <xf numFmtId="0" fontId="8" fillId="0" borderId="11" xfId="1" applyFont="1" applyBorder="1" applyAlignment="1">
      <alignment horizontal="center" vertical="center" wrapText="1"/>
    </xf>
    <xf numFmtId="0" fontId="16" fillId="0" borderId="0" xfId="0" applyFont="1" applyAlignment="1">
      <alignment horizontal="center" vertical="center"/>
    </xf>
    <xf numFmtId="0" fontId="18" fillId="0" borderId="11" xfId="1" applyFont="1" applyBorder="1" applyAlignment="1">
      <alignment horizontal="center" vertical="center"/>
    </xf>
    <xf numFmtId="0" fontId="9" fillId="0" borderId="11" xfId="0" applyFont="1" applyBorder="1" applyAlignment="1">
      <alignment horizontal="center" vertical="center"/>
    </xf>
    <xf numFmtId="3" fontId="9" fillId="0" borderId="11" xfId="0" applyNumberFormat="1" applyFont="1" applyBorder="1" applyAlignment="1">
      <alignment horizontal="center" vertical="center"/>
    </xf>
    <xf numFmtId="2" fontId="9" fillId="0" borderId="11" xfId="0" applyNumberFormat="1" applyFont="1" applyBorder="1" applyAlignment="1">
      <alignment horizontal="center" vertical="center"/>
    </xf>
    <xf numFmtId="0" fontId="9" fillId="0" borderId="0" xfId="0" applyFont="1" applyAlignment="1">
      <alignment horizontal="center" vertical="center"/>
    </xf>
    <xf numFmtId="0" fontId="18" fillId="0" borderId="11" xfId="0" applyFont="1" applyBorder="1" applyAlignment="1">
      <alignment horizontal="center" vertical="center"/>
    </xf>
    <xf numFmtId="3" fontId="19" fillId="6" borderId="10" xfId="0" applyNumberFormat="1" applyFont="1" applyFill="1" applyBorder="1" applyAlignment="1">
      <alignment horizontal="center" vertical="center" wrapText="1"/>
    </xf>
    <xf numFmtId="0" fontId="9" fillId="0" borderId="10" xfId="0" applyFont="1" applyBorder="1" applyAlignment="1">
      <alignment horizontal="center" vertical="center" wrapText="1"/>
    </xf>
    <xf numFmtId="3" fontId="9" fillId="0" borderId="10" xfId="0" applyNumberFormat="1" applyFont="1" applyBorder="1" applyAlignment="1">
      <alignment horizontal="center" vertical="center" wrapText="1"/>
    </xf>
    <xf numFmtId="0" fontId="20" fillId="0" borderId="10" xfId="0" applyFont="1" applyBorder="1" applyAlignment="1">
      <alignment horizontal="center" vertical="center" wrapText="1"/>
    </xf>
    <xf numFmtId="0" fontId="17" fillId="0" borderId="11" xfId="1" applyFont="1" applyBorder="1" applyAlignment="1">
      <alignment horizontal="center" vertical="center"/>
    </xf>
    <xf numFmtId="0" fontId="21" fillId="0" borderId="10" xfId="0" applyFont="1" applyBorder="1" applyAlignment="1">
      <alignment horizontal="center" vertical="center" wrapText="1"/>
    </xf>
    <xf numFmtId="0" fontId="24" fillId="4" borderId="10"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8" fillId="0" borderId="10" xfId="1" applyFont="1" applyBorder="1" applyAlignment="1">
      <alignment horizontal="center" vertical="center" wrapText="1"/>
    </xf>
    <xf numFmtId="3" fontId="9" fillId="6" borderId="1" xfId="0" applyNumberFormat="1" applyFont="1" applyFill="1" applyBorder="1" applyAlignment="1">
      <alignment horizontal="center" vertical="center" wrapText="1"/>
    </xf>
    <xf numFmtId="0" fontId="26" fillId="6" borderId="1" xfId="0" applyFont="1" applyFill="1" applyBorder="1" applyAlignment="1">
      <alignment horizontal="center" vertical="center" wrapText="1"/>
    </xf>
    <xf numFmtId="3" fontId="9" fillId="6" borderId="8" xfId="0" applyNumberFormat="1" applyFont="1" applyFill="1" applyBorder="1" applyAlignment="1">
      <alignment horizontal="center" vertical="center" wrapText="1"/>
    </xf>
    <xf numFmtId="3" fontId="26" fillId="6" borderId="17" xfId="0" applyNumberFormat="1" applyFont="1" applyFill="1" applyBorder="1" applyAlignment="1">
      <alignment horizontal="center" vertical="center" wrapText="1"/>
    </xf>
    <xf numFmtId="0" fontId="7" fillId="0" borderId="10" xfId="1" applyBorder="1" applyAlignment="1">
      <alignment horizontal="center" vertical="center" wrapText="1"/>
    </xf>
    <xf numFmtId="0" fontId="0" fillId="0" borderId="8" xfId="0" applyBorder="1" applyAlignment="1">
      <alignment wrapText="1"/>
    </xf>
    <xf numFmtId="0" fontId="3" fillId="0" borderId="10" xfId="0" applyFont="1" applyBorder="1" applyAlignment="1">
      <alignment horizontal="center" vertical="center" wrapText="1"/>
    </xf>
    <xf numFmtId="0" fontId="28" fillId="4" borderId="10" xfId="0" applyFont="1" applyFill="1" applyBorder="1" applyAlignment="1">
      <alignment horizontal="center" vertical="center" wrapText="1"/>
    </xf>
    <xf numFmtId="0" fontId="2" fillId="6" borderId="10" xfId="0" applyFont="1" applyFill="1" applyBorder="1" applyAlignment="1">
      <alignment horizontal="center" vertical="center" wrapText="1"/>
    </xf>
    <xf numFmtId="3" fontId="2" fillId="6" borderId="1" xfId="0" applyNumberFormat="1" applyFont="1" applyFill="1" applyBorder="1" applyAlignment="1">
      <alignment horizontal="center" vertical="center" wrapText="1"/>
    </xf>
    <xf numFmtId="0" fontId="0" fillId="6" borderId="1" xfId="0" applyFill="1" applyBorder="1" applyAlignment="1">
      <alignment horizontal="center" vertical="center" wrapText="1"/>
    </xf>
    <xf numFmtId="3" fontId="0" fillId="6" borderId="17" xfId="0" applyNumberFormat="1" applyFill="1" applyBorder="1" applyAlignment="1">
      <alignment horizontal="center" vertical="center" wrapText="1"/>
    </xf>
    <xf numFmtId="0" fontId="18" fillId="0" borderId="10" xfId="1" applyFont="1" applyBorder="1" applyAlignment="1">
      <alignment horizontal="center" vertical="center" wrapText="1"/>
    </xf>
    <xf numFmtId="0" fontId="9" fillId="6" borderId="1" xfId="0" applyFont="1" applyFill="1" applyBorder="1" applyAlignment="1">
      <alignment horizontal="center" vertical="center" wrapText="1"/>
    </xf>
    <xf numFmtId="3" fontId="9" fillId="6" borderId="17" xfId="0" applyNumberFormat="1" applyFont="1" applyFill="1" applyBorder="1" applyAlignment="1">
      <alignment horizontal="center" vertical="center" wrapText="1"/>
    </xf>
    <xf numFmtId="0" fontId="0" fillId="0" borderId="0" xfId="0" applyAlignment="1">
      <alignment horizontal="center" vertical="center"/>
    </xf>
    <xf numFmtId="3" fontId="30" fillId="6" borderId="10" xfId="0" applyNumberFormat="1" applyFont="1" applyFill="1" applyBorder="1" applyAlignment="1">
      <alignment horizontal="center" vertical="center" wrapText="1"/>
    </xf>
    <xf numFmtId="0" fontId="31" fillId="0" borderId="0" xfId="0" applyFont="1"/>
    <xf numFmtId="0" fontId="0" fillId="0" borderId="1" xfId="0" applyBorder="1" applyAlignment="1">
      <alignment wrapText="1"/>
    </xf>
    <xf numFmtId="0" fontId="3" fillId="3" borderId="9" xfId="0" applyFont="1" applyFill="1" applyBorder="1" applyAlignment="1">
      <alignment horizontal="center" wrapText="1"/>
    </xf>
    <xf numFmtId="0" fontId="4" fillId="0" borderId="10" xfId="0" applyFont="1" applyBorder="1" applyAlignment="1">
      <alignment horizontal="center" wrapText="1"/>
    </xf>
    <xf numFmtId="0" fontId="5" fillId="4" borderId="10" xfId="0" applyFont="1" applyFill="1" applyBorder="1" applyAlignment="1">
      <alignment horizontal="center" wrapText="1"/>
    </xf>
    <xf numFmtId="0" fontId="21" fillId="5" borderId="10" xfId="0" applyFont="1" applyFill="1" applyBorder="1" applyAlignment="1">
      <alignment horizontal="center" wrapText="1"/>
    </xf>
    <xf numFmtId="0" fontId="4" fillId="2" borderId="10" xfId="0" applyFont="1" applyFill="1" applyBorder="1" applyAlignment="1">
      <alignment horizontal="center" wrapText="1"/>
    </xf>
    <xf numFmtId="0" fontId="17" fillId="0" borderId="10" xfId="1" applyFont="1" applyBorder="1" applyAlignment="1">
      <alignment horizontal="center" vertical="center" wrapText="1"/>
    </xf>
    <xf numFmtId="0" fontId="26" fillId="0" borderId="1" xfId="0" applyFont="1" applyBorder="1" applyAlignment="1">
      <alignment vertical="center" wrapText="1"/>
    </xf>
    <xf numFmtId="0" fontId="9" fillId="0" borderId="1" xfId="0" applyFont="1" applyBorder="1" applyAlignment="1">
      <alignment horizontal="center" vertical="center" wrapText="1"/>
    </xf>
    <xf numFmtId="3" fontId="19" fillId="0" borderId="1" xfId="0" applyNumberFormat="1"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17" xfId="0" applyFont="1" applyBorder="1" applyAlignment="1">
      <alignment horizontal="center" vertical="center" wrapText="1"/>
    </xf>
    <xf numFmtId="0" fontId="18" fillId="0" borderId="19" xfId="1" applyFont="1" applyBorder="1" applyAlignment="1">
      <alignment horizontal="center" vertical="center" wrapText="1"/>
    </xf>
    <xf numFmtId="0" fontId="9" fillId="0" borderId="17"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31" fillId="0" borderId="0" xfId="0" applyFont="1" applyAlignment="1">
      <alignment horizontal="center" vertical="center"/>
    </xf>
    <xf numFmtId="3" fontId="26" fillId="6" borderId="1" xfId="0" applyNumberFormat="1" applyFont="1" applyFill="1" applyBorder="1" applyAlignment="1">
      <alignment horizontal="center" vertical="center" wrapText="1"/>
    </xf>
    <xf numFmtId="3" fontId="26" fillId="0" borderId="1" xfId="0" applyNumberFormat="1" applyFont="1" applyBorder="1" applyAlignment="1">
      <alignment vertical="center" wrapText="1"/>
    </xf>
    <xf numFmtId="3" fontId="0" fillId="0" borderId="0" xfId="0" applyNumberFormat="1" applyAlignment="1">
      <alignment horizontal="center" vertical="center"/>
    </xf>
    <xf numFmtId="3" fontId="31" fillId="0" borderId="10" xfId="0" applyNumberFormat="1" applyFont="1" applyBorder="1" applyAlignment="1">
      <alignment vertical="center" wrapText="1"/>
    </xf>
    <xf numFmtId="3" fontId="0" fillId="6" borderId="1" xfId="0" applyNumberFormat="1" applyFill="1" applyBorder="1" applyAlignment="1">
      <alignment horizontal="center" vertical="center" wrapText="1"/>
    </xf>
    <xf numFmtId="3" fontId="9" fillId="0" borderId="1" xfId="0" applyNumberFormat="1" applyFont="1" applyBorder="1" applyAlignment="1">
      <alignment horizontal="center" vertical="center" wrapText="1"/>
    </xf>
    <xf numFmtId="0" fontId="17" fillId="0" borderId="19" xfId="1" applyFont="1" applyBorder="1" applyAlignment="1">
      <alignment horizontal="center" vertical="center" wrapText="1"/>
    </xf>
    <xf numFmtId="0" fontId="31" fillId="6" borderId="1" xfId="0" applyFont="1" applyFill="1" applyBorder="1" applyAlignment="1">
      <alignment horizontal="center" vertical="center" wrapText="1"/>
    </xf>
    <xf numFmtId="3" fontId="31" fillId="6" borderId="1" xfId="0" applyNumberFormat="1" applyFont="1" applyFill="1" applyBorder="1" applyAlignment="1">
      <alignment horizontal="center" vertical="center" wrapText="1"/>
    </xf>
    <xf numFmtId="3" fontId="31" fillId="6" borderId="17" xfId="0" applyNumberFormat="1" applyFont="1" applyFill="1" applyBorder="1" applyAlignment="1">
      <alignment horizontal="center" vertical="center" wrapText="1"/>
    </xf>
    <xf numFmtId="3" fontId="26" fillId="0" borderId="1" xfId="0" applyNumberFormat="1" applyFont="1" applyBorder="1" applyAlignment="1">
      <alignment horizontal="center" vertical="center" wrapText="1"/>
    </xf>
    <xf numFmtId="3" fontId="33" fillId="0" borderId="1" xfId="0" applyNumberFormat="1" applyFont="1" applyBorder="1" applyAlignment="1">
      <alignment vertical="center" wrapText="1"/>
    </xf>
    <xf numFmtId="0" fontId="34" fillId="0" borderId="0" xfId="0" applyFont="1"/>
    <xf numFmtId="0" fontId="35" fillId="0" borderId="0" xfId="0" applyFont="1" applyAlignment="1">
      <alignment horizontal="center" vertical="center" wrapText="1"/>
    </xf>
    <xf numFmtId="0" fontId="36" fillId="0" borderId="0" xfId="0" applyFont="1" applyAlignment="1">
      <alignment horizontal="center" vertical="center" wrapText="1"/>
    </xf>
    <xf numFmtId="3" fontId="9" fillId="0" borderId="17" xfId="0" applyNumberFormat="1" applyFont="1" applyBorder="1" applyAlignment="1">
      <alignment horizontal="center" vertical="center" wrapText="1"/>
    </xf>
    <xf numFmtId="0" fontId="7" fillId="0" borderId="11" xfId="1" applyBorder="1" applyAlignment="1">
      <alignment horizontal="center" vertical="center" wrapText="1"/>
    </xf>
    <xf numFmtId="3" fontId="33" fillId="0" borderId="1" xfId="0" applyNumberFormat="1" applyFont="1" applyBorder="1" applyAlignment="1">
      <alignment horizontal="center" vertical="center" wrapText="1"/>
    </xf>
    <xf numFmtId="0" fontId="2" fillId="0" borderId="18" xfId="0" applyFont="1" applyBorder="1" applyAlignment="1">
      <alignment horizontal="center" vertical="center" wrapText="1"/>
    </xf>
    <xf numFmtId="0" fontId="7" fillId="0" borderId="19" xfId="1" applyBorder="1" applyAlignment="1">
      <alignment horizontal="center" vertical="center" wrapText="1"/>
    </xf>
    <xf numFmtId="0" fontId="2" fillId="6" borderId="19" xfId="0" applyFont="1" applyFill="1" applyBorder="1" applyAlignment="1">
      <alignment horizontal="center" vertical="center" wrapText="1"/>
    </xf>
    <xf numFmtId="3" fontId="2" fillId="6" borderId="19" xfId="0" applyNumberFormat="1" applyFont="1" applyFill="1" applyBorder="1" applyAlignment="1">
      <alignment horizontal="center" vertical="center" wrapText="1"/>
    </xf>
    <xf numFmtId="0" fontId="2" fillId="6" borderId="20" xfId="0" applyFont="1" applyFill="1" applyBorder="1" applyAlignment="1">
      <alignment horizontal="center" vertical="center" wrapText="1"/>
    </xf>
    <xf numFmtId="0" fontId="0" fillId="6" borderId="20" xfId="0" applyFill="1" applyBorder="1" applyAlignment="1">
      <alignment vertical="center" wrapText="1"/>
    </xf>
    <xf numFmtId="3" fontId="2" fillId="6" borderId="21" xfId="0"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6" borderId="1" xfId="0" applyFill="1" applyBorder="1" applyAlignment="1">
      <alignment vertical="center" wrapText="1"/>
    </xf>
    <xf numFmtId="3" fontId="2" fillId="6" borderId="17" xfId="0" applyNumberFormat="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7" borderId="12" xfId="0" applyFont="1" applyFill="1" applyBorder="1" applyAlignment="1">
      <alignment horizontal="center" wrapText="1"/>
    </xf>
    <xf numFmtId="0" fontId="9" fillId="0" borderId="13" xfId="0" applyFont="1" applyBorder="1"/>
    <xf numFmtId="0" fontId="9" fillId="0" borderId="14" xfId="0" applyFont="1" applyBorder="1"/>
    <xf numFmtId="0" fontId="1" fillId="2" borderId="5" xfId="0" applyFont="1" applyFill="1" applyBorder="1" applyAlignment="1">
      <alignment horizontal="center" wrapText="1"/>
    </xf>
    <xf numFmtId="0" fontId="1" fillId="2" borderId="6" xfId="0" applyFont="1" applyFill="1" applyBorder="1" applyAlignment="1">
      <alignment horizontal="center" wrapText="1"/>
    </xf>
    <xf numFmtId="0" fontId="1" fillId="2" borderId="7" xfId="0" applyFont="1" applyFill="1" applyBorder="1" applyAlignment="1">
      <alignment horizont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rticulo.mercadolibre.com.co/MCO-1202525324-pc-ryzen-7-5700g-ddr4-32gb-1tb-turbo-z8-lite-kj-_JM" TargetMode="External"/><Relationship Id="rId3" Type="http://schemas.openxmlformats.org/officeDocument/2006/relationships/hyperlink" Target="https://activatusoftware.com/producto/windows-10-pro/" TargetMode="External"/><Relationship Id="rId7" Type="http://schemas.openxmlformats.org/officeDocument/2006/relationships/hyperlink" Target="https://www.exito.com/tablet-lenovo-p12-127-pulgadas-wifi-256-gb-8-gb-ram-storm-grey-3138170/p" TargetMode="External"/><Relationship Id="rId2" Type="http://schemas.openxmlformats.org/officeDocument/2006/relationships/hyperlink" Target="https://colombiapc.com/product/windows-10-pro-key-original-retail/" TargetMode="External"/><Relationship Id="rId1" Type="http://schemas.openxmlformats.org/officeDocument/2006/relationships/hyperlink" Target="https://buhodigitalcol.com/windows-10-pro/?gad_source=1" TargetMode="External"/><Relationship Id="rId6" Type="http://schemas.openxmlformats.org/officeDocument/2006/relationships/hyperlink" Target="https://www.alkosto.com/tablet-lenovo-127-pulgadas-p12-tb370fu-256gb-wifi-color-gris/p/197528006529" TargetMode="External"/><Relationship Id="rId11" Type="http://schemas.openxmlformats.org/officeDocument/2006/relationships/hyperlink" Target="https://www.mercadolibre.com.co/kit-de-teclado-y-mouse-alambrico-genius-km-160-de-color-negro-en-espanol/p/MCO14742962?pdp_filters=item_id:MCO2527007796" TargetMode="External"/><Relationship Id="rId5" Type="http://schemas.openxmlformats.org/officeDocument/2006/relationships/hyperlink" Target="https://donweb.com/es-co/registro-de-dominios?dominio=fullpaintcars.com" TargetMode="External"/><Relationship Id="rId10" Type="http://schemas.openxmlformats.org/officeDocument/2006/relationships/hyperlink" Target="https://omarberrio.com/computadores/136362" TargetMode="External"/><Relationship Id="rId4" Type="http://schemas.openxmlformats.org/officeDocument/2006/relationships/hyperlink" Target="https://www.godaddy.com/es/dpx/registration" TargetMode="External"/><Relationship Id="rId9" Type="http://schemas.openxmlformats.org/officeDocument/2006/relationships/hyperlink" Target="https://tiendadab.mercadoshops.com.co/MCO-1202525324-pc-ryzen-7-5700g-ddr4-32gb-1tb-turbo-z8-lite-kj-_J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latinoamericahosting.com.co/hosting/?gad_source=1&amp;gclid=Cj0KCQjwh7K1BhCZARIsAKOrVqF5zvirc1laUs3oC4nBnp6skZvwTAxyL3ZH3LWJajdRMtpexc6evu8aArl-EALw_wcB" TargetMode="External"/><Relationship Id="rId2" Type="http://schemas.openxmlformats.org/officeDocument/2006/relationships/hyperlink" Target="https://www.colombiahosting.com.co/configurar/hosting/colhost2" TargetMode="External"/><Relationship Id="rId1" Type="http://schemas.openxmlformats.org/officeDocument/2006/relationships/hyperlink" Target="https://cart.hostinger.com/pay/cdc76edc-b8d2-4246-9622-0e60858a6b4b"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lasus.com.co/es/servidor-dell-poweredge-t40-rendimiento-y-seguridad-para-tu-empresa" TargetMode="External"/><Relationship Id="rId2" Type="http://schemas.openxmlformats.org/officeDocument/2006/relationships/hyperlink" Target="https://technologystore2006.com/producto/servidor-dell-poweredge-t40-intel-xeon-e-2224g-35ghz-8gb-ddr4-1-tera-dvd-rw-t40q3fy22cov1/" TargetMode="External"/><Relationship Id="rId1" Type="http://schemas.openxmlformats.org/officeDocument/2006/relationships/hyperlink" Target="https://articulo.mercadolibre.com.co/MCO-932599151-servidor-dell-poweredge-t40-intel-xeon-e-2224g-8gb-1tb-_J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mercadolibre.com.co/koorui-24-full-hd-ips-monitor-monitores-de-computadora-75h/p/MCO30098641?pdp_filters=price%3A*-400000" TargetMode="External"/><Relationship Id="rId2" Type="http://schemas.openxmlformats.org/officeDocument/2006/relationships/hyperlink" Target="https://www.teknopolis.co/combo-genius-teclado--mouse-km-160-negro-alambrico/p" TargetMode="External"/><Relationship Id="rId1" Type="http://schemas.openxmlformats.org/officeDocument/2006/relationships/hyperlink" Target="https://www.mercadolibre.com.co/kit-de-teclado-y-mouse-alambrico-genius-km-160-de-color-negro-en-espanol/p/MCO14742962?pdp_filters=item_id:MCO2527007796" TargetMode="External"/><Relationship Id="rId5" Type="http://schemas.openxmlformats.org/officeDocument/2006/relationships/hyperlink" Target="https://www.pcmastersbogota.com.co/es_es/producto/monitor-koorui-24-full-hd-75hz-ips-vesa/" TargetMode="External"/><Relationship Id="rId4" Type="http://schemas.openxmlformats.org/officeDocument/2006/relationships/hyperlink" Target="https://www.amazon.com/-/es/Monitor-computadora-pulgadas-relaci%C3%B3n-contraste/dp/B09VD9P2Q3"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trendingpc.es/checkout/cart/" TargetMode="External"/><Relationship Id="rId2" Type="http://schemas.openxmlformats.org/officeDocument/2006/relationships/hyperlink" Target="https://www.equimport1000.com/MCO-657775745-torre-cpu-intel-core-i9-11900-uhd-750-1tb-16gb-pc-_JM" TargetMode="External"/><Relationship Id="rId1" Type="http://schemas.openxmlformats.org/officeDocument/2006/relationships/hyperlink" Target="https://articulo.mercadolibre.com.co/MCO-657775745-torre-cpu-intel-core-i9-11900-uhd-750-1tb-16gb-pc-_J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amazon.com/-/es/Monitor-computadora-pulgadas-relaci%C3%B3n-contraste/dp/B09VD9P2Q3" TargetMode="External"/><Relationship Id="rId2" Type="http://schemas.openxmlformats.org/officeDocument/2006/relationships/hyperlink" Target="https://www.mercadolibre.com.co/koorui-24-full-hd-ips-monitor-monitores-de-computadora-75h/p/MCO30098641?pdp_filters=price%3A*-400000" TargetMode="External"/><Relationship Id="rId1" Type="http://schemas.openxmlformats.org/officeDocument/2006/relationships/hyperlink" Target="https://www.mercadolibre.com.co/kit-de-teclado-y-mouse-alambrico-genius-km-160-de-color-negro-en-espanol/p/MCO14742962?pdp_filters=item_id:MCO2527007796" TargetMode="External"/><Relationship Id="rId6" Type="http://schemas.openxmlformats.org/officeDocument/2006/relationships/hyperlink" Target="https://www.teknopolis.co/combo-genius-teclado--mouse-km-160-negro-alambrico/p" TargetMode="External"/><Relationship Id="rId5" Type="http://schemas.openxmlformats.org/officeDocument/2006/relationships/hyperlink" Target="https://www.panamericana.com.co/combo-teclado-mouse-alambricos-genius-km-160-664036/p" TargetMode="External"/><Relationship Id="rId4" Type="http://schemas.openxmlformats.org/officeDocument/2006/relationships/hyperlink" Target="https://www.pcmastersbogota.com.co/es_es/producto/monitor-koorui-24-full-hd-75hz-ips-ves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www.mercadolibre.com.co/tablet-lenovo-tab-p12-tb370fu-127-8gb-256gb-con-teclado-pen-plus-color-gris/p/MCO27777790" TargetMode="External"/><Relationship Id="rId2" Type="http://schemas.openxmlformats.org/officeDocument/2006/relationships/hyperlink" Target="https://www.exito.com/tablet-lenovo-p12-127-pulgadas-wifi-256-gb-8-gb-ram-storm-grey-3138170/p" TargetMode="External"/><Relationship Id="rId1" Type="http://schemas.openxmlformats.org/officeDocument/2006/relationships/hyperlink" Target="https://www.alkosto.com/tablet-lenovo-127-pulgadas-p12-tb370fu-256gb-wifi-color-gris/p/197528006529"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frontier.com.co/licencia-microsoft-windows-server-2022-standard-16-core-license-pack" TargetMode="External"/><Relationship Id="rId2" Type="http://schemas.openxmlformats.org/officeDocument/2006/relationships/hyperlink" Target="https://blitzhandel24.com/co/microsoft-windows-server-2022-standard" TargetMode="External"/><Relationship Id="rId1" Type="http://schemas.openxmlformats.org/officeDocument/2006/relationships/hyperlink" Target="https://www.microsoft.com/en-us/d/windows-server-2022-standard-cal/dg7gmgf0d6m5/0003?activetab=pivot:overviewtab"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etb.com/hogares/" TargetMode="External"/><Relationship Id="rId2" Type="http://schemas.openxmlformats.org/officeDocument/2006/relationships/hyperlink" Target="https://tienda.movistar.com.co/hogar/cobertura/?Id=887" TargetMode="External"/><Relationship Id="rId1" Type="http://schemas.openxmlformats.org/officeDocument/2006/relationships/hyperlink" Target="https://www.claro.com.co/personas/servicios/servicios-hogar/interne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activatusoftware.com/producto/windows-10-pro/" TargetMode="External"/><Relationship Id="rId2" Type="http://schemas.openxmlformats.org/officeDocument/2006/relationships/hyperlink" Target="https://colombiapc.com/product/windows-10-pro-key-original-retail/" TargetMode="External"/><Relationship Id="rId1" Type="http://schemas.openxmlformats.org/officeDocument/2006/relationships/hyperlink" Target="https://buhodigitalcol.com/windows-10-pro/?gad_source=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articulo.mercadolibre.com.co/MCO-2103987064-mcafee-total-protection-2024-1-pc-1-ano-_JM" TargetMode="External"/><Relationship Id="rId2" Type="http://schemas.openxmlformats.org/officeDocument/2006/relationships/hyperlink" Target="https://blitzhandel24.com/co/mcafee-total-protection-2024-1-geraet-1-jahr" TargetMode="External"/><Relationship Id="rId1" Type="http://schemas.openxmlformats.org/officeDocument/2006/relationships/hyperlink" Target="https://www.mcafee.com/consumer/es-co/landing-page/direct/sem/mtp-family/desktop/shopping.html?csrc=google&amp;csrcl2=pla-shopping&amp;cctype=desktop-brand&amp;ccstype=&amp;ccoe=direct&amp;ccoel2=sem&amp;pkg_id=521&amp;affid=1490&amp;utm_content=&amp;utm_term=&amp;gad_source=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blitzhandel24.com/co/microsoft-sql-server-2022-enterprise-2-core?sPartner=g_s_CO&amp;number=241822338&amp;gad_source=1" TargetMode="External"/><Relationship Id="rId2" Type="http://schemas.openxmlformats.org/officeDocument/2006/relationships/hyperlink" Target="https://www.microsoft.com/en-us/sql-server/sql-server-2022-pricing" TargetMode="External"/><Relationship Id="rId1" Type="http://schemas.openxmlformats.org/officeDocument/2006/relationships/hyperlink" Target="https://lasus.com.co/es/paquete-de-licencia-sql-server-enterprise-core"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articulo.mercadolibre.com.co/MCO-1465921331-licencia-visual-studio-2022-professional-permanente-_JM" TargetMode="External"/><Relationship Id="rId1" Type="http://schemas.openxmlformats.org/officeDocument/2006/relationships/hyperlink" Target="https://marketplace.visualstudio.com/items?itemName=ms.vs-professional-monthly"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garciacomunicaciones.com/producto/microsoft-365-business/" TargetMode="External"/><Relationship Id="rId2" Type="http://schemas.openxmlformats.org/officeDocument/2006/relationships/hyperlink" Target="https://blitzhandel24.com/co/microsoft-office-365-business-premium?sPartner=g_s_CO&amp;number=241820542&amp;gad_source=1&amp;gclid=CjwKCAjwnqK1BhBvEiwAi7o0X_qjESBKqeJp8__VW7Iii8HnjQJVyWJLJLGkQNF3fIc34LiXpP68lhoCx84QAvD_BwE" TargetMode="External"/><Relationship Id="rId1" Type="http://schemas.openxmlformats.org/officeDocument/2006/relationships/hyperlink" Target="https://www.microsoft.com/es-co/microsoft-365/business/compare-all-microsoft-365-business-products-d?ef_id=_k_Cj0KCQjwh7K1BhCZARIsAKOrVqFGGdtdI21KDQaOmO1docQJ4oB4Evhb47MR-nkmq59AaAVUqJxFRpgaAqGGEALw_wcB_k_&amp;OCID=AIDcmmpw76nrjm_SEM__k_Cj0KCQjwh7K1BhCZARIsAKOrVqFGGdtdI21KDQaOmO1docQJ4oB4Evhb47MR-nkmq59AaAVUqJxFRpgaAqGGEALw_wcB_k_&amp;gad_source=1&amp;gclid=Cj0KCQjwh7K1BhCZARIsAKOrVqFGGdtdI21KDQaOmO1docQJ4oB4Evhb47MR-nkmq59AaAVUqJxFRpgaAqGGEALw_wc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8ACB8-0F3D-4F4E-AE54-C6B95A35398A}">
  <dimension ref="A1:K53"/>
  <sheetViews>
    <sheetView topLeftCell="A33" zoomScale="70" zoomScaleNormal="70" workbookViewId="0">
      <selection activeCell="J7" sqref="J7"/>
    </sheetView>
  </sheetViews>
  <sheetFormatPr baseColWidth="10" defaultRowHeight="14.4"/>
  <cols>
    <col min="1" max="1" width="12.77734375" bestFit="1" customWidth="1"/>
    <col min="2" max="2" width="18.109375" bestFit="1" customWidth="1"/>
    <col min="3" max="3" width="20.109375" bestFit="1" customWidth="1"/>
    <col min="4" max="4" width="17.21875" customWidth="1"/>
    <col min="5" max="5" width="12.44140625" customWidth="1"/>
    <col min="6" max="6" width="14.77734375" customWidth="1"/>
    <col min="7" max="7" width="14.88671875" bestFit="1" customWidth="1"/>
    <col min="8" max="8" width="13.88671875" bestFit="1" customWidth="1"/>
    <col min="9" max="9" width="13.5546875" bestFit="1" customWidth="1"/>
    <col min="10" max="10" width="40.77734375" customWidth="1"/>
  </cols>
  <sheetData>
    <row r="1" spans="1:10" ht="15" thickBot="1"/>
    <row r="2" spans="1:10" ht="16.2" thickBot="1">
      <c r="D2" s="112" t="s">
        <v>0</v>
      </c>
      <c r="E2" s="113"/>
      <c r="F2" s="113"/>
      <c r="G2" s="113"/>
      <c r="H2" s="114"/>
    </row>
    <row r="3" spans="1:10" ht="15" thickBot="1"/>
    <row r="4" spans="1:10" ht="16.2" thickBot="1">
      <c r="A4" s="109" t="s">
        <v>118</v>
      </c>
      <c r="B4" s="110"/>
      <c r="C4" s="110"/>
      <c r="D4" s="110"/>
      <c r="E4" s="110"/>
      <c r="F4" s="110"/>
      <c r="G4" s="110"/>
      <c r="H4" s="110"/>
      <c r="I4" s="110"/>
      <c r="J4" s="111"/>
    </row>
    <row r="5" spans="1:10" ht="15" thickBot="1">
      <c r="A5" s="1"/>
      <c r="B5" s="1"/>
      <c r="C5" s="1"/>
      <c r="D5" s="1"/>
      <c r="E5" s="1"/>
      <c r="F5" s="1"/>
      <c r="G5" s="1"/>
      <c r="H5" s="1"/>
      <c r="I5" s="1"/>
      <c r="J5" s="1"/>
    </row>
    <row r="6" spans="1:10" ht="94.5" customHeight="1" thickBot="1">
      <c r="A6" s="2" t="s">
        <v>1</v>
      </c>
      <c r="B6" s="3" t="s">
        <v>2</v>
      </c>
      <c r="C6" s="3" t="s">
        <v>3</v>
      </c>
      <c r="D6" s="3" t="s">
        <v>4</v>
      </c>
      <c r="E6" s="3" t="s">
        <v>5</v>
      </c>
      <c r="F6" s="4" t="s">
        <v>6</v>
      </c>
      <c r="G6" s="5" t="s">
        <v>7</v>
      </c>
      <c r="H6" s="6" t="s">
        <v>8</v>
      </c>
      <c r="I6" s="3" t="s">
        <v>9</v>
      </c>
      <c r="J6" s="3" t="s">
        <v>10</v>
      </c>
    </row>
    <row r="7" spans="1:10" ht="103.5" customHeight="1" thickBot="1">
      <c r="A7" s="2" t="s">
        <v>11</v>
      </c>
      <c r="B7" s="28" t="s">
        <v>14</v>
      </c>
      <c r="C7" s="32" t="s">
        <v>14</v>
      </c>
      <c r="D7" s="8" t="s">
        <v>17</v>
      </c>
      <c r="E7" s="33">
        <v>55900</v>
      </c>
      <c r="F7" s="34">
        <v>0</v>
      </c>
      <c r="G7" s="34"/>
      <c r="H7" s="35">
        <f>E7</f>
        <v>55900</v>
      </c>
      <c r="I7" s="34" t="s">
        <v>24</v>
      </c>
      <c r="J7" s="36" t="s">
        <v>21</v>
      </c>
    </row>
    <row r="8" spans="1:10" ht="63" customHeight="1" thickBot="1">
      <c r="A8" s="2" t="s">
        <v>12</v>
      </c>
      <c r="B8" s="28" t="s">
        <v>15</v>
      </c>
      <c r="C8" s="9" t="s">
        <v>18</v>
      </c>
      <c r="D8" s="34" t="s">
        <v>17</v>
      </c>
      <c r="E8" s="35">
        <v>40000</v>
      </c>
      <c r="F8" s="34">
        <v>0</v>
      </c>
      <c r="G8" s="34"/>
      <c r="H8" s="35">
        <f t="shared" ref="H8:H9" si="0">E8</f>
        <v>40000</v>
      </c>
      <c r="I8" s="34" t="s">
        <v>24</v>
      </c>
      <c r="J8" s="34" t="s">
        <v>22</v>
      </c>
    </row>
    <row r="9" spans="1:10" ht="52.95" customHeight="1" thickBot="1">
      <c r="A9" s="2" t="s">
        <v>13</v>
      </c>
      <c r="B9" s="28" t="s">
        <v>20</v>
      </c>
      <c r="C9" s="37" t="s">
        <v>19</v>
      </c>
      <c r="D9" s="34" t="s">
        <v>17</v>
      </c>
      <c r="E9" s="35">
        <v>63000</v>
      </c>
      <c r="F9" s="34">
        <v>0</v>
      </c>
      <c r="G9" s="34"/>
      <c r="H9" s="35">
        <f t="shared" si="0"/>
        <v>63000</v>
      </c>
      <c r="I9" s="34" t="s">
        <v>24</v>
      </c>
      <c r="J9" s="34" t="s">
        <v>23</v>
      </c>
    </row>
    <row r="15" spans="1:10">
      <c r="A15" s="115" t="s">
        <v>46</v>
      </c>
      <c r="B15" s="116"/>
      <c r="C15" s="116"/>
      <c r="D15" s="116"/>
      <c r="E15" s="116"/>
      <c r="F15" s="116"/>
      <c r="G15" s="116"/>
      <c r="H15" s="116"/>
      <c r="I15" s="116"/>
      <c r="J15" s="117"/>
    </row>
    <row r="17" spans="1:11" ht="51.6">
      <c r="A17" s="12" t="s">
        <v>1</v>
      </c>
      <c r="B17" s="13" t="s">
        <v>33</v>
      </c>
      <c r="C17" s="13" t="s">
        <v>34</v>
      </c>
      <c r="D17" s="13" t="s">
        <v>35</v>
      </c>
      <c r="E17" s="13" t="s">
        <v>36</v>
      </c>
      <c r="F17" s="14" t="s">
        <v>37</v>
      </c>
      <c r="G17" s="15" t="s">
        <v>38</v>
      </c>
      <c r="H17" s="16" t="s">
        <v>8</v>
      </c>
      <c r="I17" s="13" t="s">
        <v>39</v>
      </c>
      <c r="J17" s="13" t="s">
        <v>40</v>
      </c>
    </row>
    <row r="18" spans="1:11" ht="27" customHeight="1">
      <c r="A18" s="17" t="s">
        <v>11</v>
      </c>
      <c r="B18" s="26" t="s">
        <v>47</v>
      </c>
      <c r="C18" s="27" t="s">
        <v>48</v>
      </c>
      <c r="D18" s="28" t="s">
        <v>49</v>
      </c>
      <c r="E18" s="29">
        <v>45900</v>
      </c>
      <c r="F18" s="30">
        <f>E18*19%</f>
        <v>8721</v>
      </c>
      <c r="G18" s="29">
        <f>E18+F18</f>
        <v>54621</v>
      </c>
      <c r="H18" s="30"/>
      <c r="I18" s="28" t="s">
        <v>134</v>
      </c>
      <c r="J18" s="22" t="s">
        <v>50</v>
      </c>
    </row>
    <row r="19" spans="1:11" ht="34.5" customHeight="1">
      <c r="A19" s="17" t="s">
        <v>43</v>
      </c>
      <c r="B19" s="26" t="s">
        <v>51</v>
      </c>
      <c r="C19" s="10" t="s">
        <v>52</v>
      </c>
      <c r="D19" s="31" t="s">
        <v>53</v>
      </c>
      <c r="E19" s="29" t="s">
        <v>54</v>
      </c>
      <c r="F19" s="30">
        <v>0</v>
      </c>
      <c r="G19" s="29" t="str">
        <f>E19</f>
        <v>11.99</v>
      </c>
      <c r="H19" s="30"/>
      <c r="I19" s="28" t="s">
        <v>134</v>
      </c>
      <c r="J19" s="22" t="s">
        <v>55</v>
      </c>
    </row>
    <row r="20" spans="1:11" ht="25.95" customHeight="1">
      <c r="A20" s="17" t="s">
        <v>13</v>
      </c>
      <c r="B20" s="26" t="s">
        <v>56</v>
      </c>
      <c r="C20" s="32" t="s">
        <v>57</v>
      </c>
      <c r="D20" s="28" t="s">
        <v>53</v>
      </c>
      <c r="E20" s="29">
        <v>38900</v>
      </c>
      <c r="F20" s="30">
        <f t="shared" ref="F20" si="1">E20*19%</f>
        <v>7391</v>
      </c>
      <c r="G20" s="29">
        <f t="shared" ref="G20" si="2">E20+F20</f>
        <v>46291</v>
      </c>
      <c r="H20" s="30"/>
      <c r="I20" s="28" t="s">
        <v>134</v>
      </c>
      <c r="J20" s="28" t="s">
        <v>58</v>
      </c>
      <c r="K20" s="59"/>
    </row>
    <row r="26" spans="1:11">
      <c r="A26" s="115" t="s">
        <v>59</v>
      </c>
      <c r="B26" s="116"/>
      <c r="C26" s="116"/>
      <c r="D26" s="116"/>
      <c r="E26" s="116"/>
      <c r="F26" s="116"/>
      <c r="G26" s="116"/>
      <c r="H26" s="116"/>
      <c r="I26" s="116"/>
      <c r="J26" s="117"/>
    </row>
    <row r="28" spans="1:11" ht="51.6">
      <c r="A28" s="12" t="s">
        <v>1</v>
      </c>
      <c r="B28" s="13" t="s">
        <v>33</v>
      </c>
      <c r="C28" s="13" t="s">
        <v>34</v>
      </c>
      <c r="D28" s="13" t="s">
        <v>35</v>
      </c>
      <c r="E28" s="13" t="s">
        <v>36</v>
      </c>
      <c r="F28" s="14" t="s">
        <v>37</v>
      </c>
      <c r="G28" s="15" t="s">
        <v>38</v>
      </c>
      <c r="H28" s="16" t="s">
        <v>8</v>
      </c>
      <c r="I28" s="13" t="s">
        <v>39</v>
      </c>
      <c r="J28" s="13" t="s">
        <v>40</v>
      </c>
    </row>
    <row r="29" spans="1:11" ht="46.05" customHeight="1">
      <c r="A29" s="17" t="s">
        <v>11</v>
      </c>
      <c r="B29" s="18" t="s">
        <v>60</v>
      </c>
      <c r="C29" s="19" t="s">
        <v>61</v>
      </c>
      <c r="D29" s="22" t="s">
        <v>62</v>
      </c>
      <c r="E29" s="20">
        <v>60001</v>
      </c>
      <c r="F29" s="21">
        <f>E29*19%</f>
        <v>11400.19</v>
      </c>
      <c r="G29" s="20">
        <f>E29+F29</f>
        <v>71401.19</v>
      </c>
      <c r="H29" s="21"/>
      <c r="I29" s="28" t="s">
        <v>134</v>
      </c>
      <c r="J29" s="22" t="s">
        <v>63</v>
      </c>
    </row>
    <row r="30" spans="1:11" ht="45.45" customHeight="1">
      <c r="A30" s="17" t="s">
        <v>43</v>
      </c>
      <c r="B30" s="18" t="s">
        <v>64</v>
      </c>
      <c r="C30" s="25" t="s">
        <v>65</v>
      </c>
      <c r="D30" s="18" t="s">
        <v>62</v>
      </c>
      <c r="E30" s="20">
        <v>73900</v>
      </c>
      <c r="F30" s="21">
        <f t="shared" ref="F30" si="3">E30*19%</f>
        <v>14041</v>
      </c>
      <c r="G30" s="20">
        <f t="shared" ref="G30:G31" si="4">E30+F30</f>
        <v>87941</v>
      </c>
      <c r="H30" s="21"/>
      <c r="I30" s="28" t="s">
        <v>134</v>
      </c>
      <c r="J30" s="22" t="s">
        <v>63</v>
      </c>
    </row>
    <row r="31" spans="1:11" ht="47.55" customHeight="1">
      <c r="A31" s="17" t="s">
        <v>13</v>
      </c>
      <c r="B31" s="18" t="s">
        <v>66</v>
      </c>
      <c r="C31" s="23" t="s">
        <v>67</v>
      </c>
      <c r="D31" s="18" t="s">
        <v>62</v>
      </c>
      <c r="E31" s="24">
        <v>45900</v>
      </c>
      <c r="F31" s="21">
        <f>E31*19%</f>
        <v>8721</v>
      </c>
      <c r="G31" s="20">
        <f t="shared" si="4"/>
        <v>54621</v>
      </c>
      <c r="H31" s="21"/>
      <c r="I31" s="28" t="s">
        <v>134</v>
      </c>
      <c r="J31" s="22" t="s">
        <v>97</v>
      </c>
    </row>
    <row r="37" spans="1:10">
      <c r="A37" s="115" t="s">
        <v>77</v>
      </c>
      <c r="B37" s="116"/>
      <c r="C37" s="116"/>
      <c r="D37" s="116"/>
      <c r="E37" s="116"/>
      <c r="F37" s="116"/>
      <c r="G37" s="116"/>
      <c r="H37" s="116"/>
      <c r="I37" s="116"/>
      <c r="J37" s="117"/>
    </row>
    <row r="39" spans="1:10" ht="51.6">
      <c r="A39" s="12" t="s">
        <v>1</v>
      </c>
      <c r="B39" s="13" t="s">
        <v>33</v>
      </c>
      <c r="C39" s="13" t="s">
        <v>34</v>
      </c>
      <c r="D39" s="13" t="s">
        <v>35</v>
      </c>
      <c r="E39" s="13" t="s">
        <v>36</v>
      </c>
      <c r="F39" s="14" t="s">
        <v>37</v>
      </c>
      <c r="G39" s="15" t="s">
        <v>38</v>
      </c>
      <c r="H39" s="16" t="s">
        <v>8</v>
      </c>
      <c r="I39" s="13" t="s">
        <v>39</v>
      </c>
      <c r="J39" s="13" t="s">
        <v>40</v>
      </c>
    </row>
    <row r="40" spans="1:10" ht="33.450000000000003" customHeight="1">
      <c r="A40" s="17" t="s">
        <v>11</v>
      </c>
      <c r="B40" s="18" t="s">
        <v>68</v>
      </c>
      <c r="C40" s="19" t="s">
        <v>69</v>
      </c>
      <c r="D40" s="18" t="s">
        <v>70</v>
      </c>
      <c r="E40" s="20">
        <f>1679000/1.19</f>
        <v>1410924.3697478992</v>
      </c>
      <c r="F40" s="21">
        <f>E40*19%</f>
        <v>268075.63025210088</v>
      </c>
      <c r="G40" s="20"/>
      <c r="H40" s="21">
        <f>E40+F40</f>
        <v>1679000</v>
      </c>
      <c r="I40" s="28" t="s">
        <v>134</v>
      </c>
      <c r="J40" s="18" t="s">
        <v>71</v>
      </c>
    </row>
    <row r="41" spans="1:10" ht="36.450000000000003" customHeight="1">
      <c r="A41" s="17" t="s">
        <v>43</v>
      </c>
      <c r="B41" s="18" t="s">
        <v>72</v>
      </c>
      <c r="C41" s="19" t="s">
        <v>73</v>
      </c>
      <c r="D41" s="18" t="s">
        <v>74</v>
      </c>
      <c r="E41" s="20">
        <f>2009400/1.19</f>
        <v>1688571.4285714286</v>
      </c>
      <c r="F41" s="21">
        <f>E41*19%</f>
        <v>320828.57142857142</v>
      </c>
      <c r="G41" s="20"/>
      <c r="H41" s="21">
        <f t="shared" ref="H41:H42" si="5">E41+F41</f>
        <v>2009400</v>
      </c>
      <c r="I41" s="28" t="s">
        <v>134</v>
      </c>
      <c r="J41" s="22" t="s">
        <v>71</v>
      </c>
    </row>
    <row r="42" spans="1:10" ht="37.950000000000003" customHeight="1">
      <c r="A42" s="17" t="s">
        <v>13</v>
      </c>
      <c r="B42" s="18" t="s">
        <v>25</v>
      </c>
      <c r="C42" s="23" t="s">
        <v>75</v>
      </c>
      <c r="D42" s="18" t="s">
        <v>76</v>
      </c>
      <c r="E42" s="24">
        <f>1915900/1.19</f>
        <v>1610000</v>
      </c>
      <c r="F42" s="21">
        <f>E42*19%</f>
        <v>305900</v>
      </c>
      <c r="G42" s="20"/>
      <c r="H42" s="21">
        <f t="shared" si="5"/>
        <v>1915900</v>
      </c>
      <c r="I42" s="28" t="s">
        <v>134</v>
      </c>
      <c r="J42" s="18" t="s">
        <v>71</v>
      </c>
    </row>
    <row r="47" spans="1:10" ht="15" thickBot="1"/>
    <row r="48" spans="1:10" ht="16.2" thickBot="1">
      <c r="A48" s="109" t="s">
        <v>119</v>
      </c>
      <c r="B48" s="110"/>
      <c r="C48" s="110"/>
      <c r="D48" s="110"/>
      <c r="E48" s="110"/>
      <c r="F48" s="110"/>
      <c r="G48" s="110"/>
      <c r="H48" s="110"/>
      <c r="I48" s="110"/>
      <c r="J48" s="111"/>
    </row>
    <row r="49" spans="1:10" ht="15" thickBot="1">
      <c r="A49" s="1"/>
      <c r="B49" s="1"/>
      <c r="C49" s="1"/>
      <c r="D49" s="1"/>
      <c r="E49" s="1"/>
      <c r="F49" s="1"/>
      <c r="G49" s="1"/>
      <c r="H49" s="1"/>
      <c r="I49" s="1"/>
      <c r="J49" s="1"/>
    </row>
    <row r="50" spans="1:10" ht="66.599999999999994" thickBot="1">
      <c r="A50" s="2" t="s">
        <v>1</v>
      </c>
      <c r="B50" s="38" t="s">
        <v>78</v>
      </c>
      <c r="C50" s="38" t="s">
        <v>79</v>
      </c>
      <c r="D50" s="38" t="s">
        <v>80</v>
      </c>
      <c r="E50" s="38" t="s">
        <v>81</v>
      </c>
      <c r="F50" s="39" t="s">
        <v>82</v>
      </c>
      <c r="G50" s="40" t="s">
        <v>83</v>
      </c>
      <c r="H50" s="41" t="s">
        <v>8</v>
      </c>
      <c r="I50" s="38" t="s">
        <v>84</v>
      </c>
      <c r="J50" s="38" t="s">
        <v>85</v>
      </c>
    </row>
    <row r="51" spans="1:10" ht="73.05" customHeight="1" thickBot="1">
      <c r="A51" s="2" t="s">
        <v>11</v>
      </c>
      <c r="B51" s="34" t="s">
        <v>86</v>
      </c>
      <c r="C51" s="68" t="s">
        <v>87</v>
      </c>
      <c r="D51" s="42" t="s">
        <v>95</v>
      </c>
      <c r="E51" s="44">
        <f>2365500/1.19</f>
        <v>1987815.1260504203</v>
      </c>
      <c r="F51" s="45">
        <f>E51*19%</f>
        <v>377684.87394957989</v>
      </c>
      <c r="G51" s="81"/>
      <c r="H51" s="47">
        <f>E51+F51</f>
        <v>2365500</v>
      </c>
      <c r="I51" s="28" t="s">
        <v>134</v>
      </c>
      <c r="J51" s="34" t="s">
        <v>92</v>
      </c>
    </row>
    <row r="52" spans="1:10" ht="56.55" customHeight="1" thickBot="1">
      <c r="A52" s="2" t="s">
        <v>12</v>
      </c>
      <c r="B52" s="34" t="s">
        <v>88</v>
      </c>
      <c r="C52" s="43" t="s">
        <v>89</v>
      </c>
      <c r="D52" s="42" t="s">
        <v>95</v>
      </c>
      <c r="E52" s="44">
        <f>2189500/1.19</f>
        <v>1839915.9663865548</v>
      </c>
      <c r="F52" s="45">
        <f t="shared" ref="F52" si="6">E52*19%</f>
        <v>349584.03361344541</v>
      </c>
      <c r="G52" s="81"/>
      <c r="H52" s="47">
        <f t="shared" ref="H52:H53" si="7">E52+F52</f>
        <v>2189500</v>
      </c>
      <c r="I52" s="28" t="s">
        <v>134</v>
      </c>
      <c r="J52" s="34" t="s">
        <v>93</v>
      </c>
    </row>
    <row r="53" spans="1:10" ht="52.95" customHeight="1" thickBot="1">
      <c r="A53" s="2" t="s">
        <v>13</v>
      </c>
      <c r="B53" s="34" t="s">
        <v>90</v>
      </c>
      <c r="C53" s="43" t="s">
        <v>91</v>
      </c>
      <c r="D53" s="42" t="s">
        <v>96</v>
      </c>
      <c r="E53" s="46">
        <f>2669500/1.19</f>
        <v>2243277.3109243698</v>
      </c>
      <c r="F53" s="45">
        <f>E53*19%</f>
        <v>426222.68907563027</v>
      </c>
      <c r="G53" s="81"/>
      <c r="H53" s="47">
        <f t="shared" si="7"/>
        <v>2669500</v>
      </c>
      <c r="I53" s="28" t="s">
        <v>134</v>
      </c>
      <c r="J53" s="34" t="s">
        <v>94</v>
      </c>
    </row>
  </sheetData>
  <mergeCells count="6">
    <mergeCell ref="A48:J48"/>
    <mergeCell ref="D2:H2"/>
    <mergeCell ref="A4:J4"/>
    <mergeCell ref="A15:J15"/>
    <mergeCell ref="A26:J26"/>
    <mergeCell ref="A37:J37"/>
  </mergeCells>
  <hyperlinks>
    <hyperlink ref="C7" r:id="rId1" xr:uid="{22854D42-215D-47B6-A9B1-BBFCCD211277}"/>
    <hyperlink ref="C8" r:id="rId2" xr:uid="{76E8790B-7599-44A3-8EFA-64B5FF6B311D}"/>
    <hyperlink ref="C9" r:id="rId3" xr:uid="{1E560B3A-1C26-4844-BB4C-53CDB360AE8E}"/>
    <hyperlink ref="C19" r:id="rId4" xr:uid="{233633DD-211C-4EA1-84E5-2D87B0D24BE0}"/>
    <hyperlink ref="C18" r:id="rId5" xr:uid="{B9430FDB-3A09-423C-BE15-5EB0014EFDD5}"/>
    <hyperlink ref="C40" r:id="rId6" xr:uid="{7D0E3A6B-0936-4A86-B82A-71DB7AADA87E}"/>
    <hyperlink ref="C41" r:id="rId7" xr:uid="{16A31904-DB5E-4C04-A7A1-C84C68F72B65}"/>
    <hyperlink ref="C51" r:id="rId8" location="position%3D12%26search_layout%3Dstack%26type%3Ditem%26tracking_id%3Dc26eaabd-7b4a-44ed-9213-3d1e3781a0ec" xr:uid="{B0A0B465-447D-4FEC-83A8-A1EF7790ED09}"/>
    <hyperlink ref="C52" r:id="rId9" xr:uid="{90170714-3392-4A9C-A589-4980F0976EC1}"/>
    <hyperlink ref="C53" r:id="rId10" xr:uid="{1EA027CD-81C2-4514-AF94-F4E511010F35}"/>
    <hyperlink ref="C29" r:id="rId11" location="is_advertising=true&amp;searchVariation=MCO14742962&amp;position=5&amp;search_layout=stack&amp;type=pad&amp;tracking_id=31f14d75-b58b-4e2c-a4cf-543b10381fdb&amp;is_advertising=true&amp;ad_domain=VQCATCORE_LST&amp;ad_position=5&amp;ad_click_id=Nzc2NDdhM2MtYjdhMC00MWE5LThjMjAtZTY1M2IwZTI4MzBk" display="https://www.mercadolibre.com.co/kit-de-teclado-y-mouse-alambrico-genius-km-160-de-color-negro-en-espanol/p/MCO14742962?pdp_filters=item_id:MCO2527007796#is_advertising=true&amp;searchVariation=MCO14742962&amp;position=5&amp;search_layout=stack&amp;type=pad&amp;tracking_id=31f14d75-b58b-4e2c-a4cf-543b10381fdb&amp;is_advertising=true&amp;ad_domain=VQCATCORE_LST&amp;ad_position=5&amp;ad_click_id=Nzc2NDdhM2MtYjdhMC00MWE5LThjMjAtZTY1M2IwZTI4MzBk" xr:uid="{5E84E4CF-7D7D-4321-A74B-E6D7F4657F7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1E5A8-F2FB-4DC7-8DB0-F5834E0CBD7B}">
  <dimension ref="C4:L9"/>
  <sheetViews>
    <sheetView zoomScale="70" zoomScaleNormal="70" workbookViewId="0">
      <selection activeCell="H11" sqref="H11"/>
    </sheetView>
  </sheetViews>
  <sheetFormatPr baseColWidth="10" defaultRowHeight="14.4"/>
  <sheetData>
    <row r="4" spans="3:12">
      <c r="C4" s="115" t="s">
        <v>135</v>
      </c>
      <c r="D4" s="116"/>
      <c r="E4" s="116"/>
      <c r="F4" s="116"/>
      <c r="G4" s="116"/>
      <c r="H4" s="116"/>
      <c r="I4" s="116"/>
      <c r="J4" s="116"/>
      <c r="K4" s="116"/>
      <c r="L4" s="117"/>
    </row>
    <row r="5" spans="3:12">
      <c r="C5" s="11"/>
      <c r="D5" s="11"/>
      <c r="E5" s="11"/>
      <c r="F5" s="11"/>
      <c r="G5" s="11"/>
      <c r="H5" s="11"/>
      <c r="I5" s="11"/>
      <c r="J5" s="11"/>
      <c r="K5" s="11"/>
      <c r="L5" s="11"/>
    </row>
    <row r="6" spans="3:12" ht="52.5" customHeight="1" thickBot="1">
      <c r="C6" s="12" t="s">
        <v>1</v>
      </c>
      <c r="D6" s="13" t="s">
        <v>33</v>
      </c>
      <c r="E6" s="13" t="s">
        <v>34</v>
      </c>
      <c r="F6" s="13" t="s">
        <v>35</v>
      </c>
      <c r="G6" s="13" t="s">
        <v>36</v>
      </c>
      <c r="H6" s="14" t="s">
        <v>37</v>
      </c>
      <c r="I6" s="15" t="s">
        <v>38</v>
      </c>
      <c r="J6" s="16" t="s">
        <v>8</v>
      </c>
      <c r="K6" s="13" t="s">
        <v>39</v>
      </c>
      <c r="L6" s="13" t="s">
        <v>40</v>
      </c>
    </row>
    <row r="7" spans="3:12" ht="61.5" customHeight="1" thickBot="1">
      <c r="C7" s="17" t="s">
        <v>11</v>
      </c>
      <c r="D7" s="72" t="s">
        <v>56</v>
      </c>
      <c r="E7" s="76" t="s">
        <v>131</v>
      </c>
      <c r="F7" s="73" t="s">
        <v>132</v>
      </c>
      <c r="G7" s="70" t="s">
        <v>147</v>
      </c>
      <c r="H7" s="70">
        <v>0</v>
      </c>
      <c r="I7" s="70"/>
      <c r="J7" s="77" t="str">
        <f>G7</f>
        <v>$54.900</v>
      </c>
      <c r="K7" s="73" t="s">
        <v>134</v>
      </c>
      <c r="L7" s="73" t="s">
        <v>133</v>
      </c>
    </row>
    <row r="8" spans="3:12" ht="43.05" customHeight="1" thickBot="1">
      <c r="C8" s="17" t="s">
        <v>43</v>
      </c>
      <c r="D8" s="72" t="s">
        <v>136</v>
      </c>
      <c r="E8" s="87" t="s">
        <v>137</v>
      </c>
      <c r="F8" s="73" t="s">
        <v>132</v>
      </c>
      <c r="G8" s="86">
        <f>48000/1.19</f>
        <v>40336.134453781517</v>
      </c>
      <c r="H8" s="70">
        <f>G8*19%</f>
        <v>7663.8655462184879</v>
      </c>
      <c r="I8" s="86"/>
      <c r="J8" s="96">
        <f>G8+H8</f>
        <v>48000.000000000007</v>
      </c>
      <c r="K8" s="73" t="s">
        <v>134</v>
      </c>
      <c r="L8" s="73" t="s">
        <v>138</v>
      </c>
    </row>
    <row r="9" spans="3:12" ht="52.5" customHeight="1" thickBot="1">
      <c r="C9" s="17" t="s">
        <v>13</v>
      </c>
      <c r="D9" s="72" t="s">
        <v>139</v>
      </c>
      <c r="E9" s="76" t="s">
        <v>140</v>
      </c>
      <c r="F9" s="73" t="s">
        <v>132</v>
      </c>
      <c r="G9" s="78" t="s">
        <v>141</v>
      </c>
      <c r="H9" s="78">
        <v>0</v>
      </c>
      <c r="I9" s="78"/>
      <c r="J9" s="79" t="str">
        <f>G9</f>
        <v>$150.000</v>
      </c>
      <c r="K9" s="73" t="s">
        <v>134</v>
      </c>
      <c r="L9" s="73" t="s">
        <v>148</v>
      </c>
    </row>
  </sheetData>
  <mergeCells count="1">
    <mergeCell ref="C4:L4"/>
  </mergeCells>
  <hyperlinks>
    <hyperlink ref="E7" r:id="rId1" xr:uid="{D1518D7E-52EB-4C47-BDF5-2221C5603E5B}"/>
    <hyperlink ref="E8" r:id="rId2" xr:uid="{471E9DEF-23E4-4703-A2A1-B6C25B8FAB77}"/>
    <hyperlink ref="E9" r:id="rId3" xr:uid="{F30E5926-558B-4BA0-B672-4E7EB5EC062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34B3C-BDC1-4EC5-895B-9568A83AC8D6}">
  <dimension ref="B2:K8"/>
  <sheetViews>
    <sheetView tabSelected="1" topLeftCell="A3" zoomScale="70" zoomScaleNormal="70" workbookViewId="0">
      <selection activeCell="M14" sqref="M14"/>
    </sheetView>
  </sheetViews>
  <sheetFormatPr baseColWidth="10" defaultRowHeight="14.4"/>
  <cols>
    <col min="2" max="3" width="10.77734375" bestFit="1" customWidth="1"/>
    <col min="4" max="4" width="19.44140625" customWidth="1"/>
    <col min="5" max="5" width="20.5546875" customWidth="1"/>
    <col min="6" max="6" width="21.77734375" customWidth="1"/>
    <col min="7" max="7" width="16.6640625" customWidth="1"/>
    <col min="8" max="8" width="17.33203125" customWidth="1"/>
    <col min="10" max="10" width="19.88671875" customWidth="1"/>
    <col min="11" max="11" width="21.44140625" customWidth="1"/>
  </cols>
  <sheetData>
    <row r="2" spans="2:11" ht="15" thickBot="1"/>
    <row r="3" spans="2:11" ht="16.2" thickBot="1">
      <c r="B3" s="109" t="s">
        <v>116</v>
      </c>
      <c r="C3" s="110"/>
      <c r="D3" s="110"/>
      <c r="E3" s="110"/>
      <c r="F3" s="110"/>
      <c r="G3" s="110"/>
      <c r="H3" s="110"/>
      <c r="I3" s="110"/>
      <c r="J3" s="110"/>
      <c r="K3" s="111"/>
    </row>
    <row r="4" spans="2:11" ht="15" thickBot="1">
      <c r="B4" s="1"/>
      <c r="C4" s="1"/>
      <c r="D4" s="1"/>
      <c r="E4" s="1"/>
      <c r="F4" s="1"/>
      <c r="G4" s="1"/>
      <c r="H4" s="1"/>
      <c r="I4" s="1"/>
      <c r="J4" s="1"/>
      <c r="K4" s="1"/>
    </row>
    <row r="5" spans="2:11" ht="66.599999999999994" thickBot="1">
      <c r="B5" s="2" t="s">
        <v>1</v>
      </c>
      <c r="C5" s="38" t="s">
        <v>78</v>
      </c>
      <c r="D5" s="38" t="s">
        <v>79</v>
      </c>
      <c r="E5" s="38" t="s">
        <v>80</v>
      </c>
      <c r="F5" s="38" t="s">
        <v>81</v>
      </c>
      <c r="G5" s="39" t="s">
        <v>82</v>
      </c>
      <c r="H5" s="40" t="s">
        <v>83</v>
      </c>
      <c r="I5" s="41" t="s">
        <v>8</v>
      </c>
      <c r="J5" s="38" t="s">
        <v>84</v>
      </c>
      <c r="K5" s="38" t="s">
        <v>85</v>
      </c>
    </row>
    <row r="6" spans="2:11" ht="34.950000000000003" customHeight="1" thickBot="1">
      <c r="B6" s="2" t="s">
        <v>11</v>
      </c>
      <c r="C6" s="34" t="s">
        <v>86</v>
      </c>
      <c r="D6" s="48" t="s">
        <v>180</v>
      </c>
      <c r="E6" s="42" t="s">
        <v>178</v>
      </c>
      <c r="F6" s="44">
        <f>4349100/1.19</f>
        <v>3654705.8823529412</v>
      </c>
      <c r="G6" s="45">
        <f>F6*19%</f>
        <v>694394.1176470588</v>
      </c>
      <c r="H6" s="81"/>
      <c r="I6" s="47">
        <f>F6+G6</f>
        <v>4349100</v>
      </c>
      <c r="J6" s="34" t="s">
        <v>134</v>
      </c>
      <c r="K6" s="34" t="s">
        <v>184</v>
      </c>
    </row>
    <row r="7" spans="2:11" ht="47.55" customHeight="1" thickBot="1">
      <c r="B7" s="2" t="s">
        <v>12</v>
      </c>
      <c r="C7" s="34" t="s">
        <v>179</v>
      </c>
      <c r="D7" s="48" t="s">
        <v>181</v>
      </c>
      <c r="E7" s="42" t="s">
        <v>178</v>
      </c>
      <c r="F7" s="44">
        <f>4059000/1.19</f>
        <v>3410924.3697478995</v>
      </c>
      <c r="G7" s="45">
        <f t="shared" ref="G7:G8" si="0">F7*19%</f>
        <v>648075.63025210088</v>
      </c>
      <c r="H7" s="81"/>
      <c r="I7" s="47">
        <f t="shared" ref="I7:I8" si="1">F7+G7</f>
        <v>4059000.0000000005</v>
      </c>
      <c r="J7" s="34" t="s">
        <v>134</v>
      </c>
      <c r="K7" s="34" t="s">
        <v>183</v>
      </c>
    </row>
    <row r="8" spans="2:11" ht="64.5" customHeight="1" thickBot="1">
      <c r="B8" s="2" t="s">
        <v>13</v>
      </c>
      <c r="C8" s="34" t="s">
        <v>164</v>
      </c>
      <c r="D8" s="48" t="s">
        <v>182</v>
      </c>
      <c r="E8" s="42" t="s">
        <v>178</v>
      </c>
      <c r="F8" s="46">
        <f>3938000/1.19</f>
        <v>3309243.6974789919</v>
      </c>
      <c r="G8" s="45">
        <f t="shared" si="0"/>
        <v>628756.30252100853</v>
      </c>
      <c r="H8" s="81"/>
      <c r="I8" s="47">
        <f t="shared" si="1"/>
        <v>3938000.0000000005</v>
      </c>
      <c r="J8" s="34" t="s">
        <v>134</v>
      </c>
      <c r="K8" s="34" t="s">
        <v>185</v>
      </c>
    </row>
  </sheetData>
  <mergeCells count="1">
    <mergeCell ref="B3:K3"/>
  </mergeCells>
  <hyperlinks>
    <hyperlink ref="D6" r:id="rId1" location="polycard_client=search-nordic&amp;position=1&amp;search_layout=stack&amp;type=item&amp;tracking_id=e530c73b-f718-4fd7-818f-9355cf523f1a" xr:uid="{C67B5D85-8FA1-4CAE-B5AB-8F770134A0DF}"/>
    <hyperlink ref="D7" r:id="rId2" xr:uid="{34DAE466-0666-45C6-81CB-05F4EEC4D6C7}"/>
    <hyperlink ref="D8" r:id="rId3" xr:uid="{DF466295-2FD4-4D85-BDFD-9061514B5386}"/>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DED10-DD36-45BD-9411-E8C521D3B975}">
  <dimension ref="C4:L20"/>
  <sheetViews>
    <sheetView topLeftCell="A7" zoomScale="70" zoomScaleNormal="70" workbookViewId="0">
      <selection activeCell="F7" sqref="F7"/>
    </sheetView>
  </sheetViews>
  <sheetFormatPr baseColWidth="10" defaultRowHeight="14.4"/>
  <cols>
    <col min="8" max="8" width="11.33203125" bestFit="1" customWidth="1"/>
  </cols>
  <sheetData>
    <row r="4" spans="3:12">
      <c r="C4" s="115" t="s">
        <v>59</v>
      </c>
      <c r="D4" s="116"/>
      <c r="E4" s="116"/>
      <c r="F4" s="116"/>
      <c r="G4" s="116"/>
      <c r="H4" s="116"/>
      <c r="I4" s="116"/>
      <c r="J4" s="116"/>
      <c r="K4" s="116"/>
      <c r="L4" s="117"/>
    </row>
    <row r="6" spans="3:12" ht="44.55" customHeight="1">
      <c r="C6" s="12" t="s">
        <v>1</v>
      </c>
      <c r="D6" s="13" t="s">
        <v>33</v>
      </c>
      <c r="E6" s="13" t="s">
        <v>34</v>
      </c>
      <c r="F6" s="13" t="s">
        <v>35</v>
      </c>
      <c r="G6" s="13" t="s">
        <v>36</v>
      </c>
      <c r="H6" s="14" t="s">
        <v>37</v>
      </c>
      <c r="I6" s="15" t="s">
        <v>38</v>
      </c>
      <c r="J6" s="16" t="s">
        <v>8</v>
      </c>
      <c r="K6" s="13" t="s">
        <v>39</v>
      </c>
      <c r="L6" s="13" t="s">
        <v>40</v>
      </c>
    </row>
    <row r="7" spans="3:12" ht="45" customHeight="1">
      <c r="C7" s="17" t="s">
        <v>11</v>
      </c>
      <c r="D7" s="18" t="s">
        <v>60</v>
      </c>
      <c r="E7" s="19" t="s">
        <v>61</v>
      </c>
      <c r="F7" s="22" t="s">
        <v>62</v>
      </c>
      <c r="G7" s="20">
        <f>60001/1.19</f>
        <v>50421.008403361346</v>
      </c>
      <c r="H7" s="21">
        <f>G7*19%</f>
        <v>9579.9915966386561</v>
      </c>
      <c r="I7" s="20"/>
      <c r="J7" s="21">
        <f>G7+H7</f>
        <v>60001</v>
      </c>
      <c r="K7" s="22" t="s">
        <v>134</v>
      </c>
      <c r="L7" s="22" t="s">
        <v>63</v>
      </c>
    </row>
    <row r="8" spans="3:12" ht="50.55" customHeight="1">
      <c r="C8" s="17" t="s">
        <v>43</v>
      </c>
      <c r="D8" s="18" t="s">
        <v>64</v>
      </c>
      <c r="E8" s="25" t="s">
        <v>65</v>
      </c>
      <c r="F8" s="18" t="s">
        <v>62</v>
      </c>
      <c r="G8" s="20">
        <f>73900/1.19</f>
        <v>62100.840336134454</v>
      </c>
      <c r="H8" s="21">
        <f t="shared" ref="H8:H9" si="0">G8*19%</f>
        <v>11799.159663865546</v>
      </c>
      <c r="I8" s="20"/>
      <c r="J8" s="21">
        <f t="shared" ref="J8:J9" si="1">G8+H8</f>
        <v>73900</v>
      </c>
      <c r="K8" s="22" t="s">
        <v>134</v>
      </c>
      <c r="L8" s="22" t="s">
        <v>63</v>
      </c>
    </row>
    <row r="9" spans="3:12" ht="66.45" customHeight="1">
      <c r="C9" s="17" t="s">
        <v>13</v>
      </c>
      <c r="D9" s="18" t="s">
        <v>66</v>
      </c>
      <c r="E9" s="19" t="s">
        <v>67</v>
      </c>
      <c r="F9" s="18" t="s">
        <v>62</v>
      </c>
      <c r="G9" s="24">
        <f>45900/1.19</f>
        <v>38571.428571428572</v>
      </c>
      <c r="H9" s="21">
        <f t="shared" si="0"/>
        <v>7328.5714285714284</v>
      </c>
      <c r="I9" s="20"/>
      <c r="J9" s="21">
        <f t="shared" si="1"/>
        <v>45900</v>
      </c>
      <c r="K9" s="22" t="s">
        <v>134</v>
      </c>
      <c r="L9" s="22" t="s">
        <v>98</v>
      </c>
    </row>
    <row r="14" spans="3:12" ht="15" thickBot="1"/>
    <row r="15" spans="3:12" ht="16.2" thickBot="1">
      <c r="C15" s="109" t="s">
        <v>99</v>
      </c>
      <c r="D15" s="110"/>
      <c r="E15" s="110"/>
      <c r="F15" s="110"/>
      <c r="G15" s="110"/>
      <c r="H15" s="110"/>
      <c r="I15" s="110"/>
      <c r="J15" s="110"/>
      <c r="K15" s="110"/>
      <c r="L15" s="111"/>
    </row>
    <row r="16" spans="3:12" ht="15" thickBot="1">
      <c r="C16" s="49"/>
      <c r="D16" s="49"/>
      <c r="E16" s="49"/>
      <c r="F16" s="49"/>
      <c r="G16" s="49"/>
      <c r="H16" s="49"/>
      <c r="I16" s="49"/>
      <c r="J16" s="49"/>
      <c r="K16" s="49"/>
      <c r="L16" s="49"/>
    </row>
    <row r="17" spans="3:12" ht="63.45" customHeight="1" thickBot="1">
      <c r="C17" s="2" t="s">
        <v>1</v>
      </c>
      <c r="D17" s="50" t="s">
        <v>100</v>
      </c>
      <c r="E17" s="50" t="s">
        <v>101</v>
      </c>
      <c r="F17" s="50" t="s">
        <v>102</v>
      </c>
      <c r="G17" s="50" t="s">
        <v>103</v>
      </c>
      <c r="H17" s="51" t="s">
        <v>104</v>
      </c>
      <c r="I17" s="5" t="s">
        <v>105</v>
      </c>
      <c r="J17" s="41" t="s">
        <v>8</v>
      </c>
      <c r="K17" s="50" t="s">
        <v>106</v>
      </c>
      <c r="L17" s="50" t="s">
        <v>107</v>
      </c>
    </row>
    <row r="18" spans="3:12" ht="80.55" customHeight="1" thickBot="1">
      <c r="C18" s="2" t="s">
        <v>11</v>
      </c>
      <c r="D18" s="34" t="s">
        <v>25</v>
      </c>
      <c r="E18" s="68" t="s">
        <v>108</v>
      </c>
      <c r="F18" s="42" t="s">
        <v>109</v>
      </c>
      <c r="G18" s="44">
        <f>381800/1.19</f>
        <v>320840.33613445377</v>
      </c>
      <c r="H18" s="88">
        <f>G18*19%</f>
        <v>60959.663865546216</v>
      </c>
      <c r="I18" s="89"/>
      <c r="J18" s="90">
        <f>G18+H18</f>
        <v>381800</v>
      </c>
      <c r="K18" s="22" t="s">
        <v>134</v>
      </c>
      <c r="L18" s="34" t="s">
        <v>110</v>
      </c>
    </row>
    <row r="19" spans="3:12" ht="55.95" customHeight="1" thickBot="1">
      <c r="C19" s="2" t="s">
        <v>12</v>
      </c>
      <c r="D19" s="34" t="s">
        <v>111</v>
      </c>
      <c r="E19" s="56" t="s">
        <v>112</v>
      </c>
      <c r="F19" s="42" t="s">
        <v>109</v>
      </c>
      <c r="G19" s="57">
        <v>84.99</v>
      </c>
      <c r="H19" s="57">
        <v>0</v>
      </c>
      <c r="I19" s="58">
        <f>G19*4100</f>
        <v>348459</v>
      </c>
      <c r="J19" s="58">
        <f>I19</f>
        <v>348459</v>
      </c>
      <c r="K19" s="22" t="s">
        <v>134</v>
      </c>
      <c r="L19" s="34" t="s">
        <v>113</v>
      </c>
    </row>
    <row r="20" spans="3:12" ht="94.5" customHeight="1" thickBot="1">
      <c r="C20" s="2" t="s">
        <v>13</v>
      </c>
      <c r="D20" s="34" t="s">
        <v>143</v>
      </c>
      <c r="E20" s="56" t="s">
        <v>142</v>
      </c>
      <c r="F20" s="42" t="s">
        <v>109</v>
      </c>
      <c r="G20" s="46">
        <v>475000</v>
      </c>
      <c r="H20" s="57">
        <v>0</v>
      </c>
      <c r="I20" s="46"/>
      <c r="J20" s="58">
        <f>G20</f>
        <v>475000</v>
      </c>
      <c r="K20" s="22" t="s">
        <v>134</v>
      </c>
      <c r="L20" s="34" t="s">
        <v>144</v>
      </c>
    </row>
  </sheetData>
  <mergeCells count="2">
    <mergeCell ref="C4:L4"/>
    <mergeCell ref="C15:L15"/>
  </mergeCells>
  <hyperlinks>
    <hyperlink ref="E7" r:id="rId1" location="is_advertising=true&amp;searchVariation=MCO14742962&amp;position=5&amp;search_layout=stack&amp;type=pad&amp;tracking_id=31f14d75-b58b-4e2c-a4cf-543b10381fdb&amp;is_advertising=true&amp;ad_domain=VQCATCORE_LST&amp;ad_position=5&amp;ad_click_id=Nzc2NDdhM2MtYjdhMC00MWE5LThjMjAtZTY1M2IwZTI4MzBk" display="https://www.mercadolibre.com.co/kit-de-teclado-y-mouse-alambrico-genius-km-160-de-color-negro-en-espanol/p/MCO14742962?pdp_filters=item_id:MCO2527007796#is_advertising=true&amp;searchVariation=MCO14742962&amp;position=5&amp;search_layout=stack&amp;type=pad&amp;tracking_id=31f14d75-b58b-4e2c-a4cf-543b10381fdb&amp;is_advertising=true&amp;ad_domain=VQCATCORE_LST&amp;ad_position=5&amp;ad_click_id=Nzc2NDdhM2MtYjdhMC00MWE5LThjMjAtZTY1M2IwZTI4MzBk" xr:uid="{86F6B080-7F9D-4DA8-9492-470B5AAAFA11}"/>
    <hyperlink ref="E9" r:id="rId2" xr:uid="{F33B0E54-94D2-45B0-A805-B7F388EF2E6E}"/>
    <hyperlink ref="E18" r:id="rId3" location="polycard_client=search-nordic&amp;searchVariation=MCO30098641&amp;position=2&amp;search_layout=stack&amp;type=product&amp;tracking_id=9f785bd5-fab6-4d23-874c-c547f8f7f606&amp;wid=MCO1423105065&amp;sid=search" display="https://www.mercadolibre.com.co/koorui-24-full-hd-ips-monitor-monitores-de-computadora-75h/p/MCO30098641?pdp_filters=price%3A*-400000 - polycard_client=search-nordic&amp;searchVariation=MCO30098641&amp;position=2&amp;search_layout=stack&amp;type=product&amp;tracking_id=9f785bd5-fab6-4d23-874c-c547f8f7f606&amp;wid=MCO1423105065&amp;sid=search" xr:uid="{65CD2652-C4CC-4D1D-AF90-E331CFAE44C9}"/>
    <hyperlink ref="E19" r:id="rId4" xr:uid="{94215F59-0EA6-45A6-85D5-DAC30043C7EA}"/>
    <hyperlink ref="E20" r:id="rId5" xr:uid="{621545EF-2CF1-4774-99D4-59596A94DC6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292A-8824-4E28-ACF8-6757FDB461B3}">
  <dimension ref="B2:K8"/>
  <sheetViews>
    <sheetView zoomScale="70" zoomScaleNormal="70" workbookViewId="0">
      <selection activeCell="N5" sqref="N5"/>
    </sheetView>
  </sheetViews>
  <sheetFormatPr baseColWidth="10" defaultRowHeight="14.4"/>
  <cols>
    <col min="2" max="2" width="10.77734375" bestFit="1" customWidth="1"/>
    <col min="4" max="4" width="61.109375" customWidth="1"/>
    <col min="5" max="5" width="16.109375" bestFit="1" customWidth="1"/>
    <col min="6" max="6" width="9.21875" bestFit="1" customWidth="1"/>
    <col min="7" max="7" width="11.6640625" bestFit="1" customWidth="1"/>
    <col min="9" max="10" width="10.6640625" bestFit="1" customWidth="1"/>
    <col min="11" max="11" width="21" bestFit="1" customWidth="1"/>
  </cols>
  <sheetData>
    <row r="2" spans="2:11" ht="15" thickBot="1"/>
    <row r="3" spans="2:11" ht="16.2" thickBot="1">
      <c r="B3" s="109" t="s">
        <v>117</v>
      </c>
      <c r="C3" s="110"/>
      <c r="D3" s="110"/>
      <c r="E3" s="110"/>
      <c r="F3" s="110"/>
      <c r="G3" s="110"/>
      <c r="H3" s="110"/>
      <c r="I3" s="110"/>
      <c r="J3" s="110"/>
      <c r="K3" s="111"/>
    </row>
    <row r="4" spans="2:11" ht="15" thickBot="1">
      <c r="B4" s="1"/>
      <c r="C4" s="1"/>
      <c r="D4" s="1"/>
      <c r="E4" s="1"/>
      <c r="F4" s="1"/>
      <c r="G4" s="1"/>
      <c r="H4" s="1"/>
      <c r="I4" s="1"/>
      <c r="J4" s="1"/>
      <c r="K4" s="1"/>
    </row>
    <row r="5" spans="2:11" ht="70.05" customHeight="1" thickBot="1">
      <c r="B5" s="2" t="s">
        <v>1</v>
      </c>
      <c r="C5" s="38" t="s">
        <v>78</v>
      </c>
      <c r="D5" s="38" t="s">
        <v>79</v>
      </c>
      <c r="E5" s="38" t="s">
        <v>80</v>
      </c>
      <c r="F5" s="38" t="s">
        <v>81</v>
      </c>
      <c r="G5" s="39" t="s">
        <v>82</v>
      </c>
      <c r="H5" s="40" t="s">
        <v>83</v>
      </c>
      <c r="I5" s="41" t="s">
        <v>8</v>
      </c>
      <c r="J5" s="38" t="s">
        <v>84</v>
      </c>
      <c r="K5" s="38" t="s">
        <v>85</v>
      </c>
    </row>
    <row r="6" spans="2:11" ht="54.45" customHeight="1" thickBot="1">
      <c r="B6" s="2" t="s">
        <v>11</v>
      </c>
      <c r="C6" s="99" t="s">
        <v>25</v>
      </c>
      <c r="D6" s="100" t="s">
        <v>195</v>
      </c>
      <c r="E6" s="101" t="s">
        <v>196</v>
      </c>
      <c r="F6" s="102">
        <v>3478916</v>
      </c>
      <c r="G6" s="103">
        <v>660994.03359999997</v>
      </c>
      <c r="H6" s="104"/>
      <c r="I6" s="105">
        <v>4139910</v>
      </c>
      <c r="J6" s="34" t="s">
        <v>134</v>
      </c>
      <c r="K6" s="34" t="s">
        <v>201</v>
      </c>
    </row>
    <row r="7" spans="2:11" ht="61.5" customHeight="1" thickBot="1">
      <c r="B7" s="2" t="s">
        <v>12</v>
      </c>
      <c r="C7" s="99" t="s">
        <v>197</v>
      </c>
      <c r="D7" s="100" t="s">
        <v>198</v>
      </c>
      <c r="E7" s="101" t="s">
        <v>196</v>
      </c>
      <c r="F7" s="102">
        <v>3285643</v>
      </c>
      <c r="G7" s="106">
        <v>624272.14289999998</v>
      </c>
      <c r="H7" s="107"/>
      <c r="I7" s="108">
        <v>3909915</v>
      </c>
      <c r="J7" s="34" t="s">
        <v>134</v>
      </c>
      <c r="K7" s="34" t="s">
        <v>201</v>
      </c>
    </row>
    <row r="8" spans="2:11" ht="61.05" customHeight="1" thickBot="1">
      <c r="B8" s="2" t="s">
        <v>13</v>
      </c>
      <c r="C8" s="99" t="s">
        <v>199</v>
      </c>
      <c r="D8" s="100" t="s">
        <v>200</v>
      </c>
      <c r="E8" s="101" t="s">
        <v>196</v>
      </c>
      <c r="F8" s="101">
        <v>689</v>
      </c>
      <c r="G8" s="106">
        <v>0</v>
      </c>
      <c r="H8" s="53">
        <v>3100500</v>
      </c>
      <c r="I8" s="108">
        <v>3100500</v>
      </c>
      <c r="J8" s="34" t="s">
        <v>134</v>
      </c>
      <c r="K8" s="34" t="s">
        <v>201</v>
      </c>
    </row>
  </sheetData>
  <mergeCells count="1">
    <mergeCell ref="B3:K3"/>
  </mergeCells>
  <hyperlinks>
    <hyperlink ref="D6" r:id="rId1" location="polycard_client=search-nordic&amp;position=3&amp;search_layout=stack&amp;type=item&amp;tracking_id=92aafbae-c2a6-4dd4-bd33-f29909a991d9" display="https://articulo.mercadolibre.com.co/MCO-657775745-torre-cpu-intel-core-i9-11900-uhd-750-1tb-16gb-pc-_JM - polycard_client=search-nordic&amp;position=3&amp;search_layout=stack&amp;type=item&amp;tracking_id=92aafbae-c2a6-4dd4-bd33-f29909a991d9" xr:uid="{8335E72B-5F0C-45DD-85A1-AF489A526155}"/>
    <hyperlink ref="D7" r:id="rId2" xr:uid="{78147186-B0B4-4874-BCB9-E99C84631DC8}"/>
    <hyperlink ref="D8" r:id="rId3" xr:uid="{873A5324-0156-4F8B-B4D1-85B9CDA2DD9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02D21-FAF3-48CD-BCF2-1D4AD5020A75}">
  <dimension ref="C4:L20"/>
  <sheetViews>
    <sheetView zoomScale="70" zoomScaleNormal="70" workbookViewId="0">
      <selection activeCell="H9" sqref="H9"/>
    </sheetView>
  </sheetViews>
  <sheetFormatPr baseColWidth="10" defaultRowHeight="14.4"/>
  <cols>
    <col min="8" max="8" width="11.33203125" bestFit="1" customWidth="1"/>
  </cols>
  <sheetData>
    <row r="4" spans="3:12">
      <c r="C4" s="115" t="s">
        <v>59</v>
      </c>
      <c r="D4" s="116"/>
      <c r="E4" s="116"/>
      <c r="F4" s="116"/>
      <c r="G4" s="116"/>
      <c r="H4" s="116"/>
      <c r="I4" s="116"/>
      <c r="J4" s="116"/>
      <c r="K4" s="116"/>
      <c r="L4" s="117"/>
    </row>
    <row r="6" spans="3:12" ht="43.95" customHeight="1">
      <c r="C6" s="12" t="s">
        <v>1</v>
      </c>
      <c r="D6" s="13" t="s">
        <v>33</v>
      </c>
      <c r="E6" s="13" t="s">
        <v>34</v>
      </c>
      <c r="F6" s="13" t="s">
        <v>35</v>
      </c>
      <c r="G6" s="13" t="s">
        <v>36</v>
      </c>
      <c r="H6" s="14" t="s">
        <v>37</v>
      </c>
      <c r="I6" s="15" t="s">
        <v>38</v>
      </c>
      <c r="J6" s="16" t="s">
        <v>8</v>
      </c>
      <c r="K6" s="13" t="s">
        <v>39</v>
      </c>
      <c r="L6" s="13" t="s">
        <v>40</v>
      </c>
    </row>
    <row r="7" spans="3:12" ht="51.45" customHeight="1">
      <c r="C7" s="17" t="s">
        <v>11</v>
      </c>
      <c r="D7" s="18" t="s">
        <v>60</v>
      </c>
      <c r="E7" s="19" t="s">
        <v>61</v>
      </c>
      <c r="F7" s="22" t="s">
        <v>62</v>
      </c>
      <c r="G7" s="20">
        <f>60001/1.19</f>
        <v>50421.008403361346</v>
      </c>
      <c r="H7" s="21">
        <f>G7*19%</f>
        <v>9579.9915966386561</v>
      </c>
      <c r="I7" s="20"/>
      <c r="J7" s="21">
        <f>G7+H7</f>
        <v>60001</v>
      </c>
      <c r="K7" s="22" t="s">
        <v>134</v>
      </c>
      <c r="L7" s="22" t="s">
        <v>63</v>
      </c>
    </row>
    <row r="8" spans="3:12" ht="67.95" customHeight="1">
      <c r="C8" s="17" t="s">
        <v>43</v>
      </c>
      <c r="D8" s="18" t="s">
        <v>64</v>
      </c>
      <c r="E8" s="97" t="s">
        <v>65</v>
      </c>
      <c r="F8" s="18" t="s">
        <v>62</v>
      </c>
      <c r="G8" s="20">
        <f>73900/1.19</f>
        <v>62100.840336134454</v>
      </c>
      <c r="H8" s="21">
        <f>G8*19%</f>
        <v>11799.159663865546</v>
      </c>
      <c r="I8" s="20"/>
      <c r="J8" s="21">
        <f>G8+H8</f>
        <v>73900</v>
      </c>
      <c r="K8" s="22" t="s">
        <v>134</v>
      </c>
      <c r="L8" s="22" t="s">
        <v>63</v>
      </c>
    </row>
    <row r="9" spans="3:12" ht="76.05" customHeight="1">
      <c r="C9" s="17" t="s">
        <v>13</v>
      </c>
      <c r="D9" s="18" t="s">
        <v>66</v>
      </c>
      <c r="E9" s="97" t="s">
        <v>67</v>
      </c>
      <c r="F9" s="18" t="s">
        <v>62</v>
      </c>
      <c r="G9" s="24">
        <v>45900</v>
      </c>
      <c r="H9" s="21">
        <v>0</v>
      </c>
      <c r="I9" s="20"/>
      <c r="J9" s="21">
        <f>G9</f>
        <v>45900</v>
      </c>
      <c r="K9" s="22" t="s">
        <v>134</v>
      </c>
      <c r="L9" s="22" t="s">
        <v>98</v>
      </c>
    </row>
    <row r="14" spans="3:12" ht="15" thickBot="1"/>
    <row r="15" spans="3:12" ht="16.2" thickBot="1">
      <c r="C15" s="109" t="s">
        <v>99</v>
      </c>
      <c r="D15" s="110"/>
      <c r="E15" s="110"/>
      <c r="F15" s="110"/>
      <c r="G15" s="110"/>
      <c r="H15" s="110"/>
      <c r="I15" s="110"/>
      <c r="J15" s="110"/>
      <c r="K15" s="110"/>
      <c r="L15" s="111"/>
    </row>
    <row r="16" spans="3:12" ht="15" thickBot="1">
      <c r="C16" s="49"/>
      <c r="D16" s="49"/>
      <c r="E16" s="49"/>
      <c r="F16" s="49"/>
      <c r="G16" s="49"/>
      <c r="H16" s="49"/>
      <c r="I16" s="49"/>
      <c r="J16" s="49"/>
      <c r="K16" s="49"/>
      <c r="L16" s="49"/>
    </row>
    <row r="17" spans="3:12" ht="52.05" customHeight="1" thickBot="1">
      <c r="C17" s="2" t="s">
        <v>1</v>
      </c>
      <c r="D17" s="50" t="s">
        <v>100</v>
      </c>
      <c r="E17" s="50" t="s">
        <v>101</v>
      </c>
      <c r="F17" s="50" t="s">
        <v>102</v>
      </c>
      <c r="G17" s="50" t="s">
        <v>103</v>
      </c>
      <c r="H17" s="51" t="s">
        <v>104</v>
      </c>
      <c r="I17" s="5" t="s">
        <v>105</v>
      </c>
      <c r="J17" s="41" t="s">
        <v>8</v>
      </c>
      <c r="K17" s="50" t="s">
        <v>106</v>
      </c>
      <c r="L17" s="50" t="s">
        <v>107</v>
      </c>
    </row>
    <row r="18" spans="3:12" ht="54.45" customHeight="1" thickBot="1">
      <c r="C18" s="2" t="s">
        <v>11</v>
      </c>
      <c r="D18" s="7" t="s">
        <v>25</v>
      </c>
      <c r="E18" s="48" t="s">
        <v>108</v>
      </c>
      <c r="F18" s="52" t="s">
        <v>109</v>
      </c>
      <c r="G18" s="53">
        <f>381800/1.19</f>
        <v>320840.33613445377</v>
      </c>
      <c r="H18" s="54">
        <f>G18*19%</f>
        <v>60959.663865546216</v>
      </c>
      <c r="I18" s="85"/>
      <c r="J18" s="55">
        <f>G18+H18</f>
        <v>381800</v>
      </c>
      <c r="K18" s="22" t="s">
        <v>134</v>
      </c>
      <c r="L18" s="7" t="s">
        <v>110</v>
      </c>
    </row>
    <row r="19" spans="3:12" ht="66" customHeight="1" thickBot="1">
      <c r="C19" s="2" t="s">
        <v>12</v>
      </c>
      <c r="D19" s="34" t="s">
        <v>111</v>
      </c>
      <c r="E19" s="56" t="s">
        <v>112</v>
      </c>
      <c r="F19" s="42" t="s">
        <v>109</v>
      </c>
      <c r="G19" s="57">
        <v>84.99</v>
      </c>
      <c r="H19" s="57">
        <v>0</v>
      </c>
      <c r="I19" s="58">
        <f>G19*4100</f>
        <v>348459</v>
      </c>
      <c r="J19" s="58">
        <f>I19</f>
        <v>348459</v>
      </c>
      <c r="K19" s="22" t="s">
        <v>134</v>
      </c>
      <c r="L19" s="34" t="s">
        <v>113</v>
      </c>
    </row>
    <row r="20" spans="3:12" ht="54" customHeight="1" thickBot="1">
      <c r="C20" s="2" t="s">
        <v>13</v>
      </c>
      <c r="D20" s="34" t="s">
        <v>143</v>
      </c>
      <c r="E20" s="56" t="s">
        <v>142</v>
      </c>
      <c r="F20" s="42" t="s">
        <v>109</v>
      </c>
      <c r="G20" s="46">
        <f>475000/1.19</f>
        <v>399159.66386554623</v>
      </c>
      <c r="H20" s="57">
        <f>G20*19%</f>
        <v>75840.336134453784</v>
      </c>
      <c r="I20" s="46"/>
      <c r="J20" s="58">
        <f>G20+H20</f>
        <v>475000</v>
      </c>
      <c r="K20" s="22" t="s">
        <v>134</v>
      </c>
      <c r="L20" s="34" t="s">
        <v>149</v>
      </c>
    </row>
  </sheetData>
  <mergeCells count="2">
    <mergeCell ref="C4:L4"/>
    <mergeCell ref="C15:L15"/>
  </mergeCells>
  <hyperlinks>
    <hyperlink ref="E7" r:id="rId1" location="is_advertising=true&amp;searchVariation=MCO14742962&amp;position=5&amp;search_layout=stack&amp;type=pad&amp;tracking_id=31f14d75-b58b-4e2c-a4cf-543b10381fdb&amp;is_advertising=true&amp;ad_domain=VQCATCORE_LST&amp;ad_position=5&amp;ad_click_id=Nzc2NDdhM2MtYjdhMC00MWE5LThjMjAtZTY1M2IwZTI4MzBk" display="https://www.mercadolibre.com.co/kit-de-teclado-y-mouse-alambrico-genius-km-160-de-color-negro-en-espanol/p/MCO14742962?pdp_filters=item_id:MCO2527007796#is_advertising=true&amp;searchVariation=MCO14742962&amp;position=5&amp;search_layout=stack&amp;type=pad&amp;tracking_id=31f14d75-b58b-4e2c-a4cf-543b10381fdb&amp;is_advertising=true&amp;ad_domain=VQCATCORE_LST&amp;ad_position=5&amp;ad_click_id=Nzc2NDdhM2MtYjdhMC00MWE5LThjMjAtZTY1M2IwZTI4MzBk" xr:uid="{AD113463-2168-40D6-AA40-E11F37406A1D}"/>
    <hyperlink ref="E18" r:id="rId2" location="polycard_client=search-nordic&amp;searchVariation=MCO30098641&amp;position=2&amp;search_layout=stack&amp;type=product&amp;tracking_id=9f785bd5-fab6-4d23-874c-c547f8f7f606&amp;wid=MCO1423105065&amp;sid=search" display="https://www.mercadolibre.com.co/koorui-24-full-hd-ips-monitor-monitores-de-computadora-75h/p/MCO30098641?pdp_filters=price%3A*-400000 - polycard_client=search-nordic&amp;searchVariation=MCO30098641&amp;position=2&amp;search_layout=stack&amp;type=product&amp;tracking_id=9f785bd5-fab6-4d23-874c-c547f8f7f606&amp;wid=MCO1423105065&amp;sid=search" xr:uid="{249AAAF1-57A1-47AF-9BB2-4CBB3B2BA597}"/>
    <hyperlink ref="E19" r:id="rId3" xr:uid="{8FEA3681-20EC-4254-BBBB-120E2649DB04}"/>
    <hyperlink ref="E20" r:id="rId4" xr:uid="{E977891F-187A-42C4-B77C-996A381550B2}"/>
    <hyperlink ref="E8" r:id="rId5" xr:uid="{FF82E5CB-3EF5-4011-8F2E-03DD54727148}"/>
    <hyperlink ref="E9" r:id="rId6" xr:uid="{DADC40C5-CB80-4D0D-9FE8-8388397FAE2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A036A-3030-4160-AC79-D8DD5E8C57D7}">
  <dimension ref="B1:K8"/>
  <sheetViews>
    <sheetView zoomScale="70" zoomScaleNormal="70" workbookViewId="0">
      <selection activeCell="D8" sqref="D8"/>
    </sheetView>
  </sheetViews>
  <sheetFormatPr baseColWidth="10" defaultRowHeight="14.4"/>
  <cols>
    <col min="3" max="3" width="10.109375" bestFit="1" customWidth="1"/>
    <col min="4" max="4" width="34.5546875" customWidth="1"/>
    <col min="5" max="5" width="26.44140625" bestFit="1" customWidth="1"/>
    <col min="6" max="6" width="9.5546875" bestFit="1" customWidth="1"/>
    <col min="7" max="7" width="11.77734375" bestFit="1" customWidth="1"/>
    <col min="9" max="9" width="17.21875" customWidth="1"/>
    <col min="11" max="11" width="16.6640625" customWidth="1"/>
  </cols>
  <sheetData>
    <row r="1" spans="2:11" ht="19.5" customHeight="1"/>
    <row r="2" spans="2:11" ht="33.450000000000003" customHeight="1" thickBot="1"/>
    <row r="3" spans="2:11" ht="16.2" thickBot="1">
      <c r="B3" s="118" t="s">
        <v>77</v>
      </c>
      <c r="C3" s="119"/>
      <c r="D3" s="119"/>
      <c r="E3" s="119"/>
      <c r="F3" s="119"/>
      <c r="G3" s="119"/>
      <c r="H3" s="119"/>
      <c r="I3" s="119"/>
      <c r="J3" s="119"/>
      <c r="K3" s="120"/>
    </row>
    <row r="4" spans="2:11" ht="15" thickBot="1">
      <c r="B4" s="62"/>
      <c r="C4" s="62"/>
      <c r="D4" s="62"/>
      <c r="E4" s="62"/>
      <c r="F4" s="62"/>
      <c r="G4" s="62"/>
      <c r="H4" s="62"/>
      <c r="I4" s="62"/>
      <c r="J4" s="62"/>
      <c r="K4" s="62"/>
    </row>
    <row r="5" spans="2:11" ht="64.05" customHeight="1" thickBot="1">
      <c r="B5" s="63" t="s">
        <v>1</v>
      </c>
      <c r="C5" s="64" t="s">
        <v>2</v>
      </c>
      <c r="D5" s="64" t="s">
        <v>3</v>
      </c>
      <c r="E5" s="64" t="s">
        <v>4</v>
      </c>
      <c r="F5" s="64" t="s">
        <v>5</v>
      </c>
      <c r="G5" s="65" t="s">
        <v>6</v>
      </c>
      <c r="H5" s="66" t="s">
        <v>115</v>
      </c>
      <c r="I5" s="67" t="s">
        <v>8</v>
      </c>
      <c r="J5" s="64" t="s">
        <v>9</v>
      </c>
      <c r="K5" s="64" t="s">
        <v>10</v>
      </c>
    </row>
    <row r="6" spans="2:11" ht="48.45" customHeight="1" thickBot="1">
      <c r="B6" s="63" t="s">
        <v>11</v>
      </c>
      <c r="C6" s="70" t="s">
        <v>68</v>
      </c>
      <c r="D6" s="68" t="s">
        <v>69</v>
      </c>
      <c r="E6" s="70" t="s">
        <v>70</v>
      </c>
      <c r="F6" s="35">
        <f>1679000/1.19</f>
        <v>1410924.3697478992</v>
      </c>
      <c r="G6" s="34">
        <f>F6*19%</f>
        <v>268075.63025210088</v>
      </c>
      <c r="H6" s="84"/>
      <c r="I6" s="35">
        <f>F6+G6</f>
        <v>1679000</v>
      </c>
      <c r="J6" s="34" t="s">
        <v>134</v>
      </c>
      <c r="K6" s="70" t="s">
        <v>71</v>
      </c>
    </row>
    <row r="7" spans="2:11" ht="44.55" customHeight="1" thickBot="1">
      <c r="B7" s="63" t="s">
        <v>12</v>
      </c>
      <c r="C7" s="70" t="s">
        <v>72</v>
      </c>
      <c r="D7" s="68" t="s">
        <v>73</v>
      </c>
      <c r="E7" s="70" t="s">
        <v>74</v>
      </c>
      <c r="F7" s="35">
        <f>2009400/1.19</f>
        <v>1688571.4285714286</v>
      </c>
      <c r="G7" s="34">
        <f>F7*19%</f>
        <v>320828.57142857142</v>
      </c>
      <c r="H7" s="84"/>
      <c r="I7" s="35">
        <f t="shared" ref="I7:I8" si="0">F7+G7</f>
        <v>2009400</v>
      </c>
      <c r="J7" s="34" t="s">
        <v>134</v>
      </c>
      <c r="K7" s="34" t="s">
        <v>71</v>
      </c>
    </row>
    <row r="8" spans="2:11" ht="49.5" customHeight="1" thickBot="1">
      <c r="B8" s="63" t="s">
        <v>13</v>
      </c>
      <c r="C8" s="70" t="s">
        <v>25</v>
      </c>
      <c r="D8" s="48" t="s">
        <v>75</v>
      </c>
      <c r="E8" s="70" t="s">
        <v>76</v>
      </c>
      <c r="F8" s="71">
        <f>1915900/1.19</f>
        <v>1610000</v>
      </c>
      <c r="G8" s="34">
        <f>F8*19%</f>
        <v>305900</v>
      </c>
      <c r="H8" s="84"/>
      <c r="I8" s="35">
        <f t="shared" si="0"/>
        <v>1915900</v>
      </c>
      <c r="J8" s="34" t="s">
        <v>134</v>
      </c>
      <c r="K8" s="70" t="s">
        <v>71</v>
      </c>
    </row>
  </sheetData>
  <mergeCells count="1">
    <mergeCell ref="B3:K3"/>
  </mergeCells>
  <hyperlinks>
    <hyperlink ref="D6" r:id="rId1" xr:uid="{9D8E624A-6169-4B4D-AC8A-21B40CD2372F}"/>
    <hyperlink ref="D7" r:id="rId2" xr:uid="{1301AF3B-AA40-4861-9311-F5224C81D4FB}"/>
    <hyperlink ref="D8" r:id="rId3" location="polycard_client=search-nordic&amp;searchVariation=MCO27777790&amp;position=2&amp;search_layout=stack&amp;type=product&amp;tracking_id=fcd1413a-f1a1-4737-965e-941e093b2183&amp;wid=MCO2342512982&amp;sid=search" display="https://www.mercadolibre.com.co/tablet-lenovo-tab-p12-tb370fu-127-8gb-256gb-con-teclado-pen-plus-color-gris/p/MCO27777790#polycard_client=search-nordic&amp;searchVariation=MCO27777790&amp;position=2&amp;search_layout=stack&amp;type=product&amp;tracking_id=fcd1413a-f1a1-4737-965e-941e093b2183&amp;wid=MCO2342512982&amp;sid=search" xr:uid="{ACC00684-D9F6-4F4E-B041-7252A37CF22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03B87-25FC-408F-8E76-95201184A1C6}">
  <dimension ref="C3:L9"/>
  <sheetViews>
    <sheetView topLeftCell="A2" zoomScale="90" zoomScaleNormal="90" workbookViewId="0">
      <selection activeCell="F9" sqref="F9"/>
    </sheetView>
  </sheetViews>
  <sheetFormatPr baseColWidth="10" defaultRowHeight="14.4"/>
  <sheetData>
    <row r="3" spans="3:12" ht="15" thickBot="1"/>
    <row r="4" spans="3:12" ht="16.2" thickBot="1">
      <c r="C4" s="109" t="s">
        <v>130</v>
      </c>
      <c r="D4" s="110"/>
      <c r="E4" s="110"/>
      <c r="F4" s="110"/>
      <c r="G4" s="110"/>
      <c r="H4" s="110"/>
      <c r="I4" s="110"/>
      <c r="J4" s="110"/>
      <c r="K4" s="110"/>
      <c r="L4" s="111"/>
    </row>
    <row r="5" spans="3:12" ht="15" thickBot="1">
      <c r="C5" s="1"/>
      <c r="D5" s="1"/>
      <c r="E5" s="1"/>
      <c r="F5" s="1"/>
      <c r="G5" s="1"/>
      <c r="H5" s="1"/>
      <c r="I5" s="1"/>
      <c r="J5" s="1"/>
      <c r="K5" s="1"/>
      <c r="L5" s="1"/>
    </row>
    <row r="6" spans="3:12" ht="47.55" customHeight="1" thickBot="1">
      <c r="C6" s="2" t="s">
        <v>1</v>
      </c>
      <c r="D6" s="3" t="s">
        <v>2</v>
      </c>
      <c r="E6" s="3" t="s">
        <v>3</v>
      </c>
      <c r="F6" s="3" t="s">
        <v>4</v>
      </c>
      <c r="G6" s="3" t="s">
        <v>5</v>
      </c>
      <c r="H6" s="4" t="s">
        <v>6</v>
      </c>
      <c r="I6" s="5" t="s">
        <v>7</v>
      </c>
      <c r="J6" s="6" t="s">
        <v>8</v>
      </c>
      <c r="K6" s="3" t="s">
        <v>9</v>
      </c>
      <c r="L6" s="3" t="s">
        <v>10</v>
      </c>
    </row>
    <row r="7" spans="3:12" ht="64.95" customHeight="1" thickBot="1">
      <c r="C7" s="2" t="s">
        <v>11</v>
      </c>
      <c r="D7" s="28" t="s">
        <v>41</v>
      </c>
      <c r="E7" s="10" t="s">
        <v>188</v>
      </c>
      <c r="F7" s="8" t="s">
        <v>190</v>
      </c>
      <c r="G7" s="33">
        <v>1463</v>
      </c>
      <c r="H7" s="74">
        <v>0</v>
      </c>
      <c r="I7" s="91">
        <f>G7*4100</f>
        <v>5998300</v>
      </c>
      <c r="J7" s="35">
        <f>I7</f>
        <v>5998300</v>
      </c>
      <c r="K7" s="34" t="s">
        <v>134</v>
      </c>
      <c r="L7" s="34" t="s">
        <v>187</v>
      </c>
    </row>
    <row r="8" spans="3:12" ht="52.95" customHeight="1" thickBot="1">
      <c r="C8" s="2" t="s">
        <v>12</v>
      </c>
      <c r="D8" s="28" t="s">
        <v>16</v>
      </c>
      <c r="E8" s="10" t="s">
        <v>189</v>
      </c>
      <c r="F8" s="8" t="s">
        <v>190</v>
      </c>
      <c r="G8" s="35">
        <v>2514100</v>
      </c>
      <c r="H8" s="74">
        <v>0</v>
      </c>
      <c r="I8" s="91">
        <f>G8+H8</f>
        <v>2514100</v>
      </c>
      <c r="J8" s="35">
        <f>G8+H8</f>
        <v>2514100</v>
      </c>
      <c r="K8" s="34" t="s">
        <v>134</v>
      </c>
      <c r="L8" s="34" t="s">
        <v>193</v>
      </c>
    </row>
    <row r="9" spans="3:12" ht="50.55" customHeight="1" thickBot="1">
      <c r="C9" s="2" t="s">
        <v>13</v>
      </c>
      <c r="D9" s="28" t="s">
        <v>191</v>
      </c>
      <c r="E9" s="10" t="s">
        <v>192</v>
      </c>
      <c r="F9" s="8" t="s">
        <v>190</v>
      </c>
      <c r="G9" s="35">
        <v>5554234</v>
      </c>
      <c r="H9" s="74">
        <v>0</v>
      </c>
      <c r="I9" s="91">
        <f>G9+H9</f>
        <v>5554234</v>
      </c>
      <c r="J9" s="35">
        <f t="shared" ref="J9" si="0">G9+H9</f>
        <v>5554234</v>
      </c>
      <c r="K9" s="34" t="s">
        <v>134</v>
      </c>
      <c r="L9" s="34" t="s">
        <v>194</v>
      </c>
    </row>
  </sheetData>
  <mergeCells count="1">
    <mergeCell ref="C4:L4"/>
  </mergeCells>
  <hyperlinks>
    <hyperlink ref="E7" r:id="rId1" xr:uid="{B38AB970-C827-4012-8198-C7F28E7EC06D}"/>
    <hyperlink ref="E8" r:id="rId2" xr:uid="{248EBD4A-A063-44B9-A80A-DDFF44464C8C}"/>
    <hyperlink ref="E9" r:id="rId3" xr:uid="{FBCF6698-CD79-4890-B14F-076408DBB15A}"/>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F8C1C-B9C5-47FB-885A-CD2B8DD0D3AF}">
  <dimension ref="C3:L9"/>
  <sheetViews>
    <sheetView zoomScale="70" zoomScaleNormal="70" workbookViewId="0">
      <selection activeCell="K9" sqref="K9"/>
    </sheetView>
  </sheetViews>
  <sheetFormatPr baseColWidth="10" defaultRowHeight="14.4"/>
  <sheetData>
    <row r="3" spans="3:12" ht="15" thickBot="1"/>
    <row r="4" spans="3:12" ht="16.2" thickBot="1">
      <c r="C4" s="109" t="s">
        <v>130</v>
      </c>
      <c r="D4" s="110"/>
      <c r="E4" s="110"/>
      <c r="F4" s="110"/>
      <c r="G4" s="110"/>
      <c r="H4" s="110"/>
      <c r="I4" s="110"/>
      <c r="J4" s="110"/>
      <c r="K4" s="110"/>
      <c r="L4" s="111"/>
    </row>
    <row r="5" spans="3:12" ht="15" thickBot="1">
      <c r="C5" s="1"/>
      <c r="D5" s="1"/>
      <c r="E5" s="1"/>
      <c r="F5" s="1"/>
      <c r="G5" s="1"/>
      <c r="H5" s="1"/>
      <c r="I5" s="1"/>
      <c r="J5" s="1"/>
      <c r="K5" s="1"/>
      <c r="L5" s="1"/>
    </row>
    <row r="6" spans="3:12" ht="58.05" customHeight="1" thickBot="1">
      <c r="C6" s="2" t="s">
        <v>1</v>
      </c>
      <c r="D6" s="3" t="s">
        <v>2</v>
      </c>
      <c r="E6" s="3" t="s">
        <v>3</v>
      </c>
      <c r="F6" s="3" t="s">
        <v>4</v>
      </c>
      <c r="G6" s="3" t="s">
        <v>5</v>
      </c>
      <c r="H6" s="4" t="s">
        <v>6</v>
      </c>
      <c r="I6" s="5" t="s">
        <v>7</v>
      </c>
      <c r="J6" s="6" t="s">
        <v>8</v>
      </c>
      <c r="K6" s="3" t="s">
        <v>9</v>
      </c>
      <c r="L6" s="3" t="s">
        <v>10</v>
      </c>
    </row>
    <row r="7" spans="3:12" ht="49.95" customHeight="1" thickBot="1">
      <c r="C7" s="2" t="s">
        <v>11</v>
      </c>
      <c r="D7" s="28" t="s">
        <v>56</v>
      </c>
      <c r="E7" s="10" t="s">
        <v>171</v>
      </c>
      <c r="F7" s="8" t="s">
        <v>53</v>
      </c>
      <c r="G7" s="33">
        <v>38900</v>
      </c>
      <c r="H7" s="74">
        <v>867</v>
      </c>
      <c r="I7" s="91">
        <f>G7+H7</f>
        <v>39767</v>
      </c>
      <c r="J7" s="35">
        <f>G7+H7</f>
        <v>39767</v>
      </c>
      <c r="K7" s="34" t="s">
        <v>134</v>
      </c>
      <c r="L7" s="34" t="s">
        <v>176</v>
      </c>
    </row>
    <row r="8" spans="3:12" ht="38.549999999999997" customHeight="1" thickBot="1">
      <c r="C8" s="2" t="s">
        <v>12</v>
      </c>
      <c r="D8" s="28" t="s">
        <v>51</v>
      </c>
      <c r="E8" s="10" t="s">
        <v>173</v>
      </c>
      <c r="F8" s="8" t="s">
        <v>53</v>
      </c>
      <c r="G8" s="35">
        <v>12</v>
      </c>
      <c r="H8" s="74">
        <v>0</v>
      </c>
      <c r="I8" s="91">
        <f>G8*4100</f>
        <v>49200</v>
      </c>
      <c r="J8" s="35">
        <f>I8</f>
        <v>49200</v>
      </c>
      <c r="K8" s="34" t="s">
        <v>134</v>
      </c>
      <c r="L8" s="34" t="s">
        <v>172</v>
      </c>
    </row>
    <row r="9" spans="3:12" ht="72" customHeight="1" thickBot="1">
      <c r="C9" s="2" t="s">
        <v>13</v>
      </c>
      <c r="D9" s="28" t="s">
        <v>175</v>
      </c>
      <c r="E9" s="10" t="s">
        <v>174</v>
      </c>
      <c r="F9" s="8" t="s">
        <v>53</v>
      </c>
      <c r="G9" s="35">
        <v>39990</v>
      </c>
      <c r="H9" s="74">
        <v>0</v>
      </c>
      <c r="I9" s="98"/>
      <c r="J9" s="35">
        <f t="shared" ref="J9" si="0">G9+H9</f>
        <v>39990</v>
      </c>
      <c r="K9" s="34" t="s">
        <v>134</v>
      </c>
      <c r="L9" s="34" t="s">
        <v>177</v>
      </c>
    </row>
  </sheetData>
  <mergeCells count="1">
    <mergeCell ref="C4:L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41106-4059-43BF-83FE-53B5875868E0}">
  <dimension ref="C3:L11"/>
  <sheetViews>
    <sheetView zoomScale="70" zoomScaleNormal="70" workbookViewId="0">
      <selection activeCell="J7" sqref="J7"/>
    </sheetView>
  </sheetViews>
  <sheetFormatPr baseColWidth="10" defaultRowHeight="14.4"/>
  <cols>
    <col min="8" max="8" width="13.44140625" bestFit="1" customWidth="1"/>
  </cols>
  <sheetData>
    <row r="3" spans="3:12" ht="15" thickBot="1"/>
    <row r="4" spans="3:12" ht="16.2" thickBot="1">
      <c r="C4" s="109" t="s">
        <v>130</v>
      </c>
      <c r="D4" s="110"/>
      <c r="E4" s="110"/>
      <c r="F4" s="110"/>
      <c r="G4" s="110"/>
      <c r="H4" s="110"/>
      <c r="I4" s="110"/>
      <c r="J4" s="110"/>
      <c r="K4" s="110"/>
      <c r="L4" s="111"/>
    </row>
    <row r="5" spans="3:12" ht="15" thickBot="1">
      <c r="C5" s="1"/>
      <c r="D5" s="1"/>
      <c r="E5" s="1"/>
      <c r="F5" s="1"/>
      <c r="G5" s="1"/>
      <c r="H5" s="1"/>
      <c r="I5" s="1"/>
      <c r="J5" s="1"/>
      <c r="K5" s="1"/>
      <c r="L5" s="1"/>
    </row>
    <row r="6" spans="3:12" ht="75.45" customHeight="1" thickBot="1">
      <c r="C6" s="2" t="s">
        <v>1</v>
      </c>
      <c r="D6" s="3" t="s">
        <v>2</v>
      </c>
      <c r="E6" s="3" t="s">
        <v>3</v>
      </c>
      <c r="F6" s="3" t="s">
        <v>4</v>
      </c>
      <c r="G6" s="3" t="s">
        <v>5</v>
      </c>
      <c r="H6" s="4" t="s">
        <v>6</v>
      </c>
      <c r="I6" s="5" t="s">
        <v>7</v>
      </c>
      <c r="J6" s="6" t="s">
        <v>8</v>
      </c>
      <c r="K6" s="3" t="s">
        <v>9</v>
      </c>
      <c r="L6" s="3" t="s">
        <v>10</v>
      </c>
    </row>
    <row r="7" spans="3:12" ht="52.5" customHeight="1" thickBot="1">
      <c r="C7" s="2" t="s">
        <v>11</v>
      </c>
      <c r="D7" s="28" t="s">
        <v>150</v>
      </c>
      <c r="E7" s="10" t="s">
        <v>156</v>
      </c>
      <c r="F7" s="8" t="s">
        <v>186</v>
      </c>
      <c r="G7" s="33">
        <f>165900/1.19</f>
        <v>139411.76470588235</v>
      </c>
      <c r="H7" s="69">
        <f>G7*19%</f>
        <v>26488.235294117647</v>
      </c>
      <c r="I7" s="82"/>
      <c r="J7" s="35">
        <f t="shared" ref="J7:J8" si="0">G7+H7</f>
        <v>165900</v>
      </c>
      <c r="K7" s="34" t="s">
        <v>134</v>
      </c>
      <c r="L7" s="34" t="s">
        <v>155</v>
      </c>
    </row>
    <row r="8" spans="3:12" ht="54" customHeight="1" thickBot="1">
      <c r="C8" s="2" t="s">
        <v>12</v>
      </c>
      <c r="D8" s="28" t="s">
        <v>151</v>
      </c>
      <c r="E8" s="10" t="s">
        <v>157</v>
      </c>
      <c r="F8" s="8" t="s">
        <v>186</v>
      </c>
      <c r="G8" s="35">
        <f>76792/1.19</f>
        <v>64531.092436974795</v>
      </c>
      <c r="H8" s="69">
        <f t="shared" ref="H8:H9" si="1">G8*19%</f>
        <v>12260.907563025212</v>
      </c>
      <c r="I8" s="82"/>
      <c r="J8" s="35">
        <f t="shared" si="0"/>
        <v>76792</v>
      </c>
      <c r="K8" s="34" t="s">
        <v>134</v>
      </c>
      <c r="L8" s="34" t="s">
        <v>155</v>
      </c>
    </row>
    <row r="9" spans="3:12" ht="34.5" customHeight="1" thickBot="1">
      <c r="C9" s="2" t="s">
        <v>13</v>
      </c>
      <c r="D9" s="28" t="s">
        <v>152</v>
      </c>
      <c r="E9" s="10" t="s">
        <v>158</v>
      </c>
      <c r="F9" s="8" t="s">
        <v>186</v>
      </c>
      <c r="G9" s="35">
        <f>84900/1.19</f>
        <v>71344.537815126052</v>
      </c>
      <c r="H9" s="69">
        <f t="shared" si="1"/>
        <v>13555.46218487395</v>
      </c>
      <c r="I9" s="92"/>
      <c r="J9" s="35">
        <f>G9+H9</f>
        <v>84900</v>
      </c>
      <c r="K9" s="34" t="s">
        <v>134</v>
      </c>
      <c r="L9" s="34" t="s">
        <v>155</v>
      </c>
    </row>
    <row r="11" spans="3:12">
      <c r="I11" s="93"/>
    </row>
  </sheetData>
  <mergeCells count="1">
    <mergeCell ref="C4:L4"/>
  </mergeCells>
  <hyperlinks>
    <hyperlink ref="E7" r:id="rId1" xr:uid="{4ABBC0CB-F383-4DF5-B39C-823CBAB3A51F}"/>
    <hyperlink ref="E8" r:id="rId2" xr:uid="{527C4ED1-0097-4051-BC56-8062A64AEEFF}"/>
    <hyperlink ref="E9" r:id="rId3" xr:uid="{E63ABE99-4A1D-4357-A28A-69B97300E02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027F4-757A-4B65-92EF-0F59A60F45F2}">
  <dimension ref="C2:L9"/>
  <sheetViews>
    <sheetView topLeftCell="A5" zoomScale="70" zoomScaleNormal="70" workbookViewId="0">
      <selection activeCell="C4" sqref="C4:L4"/>
    </sheetView>
  </sheetViews>
  <sheetFormatPr baseColWidth="10" defaultRowHeight="14.4"/>
  <cols>
    <col min="3" max="3" width="11.77734375" bestFit="1" customWidth="1"/>
    <col min="4" max="4" width="14.33203125" bestFit="1" customWidth="1"/>
    <col min="5" max="5" width="22.77734375" customWidth="1"/>
    <col min="7" max="7" width="15.21875" customWidth="1"/>
    <col min="8" max="8" width="9.21875" bestFit="1" customWidth="1"/>
    <col min="9" max="9" width="8.5546875" bestFit="1" customWidth="1"/>
    <col min="10" max="10" width="11.5546875" customWidth="1"/>
    <col min="12" max="12" width="12.5546875" bestFit="1" customWidth="1"/>
  </cols>
  <sheetData>
    <row r="2" spans="3:12">
      <c r="E2" t="s">
        <v>153</v>
      </c>
    </row>
    <row r="3" spans="3:12" ht="15" thickBot="1"/>
    <row r="4" spans="3:12" ht="16.2" thickBot="1">
      <c r="C4" s="109" t="s">
        <v>130</v>
      </c>
      <c r="D4" s="110"/>
      <c r="E4" s="110"/>
      <c r="F4" s="110"/>
      <c r="G4" s="110"/>
      <c r="H4" s="110"/>
      <c r="I4" s="110"/>
      <c r="J4" s="110"/>
      <c r="K4" s="110"/>
      <c r="L4" s="111"/>
    </row>
    <row r="5" spans="3:12" ht="15" thickBot="1">
      <c r="C5" s="1"/>
      <c r="D5" s="1"/>
      <c r="E5" s="1"/>
      <c r="F5" s="1"/>
      <c r="G5" s="1"/>
      <c r="H5" s="1"/>
      <c r="I5" s="1"/>
      <c r="J5" s="1"/>
      <c r="K5" s="1"/>
      <c r="L5" s="1"/>
    </row>
    <row r="6" spans="3:12" ht="159" thickBot="1">
      <c r="C6" s="2" t="s">
        <v>1</v>
      </c>
      <c r="D6" s="3" t="s">
        <v>2</v>
      </c>
      <c r="E6" s="3" t="s">
        <v>3</v>
      </c>
      <c r="F6" s="3" t="s">
        <v>4</v>
      </c>
      <c r="G6" s="3" t="s">
        <v>5</v>
      </c>
      <c r="H6" s="4" t="s">
        <v>6</v>
      </c>
      <c r="I6" s="5" t="s">
        <v>7</v>
      </c>
      <c r="J6" s="6" t="s">
        <v>8</v>
      </c>
      <c r="K6" s="3" t="s">
        <v>9</v>
      </c>
      <c r="L6" s="3" t="s">
        <v>10</v>
      </c>
    </row>
    <row r="7" spans="3:12" ht="64.5" customHeight="1" thickBot="1">
      <c r="C7" s="2" t="s">
        <v>11</v>
      </c>
      <c r="D7" s="28" t="s">
        <v>14</v>
      </c>
      <c r="E7" s="32" t="s">
        <v>14</v>
      </c>
      <c r="F7" s="8" t="s">
        <v>17</v>
      </c>
      <c r="G7" s="33">
        <v>55900</v>
      </c>
      <c r="H7" s="69"/>
      <c r="I7" s="82"/>
      <c r="J7" s="35">
        <f>G7</f>
        <v>55900</v>
      </c>
      <c r="K7" s="34" t="s">
        <v>134</v>
      </c>
      <c r="L7" s="34" t="s">
        <v>21</v>
      </c>
    </row>
    <row r="8" spans="3:12" ht="75.45" customHeight="1" thickBot="1">
      <c r="C8" s="2" t="s">
        <v>12</v>
      </c>
      <c r="D8" s="28" t="s">
        <v>15</v>
      </c>
      <c r="E8" s="10" t="s">
        <v>18</v>
      </c>
      <c r="F8" s="34" t="s">
        <v>17</v>
      </c>
      <c r="G8" s="35">
        <v>40000</v>
      </c>
      <c r="H8" s="82">
        <v>1600</v>
      </c>
      <c r="I8" s="82"/>
      <c r="J8" s="35">
        <f>G8+H8</f>
        <v>41600</v>
      </c>
      <c r="K8" s="34" t="s">
        <v>134</v>
      </c>
      <c r="L8" s="34" t="s">
        <v>22</v>
      </c>
    </row>
    <row r="9" spans="3:12" ht="44.55" customHeight="1" thickBot="1">
      <c r="C9" s="2" t="s">
        <v>13</v>
      </c>
      <c r="D9" s="28" t="s">
        <v>20</v>
      </c>
      <c r="E9" s="9" t="s">
        <v>19</v>
      </c>
      <c r="F9" s="34" t="s">
        <v>17</v>
      </c>
      <c r="G9" s="35">
        <v>63000</v>
      </c>
      <c r="H9" s="69"/>
      <c r="I9" s="82"/>
      <c r="J9" s="35">
        <f>G9</f>
        <v>63000</v>
      </c>
      <c r="K9" s="34" t="s">
        <v>134</v>
      </c>
      <c r="L9" s="34" t="s">
        <v>23</v>
      </c>
    </row>
  </sheetData>
  <mergeCells count="1">
    <mergeCell ref="C4:L4"/>
  </mergeCells>
  <hyperlinks>
    <hyperlink ref="E7" r:id="rId1" xr:uid="{BB54F872-12AB-4DF3-BE82-7DB04651AD25}"/>
    <hyperlink ref="E8" r:id="rId2" xr:uid="{0AFE73AE-7122-4FC7-B091-6EC77C160BC7}"/>
    <hyperlink ref="E9" r:id="rId3" xr:uid="{51860AE3-2CB8-454C-918E-61BAD8D3DAC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2BEBA-9112-4433-A192-15DBABBE1204}">
  <dimension ref="C3:L9"/>
  <sheetViews>
    <sheetView zoomScale="70" zoomScaleNormal="70" workbookViewId="0">
      <selection activeCell="O8" sqref="O8"/>
    </sheetView>
  </sheetViews>
  <sheetFormatPr baseColWidth="10" defaultRowHeight="14.4"/>
  <sheetData>
    <row r="3" spans="3:12" ht="15" thickBot="1"/>
    <row r="4" spans="3:12" ht="16.2" thickBot="1">
      <c r="C4" s="109" t="s">
        <v>129</v>
      </c>
      <c r="D4" s="110"/>
      <c r="E4" s="110"/>
      <c r="F4" s="110"/>
      <c r="G4" s="110"/>
      <c r="H4" s="110"/>
      <c r="I4" s="110"/>
      <c r="J4" s="110"/>
      <c r="K4" s="110"/>
      <c r="L4" s="111"/>
    </row>
    <row r="5" spans="3:12" ht="15" thickBot="1">
      <c r="C5" s="1"/>
      <c r="D5" s="1"/>
      <c r="E5" s="1"/>
      <c r="F5" s="1"/>
      <c r="G5" s="1"/>
      <c r="H5" s="1"/>
      <c r="I5" s="1"/>
      <c r="J5" s="1"/>
      <c r="K5" s="1"/>
      <c r="L5" s="1"/>
    </row>
    <row r="6" spans="3:12" ht="67.95" customHeight="1" thickBot="1">
      <c r="C6" s="2" t="s">
        <v>1</v>
      </c>
      <c r="D6" s="3" t="s">
        <v>2</v>
      </c>
      <c r="E6" s="3" t="s">
        <v>3</v>
      </c>
      <c r="F6" s="3" t="s">
        <v>4</v>
      </c>
      <c r="G6" s="3" t="s">
        <v>5</v>
      </c>
      <c r="H6" s="4" t="s">
        <v>6</v>
      </c>
      <c r="I6" s="5" t="s">
        <v>7</v>
      </c>
      <c r="J6" s="6" t="s">
        <v>8</v>
      </c>
      <c r="K6" s="3" t="s">
        <v>9</v>
      </c>
      <c r="L6" s="3" t="s">
        <v>10</v>
      </c>
    </row>
    <row r="7" spans="3:12" ht="52.05" customHeight="1" thickBot="1">
      <c r="C7" s="2" t="s">
        <v>11</v>
      </c>
      <c r="D7" s="28" t="s">
        <v>27</v>
      </c>
      <c r="E7" s="37" t="s">
        <v>28</v>
      </c>
      <c r="F7" s="8" t="s">
        <v>29</v>
      </c>
      <c r="G7" s="60">
        <v>11166</v>
      </c>
      <c r="H7" s="74">
        <v>0</v>
      </c>
      <c r="I7" s="83"/>
      <c r="J7" s="91">
        <f>G7</f>
        <v>11166</v>
      </c>
      <c r="K7" s="34" t="s">
        <v>134</v>
      </c>
      <c r="L7" s="36" t="s">
        <v>26</v>
      </c>
    </row>
    <row r="8" spans="3:12" ht="45" customHeight="1" thickBot="1">
      <c r="C8" s="2" t="s">
        <v>12</v>
      </c>
      <c r="D8" s="28" t="s">
        <v>16</v>
      </c>
      <c r="E8" s="37" t="s">
        <v>30</v>
      </c>
      <c r="F8" s="8" t="s">
        <v>31</v>
      </c>
      <c r="G8" s="35">
        <v>36789</v>
      </c>
      <c r="H8" s="74">
        <v>0</v>
      </c>
      <c r="I8" s="83"/>
      <c r="J8" s="91">
        <f t="shared" ref="J8:J9" si="0">G8</f>
        <v>36789</v>
      </c>
      <c r="K8" s="34" t="s">
        <v>134</v>
      </c>
      <c r="L8" s="34" t="s">
        <v>114</v>
      </c>
    </row>
    <row r="9" spans="3:12" ht="54" customHeight="1" thickBot="1">
      <c r="C9" s="2" t="s">
        <v>13</v>
      </c>
      <c r="D9" s="80" t="s">
        <v>25</v>
      </c>
      <c r="E9" s="37" t="s">
        <v>145</v>
      </c>
      <c r="F9" s="8" t="s">
        <v>29</v>
      </c>
      <c r="G9" s="35">
        <v>44900</v>
      </c>
      <c r="H9" s="34">
        <v>0</v>
      </c>
      <c r="I9" s="83"/>
      <c r="J9" s="91">
        <f t="shared" si="0"/>
        <v>44900</v>
      </c>
      <c r="K9" s="34" t="s">
        <v>134</v>
      </c>
      <c r="L9" s="34" t="s">
        <v>146</v>
      </c>
    </row>
  </sheetData>
  <mergeCells count="1">
    <mergeCell ref="C4:L4"/>
  </mergeCells>
  <hyperlinks>
    <hyperlink ref="E7" r:id="rId1" location="offerterms" xr:uid="{43B3E853-8ED0-48E3-BA1C-B3E9C10446EA}"/>
    <hyperlink ref="E8" r:id="rId2" xr:uid="{BB09DE14-2F0E-4ED2-A6A4-658849C24EC5}"/>
    <hyperlink ref="E9" r:id="rId3" location="polycard_client=search-nordic&amp;position=7&amp;search_layout=stack&amp;type=item&amp;tracking_id=5284efe0-f818-4f08-b443-b6231bd4c6de" xr:uid="{2C06CE82-CBC9-46D1-9E20-5DA86BC1340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387A-51D8-4224-B864-88DF2D117B00}">
  <dimension ref="C3:L8"/>
  <sheetViews>
    <sheetView zoomScale="70" zoomScaleNormal="70" workbookViewId="0">
      <selection activeCell="P10" sqref="P10"/>
    </sheetView>
  </sheetViews>
  <sheetFormatPr baseColWidth="10" defaultRowHeight="14.4"/>
  <cols>
    <col min="8" max="8" width="11.77734375" bestFit="1" customWidth="1"/>
  </cols>
  <sheetData>
    <row r="3" spans="3:12" ht="15" thickBot="1">
      <c r="E3" t="s">
        <v>154</v>
      </c>
    </row>
    <row r="4" spans="3:12" ht="15" thickBot="1">
      <c r="C4" s="1"/>
      <c r="D4" s="1"/>
      <c r="E4" s="1"/>
      <c r="F4" s="1"/>
      <c r="G4" s="1"/>
      <c r="H4" s="1"/>
      <c r="I4" s="1"/>
      <c r="J4" s="1"/>
      <c r="K4" s="1"/>
      <c r="L4" s="1"/>
    </row>
    <row r="5" spans="3:12" ht="62.55" customHeight="1" thickBot="1">
      <c r="C5" s="2" t="s">
        <v>1</v>
      </c>
      <c r="D5" s="3" t="s">
        <v>2</v>
      </c>
      <c r="E5" s="3" t="s">
        <v>3</v>
      </c>
      <c r="F5" s="3" t="s">
        <v>4</v>
      </c>
      <c r="G5" s="3" t="s">
        <v>5</v>
      </c>
      <c r="H5" s="4" t="s">
        <v>6</v>
      </c>
      <c r="I5" s="5" t="s">
        <v>7</v>
      </c>
      <c r="J5" s="6" t="s">
        <v>8</v>
      </c>
      <c r="K5" s="3" t="s">
        <v>9</v>
      </c>
      <c r="L5" s="3" t="s">
        <v>10</v>
      </c>
    </row>
    <row r="6" spans="3:12" ht="58.05" customHeight="1" thickBot="1">
      <c r="C6" s="2" t="s">
        <v>11</v>
      </c>
      <c r="D6" s="28" t="s">
        <v>41</v>
      </c>
      <c r="E6" s="10" t="s">
        <v>169</v>
      </c>
      <c r="F6" s="8" t="s">
        <v>168</v>
      </c>
      <c r="G6" s="60">
        <v>230</v>
      </c>
      <c r="H6" s="34"/>
      <c r="I6" s="34">
        <f>G6*4100</f>
        <v>943000</v>
      </c>
      <c r="J6" s="35">
        <f>I6</f>
        <v>943000</v>
      </c>
      <c r="K6" s="34" t="s">
        <v>134</v>
      </c>
      <c r="L6" s="36" t="s">
        <v>170</v>
      </c>
    </row>
    <row r="7" spans="3:12" ht="24.45" customHeight="1" thickBot="1">
      <c r="C7" s="2" t="s">
        <v>12</v>
      </c>
      <c r="D7" s="28" t="s">
        <v>16</v>
      </c>
      <c r="E7" s="10" t="s">
        <v>165</v>
      </c>
      <c r="F7" s="95" t="s">
        <v>168</v>
      </c>
      <c r="G7" s="35">
        <v>40302</v>
      </c>
      <c r="H7" s="34">
        <v>0</v>
      </c>
      <c r="I7" s="34"/>
      <c r="J7" s="35">
        <f>G7</f>
        <v>40302</v>
      </c>
      <c r="K7" s="34" t="s">
        <v>134</v>
      </c>
      <c r="L7" s="34"/>
    </row>
    <row r="8" spans="3:12" ht="26.55" customHeight="1" thickBot="1">
      <c r="C8" s="2" t="s">
        <v>13</v>
      </c>
      <c r="D8" s="61" t="s">
        <v>164</v>
      </c>
      <c r="E8" s="10" t="s">
        <v>166</v>
      </c>
      <c r="F8" s="94" t="s">
        <v>167</v>
      </c>
      <c r="G8" s="35">
        <f>70378/1.19</f>
        <v>59141.176470588238</v>
      </c>
      <c r="H8" s="34">
        <f>G8*19%</f>
        <v>11236.823529411766</v>
      </c>
      <c r="I8" s="34"/>
      <c r="J8" s="35">
        <f>G8+H8</f>
        <v>70378</v>
      </c>
      <c r="K8" s="34" t="s">
        <v>134</v>
      </c>
      <c r="L8" s="34"/>
    </row>
  </sheetData>
  <hyperlinks>
    <hyperlink ref="E8" r:id="rId1" xr:uid="{ED708D77-E2CF-45CA-A740-B22506409891}"/>
    <hyperlink ref="E6" r:id="rId2" xr:uid="{52F24572-A6A8-49AA-B37E-66CDD96F27DD}"/>
    <hyperlink ref="E7" r:id="rId3" xr:uid="{56643E81-C32C-4B5E-ABEA-6A79F9E5444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8E8A0-E4BF-4E77-BA6E-CC249C1BEC26}">
  <dimension ref="C4:L9"/>
  <sheetViews>
    <sheetView zoomScale="70" zoomScaleNormal="70" workbookViewId="0">
      <selection activeCell="J8" sqref="J8"/>
    </sheetView>
  </sheetViews>
  <sheetFormatPr baseColWidth="10" defaultRowHeight="14.4"/>
  <sheetData>
    <row r="4" spans="3:12">
      <c r="C4" s="115" t="s">
        <v>32</v>
      </c>
      <c r="D4" s="116"/>
      <c r="E4" s="116"/>
      <c r="F4" s="116"/>
      <c r="G4" s="116"/>
      <c r="H4" s="116"/>
      <c r="I4" s="116"/>
      <c r="J4" s="116"/>
      <c r="K4" s="116"/>
      <c r="L4" s="117"/>
    </row>
    <row r="5" spans="3:12">
      <c r="C5" s="11"/>
      <c r="D5" s="11"/>
      <c r="E5" s="11"/>
      <c r="F5" s="11"/>
      <c r="G5" s="11"/>
      <c r="H5" s="11"/>
      <c r="I5" s="11"/>
      <c r="J5" s="11"/>
      <c r="K5" s="11"/>
      <c r="L5" s="11"/>
    </row>
    <row r="6" spans="3:12" ht="71.55" customHeight="1" thickBot="1">
      <c r="C6" s="12" t="s">
        <v>1</v>
      </c>
      <c r="D6" s="13" t="s">
        <v>33</v>
      </c>
      <c r="E6" s="13" t="s">
        <v>34</v>
      </c>
      <c r="F6" s="13" t="s">
        <v>35</v>
      </c>
      <c r="G6" s="13" t="s">
        <v>36</v>
      </c>
      <c r="H6" s="14" t="s">
        <v>37</v>
      </c>
      <c r="I6" s="15" t="s">
        <v>38</v>
      </c>
      <c r="J6" s="16" t="s">
        <v>8</v>
      </c>
      <c r="K6" s="13" t="s">
        <v>39</v>
      </c>
      <c r="L6" s="13" t="s">
        <v>40</v>
      </c>
    </row>
    <row r="7" spans="3:12" ht="52.05" customHeight="1" thickBot="1">
      <c r="C7" s="17" t="s">
        <v>11</v>
      </c>
      <c r="D7" s="28" t="s">
        <v>41</v>
      </c>
      <c r="E7" s="37" t="s">
        <v>44</v>
      </c>
      <c r="F7" s="28" t="s">
        <v>45</v>
      </c>
      <c r="G7" s="29">
        <v>45</v>
      </c>
      <c r="H7" s="30">
        <v>0</v>
      </c>
      <c r="I7" s="29">
        <f>G7*4100</f>
        <v>184500</v>
      </c>
      <c r="J7" s="30">
        <f>I7</f>
        <v>184500</v>
      </c>
      <c r="K7" s="34" t="s">
        <v>134</v>
      </c>
      <c r="L7" s="22" t="s">
        <v>42</v>
      </c>
    </row>
    <row r="8" spans="3:12" ht="25.05" customHeight="1" thickBot="1">
      <c r="C8" s="17" t="s">
        <v>43</v>
      </c>
      <c r="D8" s="28" t="s">
        <v>25</v>
      </c>
      <c r="E8" s="37" t="s">
        <v>160</v>
      </c>
      <c r="F8" s="28" t="s">
        <v>159</v>
      </c>
      <c r="G8" s="29">
        <f>59950/1.19</f>
        <v>50378.151260504201</v>
      </c>
      <c r="H8" s="30">
        <f>G8*19%</f>
        <v>9571.8487394957974</v>
      </c>
      <c r="I8" s="29">
        <f>G8+H8</f>
        <v>59950</v>
      </c>
      <c r="J8" s="30">
        <f>I8</f>
        <v>59950</v>
      </c>
      <c r="K8" s="34" t="s">
        <v>134</v>
      </c>
      <c r="L8" s="22" t="s">
        <v>161</v>
      </c>
    </row>
    <row r="9" spans="3:12" ht="24.45" customHeight="1" thickBot="1">
      <c r="C9" s="17" t="s">
        <v>13</v>
      </c>
      <c r="D9" s="28"/>
      <c r="E9" s="10"/>
      <c r="F9" s="28"/>
      <c r="G9" s="29"/>
      <c r="H9" s="30"/>
      <c r="I9" s="29"/>
      <c r="J9" s="30"/>
      <c r="K9" s="34"/>
      <c r="L9" s="28"/>
    </row>
  </sheetData>
  <mergeCells count="1">
    <mergeCell ref="C4:L4"/>
  </mergeCells>
  <hyperlinks>
    <hyperlink ref="E7" r:id="rId1" xr:uid="{6794AF43-52BC-4EE1-B5E4-D0399FEA1A5E}"/>
    <hyperlink ref="E8" r:id="rId2" location="position%3D5%26search_layout%3Dstack%26type%3Ditem%26tracking_id%3De8358d82-a984-46c5-80b2-b769c748be8d" xr:uid="{FE08ED03-7D31-43B0-BE03-B607A0EC89E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86D74-8BB8-4924-9BAE-794FBABE2232}">
  <dimension ref="C3:L9"/>
  <sheetViews>
    <sheetView zoomScale="70" zoomScaleNormal="70" workbookViewId="0">
      <selection activeCell="J8" sqref="J8"/>
    </sheetView>
  </sheetViews>
  <sheetFormatPr baseColWidth="10" defaultRowHeight="14.4"/>
  <sheetData>
    <row r="3" spans="3:12" ht="15" thickBot="1"/>
    <row r="4" spans="3:12" ht="16.2" thickBot="1">
      <c r="C4" s="109" t="s">
        <v>128</v>
      </c>
      <c r="D4" s="110"/>
      <c r="E4" s="110"/>
      <c r="F4" s="110"/>
      <c r="G4" s="110"/>
      <c r="H4" s="110"/>
      <c r="I4" s="110"/>
      <c r="J4" s="110"/>
      <c r="K4" s="110"/>
      <c r="L4" s="111"/>
    </row>
    <row r="5" spans="3:12" ht="15" thickBot="1">
      <c r="C5" s="1"/>
      <c r="D5" s="1"/>
      <c r="E5" s="1"/>
      <c r="F5" s="1"/>
      <c r="G5" s="1"/>
      <c r="H5" s="1"/>
      <c r="I5" s="1"/>
      <c r="J5" s="1"/>
      <c r="K5" s="1"/>
      <c r="L5" s="1"/>
    </row>
    <row r="6" spans="3:12" ht="66" customHeight="1" thickBot="1">
      <c r="C6" s="2" t="s">
        <v>1</v>
      </c>
      <c r="D6" s="38" t="s">
        <v>120</v>
      </c>
      <c r="E6" s="38" t="s">
        <v>79</v>
      </c>
      <c r="F6" s="38" t="s">
        <v>80</v>
      </c>
      <c r="G6" s="38" t="s">
        <v>81</v>
      </c>
      <c r="H6" s="39" t="s">
        <v>82</v>
      </c>
      <c r="I6" s="40" t="s">
        <v>83</v>
      </c>
      <c r="J6" s="41" t="s">
        <v>8</v>
      </c>
      <c r="K6" s="38" t="s">
        <v>84</v>
      </c>
      <c r="L6" s="38" t="s">
        <v>85</v>
      </c>
    </row>
    <row r="7" spans="3:12" ht="58.5" customHeight="1" thickBot="1">
      <c r="C7" s="2" t="s">
        <v>11</v>
      </c>
      <c r="D7" s="34" t="s">
        <v>41</v>
      </c>
      <c r="E7" s="43" t="s">
        <v>121</v>
      </c>
      <c r="F7" s="34" t="s">
        <v>122</v>
      </c>
      <c r="G7" s="74">
        <v>264</v>
      </c>
      <c r="H7" s="74">
        <v>0</v>
      </c>
      <c r="I7" s="74">
        <f>G7*4100</f>
        <v>1082400</v>
      </c>
      <c r="J7" s="74">
        <f>I7</f>
        <v>1082400</v>
      </c>
      <c r="K7" s="34" t="s">
        <v>134</v>
      </c>
      <c r="L7" s="34" t="s">
        <v>123</v>
      </c>
    </row>
    <row r="8" spans="3:12" ht="54.45" customHeight="1" thickBot="1">
      <c r="C8" s="2" t="s">
        <v>12</v>
      </c>
      <c r="D8" s="34" t="s">
        <v>162</v>
      </c>
      <c r="E8" s="43" t="s">
        <v>124</v>
      </c>
      <c r="F8" s="34" t="s">
        <v>122</v>
      </c>
      <c r="G8" s="91">
        <v>443512</v>
      </c>
      <c r="H8" s="74">
        <v>0</v>
      </c>
      <c r="I8" s="74"/>
      <c r="J8" s="75">
        <f>G8+H8</f>
        <v>443512</v>
      </c>
      <c r="K8" s="34" t="s">
        <v>134</v>
      </c>
      <c r="L8" s="34" t="s">
        <v>125</v>
      </c>
    </row>
    <row r="9" spans="3:12" ht="40.049999999999997" customHeight="1" thickBot="1">
      <c r="C9" s="2" t="s">
        <v>13</v>
      </c>
      <c r="D9" s="34" t="s">
        <v>126</v>
      </c>
      <c r="E9" s="43" t="s">
        <v>127</v>
      </c>
      <c r="F9" s="34" t="s">
        <v>122</v>
      </c>
      <c r="G9" s="91">
        <v>1293600</v>
      </c>
      <c r="H9" s="74">
        <v>0</v>
      </c>
      <c r="I9" s="74"/>
      <c r="J9" s="75">
        <f>G9+H9</f>
        <v>1293600</v>
      </c>
      <c r="K9" s="34" t="s">
        <v>134</v>
      </c>
      <c r="L9" s="34" t="s">
        <v>163</v>
      </c>
    </row>
  </sheetData>
  <mergeCells count="1">
    <mergeCell ref="C4:L4"/>
  </mergeCells>
  <hyperlinks>
    <hyperlink ref="E7" r:id="rId1" display="https://www.microsoft.com/es-co/microsoft-365/business/compare-all-microsoft-365-business-products-d?ef_id=_k_Cj0KCQjwh7K1BhCZARIsAKOrVqFGGdtdI21KDQaOmO1docQJ4oB4Evhb47MR-nkmq59AaAVUqJxFRpgaAqGGEALw_wcB_k_&amp;OCID=AIDcmmpw76nrjm_SEM__k_Cj0KCQjwh7K1BhCZARIsAKOrVqFGGdtdI21KDQaOmO1docQJ4oB4Evhb47MR-nkmq59AaAVUqJxFRpgaAqGGEALw_wcB_k_&amp;gad_source=1&amp;gclid=Cj0KCQjwh7K1BhCZARIsAKOrVqFGGdtdI21KDQaOmO1docQJ4oB4Evhb47MR-nkmq59AaAVUqJxFRpgaAqGGEALw_wcB" xr:uid="{606857FD-8F62-4079-B0B6-DBCBC3A319BB}"/>
    <hyperlink ref="E8" r:id="rId2" xr:uid="{2E09E556-12D7-48D5-B547-F17681EBA79F}"/>
    <hyperlink ref="E9" r:id="rId3" xr:uid="{D97BD541-C876-40CE-AC4D-A6126F9E7E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Cotización General</vt:lpstr>
      <vt:lpstr>Windows Server</vt:lpstr>
      <vt:lpstr>Dominio</vt:lpstr>
      <vt:lpstr>Internet</vt:lpstr>
      <vt:lpstr>Windows 10 Pro</vt:lpstr>
      <vt:lpstr>Licencia Antivirus</vt:lpstr>
      <vt:lpstr>Base de Datos</vt:lpstr>
      <vt:lpstr>Visual Studio</vt:lpstr>
      <vt:lpstr>Microsoft 365</vt:lpstr>
      <vt:lpstr>Hosting</vt:lpstr>
      <vt:lpstr>Pc Administrador</vt:lpstr>
      <vt:lpstr>Perifericos Administrador</vt:lpstr>
      <vt:lpstr>Pc Desarrollador</vt:lpstr>
      <vt:lpstr>Perifericos Desarrollador</vt:lpstr>
      <vt:lpstr>Empleado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Ronny Borda Ardila</dc:creator>
  <cp:lastModifiedBy>Ronny Borda Ardila</cp:lastModifiedBy>
  <dcterms:created xsi:type="dcterms:W3CDTF">2024-08-06T14:38:25Z</dcterms:created>
  <dcterms:modified xsi:type="dcterms:W3CDTF">2024-09-10T20:30:27Z</dcterms:modified>
</cp:coreProperties>
</file>