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"/>
    </mc:Choice>
  </mc:AlternateContent>
  <xr:revisionPtr revIDLastSave="0" documentId="13_ncr:1_{80317AED-E1BD-41B2-A621-344B817615FE}" xr6:coauthVersionLast="46" xr6:coauthVersionMax="46" xr10:uidLastSave="{00000000-0000-0000-0000-000000000000}"/>
  <bookViews>
    <workbookView xWindow="60" yWindow="0" windowWidth="28740" windowHeight="15600" xr2:uid="{BCA7EF73-EA4B-48ED-AA2D-05ECA064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6" i="1"/>
  <c r="B58" i="1"/>
  <c r="B57" i="1"/>
  <c r="AK42" i="1"/>
  <c r="AV21" i="1"/>
  <c r="AV30" i="1" s="1"/>
  <c r="AV31" i="1" s="1"/>
  <c r="AU21" i="1"/>
  <c r="AU30" i="1" s="1"/>
  <c r="AU31" i="1" s="1"/>
  <c r="AT21" i="1"/>
  <c r="AT41" i="1" s="1"/>
  <c r="AS21" i="1"/>
  <c r="AS41" i="1" s="1"/>
  <c r="AR21" i="1"/>
  <c r="AR22" i="1" s="1"/>
  <c r="AQ21" i="1"/>
  <c r="AQ30" i="1" s="1"/>
  <c r="AQ31" i="1" s="1"/>
  <c r="AP21" i="1"/>
  <c r="AP22" i="1" s="1"/>
  <c r="AO21" i="1"/>
  <c r="AO22" i="1" s="1"/>
  <c r="AN21" i="1"/>
  <c r="AN22" i="1" s="1"/>
  <c r="AM21" i="1"/>
  <c r="AM22" i="1" s="1"/>
  <c r="AL21" i="1"/>
  <c r="AL30" i="1" s="1"/>
  <c r="AL31" i="1" s="1"/>
  <c r="AK21" i="1"/>
  <c r="AK30" i="1" s="1"/>
  <c r="AK31" i="1" s="1"/>
  <c r="AJ21" i="1"/>
  <c r="AJ22" i="1" s="1"/>
  <c r="AI21" i="1"/>
  <c r="AI22" i="1" s="1"/>
  <c r="AH21" i="1"/>
  <c r="AH22" i="1" s="1"/>
  <c r="AG21" i="1"/>
  <c r="AG41" i="1" s="1"/>
  <c r="AF21" i="1"/>
  <c r="AF41" i="1" s="1"/>
  <c r="AE21" i="1"/>
  <c r="AE22" i="1" s="1"/>
  <c r="AD21" i="1"/>
  <c r="AD22" i="1" s="1"/>
  <c r="AC21" i="1"/>
  <c r="AC30" i="1" s="1"/>
  <c r="AC31" i="1" s="1"/>
  <c r="AB21" i="1"/>
  <c r="AB30" i="1" s="1"/>
  <c r="AB31" i="1" s="1"/>
  <c r="AA21" i="1"/>
  <c r="AA22" i="1" s="1"/>
  <c r="Z21" i="1"/>
  <c r="Z22" i="1" s="1"/>
  <c r="Y21" i="1"/>
  <c r="Y22" i="1" s="1"/>
  <c r="X21" i="1"/>
  <c r="X22" i="1" s="1"/>
  <c r="W21" i="1"/>
  <c r="W22" i="1" s="1"/>
  <c r="V21" i="1"/>
  <c r="V22" i="1" s="1"/>
  <c r="U21" i="1"/>
  <c r="U22" i="1" s="1"/>
  <c r="T21" i="1"/>
  <c r="T41" i="1" s="1"/>
  <c r="S21" i="1"/>
  <c r="S22" i="1" s="1"/>
  <c r="R21" i="1"/>
  <c r="R22" i="1" s="1"/>
  <c r="Q21" i="1"/>
  <c r="Q42" i="1" s="1"/>
  <c r="P21" i="1"/>
  <c r="P30" i="1" s="1"/>
  <c r="P31" i="1" s="1"/>
  <c r="O21" i="1"/>
  <c r="O42" i="1" s="1"/>
  <c r="N21" i="1"/>
  <c r="N39" i="1" s="1"/>
  <c r="N40" i="1" s="1"/>
  <c r="M21" i="1"/>
  <c r="M39" i="1" s="1"/>
  <c r="M40" i="1" s="1"/>
  <c r="L21" i="1"/>
  <c r="L41" i="1" s="1"/>
  <c r="K21" i="1"/>
  <c r="K41" i="1" s="1"/>
  <c r="J21" i="1"/>
  <c r="J41" i="1" s="1"/>
  <c r="I21" i="1"/>
  <c r="I34" i="1" s="1"/>
  <c r="I35" i="1" s="1"/>
  <c r="H21" i="1"/>
  <c r="H42" i="1" s="1"/>
  <c r="G21" i="1"/>
  <c r="G41" i="1" s="1"/>
  <c r="F21" i="1"/>
  <c r="F42" i="1" s="1"/>
  <c r="E21" i="1"/>
  <c r="E42" i="1" s="1"/>
  <c r="D21" i="1"/>
  <c r="D30" i="1" s="1"/>
  <c r="D31" i="1" s="1"/>
  <c r="C21" i="1"/>
  <c r="C30" i="1" s="1"/>
  <c r="C31" i="1" s="1"/>
  <c r="B21" i="1"/>
  <c r="B34" i="1" s="1"/>
  <c r="B35" i="1" s="1"/>
  <c r="G3" i="1"/>
  <c r="F3" i="1"/>
  <c r="E3" i="1"/>
  <c r="D3" i="1"/>
  <c r="C3" i="1"/>
  <c r="B3" i="1"/>
  <c r="AM42" i="1" l="1"/>
  <c r="G34" i="1"/>
  <c r="G35" i="1" s="1"/>
  <c r="M34" i="1"/>
  <c r="M35" i="1" s="1"/>
  <c r="O34" i="1"/>
  <c r="O35" i="1" s="1"/>
  <c r="AL34" i="1"/>
  <c r="AL35" i="1" s="1"/>
  <c r="AM34" i="1"/>
  <c r="AM35" i="1" s="1"/>
  <c r="AQ34" i="1"/>
  <c r="AQ35" i="1" s="1"/>
  <c r="AN42" i="1"/>
  <c r="AD42" i="1"/>
  <c r="AE42" i="1"/>
  <c r="AE43" i="1" s="1"/>
  <c r="AE44" i="1" s="1"/>
  <c r="N34" i="1"/>
  <c r="N35" i="1" s="1"/>
  <c r="AN34" i="1"/>
  <c r="AN35" i="1" s="1"/>
  <c r="P34" i="1"/>
  <c r="P35" i="1" s="1"/>
  <c r="S34" i="1"/>
  <c r="S35" i="1" s="1"/>
  <c r="AO42" i="1"/>
  <c r="Y34" i="1"/>
  <c r="Y35" i="1" s="1"/>
  <c r="F30" i="1"/>
  <c r="F31" i="1" s="1"/>
  <c r="AP42" i="1"/>
  <c r="Z34" i="1"/>
  <c r="Z35" i="1" s="1"/>
  <c r="S30" i="1"/>
  <c r="S31" i="1" s="1"/>
  <c r="Z42" i="1"/>
  <c r="Z43" i="1" s="1"/>
  <c r="Z44" i="1" s="1"/>
  <c r="AQ42" i="1"/>
  <c r="AQ43" i="1" s="1"/>
  <c r="AQ44" i="1" s="1"/>
  <c r="AA34" i="1"/>
  <c r="AA35" i="1" s="1"/>
  <c r="AD30" i="1"/>
  <c r="AD31" i="1" s="1"/>
  <c r="Y42" i="1"/>
  <c r="AR42" i="1"/>
  <c r="AB34" i="1"/>
  <c r="AB35" i="1" s="1"/>
  <c r="AO30" i="1"/>
  <c r="AO31" i="1" s="1"/>
  <c r="H43" i="1"/>
  <c r="H44" i="1" s="1"/>
  <c r="AA42" i="1"/>
  <c r="C34" i="1"/>
  <c r="C35" i="1" s="1"/>
  <c r="AE34" i="1"/>
  <c r="AE35" i="1" s="1"/>
  <c r="AR30" i="1"/>
  <c r="AR31" i="1" s="1"/>
  <c r="AF42" i="1"/>
  <c r="AF43" i="1" s="1"/>
  <c r="AF44" i="1" s="1"/>
  <c r="AB42" i="1"/>
  <c r="AB43" i="1" s="1"/>
  <c r="AB44" i="1" s="1"/>
  <c r="D34" i="1"/>
  <c r="D35" i="1" s="1"/>
  <c r="AK34" i="1"/>
  <c r="AK35" i="1" s="1"/>
  <c r="AE39" i="1"/>
  <c r="AE40" i="1" s="1"/>
  <c r="H39" i="1"/>
  <c r="H40" i="1" s="1"/>
  <c r="E34" i="1"/>
  <c r="E35" i="1" s="1"/>
  <c r="Q34" i="1"/>
  <c r="Q35" i="1" s="1"/>
  <c r="AC34" i="1"/>
  <c r="AC35" i="1" s="1"/>
  <c r="AO34" i="1"/>
  <c r="AO35" i="1" s="1"/>
  <c r="I30" i="1"/>
  <c r="I31" i="1" s="1"/>
  <c r="T30" i="1"/>
  <c r="T31" i="1" s="1"/>
  <c r="AF30" i="1"/>
  <c r="AF31" i="1" s="1"/>
  <c r="AP30" i="1"/>
  <c r="AP31" i="1" s="1"/>
  <c r="V39" i="1"/>
  <c r="V40" i="1" s="1"/>
  <c r="AG39" i="1"/>
  <c r="AG40" i="1" s="1"/>
  <c r="F34" i="1"/>
  <c r="F35" i="1" s="1"/>
  <c r="R34" i="1"/>
  <c r="R35" i="1" s="1"/>
  <c r="AD34" i="1"/>
  <c r="AD35" i="1" s="1"/>
  <c r="AP34" i="1"/>
  <c r="AP35" i="1" s="1"/>
  <c r="J30" i="1"/>
  <c r="J31" i="1" s="1"/>
  <c r="U30" i="1"/>
  <c r="U31" i="1" s="1"/>
  <c r="AE30" i="1"/>
  <c r="AE31" i="1" s="1"/>
  <c r="I39" i="1"/>
  <c r="I40" i="1" s="1"/>
  <c r="AI39" i="1"/>
  <c r="AI40" i="1" s="1"/>
  <c r="K30" i="1"/>
  <c r="K31" i="1" s="1"/>
  <c r="V30" i="1"/>
  <c r="V31" i="1" s="1"/>
  <c r="W39" i="1"/>
  <c r="W40" i="1" s="1"/>
  <c r="AH39" i="1"/>
  <c r="AH40" i="1" s="1"/>
  <c r="O43" i="1"/>
  <c r="O44" i="1" s="1"/>
  <c r="R42" i="1"/>
  <c r="AG42" i="1"/>
  <c r="AS42" i="1"/>
  <c r="H34" i="1"/>
  <c r="H35" i="1" s="1"/>
  <c r="T34" i="1"/>
  <c r="T35" i="1" s="1"/>
  <c r="AF34" i="1"/>
  <c r="AF35" i="1" s="1"/>
  <c r="AR34" i="1"/>
  <c r="AR35" i="1" s="1"/>
  <c r="B30" i="1"/>
  <c r="B31" i="1" s="1"/>
  <c r="L30" i="1"/>
  <c r="L31" i="1" s="1"/>
  <c r="W30" i="1"/>
  <c r="W31" i="1" s="1"/>
  <c r="AG30" i="1"/>
  <c r="AG31" i="1" s="1"/>
  <c r="AS30" i="1"/>
  <c r="AS31" i="1" s="1"/>
  <c r="J39" i="1"/>
  <c r="J40" i="1" s="1"/>
  <c r="X39" i="1"/>
  <c r="X40" i="1" s="1"/>
  <c r="AJ39" i="1"/>
  <c r="AJ40" i="1" s="1"/>
  <c r="B50" i="1"/>
  <c r="S42" i="1"/>
  <c r="S43" i="1" s="1"/>
  <c r="S44" i="1" s="1"/>
  <c r="AI42" i="1"/>
  <c r="AT42" i="1"/>
  <c r="AT43" i="1" s="1"/>
  <c r="AT44" i="1" s="1"/>
  <c r="U34" i="1"/>
  <c r="U35" i="1" s="1"/>
  <c r="AG34" i="1"/>
  <c r="AG35" i="1" s="1"/>
  <c r="AS34" i="1"/>
  <c r="AS35" i="1" s="1"/>
  <c r="X30" i="1"/>
  <c r="X31" i="1" s="1"/>
  <c r="AI30" i="1"/>
  <c r="AI31" i="1" s="1"/>
  <c r="AT30" i="1"/>
  <c r="AT31" i="1" s="1"/>
  <c r="K39" i="1"/>
  <c r="K40" i="1" s="1"/>
  <c r="Y39" i="1"/>
  <c r="Y40" i="1" s="1"/>
  <c r="AL39" i="1"/>
  <c r="AL40" i="1" s="1"/>
  <c r="E43" i="1"/>
  <c r="E44" i="1" s="1"/>
  <c r="Q43" i="1"/>
  <c r="Q44" i="1" s="1"/>
  <c r="T42" i="1"/>
  <c r="T43" i="1" s="1"/>
  <c r="T44" i="1" s="1"/>
  <c r="AH42" i="1"/>
  <c r="AH43" i="1" s="1"/>
  <c r="AH44" i="1" s="1"/>
  <c r="AU42" i="1"/>
  <c r="AU43" i="1" s="1"/>
  <c r="AU44" i="1" s="1"/>
  <c r="J34" i="1"/>
  <c r="J35" i="1" s="1"/>
  <c r="V34" i="1"/>
  <c r="V35" i="1" s="1"/>
  <c r="AH34" i="1"/>
  <c r="AH35" i="1" s="1"/>
  <c r="AT34" i="1"/>
  <c r="AT35" i="1" s="1"/>
  <c r="M30" i="1"/>
  <c r="M31" i="1" s="1"/>
  <c r="Z30" i="1"/>
  <c r="Z31" i="1" s="1"/>
  <c r="AH30" i="1"/>
  <c r="AH31" i="1" s="1"/>
  <c r="L39" i="1"/>
  <c r="L40" i="1" s="1"/>
  <c r="Z39" i="1"/>
  <c r="Z40" i="1" s="1"/>
  <c r="AK39" i="1"/>
  <c r="AK40" i="1" s="1"/>
  <c r="F43" i="1"/>
  <c r="F44" i="1" s="1"/>
  <c r="U42" i="1"/>
  <c r="U43" i="1" s="1"/>
  <c r="U44" i="1" s="1"/>
  <c r="AJ42" i="1"/>
  <c r="AJ43" i="1" s="1"/>
  <c r="AJ44" i="1" s="1"/>
  <c r="AV42" i="1"/>
  <c r="AV43" i="1" s="1"/>
  <c r="AV44" i="1" s="1"/>
  <c r="K34" i="1"/>
  <c r="K35" i="1" s="1"/>
  <c r="W34" i="1"/>
  <c r="W35" i="1" s="1"/>
  <c r="AI34" i="1"/>
  <c r="AI35" i="1" s="1"/>
  <c r="AU34" i="1"/>
  <c r="AU35" i="1" s="1"/>
  <c r="E30" i="1"/>
  <c r="E31" i="1" s="1"/>
  <c r="N30" i="1"/>
  <c r="N31" i="1" s="1"/>
  <c r="Y30" i="1"/>
  <c r="Y31" i="1" s="1"/>
  <c r="AJ30" i="1"/>
  <c r="AJ31" i="1" s="1"/>
  <c r="AA39" i="1"/>
  <c r="AA40" i="1" s="1"/>
  <c r="AM39" i="1"/>
  <c r="AM40" i="1" s="1"/>
  <c r="V42" i="1"/>
  <c r="V43" i="1" s="1"/>
  <c r="V44" i="1" s="1"/>
  <c r="AL42" i="1"/>
  <c r="AL43" i="1" s="1"/>
  <c r="AL44" i="1" s="1"/>
  <c r="L34" i="1"/>
  <c r="L35" i="1" s="1"/>
  <c r="X34" i="1"/>
  <c r="X35" i="1" s="1"/>
  <c r="AJ34" i="1"/>
  <c r="AJ35" i="1" s="1"/>
  <c r="AV34" i="1"/>
  <c r="AV35" i="1" s="1"/>
  <c r="O30" i="1"/>
  <c r="O31" i="1" s="1"/>
  <c r="AC39" i="1"/>
  <c r="AC40" i="1" s="1"/>
  <c r="AA30" i="1"/>
  <c r="AA31" i="1" s="1"/>
  <c r="E39" i="1"/>
  <c r="E40" i="1" s="1"/>
  <c r="S39" i="1"/>
  <c r="S40" i="1" s="1"/>
  <c r="AB39" i="1"/>
  <c r="AB40" i="1" s="1"/>
  <c r="AN39" i="1"/>
  <c r="AN40" i="1" s="1"/>
  <c r="H30" i="1"/>
  <c r="H31" i="1" s="1"/>
  <c r="Q30" i="1"/>
  <c r="Q31" i="1" s="1"/>
  <c r="AM30" i="1"/>
  <c r="AM31" i="1" s="1"/>
  <c r="F39" i="1"/>
  <c r="F40" i="1" s="1"/>
  <c r="T39" i="1"/>
  <c r="T40" i="1" s="1"/>
  <c r="AD39" i="1"/>
  <c r="AD40" i="1" s="1"/>
  <c r="AO39" i="1"/>
  <c r="AO40" i="1" s="1"/>
  <c r="G30" i="1"/>
  <c r="G31" i="1" s="1"/>
  <c r="R30" i="1"/>
  <c r="R31" i="1" s="1"/>
  <c r="AN30" i="1"/>
  <c r="AN31" i="1" s="1"/>
  <c r="G39" i="1"/>
  <c r="G40" i="1" s="1"/>
  <c r="U39" i="1"/>
  <c r="U40" i="1" s="1"/>
  <c r="AF39" i="1"/>
  <c r="AF40" i="1" s="1"/>
  <c r="AP39" i="1"/>
  <c r="AP40" i="1" s="1"/>
  <c r="AK43" i="1"/>
  <c r="AK44" i="1" s="1"/>
  <c r="AK22" i="1"/>
  <c r="AK23" i="1" s="1"/>
  <c r="AL22" i="1"/>
  <c r="AL23" i="1" s="1"/>
  <c r="AH41" i="1"/>
  <c r="AI43" i="1"/>
  <c r="AI44" i="1" s="1"/>
  <c r="AI41" i="1"/>
  <c r="AB22" i="1"/>
  <c r="AF22" i="1"/>
  <c r="AC22" i="1"/>
  <c r="AC23" i="1" s="1"/>
  <c r="U41" i="1"/>
  <c r="AQ22" i="1"/>
  <c r="AQ23" i="1" s="1"/>
  <c r="T22" i="1"/>
  <c r="T24" i="1" s="1"/>
  <c r="AG22" i="1"/>
  <c r="AT22" i="1"/>
  <c r="AT24" i="1" s="1"/>
  <c r="AU22" i="1"/>
  <c r="AU25" i="1" s="1"/>
  <c r="AV22" i="1"/>
  <c r="AV24" i="1" s="1"/>
  <c r="AR24" i="1"/>
  <c r="AR23" i="1"/>
  <c r="AV41" i="1"/>
  <c r="AU41" i="1"/>
  <c r="AS22" i="1"/>
  <c r="AS24" i="1" s="1"/>
  <c r="AR43" i="1"/>
  <c r="AR44" i="1" s="1"/>
  <c r="AQ41" i="1"/>
  <c r="AS43" i="1"/>
  <c r="AS44" i="1" s="1"/>
  <c r="AR25" i="1"/>
  <c r="AR41" i="1"/>
  <c r="AJ23" i="1"/>
  <c r="AJ41" i="1"/>
  <c r="AM43" i="1"/>
  <c r="AM44" i="1" s="1"/>
  <c r="AH25" i="1"/>
  <c r="AK41" i="1"/>
  <c r="AN43" i="1"/>
  <c r="AN44" i="1" s="1"/>
  <c r="AI25" i="1"/>
  <c r="AL41" i="1"/>
  <c r="AO43" i="1"/>
  <c r="AO44" i="1" s="1"/>
  <c r="AM25" i="1"/>
  <c r="AM41" i="1"/>
  <c r="AP43" i="1"/>
  <c r="AP44" i="1" s="1"/>
  <c r="AN24" i="1"/>
  <c r="AH24" i="1"/>
  <c r="AN41" i="1"/>
  <c r="AO24" i="1"/>
  <c r="AI24" i="1"/>
  <c r="AO41" i="1"/>
  <c r="AP25" i="1"/>
  <c r="AP41" i="1"/>
  <c r="AH23" i="1"/>
  <c r="AI23" i="1"/>
  <c r="AF24" i="1"/>
  <c r="V41" i="1"/>
  <c r="R43" i="1"/>
  <c r="R44" i="1" s="1"/>
  <c r="AD43" i="1"/>
  <c r="AD44" i="1" s="1"/>
  <c r="U24" i="1"/>
  <c r="AG25" i="1"/>
  <c r="W41" i="1"/>
  <c r="V24" i="1"/>
  <c r="X41" i="1"/>
  <c r="W24" i="1"/>
  <c r="Y41" i="1"/>
  <c r="AG43" i="1"/>
  <c r="AG44" i="1" s="1"/>
  <c r="X25" i="1"/>
  <c r="T23" i="1"/>
  <c r="AF23" i="1"/>
  <c r="Z41" i="1"/>
  <c r="Y23" i="1"/>
  <c r="AA41" i="1"/>
  <c r="W42" i="1"/>
  <c r="W43" i="1" s="1"/>
  <c r="W44" i="1" s="1"/>
  <c r="Z25" i="1"/>
  <c r="AB41" i="1"/>
  <c r="X42" i="1"/>
  <c r="X43" i="1" s="1"/>
  <c r="X44" i="1" s="1"/>
  <c r="AA24" i="1"/>
  <c r="AC41" i="1"/>
  <c r="Y43" i="1"/>
  <c r="Y44" i="1" s="1"/>
  <c r="AB23" i="1"/>
  <c r="R41" i="1"/>
  <c r="AD41" i="1"/>
  <c r="AC24" i="1"/>
  <c r="AC25" i="1"/>
  <c r="S41" i="1"/>
  <c r="AE41" i="1"/>
  <c r="AA43" i="1"/>
  <c r="AA44" i="1" s="1"/>
  <c r="R24" i="1"/>
  <c r="AD25" i="1"/>
  <c r="S23" i="1"/>
  <c r="AE25" i="1"/>
  <c r="C41" i="1"/>
  <c r="C42" i="1" s="1"/>
  <c r="C43" i="1" s="1"/>
  <c r="C44" i="1" s="1"/>
  <c r="I41" i="1"/>
  <c r="G22" i="1"/>
  <c r="G25" i="1" s="1"/>
  <c r="O41" i="1"/>
  <c r="I22" i="1"/>
  <c r="I23" i="1" s="1"/>
  <c r="G42" i="1"/>
  <c r="G43" i="1" s="1"/>
  <c r="G44" i="1" s="1"/>
  <c r="J22" i="1"/>
  <c r="J25" i="1" s="1"/>
  <c r="K22" i="1"/>
  <c r="K25" i="1" s="1"/>
  <c r="M41" i="1"/>
  <c r="I42" i="1"/>
  <c r="I43" i="1" s="1"/>
  <c r="I44" i="1" s="1"/>
  <c r="L22" i="1"/>
  <c r="L24" i="1" s="1"/>
  <c r="B41" i="1"/>
  <c r="N41" i="1"/>
  <c r="J42" i="1"/>
  <c r="J43" i="1" s="1"/>
  <c r="J44" i="1" s="1"/>
  <c r="B22" i="1"/>
  <c r="N22" i="1"/>
  <c r="N23" i="1" s="1"/>
  <c r="D41" i="1"/>
  <c r="P41" i="1"/>
  <c r="L42" i="1"/>
  <c r="L43" i="1" s="1"/>
  <c r="L44" i="1" s="1"/>
  <c r="C22" i="1"/>
  <c r="C23" i="1" s="1"/>
  <c r="O22" i="1"/>
  <c r="O23" i="1" s="1"/>
  <c r="E41" i="1"/>
  <c r="Q41" i="1"/>
  <c r="M42" i="1"/>
  <c r="M43" i="1" s="1"/>
  <c r="M44" i="1" s="1"/>
  <c r="K42" i="1"/>
  <c r="K43" i="1" s="1"/>
  <c r="K44" i="1" s="1"/>
  <c r="D22" i="1"/>
  <c r="D25" i="1" s="1"/>
  <c r="P22" i="1"/>
  <c r="P24" i="1" s="1"/>
  <c r="F41" i="1"/>
  <c r="B42" i="1"/>
  <c r="B43" i="1" s="1"/>
  <c r="B44" i="1" s="1"/>
  <c r="N42" i="1"/>
  <c r="N43" i="1" s="1"/>
  <c r="N44" i="1" s="1"/>
  <c r="M22" i="1"/>
  <c r="M23" i="1" s="1"/>
  <c r="E22" i="1"/>
  <c r="E23" i="1" s="1"/>
  <c r="Q22" i="1"/>
  <c r="Q23" i="1" s="1"/>
  <c r="F22" i="1"/>
  <c r="F23" i="1" s="1"/>
  <c r="H41" i="1"/>
  <c r="D42" i="1"/>
  <c r="D43" i="1" s="1"/>
  <c r="D44" i="1" s="1"/>
  <c r="P42" i="1"/>
  <c r="P43" i="1" s="1"/>
  <c r="P44" i="1" s="1"/>
  <c r="H22" i="1"/>
  <c r="H24" i="1" s="1"/>
  <c r="AC42" i="1" l="1"/>
  <c r="AC43" i="1" s="1"/>
  <c r="AC44" i="1" s="1"/>
  <c r="B55" i="1" s="1"/>
  <c r="B59" i="1" s="1"/>
  <c r="G23" i="1"/>
  <c r="B23" i="1"/>
  <c r="B51" i="1"/>
  <c r="B56" i="1"/>
  <c r="P25" i="1"/>
  <c r="AQ25" i="1"/>
  <c r="AS25" i="1"/>
  <c r="AQ24" i="1"/>
  <c r="AV23" i="1"/>
  <c r="AU24" i="1"/>
  <c r="AU23" i="1"/>
  <c r="AL25" i="1"/>
  <c r="AJ24" i="1"/>
  <c r="AJ25" i="1"/>
  <c r="AG24" i="1"/>
  <c r="AE24" i="1"/>
  <c r="AB24" i="1"/>
  <c r="AB25" i="1"/>
  <c r="AA25" i="1"/>
  <c r="AA23" i="1"/>
  <c r="Y24" i="1"/>
  <c r="W25" i="1"/>
  <c r="W23" i="1"/>
  <c r="U23" i="1"/>
  <c r="U25" i="1"/>
  <c r="AT25" i="1"/>
  <c r="AS23" i="1"/>
  <c r="AV25" i="1"/>
  <c r="AT23" i="1"/>
  <c r="AP24" i="1"/>
  <c r="AP23" i="1"/>
  <c r="AM23" i="1"/>
  <c r="AO23" i="1"/>
  <c r="AK25" i="1"/>
  <c r="AN25" i="1"/>
  <c r="AM24" i="1"/>
  <c r="AO25" i="1"/>
  <c r="AL24" i="1"/>
  <c r="AN23" i="1"/>
  <c r="AK24" i="1"/>
  <c r="V23" i="1"/>
  <c r="V25" i="1"/>
  <c r="Z23" i="1"/>
  <c r="S24" i="1"/>
  <c r="Y25" i="1"/>
  <c r="Z24" i="1"/>
  <c r="X23" i="1"/>
  <c r="AD23" i="1"/>
  <c r="AG23" i="1"/>
  <c r="R23" i="1"/>
  <c r="AF25" i="1"/>
  <c r="R25" i="1"/>
  <c r="T25" i="1"/>
  <c r="S25" i="1"/>
  <c r="AE23" i="1"/>
  <c r="AD24" i="1"/>
  <c r="X24" i="1"/>
  <c r="I25" i="1"/>
  <c r="J24" i="1"/>
  <c r="J23" i="1"/>
  <c r="F25" i="1"/>
  <c r="G24" i="1"/>
  <c r="L23" i="1"/>
  <c r="Q25" i="1"/>
  <c r="Q24" i="1"/>
  <c r="L25" i="1"/>
  <c r="P23" i="1"/>
  <c r="N24" i="1"/>
  <c r="M24" i="1"/>
  <c r="B24" i="1"/>
  <c r="N25" i="1"/>
  <c r="B25" i="1"/>
  <c r="I24" i="1"/>
  <c r="O24" i="1"/>
  <c r="E24" i="1"/>
  <c r="K24" i="1"/>
  <c r="C24" i="1"/>
  <c r="H25" i="1"/>
  <c r="D24" i="1"/>
  <c r="F24" i="1"/>
  <c r="H23" i="1"/>
  <c r="D23" i="1"/>
  <c r="O25" i="1"/>
  <c r="M25" i="1"/>
  <c r="C25" i="1"/>
  <c r="E25" i="1"/>
  <c r="K23" i="1"/>
  <c r="B52" i="1" l="1"/>
  <c r="B54" i="1"/>
  <c r="B53" i="1"/>
</calcChain>
</file>

<file path=xl/sharedStrings.xml><?xml version="1.0" encoding="utf-8"?>
<sst xmlns="http://schemas.openxmlformats.org/spreadsheetml/2006/main" count="118" uniqueCount="106">
  <si>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</si>
  <si>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</si>
  <si>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</si>
  <si>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</si>
  <si>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</si>
  <si>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</si>
  <si>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</si>
  <si>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</si>
  <si>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Festigkeitsklasse</t>
  </si>
  <si>
    <t>Metrisch</t>
  </si>
  <si>
    <t>M1,6</t>
  </si>
  <si>
    <t>M2</t>
  </si>
  <si>
    <t>M2,5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</si>
  <si>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</si>
  <si>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</si>
  <si>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</si>
  <si>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</si>
  <si>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</si>
  <si>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</si>
  <si>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</si>
  <si>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</si>
  <si>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</si>
  <si>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</si>
  <si>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</si>
  <si>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</si>
  <si>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</si>
  <si>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Durchmesser</t>
  </si>
  <si>
    <t>Steigung</t>
  </si>
  <si>
    <t>Flankendurchmesser</t>
  </si>
  <si>
    <t>Kerndurchmesser</t>
  </si>
  <si>
    <t>Kernlochdurchmesser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</si>
  <si>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</si>
  <si>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</si>
  <si>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</si>
  <si>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</si>
  <si>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</si>
  <si>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</si>
  <si>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</si>
  <si>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</si>
  <si>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</si>
  <si>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</si>
  <si>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</si>
  <si>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Schraubenlänge</t>
  </si>
  <si>
    <t>Gewindelänge</t>
  </si>
  <si>
    <t>Dichte g/mm3</t>
  </si>
  <si>
    <t>EINGABEN</t>
  </si>
  <si>
    <t>Kopf</t>
  </si>
  <si>
    <t>Senkkopf</t>
  </si>
  <si>
    <t>Eingabe: (z.B. Metrisch)</t>
  </si>
  <si>
    <t>Gewinde (M8)</t>
  </si>
  <si>
    <t>Menge</t>
  </si>
  <si>
    <t>Gewinderichtung</t>
  </si>
  <si>
    <t>rechts</t>
  </si>
  <si>
    <t>Volumen Schaft und Gew.</t>
  </si>
  <si>
    <t>Gesamtvolumen mm3</t>
  </si>
  <si>
    <t>Masse in g</t>
  </si>
  <si>
    <t>Gesamtmasse in kg</t>
  </si>
  <si>
    <t>AUSGABEN</t>
  </si>
  <si>
    <t>Gesamtmasse</t>
  </si>
  <si>
    <t>Test1</t>
  </si>
  <si>
    <t>relevant für die Übertragung</t>
  </si>
  <si>
    <t>M2x0,25</t>
  </si>
  <si>
    <t>M3x0,25</t>
  </si>
  <si>
    <t>M4x0,2</t>
  </si>
  <si>
    <t>M4x0,35</t>
  </si>
  <si>
    <t>M5x0,25</t>
  </si>
  <si>
    <t>M5x0,5</t>
  </si>
  <si>
    <t>M6x0,25</t>
  </si>
  <si>
    <t>M6x0,5</t>
  </si>
  <si>
    <t>M6x0,75</t>
  </si>
  <si>
    <t>M8x0,25</t>
  </si>
  <si>
    <t>M8x0,5</t>
  </si>
  <si>
    <t>M8x1</t>
  </si>
  <si>
    <t>M10x0,25</t>
  </si>
  <si>
    <t>M10x0,5</t>
  </si>
  <si>
    <t>M10x1</t>
  </si>
  <si>
    <t>M12x0,35</t>
  </si>
  <si>
    <t>M12x0,5</t>
  </si>
  <si>
    <t>M12x1</t>
  </si>
  <si>
    <t>M16x0,5</t>
  </si>
  <si>
    <t>M16x1</t>
  </si>
  <si>
    <t>M16x1,5</t>
  </si>
  <si>
    <t>M20x1</t>
  </si>
  <si>
    <t>M20x1,5</t>
  </si>
  <si>
    <t>M24x1,5</t>
  </si>
  <si>
    <t>M24x2</t>
  </si>
  <si>
    <t>M30x1,5</t>
  </si>
  <si>
    <t>M30x2</t>
  </si>
  <si>
    <t>M36x1,5</t>
  </si>
  <si>
    <t>M36x2</t>
  </si>
  <si>
    <t>M42x1,5</t>
  </si>
  <si>
    <t>M42x2</t>
  </si>
  <si>
    <t>Metrisch Fein</t>
  </si>
  <si>
    <t>Schlüsselweite</t>
  </si>
  <si>
    <t>Streckgrenze</t>
  </si>
  <si>
    <t>Zugfestigkeit</t>
  </si>
  <si>
    <t>4.6</t>
  </si>
  <si>
    <t>Flächenträgheitsmoment</t>
  </si>
  <si>
    <t>€/kg</t>
  </si>
  <si>
    <t>5% spedizion</t>
  </si>
  <si>
    <t>Preis pro kg</t>
  </si>
  <si>
    <t>Preis in €</t>
  </si>
  <si>
    <t>20% arbeit</t>
  </si>
  <si>
    <t>400% weil kein Schrott</t>
  </si>
  <si>
    <t>Alle Ausgaben werden richtig berechnet!!</t>
  </si>
  <si>
    <t>Wenn Excel einbinden geht, kann alles ausgelesen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</si>
</sst>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4" borderId="1" xfId="0" applyFill="1" applyBorder="1"/>
    <xf numFmtId="0" fontId="0" fillId="4" borderId="4" xfId="0" applyFill="1" applyBorder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8E15-73F3-4FF6-80D2-D823E0AC1EDB}">
  <dimension ref="A1:AZ66"/>
  <sheetViews>
    <sheetView tabSelected="1" topLeftCell="A4" workbookViewId="0">
      <selection activeCell="I53" sqref="I53"/>
    </sheetView>
  </sheetViews>
  <sheetFormatPr baseColWidth="10" defaultRowHeight="15" x14ac:dyDescent="0.25"/>
  <cols>
    <col min="1" max="1" width="23.85546875" customWidth="1"/>
  </cols>
  <sheetData>
    <row r="1" spans="1:18" x14ac:dyDescent="0.25">
      <c r="A1" t="s">
        <v>59</v>
      </c>
      <c r="B1" s="13" t="s">
        <v>0</v>
      </c>
      <c r="C1" s="13"/>
      <c r="D1" s="13"/>
      <c r="E1" s="13"/>
      <c r="F1" s="13"/>
      <c r="G1" s="13"/>
      <c r="R1" s="2"/>
    </row>
    <row r="2" spans="1:1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R2" s="2"/>
    </row>
    <row r="3" spans="1:18" x14ac:dyDescent="0.25">
      <c r="A3" s="1" t="s">
        <v>44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  <c r="R3" s="2"/>
    </row>
    <row r="4" spans="1:18" x14ac:dyDescent="0.25">
      <c r="A4" s="16" t="s">
        <v>100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  <c r="R4" s="2"/>
    </row>
    <row r="5" spans="1:18" x14ac:dyDescent="0.25">
      <c r="A5" s="1" t="s">
        <v>8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  <c r="R5" s="2"/>
    </row>
    <row r="6" spans="1:18" x14ac:dyDescent="0.25">
      <c r="R6" s="2"/>
    </row>
    <row r="7" spans="1:18" x14ac:dyDescent="0.25">
      <c r="A7" s="3" t="s">
        <v>45</v>
      </c>
      <c r="R7" s="2"/>
    </row>
    <row r="8" spans="1:18" x14ac:dyDescent="0.25">
      <c r="A8" s="5" t="s">
        <v>1</v>
      </c>
      <c r="B8" t="s">
        <v>6</v>
      </c>
      <c r="R8" s="2"/>
    </row>
    <row r="9" spans="1:18" x14ac:dyDescent="0.25">
      <c r="A9" s="5" t="s">
        <v>42</v>
      </c>
      <c r="B9">
        <v>150</v>
      </c>
      <c r="R9" s="2"/>
    </row>
    <row r="10" spans="1:18" x14ac:dyDescent="0.25">
      <c r="A10" t="s">
        <v>43</v>
      </c>
      <c r="B10">
        <v>50</v>
      </c>
      <c r="F10" s="14" t="s">
        <v>60</v>
      </c>
      <c r="G10" s="14"/>
      <c r="H10" s="14"/>
      <c r="R10" s="2"/>
    </row>
    <row r="11" spans="1:18" x14ac:dyDescent="0.25">
      <c r="A11" s="5" t="s">
        <v>46</v>
      </c>
      <c r="B11" t="s">
        <v>47</v>
      </c>
      <c r="R11" s="2"/>
    </row>
    <row r="12" spans="1:18" x14ac:dyDescent="0.25">
      <c r="A12" t="s">
        <v>48</v>
      </c>
      <c r="B12" t="s">
        <v>9</v>
      </c>
      <c r="R12" s="2"/>
    </row>
    <row r="13" spans="1:18" x14ac:dyDescent="0.25">
      <c r="A13" s="5" t="s">
        <v>49</v>
      </c>
      <c r="B13" t="s">
        <v>72</v>
      </c>
      <c r="R13" s="2"/>
    </row>
    <row r="14" spans="1:18" x14ac:dyDescent="0.25">
      <c r="A14" s="5" t="s">
        <v>50</v>
      </c>
      <c r="B14">
        <v>15</v>
      </c>
      <c r="R14" s="2"/>
    </row>
    <row r="15" spans="1:18" x14ac:dyDescent="0.25">
      <c r="A15" t="s">
        <v>51</v>
      </c>
      <c r="B15" t="s">
        <v>52</v>
      </c>
      <c r="R15" s="2"/>
    </row>
    <row r="16" spans="1:18" x14ac:dyDescent="0.25">
      <c r="A16" s="5" t="s">
        <v>8</v>
      </c>
      <c r="B16" s="10" t="s">
        <v>96</v>
      </c>
      <c r="R16" s="2"/>
    </row>
    <row r="17" spans="1:52" x14ac:dyDescent="0.25">
      <c r="R17" s="2"/>
    </row>
    <row r="18" spans="1:52" x14ac:dyDescent="0.25">
      <c r="R18" s="2"/>
    </row>
    <row r="19" spans="1:52" x14ac:dyDescent="0.25">
      <c r="A19" s="11" t="s">
        <v>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15" t="s">
        <v>92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spans="1:52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 s="1" t="s">
        <v>17</v>
      </c>
      <c r="J20" s="1" t="s">
        <v>18</v>
      </c>
      <c r="K20" s="1" t="s">
        <v>19</v>
      </c>
      <c r="L20" s="1" t="s">
        <v>20</v>
      </c>
      <c r="M20" s="1" t="s">
        <v>21</v>
      </c>
      <c r="N20" s="1" t="s">
        <v>22</v>
      </c>
      <c r="O20" s="1" t="s">
        <v>23</v>
      </c>
      <c r="P20" s="1" t="s">
        <v>24</v>
      </c>
      <c r="Q20" s="7" t="s">
        <v>25</v>
      </c>
      <c r="R20" s="6" t="s">
        <v>61</v>
      </c>
      <c r="S20" s="1" t="s">
        <v>62</v>
      </c>
      <c r="T20" s="1" t="s">
        <v>63</v>
      </c>
      <c r="U20" s="1" t="s">
        <v>64</v>
      </c>
      <c r="V20" s="1" t="s">
        <v>65</v>
      </c>
      <c r="W20" s="1" t="s">
        <v>66</v>
      </c>
      <c r="X20" s="1" t="s">
        <v>67</v>
      </c>
      <c r="Y20" s="1" t="s">
        <v>68</v>
      </c>
      <c r="Z20" s="1" t="s">
        <v>69</v>
      </c>
      <c r="AA20" s="1" t="s">
        <v>70</v>
      </c>
      <c r="AB20" s="1" t="s">
        <v>71</v>
      </c>
      <c r="AC20" s="1" t="s">
        <v>72</v>
      </c>
      <c r="AD20" s="1" t="s">
        <v>73</v>
      </c>
      <c r="AE20" s="1" t="s">
        <v>74</v>
      </c>
      <c r="AF20" s="1" t="s">
        <v>75</v>
      </c>
      <c r="AG20" s="1" t="s">
        <v>76</v>
      </c>
      <c r="AH20" s="1" t="s">
        <v>77</v>
      </c>
      <c r="AI20" s="1" t="s">
        <v>78</v>
      </c>
      <c r="AJ20" s="1" t="s">
        <v>79</v>
      </c>
      <c r="AK20" s="1" t="s">
        <v>80</v>
      </c>
      <c r="AL20" s="1" t="s">
        <v>81</v>
      </c>
      <c r="AM20" s="1" t="s">
        <v>82</v>
      </c>
      <c r="AN20" s="1" t="s">
        <v>83</v>
      </c>
      <c r="AO20" s="1" t="s">
        <v>84</v>
      </c>
      <c r="AP20" s="1" t="s">
        <v>85</v>
      </c>
      <c r="AQ20" s="1" t="s">
        <v>86</v>
      </c>
      <c r="AR20" s="1" t="s">
        <v>87</v>
      </c>
      <c r="AS20" s="1" t="s">
        <v>88</v>
      </c>
      <c r="AT20" s="1" t="s">
        <v>89</v>
      </c>
      <c r="AU20" s="1" t="s">
        <v>90</v>
      </c>
      <c r="AV20" s="1" t="s">
        <v>91</v>
      </c>
      <c r="AW20" s="1"/>
      <c r="AX20" s="1"/>
      <c r="AY20" s="1"/>
      <c r="AZ20" s="1"/>
    </row>
    <row r="21" spans="1:52" x14ac:dyDescent="0.25">
      <c r="A21" s="1" t="s">
        <v>26</v>
      </c>
      <c r="B21" s="1" t="str">
        <f>IF($B13 = "M1,6","1,6","0")</f>
        <v>0</v>
      </c>
      <c r="C21" s="1" t="str">
        <f>IF($B13 = "M2","2","0")</f>
        <v>0</v>
      </c>
      <c r="D21" s="1" t="str">
        <f>IF($B13 = "M2,5","2,5","0")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7" t="str">
        <f>IF($B13 = "M42","42","0")</f>
        <v>0</v>
      </c>
      <c r="R21" s="6" t="str">
        <f>IF($B13 = "M2x0,25","2","0")</f>
        <v>0</v>
      </c>
      <c r="S21" s="1" t="str">
        <f>IF($B13 = "M3x0,25","3","0")</f>
        <v>0</v>
      </c>
      <c r="T21" s="1" t="str">
        <f>IF($B13 = "M4x0,2","4","0")</f>
        <v>0</v>
      </c>
      <c r="U21" s="1" t="str">
        <f>IF($B13 = "M4x0,35","4","0")</f>
        <v>0</v>
      </c>
      <c r="V21" s="1" t="str">
        <f>IF($B13 = "M5x0,25","5","0")</f>
        <v>0</v>
      </c>
      <c r="W21" s="1" t="str">
        <f>IF($B13 = "M5x0,5","5","0")</f>
        <v>0</v>
      </c>
      <c r="X21" s="1" t="str">
        <f>IF($B13 = "M6x0,25","6","0")</f>
        <v>0</v>
      </c>
      <c r="Y21" s="1" t="str">
        <f>IF($B13 = "M6x0,5","6","0")</f>
        <v>0</v>
      </c>
      <c r="Z21" s="1" t="str">
        <f>IF($B13 = "M6x0,75","6","0")</f>
        <v>0</v>
      </c>
      <c r="AA21" s="1" t="str">
        <f>IF($B13 = "M8x0,25","8","0")</f>
        <v>0</v>
      </c>
      <c r="AB21" s="1" t="str">
        <f>IF($B13 = "M8x0,5","8","0")</f>
        <v>0</v>
      </c>
      <c r="AC21" s="1" t="str">
        <f>IF($B13 = "M8x1","8","0")</f>
        <v>8</v>
      </c>
      <c r="AD21" s="1" t="str">
        <f>IF($B13 = "M10x0,25","10","0")</f>
        <v>0</v>
      </c>
      <c r="AE21" s="1" t="str">
        <f>IF($B13 = "M10x0,5","10","0")</f>
        <v>0</v>
      </c>
      <c r="AF21" s="1" t="str">
        <f>IF($B13 = "M10x1","10","0")</f>
        <v>0</v>
      </c>
      <c r="AG21" s="1" t="str">
        <f>IF($B13 = "M12x0,35","12","0")</f>
        <v>0</v>
      </c>
      <c r="AH21" s="1" t="str">
        <f>IF($B13 = "M12x0,5","12","0")</f>
        <v>0</v>
      </c>
      <c r="AI21" s="1" t="str">
        <f>IF($B13 = "M12x1","12","0")</f>
        <v>0</v>
      </c>
      <c r="AJ21" s="1" t="str">
        <f>IF($B13 = "M16x0,5","16","0")</f>
        <v>0</v>
      </c>
      <c r="AK21" s="1" t="str">
        <f>IF($B13 = "M16x1","16","0")</f>
        <v>0</v>
      </c>
      <c r="AL21" s="1" t="str">
        <f>IF($B13 = "M16x1,5","16","0")</f>
        <v>0</v>
      </c>
      <c r="AM21" s="1" t="str">
        <f>IF($B13 = "M20x1","20","0")</f>
        <v>0</v>
      </c>
      <c r="AN21" s="1" t="str">
        <f>IF($B13 = "M20x1,5","20","0")</f>
        <v>0</v>
      </c>
      <c r="AO21" s="1" t="str">
        <f>IF($B13 = "M24x1,5","24","0")</f>
        <v>0</v>
      </c>
      <c r="AP21" s="1" t="str">
        <f>IF($B13 = "M24x2","24","0")</f>
        <v>0</v>
      </c>
      <c r="AQ21" s="1" t="str">
        <f>IF($B13 = "M30x1,5","30","0")</f>
        <v>0</v>
      </c>
      <c r="AR21" s="1" t="str">
        <f>IF($B13 = "M30x2","30","0")</f>
        <v>0</v>
      </c>
      <c r="AS21" s="1" t="str">
        <f>IF($B13 = "M36x1,5","36","0")</f>
        <v>0</v>
      </c>
      <c r="AT21" s="1" t="str">
        <f>IF($B13 = "M36x2","36","0")</f>
        <v>0</v>
      </c>
      <c r="AU21" s="1" t="str">
        <f>IF($B13 = "M42x1,5","42","0")</f>
        <v>0</v>
      </c>
      <c r="AV21" s="1" t="str">
        <f>IF($B13 = "M42x2","42","0")</f>
        <v>0</v>
      </c>
      <c r="AW21" s="8"/>
      <c r="AX21" s="1"/>
      <c r="AY21" s="1"/>
      <c r="AZ21" s="1"/>
    </row>
    <row r="22" spans="1:52" x14ac:dyDescent="0.25">
      <c r="A22" s="1" t="s">
        <v>27</v>
      </c>
      <c r="B22" s="1" t="str">
        <f>IF(B21="0","0","0,35")</f>
        <v>0</v>
      </c>
      <c r="C22" s="1" t="str">
        <f>IF(C21="0","0","0,4")</f>
        <v>0</v>
      </c>
      <c r="D22" s="1" t="str">
        <f>IF(D21="0","0","0,45")</f>
        <v>0</v>
      </c>
      <c r="E22" s="1" t="str">
        <f>IF(E21="0","0","0,5")</f>
        <v>0</v>
      </c>
      <c r="F22" s="1" t="str">
        <f>IF(F21="0","0","0,7")</f>
        <v>0</v>
      </c>
      <c r="G22" s="1" t="str">
        <f>IF(G21="0","0","0,8")</f>
        <v>0</v>
      </c>
      <c r="H22" s="1" t="str">
        <f>IF(H21="0","0","1")</f>
        <v>0</v>
      </c>
      <c r="I22" s="1" t="str">
        <f>IF(I21="0","0","1,25")</f>
        <v>0</v>
      </c>
      <c r="J22" s="1" t="str">
        <f>IF(J21="0","0","1,5")</f>
        <v>0</v>
      </c>
      <c r="K22" s="1" t="str">
        <f>IF(K21="0","0","1,75")</f>
        <v>0</v>
      </c>
      <c r="L22" s="1" t="str">
        <f>IF(L21="0","0","2")</f>
        <v>0</v>
      </c>
      <c r="M22" s="1" t="str">
        <f>IF(M21="0","0","2,5")</f>
        <v>0</v>
      </c>
      <c r="N22" s="1" t="str">
        <f>IF(N21="0","0","3")</f>
        <v>0</v>
      </c>
      <c r="O22" s="1" t="str">
        <f>IF(O21="0","0","3,5")</f>
        <v>0</v>
      </c>
      <c r="P22" s="1" t="str">
        <f>IF(P21="0","0","4")</f>
        <v>0</v>
      </c>
      <c r="Q22" s="7" t="str">
        <f>IF(Q21="0","0","4,5")</f>
        <v>0</v>
      </c>
      <c r="R22" s="6" t="str">
        <f>IF(R21="0","0","0,25")</f>
        <v>0</v>
      </c>
      <c r="S22" s="1" t="str">
        <f>IF(S21="0","0","0,25")</f>
        <v>0</v>
      </c>
      <c r="T22" s="1" t="str">
        <f>IF(T21="0","0","0,2")</f>
        <v>0</v>
      </c>
      <c r="U22" s="1" t="str">
        <f>IF(U21="0","0","0,35")</f>
        <v>0</v>
      </c>
      <c r="V22" s="1" t="str">
        <f>IF(V21="0","0","0,25")</f>
        <v>0</v>
      </c>
      <c r="W22" s="1" t="str">
        <f>IF(W21="0","0","0,5")</f>
        <v>0</v>
      </c>
      <c r="X22" s="1" t="str">
        <f>IF(X21="0","0","0,25")</f>
        <v>0</v>
      </c>
      <c r="Y22" s="1" t="str">
        <f>IF(Y21="0","0","0,5")</f>
        <v>0</v>
      </c>
      <c r="Z22" s="1" t="str">
        <f>IF(Z21="0","0","0,75")</f>
        <v>0</v>
      </c>
      <c r="AA22" s="1" t="str">
        <f>IF(AA21="0","0","0,25")</f>
        <v>0</v>
      </c>
      <c r="AB22" s="1" t="str">
        <f>IF(AB21="0","0","0,5")</f>
        <v>0</v>
      </c>
      <c r="AC22" s="1" t="str">
        <f>IF(AC21="0","0","1")</f>
        <v>1</v>
      </c>
      <c r="AD22" s="1" t="str">
        <f>IF(AD21="0","0","0,25")</f>
        <v>0</v>
      </c>
      <c r="AE22" s="1" t="str">
        <f>IF(AE21="0","0","0,5")</f>
        <v>0</v>
      </c>
      <c r="AF22" s="1" t="str">
        <f>IF(AF21="0","0","1")</f>
        <v>0</v>
      </c>
      <c r="AG22" s="1" t="str">
        <f>IF(AG21="0","0","0,35")</f>
        <v>0</v>
      </c>
      <c r="AH22" s="1" t="str">
        <f>IF(AH21="0","0","0,5")</f>
        <v>0</v>
      </c>
      <c r="AI22" s="1" t="str">
        <f>IF(AI21="0","0","1")</f>
        <v>0</v>
      </c>
      <c r="AJ22" s="1" t="str">
        <f>IF(AJ21="0","0","0,5")</f>
        <v>0</v>
      </c>
      <c r="AK22" s="1" t="str">
        <f>IF(AK21="0","0","1")</f>
        <v>0</v>
      </c>
      <c r="AL22" s="1" t="str">
        <f>IF(AL21="0","0","1,5")</f>
        <v>0</v>
      </c>
      <c r="AM22" s="1" t="str">
        <f>IF(AM21="0","0","1")</f>
        <v>0</v>
      </c>
      <c r="AN22" s="1" t="str">
        <f>IF(AN21="0","0","1,5")</f>
        <v>0</v>
      </c>
      <c r="AO22" s="1" t="str">
        <f>IF(AO21="0","0","1,5")</f>
        <v>0</v>
      </c>
      <c r="AP22" s="1" t="str">
        <f>IF(AP21="0","0","2")</f>
        <v>0</v>
      </c>
      <c r="AQ22" s="1" t="str">
        <f>IF(AQ21="0","0","1,5")</f>
        <v>0</v>
      </c>
      <c r="AR22" s="1" t="str">
        <f>IF(AR21="0","0","2")</f>
        <v>0</v>
      </c>
      <c r="AS22" s="1" t="str">
        <f>IF(AS21="0","0","1,5")</f>
        <v>0</v>
      </c>
      <c r="AT22" s="1" t="str">
        <f>IF(AT21="0","0","2")</f>
        <v>0</v>
      </c>
      <c r="AU22" s="1" t="str">
        <f>IF(AU21="0","0","1,5")</f>
        <v>0</v>
      </c>
      <c r="AV22" s="1" t="str">
        <f>IF(AV21="0","0","2")</f>
        <v>0</v>
      </c>
      <c r="AW22" s="8"/>
      <c r="AX22" s="1"/>
      <c r="AY22" s="1"/>
      <c r="AZ22" s="1"/>
    </row>
    <row r="23" spans="1:52" x14ac:dyDescent="0.25">
      <c r="A23" s="1" t="s">
        <v>28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7">
        <f t="shared" si="0"/>
        <v>0</v>
      </c>
      <c r="R23" s="6">
        <f>R21-(0.6495*R22)</f>
        <v>0</v>
      </c>
      <c r="S23" s="1">
        <f t="shared" ref="S23:AG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7.3505000000000003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ref="AH23:AQ23" si="2">AH21-(0.6495*AH22)</f>
        <v>0</v>
      </c>
      <c r="AI23" s="1">
        <f t="shared" si="2"/>
        <v>0</v>
      </c>
      <c r="AJ23" s="1">
        <f t="shared" si="2"/>
        <v>0</v>
      </c>
      <c r="AK23" s="1">
        <f t="shared" si="2"/>
        <v>0</v>
      </c>
      <c r="AL23" s="1">
        <f t="shared" si="2"/>
        <v>0</v>
      </c>
      <c r="AM23" s="1">
        <f t="shared" si="2"/>
        <v>0</v>
      </c>
      <c r="AN23" s="1">
        <f t="shared" si="2"/>
        <v>0</v>
      </c>
      <c r="AO23" s="1">
        <f t="shared" si="2"/>
        <v>0</v>
      </c>
      <c r="AP23" s="1">
        <f t="shared" si="2"/>
        <v>0</v>
      </c>
      <c r="AQ23" s="1">
        <f t="shared" si="2"/>
        <v>0</v>
      </c>
      <c r="AR23" s="1">
        <f t="shared" ref="AR23:AV23" si="3">AR21-(0.6495*AR22)</f>
        <v>0</v>
      </c>
      <c r="AS23" s="1">
        <f t="shared" si="3"/>
        <v>0</v>
      </c>
      <c r="AT23" s="1">
        <f t="shared" si="3"/>
        <v>0</v>
      </c>
      <c r="AU23" s="1">
        <f t="shared" si="3"/>
        <v>0</v>
      </c>
      <c r="AV23" s="1">
        <f t="shared" si="3"/>
        <v>0</v>
      </c>
      <c r="AW23" s="8"/>
      <c r="AX23" s="1"/>
      <c r="AY23" s="1"/>
      <c r="AZ23" s="1"/>
    </row>
    <row r="24" spans="1:52" x14ac:dyDescent="0.25">
      <c r="A24" s="1" t="s">
        <v>29</v>
      </c>
      <c r="B24" s="1">
        <f>B21 -(1.2269 * B22)</f>
        <v>0</v>
      </c>
      <c r="C24" s="1">
        <f t="shared" ref="C24:Q24" si="4">C21 -(1.2269 * C22)</f>
        <v>0</v>
      </c>
      <c r="D24" s="1">
        <f t="shared" si="4"/>
        <v>0</v>
      </c>
      <c r="E24" s="1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O24" s="1">
        <f t="shared" si="4"/>
        <v>0</v>
      </c>
      <c r="P24" s="1">
        <f t="shared" si="4"/>
        <v>0</v>
      </c>
      <c r="Q24" s="7">
        <f t="shared" si="4"/>
        <v>0</v>
      </c>
      <c r="R24" s="6">
        <f>R21 -(1.2269 * R22)</f>
        <v>0</v>
      </c>
      <c r="S24" s="1">
        <f t="shared" ref="S24:AG24" si="5">S21 -(1.2269 * S22)</f>
        <v>0</v>
      </c>
      <c r="T24" s="1">
        <f t="shared" si="5"/>
        <v>0</v>
      </c>
      <c r="U24" s="1">
        <f t="shared" si="5"/>
        <v>0</v>
      </c>
      <c r="V24" s="1">
        <f t="shared" si="5"/>
        <v>0</v>
      </c>
      <c r="W24" s="1">
        <f t="shared" si="5"/>
        <v>0</v>
      </c>
      <c r="X24" s="1">
        <f t="shared" si="5"/>
        <v>0</v>
      </c>
      <c r="Y24" s="1">
        <f t="shared" si="5"/>
        <v>0</v>
      </c>
      <c r="Z24" s="1">
        <f t="shared" si="5"/>
        <v>0</v>
      </c>
      <c r="AA24" s="1">
        <f t="shared" si="5"/>
        <v>0</v>
      </c>
      <c r="AB24" s="1">
        <f t="shared" si="5"/>
        <v>0</v>
      </c>
      <c r="AC24" s="1">
        <f t="shared" si="5"/>
        <v>6.7730999999999995</v>
      </c>
      <c r="AD24" s="1">
        <f t="shared" si="5"/>
        <v>0</v>
      </c>
      <c r="AE24" s="1">
        <f t="shared" si="5"/>
        <v>0</v>
      </c>
      <c r="AF24" s="1">
        <f t="shared" si="5"/>
        <v>0</v>
      </c>
      <c r="AG24" s="1">
        <f t="shared" si="5"/>
        <v>0</v>
      </c>
      <c r="AH24" s="1">
        <f t="shared" ref="AH24:AQ24" si="6">AH21 -(1.2269 * AH22)</f>
        <v>0</v>
      </c>
      <c r="AI24" s="1">
        <f t="shared" si="6"/>
        <v>0</v>
      </c>
      <c r="AJ24" s="1">
        <f t="shared" si="6"/>
        <v>0</v>
      </c>
      <c r="AK24" s="1">
        <f t="shared" si="6"/>
        <v>0</v>
      </c>
      <c r="AL24" s="1">
        <f t="shared" si="6"/>
        <v>0</v>
      </c>
      <c r="AM24" s="1">
        <f t="shared" si="6"/>
        <v>0</v>
      </c>
      <c r="AN24" s="1">
        <f t="shared" si="6"/>
        <v>0</v>
      </c>
      <c r="AO24" s="1">
        <f t="shared" si="6"/>
        <v>0</v>
      </c>
      <c r="AP24" s="1">
        <f t="shared" si="6"/>
        <v>0</v>
      </c>
      <c r="AQ24" s="1">
        <f t="shared" si="6"/>
        <v>0</v>
      </c>
      <c r="AR24" s="1">
        <f t="shared" ref="AR24:AV24" si="7">AR21 -(1.2269 * AR22)</f>
        <v>0</v>
      </c>
      <c r="AS24" s="1">
        <f t="shared" si="7"/>
        <v>0</v>
      </c>
      <c r="AT24" s="1">
        <f t="shared" si="7"/>
        <v>0</v>
      </c>
      <c r="AU24" s="1">
        <f t="shared" si="7"/>
        <v>0</v>
      </c>
      <c r="AV24" s="1">
        <f t="shared" si="7"/>
        <v>0</v>
      </c>
      <c r="AW24" s="8"/>
      <c r="AX24" s="1"/>
      <c r="AY24" s="1"/>
      <c r="AZ24" s="1"/>
    </row>
    <row r="25" spans="1:52" x14ac:dyDescent="0.25">
      <c r="A25" s="1" t="s">
        <v>30</v>
      </c>
      <c r="B25" s="1">
        <f>B21-B22</f>
        <v>0</v>
      </c>
      <c r="C25" s="1">
        <f t="shared" ref="C25:Q25" si="8">C21-C22</f>
        <v>0</v>
      </c>
      <c r="D25" s="1">
        <f t="shared" si="8"/>
        <v>0</v>
      </c>
      <c r="E25" s="1">
        <f t="shared" si="8"/>
        <v>0</v>
      </c>
      <c r="F25" s="1">
        <f t="shared" si="8"/>
        <v>0</v>
      </c>
      <c r="G25" s="1">
        <f t="shared" si="8"/>
        <v>0</v>
      </c>
      <c r="H25" s="1">
        <f t="shared" si="8"/>
        <v>0</v>
      </c>
      <c r="I25" s="1">
        <f t="shared" si="8"/>
        <v>0</v>
      </c>
      <c r="J25" s="1">
        <f t="shared" si="8"/>
        <v>0</v>
      </c>
      <c r="K25" s="1">
        <f t="shared" si="8"/>
        <v>0</v>
      </c>
      <c r="L25" s="1">
        <f t="shared" si="8"/>
        <v>0</v>
      </c>
      <c r="M25" s="1">
        <f t="shared" si="8"/>
        <v>0</v>
      </c>
      <c r="N25" s="1">
        <f t="shared" si="8"/>
        <v>0</v>
      </c>
      <c r="O25" s="1">
        <f t="shared" si="8"/>
        <v>0</v>
      </c>
      <c r="P25" s="1">
        <f t="shared" si="8"/>
        <v>0</v>
      </c>
      <c r="Q25" s="7">
        <f t="shared" si="8"/>
        <v>0</v>
      </c>
      <c r="R25" s="6">
        <f>R21-R22</f>
        <v>0</v>
      </c>
      <c r="S25" s="1">
        <f t="shared" ref="S25:AG25" si="9">S21-S22</f>
        <v>0</v>
      </c>
      <c r="T25" s="1">
        <f t="shared" si="9"/>
        <v>0</v>
      </c>
      <c r="U25" s="1">
        <f t="shared" si="9"/>
        <v>0</v>
      </c>
      <c r="V25" s="1">
        <f t="shared" si="9"/>
        <v>0</v>
      </c>
      <c r="W25" s="1">
        <f t="shared" si="9"/>
        <v>0</v>
      </c>
      <c r="X25" s="1">
        <f t="shared" si="9"/>
        <v>0</v>
      </c>
      <c r="Y25" s="1">
        <f t="shared" si="9"/>
        <v>0</v>
      </c>
      <c r="Z25" s="1">
        <f t="shared" si="9"/>
        <v>0</v>
      </c>
      <c r="AA25" s="1">
        <f t="shared" si="9"/>
        <v>0</v>
      </c>
      <c r="AB25" s="1">
        <f t="shared" si="9"/>
        <v>0</v>
      </c>
      <c r="AC25" s="1">
        <f t="shared" si="9"/>
        <v>7</v>
      </c>
      <c r="AD25" s="1">
        <f t="shared" si="9"/>
        <v>0</v>
      </c>
      <c r="AE25" s="1">
        <f t="shared" si="9"/>
        <v>0</v>
      </c>
      <c r="AF25" s="1">
        <f t="shared" si="9"/>
        <v>0</v>
      </c>
      <c r="AG25" s="1">
        <f t="shared" si="9"/>
        <v>0</v>
      </c>
      <c r="AH25" s="1">
        <f t="shared" ref="AH25:AQ25" si="10">AH21-AH22</f>
        <v>0</v>
      </c>
      <c r="AI25" s="1">
        <f t="shared" si="10"/>
        <v>0</v>
      </c>
      <c r="AJ25" s="1">
        <f t="shared" si="10"/>
        <v>0</v>
      </c>
      <c r="AK25" s="1">
        <f t="shared" si="10"/>
        <v>0</v>
      </c>
      <c r="AL25" s="1">
        <f t="shared" si="10"/>
        <v>0</v>
      </c>
      <c r="AM25" s="1">
        <f t="shared" si="10"/>
        <v>0</v>
      </c>
      <c r="AN25" s="1">
        <f t="shared" si="10"/>
        <v>0</v>
      </c>
      <c r="AO25" s="1">
        <f t="shared" si="10"/>
        <v>0</v>
      </c>
      <c r="AP25" s="1">
        <f t="shared" si="10"/>
        <v>0</v>
      </c>
      <c r="AQ25" s="1">
        <f t="shared" si="10"/>
        <v>0</v>
      </c>
      <c r="AR25" s="1">
        <f t="shared" ref="AR25:AV25" si="11">AR21-AR22</f>
        <v>0</v>
      </c>
      <c r="AS25" s="1">
        <f t="shared" si="11"/>
        <v>0</v>
      </c>
      <c r="AT25" s="1">
        <f t="shared" si="11"/>
        <v>0</v>
      </c>
      <c r="AU25" s="1">
        <f t="shared" si="11"/>
        <v>0</v>
      </c>
      <c r="AV25" s="1">
        <f t="shared" si="11"/>
        <v>0</v>
      </c>
      <c r="AW25" s="8"/>
      <c r="AX25" s="1"/>
      <c r="AY25" s="1"/>
      <c r="AZ25" s="1"/>
    </row>
    <row r="26" spans="1:52" x14ac:dyDescent="0.25">
      <c r="A26" s="1" t="s">
        <v>97</v>
      </c>
      <c r="B26">
        <f>(PI()*(B21*B21*B21*B21))/64</f>
        <v>0</v>
      </c>
      <c r="C26">
        <f t="shared" ref="C26:AV26" si="12">(PI()*(C21*C21*C21*C21))/64</f>
        <v>0</v>
      </c>
      <c r="D26">
        <f t="shared" si="12"/>
        <v>0</v>
      </c>
      <c r="E26">
        <f t="shared" si="12"/>
        <v>0</v>
      </c>
      <c r="F26">
        <f t="shared" si="12"/>
        <v>0</v>
      </c>
      <c r="G26">
        <f t="shared" si="12"/>
        <v>0</v>
      </c>
      <c r="H26">
        <f t="shared" si="12"/>
        <v>0</v>
      </c>
      <c r="I26">
        <f t="shared" si="12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0</v>
      </c>
      <c r="O26">
        <f t="shared" si="12"/>
        <v>0</v>
      </c>
      <c r="P26">
        <f t="shared" si="12"/>
        <v>0</v>
      </c>
      <c r="Q26">
        <f t="shared" si="12"/>
        <v>0</v>
      </c>
      <c r="R26">
        <f t="shared" si="12"/>
        <v>0</v>
      </c>
      <c r="S26">
        <f t="shared" si="12"/>
        <v>0</v>
      </c>
      <c r="T26">
        <f t="shared" si="12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201.06192982974676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 s="8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7"/>
      <c r="R27" s="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8"/>
      <c r="AX27" s="1"/>
      <c r="AY27" s="1"/>
      <c r="AZ27" s="1"/>
    </row>
    <row r="28" spans="1:52" x14ac:dyDescent="0.25">
      <c r="A28" s="1" t="s">
        <v>31</v>
      </c>
      <c r="B28" s="1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7">
        <v>42</v>
      </c>
      <c r="R28" s="1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1">
        <v>42</v>
      </c>
      <c r="AW28" s="8"/>
      <c r="AX28" s="1"/>
      <c r="AY28" s="1"/>
      <c r="AZ28" s="1"/>
    </row>
    <row r="29" spans="1:52" x14ac:dyDescent="0.25">
      <c r="A29" s="1" t="s">
        <v>32</v>
      </c>
      <c r="B29" s="1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7">
        <v>63</v>
      </c>
      <c r="R29" s="1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1">
        <v>63</v>
      </c>
      <c r="AW29" s="8"/>
      <c r="AX29" s="1"/>
      <c r="AY29" s="1"/>
      <c r="AZ29" s="1"/>
    </row>
    <row r="30" spans="1:52" x14ac:dyDescent="0.25">
      <c r="A30" s="1" t="s">
        <v>33</v>
      </c>
      <c r="B30" s="1">
        <f>IF(B21 ="1,6","1,5",0)</f>
        <v>0</v>
      </c>
      <c r="C30" s="1">
        <f>IF(C21 ="1,6","1,5",0)</f>
        <v>0</v>
      </c>
      <c r="D30" s="1">
        <f>IF(D21 ="2,5","2",0)</f>
        <v>0</v>
      </c>
      <c r="E30" s="1">
        <f>IF(E21 ="3","2,5",0)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">
        <f>IF(Q21 ="42","32",0)</f>
        <v>0</v>
      </c>
      <c r="R30" s="1">
        <f>IF(R21 ="2","1,5",0)</f>
        <v>0</v>
      </c>
      <c r="S30" s="1">
        <f>IF(S21 ="3","2,5",0)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 t="str">
        <f>IF(AC21 ="8","6",0)</f>
        <v>6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1">
        <f>IF(AV21 ="42","32",0)</f>
        <v>0</v>
      </c>
      <c r="AW30" s="8"/>
      <c r="AX30" s="1"/>
      <c r="AY30" s="1"/>
      <c r="AZ30" s="1"/>
    </row>
    <row r="31" spans="1:52" x14ac:dyDescent="0.25">
      <c r="A31" s="1" t="s">
        <v>34</v>
      </c>
      <c r="B31" s="1">
        <f>PI()/4*B29*B29 * B28 - ((6*(B30/COS(RADIANS(30)))*SIN(RADIANS(180/6))*B30)/4 * B28 *2/3)</f>
        <v>11.309733552923255</v>
      </c>
      <c r="C31" s="1">
        <f t="shared" ref="C31:Q31" si="13">PI()/4*C29*C29 * C28 - ((6*(C30/COS(RADIANS(30)))*SIN(RADIANS(180/6))*C30)/4 * C28 *2/3)</f>
        <v>22.682298958918306</v>
      </c>
      <c r="D31" s="1">
        <f t="shared" si="13"/>
        <v>39.760782021995816</v>
      </c>
      <c r="E31" s="1">
        <f t="shared" si="13"/>
        <v>71.274883328318424</v>
      </c>
      <c r="F31" s="1">
        <f t="shared" si="13"/>
        <v>153.93804002589985</v>
      </c>
      <c r="G31" s="1">
        <f t="shared" si="13"/>
        <v>283.72508652732824</v>
      </c>
      <c r="H31" s="1">
        <f t="shared" si="13"/>
        <v>471.23889803846896</v>
      </c>
      <c r="I31" s="1">
        <f t="shared" si="13"/>
        <v>1061.8583169133501</v>
      </c>
      <c r="J31" s="1">
        <f t="shared" si="13"/>
        <v>2010.6192982974676</v>
      </c>
      <c r="K31" s="1">
        <f t="shared" si="13"/>
        <v>3053.628059289279</v>
      </c>
      <c r="L31" s="1">
        <f t="shared" si="13"/>
        <v>7238.2294738708833</v>
      </c>
      <c r="M31" s="1">
        <f t="shared" si="13"/>
        <v>14137.166941154068</v>
      </c>
      <c r="N31" s="1">
        <f t="shared" si="13"/>
        <v>24429.024474314232</v>
      </c>
      <c r="O31" s="1">
        <f t="shared" si="13"/>
        <v>47712.938426394991</v>
      </c>
      <c r="P31" s="1">
        <f t="shared" si="13"/>
        <v>82447.957600810521</v>
      </c>
      <c r="Q31" s="7">
        <f t="shared" si="13"/>
        <v>130924.30304202784</v>
      </c>
      <c r="R31" s="1">
        <f t="shared" ref="R31:V31" si="14">PI()/4*R29*R29 * R28 - ((6*(R30/COS(RADIANS(30)))*SIN(RADIANS(180/6))*R30)/4 * R28 *2/3)</f>
        <v>22.682298958918306</v>
      </c>
      <c r="S31" s="1">
        <f t="shared" si="14"/>
        <v>71.274883328318424</v>
      </c>
      <c r="T31" s="1">
        <f t="shared" si="14"/>
        <v>153.93804002589985</v>
      </c>
      <c r="U31" s="1">
        <f t="shared" si="14"/>
        <v>153.93804002589985</v>
      </c>
      <c r="V31" s="1">
        <f t="shared" si="14"/>
        <v>283.72508652732824</v>
      </c>
      <c r="W31" s="1">
        <f t="shared" ref="W31:X31" si="15">PI()/4*W29*W29 * W28 - ((6*(W30/COS(RADIANS(30)))*SIN(RADIANS(180/6))*W30)/4 * W28 *2/3)</f>
        <v>283.72508652732824</v>
      </c>
      <c r="X31" s="1">
        <f t="shared" si="15"/>
        <v>471.23889803846896</v>
      </c>
      <c r="Y31" s="1">
        <f t="shared" ref="Y31:Z31" si="16">PI()/4*Y29*Y29 * Y28 - ((6*(Y30/COS(RADIANS(30)))*SIN(RADIANS(180/6))*Y30)/4 * Y28 *2/3)</f>
        <v>471.23889803846896</v>
      </c>
      <c r="Z31" s="1">
        <f t="shared" si="16"/>
        <v>471.23889803846896</v>
      </c>
      <c r="AA31" s="1">
        <f t="shared" ref="AA31:AC31" si="17">PI()/4*AA29*AA29 * AA28 - ((6*(AA30/COS(RADIANS(30)))*SIN(RADIANS(180/6))*AA30)/4 * AA28 *2/3)</f>
        <v>1061.8583169133501</v>
      </c>
      <c r="AB31" s="1">
        <f t="shared" si="17"/>
        <v>1061.8583169133501</v>
      </c>
      <c r="AC31" s="1">
        <f t="shared" si="17"/>
        <v>895.58143938673788</v>
      </c>
      <c r="AD31" s="1">
        <f t="shared" ref="AD31:AF31" si="18">PI()/4*AD29*AD29 * AD28 - ((6*(AD30/COS(RADIANS(30)))*SIN(RADIANS(180/6))*AD30)/4 * AD28 *2/3)</f>
        <v>2010.6192982974676</v>
      </c>
      <c r="AE31" s="1">
        <f t="shared" si="18"/>
        <v>2010.6192982974676</v>
      </c>
      <c r="AF31" s="1">
        <f t="shared" si="18"/>
        <v>2010.6192982974676</v>
      </c>
      <c r="AG31" s="1">
        <f t="shared" ref="AG31:AI31" si="19">PI()/4*AG29*AG29 * AG28 - ((6*(AG30/COS(RADIANS(30)))*SIN(RADIANS(180/6))*AG30)/4 * AG28 *2/3)</f>
        <v>3053.628059289279</v>
      </c>
      <c r="AH31" s="1">
        <f t="shared" si="19"/>
        <v>3053.628059289279</v>
      </c>
      <c r="AI31" s="1">
        <f t="shared" si="19"/>
        <v>3053.628059289279</v>
      </c>
      <c r="AJ31" s="1">
        <f t="shared" ref="AJ31:AL31" si="20">PI()/4*AJ29*AJ29 * AJ28 - ((6*(AJ30/COS(RADIANS(30)))*SIN(RADIANS(180/6))*AJ30)/4 * AJ28 *2/3)</f>
        <v>7238.2294738708833</v>
      </c>
      <c r="AK31" s="1">
        <f t="shared" si="20"/>
        <v>7238.2294738708833</v>
      </c>
      <c r="AL31" s="1">
        <f t="shared" si="20"/>
        <v>7238.2294738708833</v>
      </c>
      <c r="AM31" s="1">
        <f t="shared" ref="AM31:AN31" si="21">PI()/4*AM29*AM29 * AM28 - ((6*(AM30/COS(RADIANS(30)))*SIN(RADIANS(180/6))*AM30)/4 * AM28 *2/3)</f>
        <v>14137.166941154068</v>
      </c>
      <c r="AN31" s="1">
        <f t="shared" si="21"/>
        <v>14137.166941154068</v>
      </c>
      <c r="AO31" s="1">
        <f t="shared" ref="AO31:AP31" si="22">PI()/4*AO29*AO29 * AO28 - ((6*(AO30/COS(RADIANS(30)))*SIN(RADIANS(180/6))*AO30)/4 * AO28 *2/3)</f>
        <v>24429.024474314232</v>
      </c>
      <c r="AP31" s="1">
        <f t="shared" si="22"/>
        <v>24429.024474314232</v>
      </c>
      <c r="AQ31" s="1">
        <f t="shared" ref="AQ31:AR31" si="23">PI()/4*AQ29*AQ29 * AQ28 - ((6*(AQ30/COS(RADIANS(30)))*SIN(RADIANS(180/6))*AQ30)/4 * AQ28 *2/3)</f>
        <v>47712.938426394991</v>
      </c>
      <c r="AR31" s="1">
        <f t="shared" si="23"/>
        <v>47712.938426394991</v>
      </c>
      <c r="AS31" s="1">
        <f t="shared" ref="AS31:AT31" si="24">PI()/4*AS29*AS29 * AS28 - ((6*(AS30/COS(RADIANS(30)))*SIN(RADIANS(180/6))*AS30)/4 * AS28 *2/3)</f>
        <v>82447.957600810521</v>
      </c>
      <c r="AT31" s="1">
        <f t="shared" si="24"/>
        <v>82447.957600810521</v>
      </c>
      <c r="AU31" s="1">
        <f t="shared" ref="AU31:AV31" si="25">PI()/4*AU29*AU29 * AU28 - ((6*(AU30/COS(RADIANS(30)))*SIN(RADIANS(180/6))*AU30)/4 * AU28 *2/3)</f>
        <v>130924.30304202784</v>
      </c>
      <c r="AV31" s="1">
        <f t="shared" si="25"/>
        <v>130924.30304202784</v>
      </c>
      <c r="AW31" s="8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7"/>
      <c r="R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8"/>
      <c r="AX32" s="1"/>
      <c r="AY32" s="1"/>
      <c r="AZ32" s="1"/>
    </row>
    <row r="33" spans="1:52" x14ac:dyDescent="0.25">
      <c r="A33" s="1" t="s">
        <v>35</v>
      </c>
      <c r="B33" s="1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7">
        <v>26</v>
      </c>
      <c r="R33" s="1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1">
        <v>26</v>
      </c>
      <c r="AW33" s="9"/>
      <c r="AX33" s="1"/>
      <c r="AY33" s="1"/>
      <c r="AZ33" s="1"/>
    </row>
    <row r="34" spans="1:52" x14ac:dyDescent="0.25">
      <c r="A34" s="1" t="s">
        <v>36</v>
      </c>
      <c r="B34" s="1">
        <f>IF(B21 ="1,6","3,2",0)</f>
        <v>0</v>
      </c>
      <c r="C34" s="1">
        <f>IF(C21 ="2","4",0)</f>
        <v>0</v>
      </c>
      <c r="D34" s="1">
        <f>IF(D21 ="2,5","5",0)</f>
        <v>0</v>
      </c>
      <c r="E34" s="1">
        <f>IF(E21 ="3","5,5",0)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">
        <f>IF(Q21 ="42","65",0)</f>
        <v>0</v>
      </c>
      <c r="R34" s="1">
        <f>IF(R21 ="2","4",0)</f>
        <v>0</v>
      </c>
      <c r="S34" s="1">
        <f>IF(S21 ="3","5,5",0)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 t="str">
        <f>IF(AC21 ="8","13",0)</f>
        <v>13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1">
        <f>IF(AV21 ="42","65",0)</f>
        <v>0</v>
      </c>
      <c r="AW34" s="9"/>
      <c r="AX34" s="1"/>
      <c r="AY34" s="1"/>
      <c r="AZ34" s="1"/>
    </row>
    <row r="35" spans="1:52" x14ac:dyDescent="0.25">
      <c r="A35" s="1" t="s">
        <v>37</v>
      </c>
      <c r="B35" s="1">
        <f t="shared" ref="B35:D35" si="26">((6*(B34/COS(RADIANS(30)))*SIN(RADIANS(180/6))*B34)/4) *B33</f>
        <v>0</v>
      </c>
      <c r="C35" s="1">
        <f t="shared" si="26"/>
        <v>0</v>
      </c>
      <c r="D35" s="1">
        <f t="shared" si="26"/>
        <v>0</v>
      </c>
      <c r="E35" s="1">
        <f>((6*(E34/COS(RADIANS(30)))*SIN(RADIANS(180/6))*E34)/4) *E33</f>
        <v>0</v>
      </c>
      <c r="F35" s="1">
        <f t="shared" ref="F35:Q35" si="27">((6*(F34/COS(RADIANS(30)))*SIN(RADIANS(180/6))*F34)/4) *F33</f>
        <v>0</v>
      </c>
      <c r="G35" s="1">
        <f t="shared" si="27"/>
        <v>0</v>
      </c>
      <c r="H35" s="1">
        <f t="shared" si="27"/>
        <v>0</v>
      </c>
      <c r="I35" s="1">
        <f t="shared" si="27"/>
        <v>0</v>
      </c>
      <c r="J35" s="1">
        <f t="shared" si="27"/>
        <v>0</v>
      </c>
      <c r="K35" s="1">
        <f t="shared" si="27"/>
        <v>0</v>
      </c>
      <c r="L35" s="1">
        <f t="shared" si="27"/>
        <v>0</v>
      </c>
      <c r="M35" s="1">
        <f t="shared" si="27"/>
        <v>0</v>
      </c>
      <c r="N35" s="1">
        <f t="shared" si="27"/>
        <v>0</v>
      </c>
      <c r="O35" s="1">
        <f t="shared" si="27"/>
        <v>0</v>
      </c>
      <c r="P35" s="1">
        <f t="shared" si="27"/>
        <v>0</v>
      </c>
      <c r="Q35" s="7">
        <f t="shared" si="27"/>
        <v>0</v>
      </c>
      <c r="R35" s="1">
        <f t="shared" ref="R35:V35" si="28">((6*(R34/COS(RADIANS(30)))*SIN(RADIANS(180/6))*R34)/4) *R33</f>
        <v>0</v>
      </c>
      <c r="S35" s="1">
        <f t="shared" si="28"/>
        <v>0</v>
      </c>
      <c r="T35" s="1">
        <f t="shared" si="28"/>
        <v>0</v>
      </c>
      <c r="U35" s="1">
        <f t="shared" si="28"/>
        <v>0</v>
      </c>
      <c r="V35" s="1">
        <f t="shared" si="28"/>
        <v>0</v>
      </c>
      <c r="W35" s="1">
        <f t="shared" ref="W35:X35" si="29">((6*(W34/COS(RADIANS(30)))*SIN(RADIANS(180/6))*W34)/4) *W33</f>
        <v>0</v>
      </c>
      <c r="X35" s="1">
        <f t="shared" si="29"/>
        <v>0</v>
      </c>
      <c r="Y35" s="1">
        <f t="shared" ref="Y35:AA35" si="30">((6*(Y34/COS(RADIANS(30)))*SIN(RADIANS(180/6))*Y34)/4) *Y33</f>
        <v>0</v>
      </c>
      <c r="Z35" s="1">
        <f t="shared" si="30"/>
        <v>0</v>
      </c>
      <c r="AA35" s="1">
        <f t="shared" si="30"/>
        <v>0</v>
      </c>
      <c r="AB35" s="1">
        <f t="shared" ref="AB35:AD35" si="31">((6*(AB34/COS(RADIANS(30)))*SIN(RADIANS(180/6))*AB34)/4) *AB33</f>
        <v>0</v>
      </c>
      <c r="AC35" s="1">
        <f t="shared" si="31"/>
        <v>775.69895416972145</v>
      </c>
      <c r="AD35" s="1">
        <f t="shared" si="31"/>
        <v>0</v>
      </c>
      <c r="AE35" s="1">
        <f t="shared" ref="AE35:AG35" si="32">((6*(AE34/COS(RADIANS(30)))*SIN(RADIANS(180/6))*AE34)/4) *AE33</f>
        <v>0</v>
      </c>
      <c r="AF35" s="1">
        <f t="shared" si="32"/>
        <v>0</v>
      </c>
      <c r="AG35" s="1">
        <f t="shared" si="32"/>
        <v>0</v>
      </c>
      <c r="AH35" s="1">
        <f t="shared" ref="AH35:AJ35" si="33">((6*(AH34/COS(RADIANS(30)))*SIN(RADIANS(180/6))*AH34)/4) *AH33</f>
        <v>0</v>
      </c>
      <c r="AI35" s="1">
        <f t="shared" si="33"/>
        <v>0</v>
      </c>
      <c r="AJ35" s="1">
        <f t="shared" si="33"/>
        <v>0</v>
      </c>
      <c r="AK35" s="1">
        <f t="shared" ref="AK35:AM35" si="34">((6*(AK34/COS(RADIANS(30)))*SIN(RADIANS(180/6))*AK34)/4) *AK33</f>
        <v>0</v>
      </c>
      <c r="AL35" s="1">
        <f t="shared" si="34"/>
        <v>0</v>
      </c>
      <c r="AM35" s="1">
        <f t="shared" si="34"/>
        <v>0</v>
      </c>
      <c r="AN35" s="1">
        <f t="shared" ref="AN35:AO35" si="35">((6*(AN34/COS(RADIANS(30)))*SIN(RADIANS(180/6))*AN34)/4) *AN33</f>
        <v>0</v>
      </c>
      <c r="AO35" s="1">
        <f t="shared" si="35"/>
        <v>0</v>
      </c>
      <c r="AP35" s="1">
        <f t="shared" ref="AP35:AQ35" si="36">((6*(AP34/COS(RADIANS(30)))*SIN(RADIANS(180/6))*AP34)/4) *AP33</f>
        <v>0</v>
      </c>
      <c r="AQ35" s="1">
        <f t="shared" si="36"/>
        <v>0</v>
      </c>
      <c r="AR35" s="1">
        <f t="shared" ref="AR35:AS35" si="37">((6*(AR34/COS(RADIANS(30)))*SIN(RADIANS(180/6))*AR34)/4) *AR33</f>
        <v>0</v>
      </c>
      <c r="AS35" s="1">
        <f t="shared" si="37"/>
        <v>0</v>
      </c>
      <c r="AT35" s="1">
        <f t="shared" ref="AT35:AU35" si="38">((6*(AT34/COS(RADIANS(30)))*SIN(RADIANS(180/6))*AT34)/4) *AT33</f>
        <v>0</v>
      </c>
      <c r="AU35" s="1">
        <f t="shared" si="38"/>
        <v>0</v>
      </c>
      <c r="AV35" s="1">
        <f t="shared" ref="AV35" si="39">((6*(AV34/COS(RADIANS(30)))*SIN(RADIANS(180/6))*AV34)/4) *AV33</f>
        <v>0</v>
      </c>
      <c r="AW35" s="9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7"/>
      <c r="R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8"/>
      <c r="AX36" s="1"/>
      <c r="AY36" s="1"/>
      <c r="AZ36" s="1"/>
    </row>
    <row r="37" spans="1:52" x14ac:dyDescent="0.25">
      <c r="A37" s="1" t="s">
        <v>38</v>
      </c>
      <c r="B37" s="1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7"/>
      <c r="R37" s="6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1"/>
      <c r="AW37" s="8"/>
      <c r="AX37" s="1"/>
      <c r="AY37" s="1"/>
      <c r="AZ37" s="1"/>
    </row>
    <row r="38" spans="1:52" x14ac:dyDescent="0.25">
      <c r="A38" s="1" t="s">
        <v>39</v>
      </c>
      <c r="B38" s="1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7"/>
      <c r="R38" s="6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1"/>
      <c r="AW38" s="8"/>
      <c r="AX38" s="1"/>
      <c r="AY38" s="1"/>
      <c r="AZ38" s="1"/>
    </row>
    <row r="39" spans="1:52" x14ac:dyDescent="0.25">
      <c r="A39" s="1" t="s">
        <v>40</v>
      </c>
      <c r="B39" s="1"/>
      <c r="C39" s="1"/>
      <c r="D39" s="1"/>
      <c r="E39" s="1">
        <f>IF(E21 ="3","2",0)</f>
        <v>0</v>
      </c>
      <c r="F39" s="1">
        <f>IF(F21 ="4","2,5",0)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7"/>
      <c r="R39" s="6"/>
      <c r="S39" s="1">
        <f>IF(S21 ="3","2",0)</f>
        <v>0</v>
      </c>
      <c r="T39" s="1">
        <f>IF(T21 ="4","2,5",0)</f>
        <v>0</v>
      </c>
      <c r="U39" s="1">
        <f>IF(U21 ="4","2,5",0)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 t="str">
        <f>IF(AC21 ="8","5",0)</f>
        <v>5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1"/>
      <c r="AW39" s="8"/>
      <c r="AX39" s="1"/>
      <c r="AY39" s="1"/>
      <c r="AZ39" s="1"/>
    </row>
    <row r="40" spans="1:52" x14ac:dyDescent="0.25">
      <c r="A40" s="1" t="s">
        <v>41</v>
      </c>
      <c r="B40" s="1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40">PI()/4*F38*F38 * F37 * 0.5  - ((6*(F39/COS(RADIANS(30)))*SIN(RADIANS(180/6))*F39)/4 * F37 *2/3)</f>
        <v>55.223308363883078</v>
      </c>
      <c r="G40" s="1">
        <f t="shared" si="40"/>
        <v>107.56656166258773</v>
      </c>
      <c r="H40" s="1">
        <f t="shared" si="40"/>
        <v>185.53185924580734</v>
      </c>
      <c r="I40" s="1">
        <f t="shared" si="40"/>
        <v>453.64597917836613</v>
      </c>
      <c r="J40" s="1">
        <f t="shared" si="40"/>
        <v>897.54045475998964</v>
      </c>
      <c r="K40" s="1">
        <f t="shared" si="40"/>
        <v>1550.6563616908959</v>
      </c>
      <c r="L40" s="1">
        <f t="shared" si="40"/>
        <v>2906.2873638359179</v>
      </c>
      <c r="M40" s="1">
        <f t="shared" si="40"/>
        <v>5191.1677007917733</v>
      </c>
      <c r="N40" s="1">
        <f t="shared" si="40"/>
        <v>8362.1342456926304</v>
      </c>
      <c r="O40" s="1"/>
      <c r="P40" s="1"/>
      <c r="Q40" s="7"/>
      <c r="R40" s="6"/>
      <c r="S40" s="1">
        <f t="shared" ref="S40:V40" si="41">PI()/4*S38*S38 * S37 * 0.5  - ((6*(S39/COS(RADIANS(30)))*SIN(RADIANS(180/6))*S39)/4 * S37 *2/3)</f>
        <v>22.570379720634168</v>
      </c>
      <c r="T40" s="1">
        <f t="shared" si="41"/>
        <v>55.223308363883078</v>
      </c>
      <c r="U40" s="1">
        <f t="shared" si="41"/>
        <v>55.223308363883078</v>
      </c>
      <c r="V40" s="1">
        <f t="shared" si="41"/>
        <v>107.56656166258773</v>
      </c>
      <c r="W40" s="1">
        <f t="shared" ref="W40:X40" si="42">PI()/4*W38*W38 * W37 * 0.5  - ((6*(W39/COS(RADIANS(30)))*SIN(RADIANS(180/6))*W39)/4 * W37 *2/3)</f>
        <v>107.56656166258773</v>
      </c>
      <c r="X40" s="1">
        <f t="shared" si="42"/>
        <v>185.53185924580734</v>
      </c>
      <c r="Y40" s="1">
        <f t="shared" ref="Y40" si="43">PI()/4*Y38*Y38 * Y37 * 0.5  - ((6*(Y39/COS(RADIANS(30)))*SIN(RADIANS(180/6))*Y39)/4 * Y37 *2/3)</f>
        <v>185.53185924580734</v>
      </c>
      <c r="Z40" s="1">
        <f t="shared" ref="Z40:AC40" si="44">PI()/4*Z38*Z38 * Z37 * 0.5  - ((6*(Z39/COS(RADIANS(30)))*SIN(RADIANS(180/6))*Z39)/4 * Z37 *2/3)</f>
        <v>453.64597917836613</v>
      </c>
      <c r="AA40" s="1">
        <f t="shared" si="44"/>
        <v>453.64597917836613</v>
      </c>
      <c r="AB40" s="1">
        <f t="shared" si="44"/>
        <v>453.64597917836613</v>
      </c>
      <c r="AC40" s="1">
        <f t="shared" si="44"/>
        <v>381.47719552966294</v>
      </c>
      <c r="AD40" s="1">
        <f t="shared" ref="AD40:AF40" si="45">PI()/4*AD38*AD38 * AD37 * 0.5  - ((6*(AD39/COS(RADIANS(30)))*SIN(RADIANS(180/6))*AD39)/4 * AD37 *2/3)</f>
        <v>897.54045475998964</v>
      </c>
      <c r="AE40" s="1">
        <f t="shared" si="45"/>
        <v>897.54045475998964</v>
      </c>
      <c r="AF40" s="1">
        <f t="shared" si="45"/>
        <v>897.54045475998964</v>
      </c>
      <c r="AG40" s="1">
        <f t="shared" ref="AG40:AI40" si="46">PI()/4*AG38*AG38 * AG37 * 0.5  - ((6*(AG39/COS(RADIANS(30)))*SIN(RADIANS(180/6))*AG39)/4 * AG37 *2/3)</f>
        <v>1550.6563616908959</v>
      </c>
      <c r="AH40" s="1">
        <f t="shared" si="46"/>
        <v>1550.6563616908959</v>
      </c>
      <c r="AI40" s="1">
        <f t="shared" si="46"/>
        <v>1550.6563616908959</v>
      </c>
      <c r="AJ40" s="1">
        <f t="shared" ref="AJ40:AL40" si="47">PI()/4*AJ38*AJ38 * AJ37 * 0.5  - ((6*(AJ39/COS(RADIANS(30)))*SIN(RADIANS(180/6))*AJ39)/4 * AJ37 *2/3)</f>
        <v>2906.2873638359179</v>
      </c>
      <c r="AK40" s="1">
        <f t="shared" si="47"/>
        <v>2906.2873638359179</v>
      </c>
      <c r="AL40" s="1">
        <f t="shared" si="47"/>
        <v>2906.2873638359179</v>
      </c>
      <c r="AM40" s="1">
        <f t="shared" ref="AM40:AN40" si="48">PI()/4*AM38*AM38 * AM37 * 0.5  - ((6*(AM39/COS(RADIANS(30)))*SIN(RADIANS(180/6))*AM39)/4 * AM37 *2/3)</f>
        <v>5191.1677007917733</v>
      </c>
      <c r="AN40" s="1">
        <f t="shared" si="48"/>
        <v>5191.1677007917733</v>
      </c>
      <c r="AO40" s="1">
        <f t="shared" ref="AO40:AP40" si="49">PI()/4*AO38*AO38 * AO37 * 0.5  - ((6*(AO39/COS(RADIANS(30)))*SIN(RADIANS(180/6))*AO39)/4 * AO37 *2/3)</f>
        <v>8362.1342456926304</v>
      </c>
      <c r="AP40" s="1">
        <f t="shared" si="49"/>
        <v>8362.1342456926304</v>
      </c>
      <c r="AQ40" s="1"/>
      <c r="AR40" s="1"/>
      <c r="AS40" s="1"/>
      <c r="AT40" s="1"/>
      <c r="AU40" s="1"/>
      <c r="AV40" s="1"/>
      <c r="AW40" s="8"/>
      <c r="AX40" s="1"/>
      <c r="AY40" s="1"/>
      <c r="AZ40" s="1"/>
    </row>
    <row r="41" spans="1:52" x14ac:dyDescent="0.25">
      <c r="A41" s="1" t="s">
        <v>53</v>
      </c>
      <c r="B41" s="1">
        <f>PI()/4*B21*B21*$B9</f>
        <v>0</v>
      </c>
      <c r="C41" s="1">
        <f>PI()/4*C21*C21*$B9</f>
        <v>0</v>
      </c>
      <c r="D41" s="1">
        <f>PI()/4*D21*D21*$B9</f>
        <v>0</v>
      </c>
      <c r="E41" s="1">
        <f>PI()/4*E21*E21*$B9</f>
        <v>0</v>
      </c>
      <c r="F41" s="1">
        <f>PI()/4*F21*F21*$B9</f>
        <v>0</v>
      </c>
      <c r="G41" s="1">
        <f>PI()/4*G21*G21*$B9</f>
        <v>0</v>
      </c>
      <c r="H41" s="1">
        <f>PI()/4*H21*H21*$B9</f>
        <v>0</v>
      </c>
      <c r="I41" s="1">
        <f>PI()/4*I21*I21*$B9</f>
        <v>0</v>
      </c>
      <c r="J41" s="1">
        <f>PI()/4*J21*J21*$B9</f>
        <v>0</v>
      </c>
      <c r="K41" s="1">
        <f>PI()/4*K21*K21*$B9</f>
        <v>0</v>
      </c>
      <c r="L41" s="1">
        <f>PI()/4*L21*L21*$B9</f>
        <v>0</v>
      </c>
      <c r="M41" s="1">
        <f>PI()/4*M21*M21*$B9</f>
        <v>0</v>
      </c>
      <c r="N41" s="1">
        <f>PI()/4*N21*N21*$B9</f>
        <v>0</v>
      </c>
      <c r="O41" s="1">
        <f>PI()/4*O21*O21*$B9</f>
        <v>0</v>
      </c>
      <c r="P41" s="1">
        <f>PI()/4*P21*P21*$B9</f>
        <v>0</v>
      </c>
      <c r="Q41" s="7">
        <f>PI()/4*Q21*Q21*$B9</f>
        <v>0</v>
      </c>
      <c r="R41" s="6">
        <f>PI()/4*R21*R21*$B9</f>
        <v>0</v>
      </c>
      <c r="S41" s="1">
        <f>PI()/4*S21*S21*$B9</f>
        <v>0</v>
      </c>
      <c r="T41" s="1">
        <f>PI()/4*T21*T21*$B9</f>
        <v>0</v>
      </c>
      <c r="U41" s="1">
        <f>PI()/4*U21*U21*$B9</f>
        <v>0</v>
      </c>
      <c r="V41" s="1">
        <f>PI()/4*V21*V21*$B9</f>
        <v>0</v>
      </c>
      <c r="W41" s="1">
        <f>PI()/4*W21*W21*$B9</f>
        <v>0</v>
      </c>
      <c r="X41" s="1">
        <f>PI()/4*X21*X21*$B9</f>
        <v>0</v>
      </c>
      <c r="Y41" s="1">
        <f>PI()/4*Y21*Y21*$B9</f>
        <v>0</v>
      </c>
      <c r="Z41" s="1">
        <f>PI()/4*Z21*Z21*$B9</f>
        <v>0</v>
      </c>
      <c r="AA41" s="1">
        <f>PI()/4*AA21*AA21*$B9</f>
        <v>0</v>
      </c>
      <c r="AB41" s="1">
        <f>PI()/4*AB21*AB21*$B9</f>
        <v>0</v>
      </c>
      <c r="AC41" s="1">
        <f>PI()/4*AC21*AC21*$B9</f>
        <v>7539.8223686155034</v>
      </c>
      <c r="AD41" s="1">
        <f>PI()/4*AD21*AD21*$B9</f>
        <v>0</v>
      </c>
      <c r="AE41" s="1">
        <f>PI()/4*AE21*AE21*$B9</f>
        <v>0</v>
      </c>
      <c r="AF41" s="1">
        <f>PI()/4*AF21*AF21*$B9</f>
        <v>0</v>
      </c>
      <c r="AG41" s="1">
        <f>PI()/4*AG21*AG21*$B9</f>
        <v>0</v>
      </c>
      <c r="AH41" s="1">
        <f>PI()/4*AH21*AH21*$B9</f>
        <v>0</v>
      </c>
      <c r="AI41" s="1">
        <f>PI()/4*AI21*AI21*$B9</f>
        <v>0</v>
      </c>
      <c r="AJ41" s="1">
        <f>PI()/4*AJ21*AJ21*$B9</f>
        <v>0</v>
      </c>
      <c r="AK41" s="1">
        <f>PI()/4*AK21*AK21*$B9</f>
        <v>0</v>
      </c>
      <c r="AL41" s="1">
        <f>PI()/4*AL21*AL21*$B9</f>
        <v>0</v>
      </c>
      <c r="AM41" s="1">
        <f>PI()/4*AM21*AM21*$B9</f>
        <v>0</v>
      </c>
      <c r="AN41" s="1">
        <f>PI()/4*AN21*AN21*$B9</f>
        <v>0</v>
      </c>
      <c r="AO41" s="1">
        <f>PI()/4*AO21*AO21*$B9</f>
        <v>0</v>
      </c>
      <c r="AP41" s="1">
        <f>PI()/4*AP21*AP21*$B9</f>
        <v>0</v>
      </c>
      <c r="AQ41" s="1">
        <f>PI()/4*AQ21*AQ21*$B9</f>
        <v>0</v>
      </c>
      <c r="AR41" s="1">
        <f>PI()/4*AR21*AR21*$B9</f>
        <v>0</v>
      </c>
      <c r="AS41" s="1">
        <f>PI()/4*AS21*AS21*$B9</f>
        <v>0</v>
      </c>
      <c r="AT41" s="1">
        <f>PI()/4*AT21*AT21*$B9</f>
        <v>0</v>
      </c>
      <c r="AU41" s="1">
        <f>PI()/4*AU21*AU21*$B9</f>
        <v>0</v>
      </c>
      <c r="AV41" s="1">
        <f>PI()/4*AV21*AV21*$B9</f>
        <v>0</v>
      </c>
      <c r="AW41" s="8"/>
      <c r="AX41" s="1"/>
      <c r="AY41" s="1"/>
      <c r="AZ41" s="1"/>
    </row>
    <row r="42" spans="1:52" x14ac:dyDescent="0.25">
      <c r="A42" s="1" t="s">
        <v>54</v>
      </c>
      <c r="B42" s="1" t="str">
        <f>IF(B21="1,6",IF($B11 ="Sechskant",B41+B35,IF($B11="Zylinderkopf",B31+B41,IF($B11="Senkkopf",B40+B41,"0"))),"0")</f>
        <v>0</v>
      </c>
      <c r="C42" s="1" t="str">
        <f>IF(C21="2",IF($B11 ="Sechskant",C41+C35,IF($B11="Zylinderkopf",C31+C41,IF($B11="Senkkopf",C40+C41,"0"))),"0")</f>
        <v>0</v>
      </c>
      <c r="D42" s="1" t="str">
        <f>IF(D21="2,5",IF($B11 ="Sechskant",D41+D35,IF($B11="Zylinderkopf",D31+D41,IF($B11="Senkkopf",D40+D41,"0"))),"0")</f>
        <v>0</v>
      </c>
      <c r="E42" s="1" t="str">
        <f>IF(E21="3",IF($B11 ="Sechskant",E41+E35,IF($B11="Zylinderkopf",E31+E41,IF($B11="Senkkopf",E40+E41,"0"))),"0")</f>
        <v>0</v>
      </c>
      <c r="F42" s="1" t="str">
        <f>IF(F21="4",IF($B11 ="Sechskant",F41+F35,IF($B11="Zylinderkopf",F31+F41,IF($B11="Senkkopf",F40+F41,"0"))),"0")</f>
        <v>0</v>
      </c>
      <c r="G42" s="1" t="str">
        <f>IF(G21="5",IF($B11 ="Sechskant",G41+G35,IF($B11="Zylinderkopf",G31+G41,IF($B11="Senkkopf",G40+G41,"0"))),"0")</f>
        <v>0</v>
      </c>
      <c r="H42" s="1" t="str">
        <f>IF(H21="6",IF($B11 ="Sechskant",H41+H35,IF($B11="Zylinderkopf",H31+H41,IF($B11="Senkkopf",H40+H41,"0"))),"0")</f>
        <v>0</v>
      </c>
      <c r="I42" s="1" t="str">
        <f>IF(I21="8",IF($B11 ="Sechskant",I41+I35,IF($B11="Zylinderkopf",I31+I41,IF($B11="Senkkopf",I40+I41,"0"))),"0")</f>
        <v>0</v>
      </c>
      <c r="J42" s="1" t="str">
        <f>IF(J21="10",IF($B11 ="Sechskant",J41+J35,IF($B11="Zylinderkopf",J31+J41,IF($B11="Senkkopf",J40+J41,"0"))),"0")</f>
        <v>0</v>
      </c>
      <c r="K42" s="1" t="str">
        <f>IF(K21="12",IF($B11 ="Sechskant",K41+K35,IF($B11="Zylinderkopf",K31+K41,IF($B11="Senkkopf",K40+K41,"0"))),"0")</f>
        <v>0</v>
      </c>
      <c r="L42" s="1" t="str">
        <f>IF(L21="16",IF($B11 ="Sechskant",L41+L35,IF($B11="Zylinderkopf",L31+L41,IF($B11="Senkkopf",L40+L41,"0"))),"0")</f>
        <v>0</v>
      </c>
      <c r="M42" s="1" t="str">
        <f>IF(M21="20",IF($B11 ="Sechskant",M41+M35,IF($B11="Zylinderkopf",M31+M41,IF($B11="Senkkopf",M40+M41,"0"))),"0")</f>
        <v>0</v>
      </c>
      <c r="N42" s="1" t="str">
        <f>IF(N21="24",IF($B11 ="Sechskant",N41+N35,IF($B11="Zylinderkopf",N31+N41,IF($B11="Senkkopf",N40+N41,"0"))),"0")</f>
        <v>0</v>
      </c>
      <c r="O42" s="1" t="str">
        <f>IF(O21="30",IF($B11 ="Sechskant",O41+O35,IF($B11="Zylinderkopf",O31+O41,IF($B11="Senkkopf",O40+O41,"0"))),"0")</f>
        <v>0</v>
      </c>
      <c r="P42" s="1" t="str">
        <f>IF(P21="36",IF($B11 ="Sechskant",P41+P35,IF($B11="Zylinderkopf",P31+P41,IF($B11="Senkkopf",P40+P41,"0"))),"0")</f>
        <v>0</v>
      </c>
      <c r="Q42" s="7" t="str">
        <f>IF(Q21="42",IF($B11 ="Sechskant",Q41+Q35,IF($B11="Zylinderkopf",Q31+Q41,IF($B11="Senkkopf",Q40+Q41,"0"))),"0")</f>
        <v>0</v>
      </c>
      <c r="R42" s="6" t="str">
        <f>IF(R21="2",IF($B11 ="Sechskant",R41+R35,IF($B11="Zylinderkopf",R31+R41,IF($B11="Senkkopf",R40+R41,"0"))),"0")</f>
        <v>0</v>
      </c>
      <c r="S42" s="1" t="str">
        <f>IF(S21="3",IF($B11 ="Sechskant",S41+S35,IF($B11="Zylinderkopf",S31+S41,IF($B11="Senkkopf",S40+S41,"0"))),"0")</f>
        <v>0</v>
      </c>
      <c r="T42" s="1" t="str">
        <f>IF(T21="4",IF($B11 ="Sechskant",T41+T35,IF($B11="Zylinderkopf",T31+T41,IF($B11="Senkkopf",T40+T41,"0"))),"0")</f>
        <v>0</v>
      </c>
      <c r="U42" s="1" t="str">
        <f>IF(U21="4",IF($B11 ="Sechskant",U41+U35,IF($B11="Zylinderkopf",U31+U41,IF($B11="Senkkopf",U40+U41,"0"))),"0")</f>
        <v>0</v>
      </c>
      <c r="V42" s="1" t="str">
        <f>IF(V21="5",IF($B11 ="Sechskant",V41+V35,IF($B11="Zylinderkopf",V31+V41,IF($B11="Senkkopf",V40+V41,"0"))),"0")</f>
        <v>0</v>
      </c>
      <c r="W42" s="1" t="str">
        <f>IF(W21="5",IF($B11 ="Sechskant",W41+W35,IF($B11="Zylinderkopf",W31+W41,IF($B11="Senkkopf",W40+W41,"0"))),"0")</f>
        <v>0</v>
      </c>
      <c r="X42" s="1" t="str">
        <f>IF(X21="6",IF($B11 ="Sechskant",X41+X35,IF($B11="Zylinderkopf",X31+X41,IF($B11="Senkkopf",X40+X41,"0"))),"0")</f>
        <v>0</v>
      </c>
      <c r="Y42" s="1" t="str">
        <f>IF(Y21="6",IF($B11 ="Sechskant",Y41+Y35,IF($B11="Zylinderkopf",Y31+Y41,IF($B11="Senkkopf",Y40+Y41,"0"))),"0")</f>
        <v>0</v>
      </c>
      <c r="Z42" s="1" t="str">
        <f>IF(Z21="6",IF($B11 ="Sechskant",Z41+Z35,IF($B11="Zylinderkopf",Z31+Z41,IF($B11="Senkkopf",Z40+Z41,"0"))),"0")</f>
        <v>0</v>
      </c>
      <c r="AA42" s="1" t="str">
        <f>IF(AA21="8",IF($B11 ="Sechskant",AA41+AA35,IF($B11="Zylinderkopf",AA31+AA41,IF($B11="Senkkopf",AA40+AA41,"0"))),"0")</f>
        <v>0</v>
      </c>
      <c r="AB42" s="1" t="str">
        <f>IF(AB21="8",IF($B11 ="Sechskant",AB41+AB35,IF($B11="Zylinderkopf",AB31+AB41,IF($B11="Senkkopf",AB40+AB41,"0"))),"0")</f>
        <v>0</v>
      </c>
      <c r="AC42" s="1">
        <f>IF(AC21="8",IF($B11 ="Sechskant",AC41+AC35,IF($B11="Zylinderkopf",AC31+AC41,IF($B11="Senkkopf",AC40+AC41,"0"))),"0")</f>
        <v>7921.2995641451662</v>
      </c>
      <c r="AD42" s="1" t="str">
        <f>IF(AD21="10",IF($B11 ="Sechskant",AD41+AD35,IF($B11="Zylinderkopf",AD31+AD41,IF($B11="Senkkopf",AD40+AD41,"0"))),"0")</f>
        <v>0</v>
      </c>
      <c r="AE42" s="1" t="str">
        <f>IF(AE21="10",IF($B11 ="Sechskant",AE41+AE35,IF($B11="Zylinderkopf",AE31+AE41,IF($B11="Senkkopf",AE40+AE41,"0"))),"0")</f>
        <v>0</v>
      </c>
      <c r="AF42" s="1" t="str">
        <f>IF(AF21="10",IF($B11 ="Sechskant",AF41+AF35,IF($B11="Zylinderkopf",AF31+AF41,IF($B11="Senkkopf",AF40+AF41,"0"))),"0")</f>
        <v>0</v>
      </c>
      <c r="AG42" s="1" t="str">
        <f>IF(AG21="12",IF($B11 ="Sechskant",AG41+AG35,IF($B11="Zylinderkopf",AG31+AG41,IF($B11="Senkkopf",AG40+AG41,"0"))),"0")</f>
        <v>0</v>
      </c>
      <c r="AH42" s="1" t="str">
        <f>IF(AH21="12",IF($B11 ="Sechskant",AH41+AH35,IF($B11="Zylinderkopf",AH31+AH41,IF($B11="Senkkopf",AH40+AH41,"0"))),"0")</f>
        <v>0</v>
      </c>
      <c r="AI42" s="1" t="str">
        <f>IF(AI21="12",IF($B11 ="Sechskant",AI41+AI35,IF($B11="Zylinderkopf",AI31+AI41,IF($B11="Senkkopf",AI40+AI41,"0"))),"0")</f>
        <v>0</v>
      </c>
      <c r="AJ42" s="1" t="str">
        <f>IF(AJ21="16",IF($B11 ="Sechskant",AJ41+AJ35,IF($B11="Zylinderkopf",AJ31+AJ41,IF($B11="Senkkopf",AJ40+AJ41,"0"))),"0")</f>
        <v>0</v>
      </c>
      <c r="AK42" s="1" t="str">
        <f>IF(AK21="16",IF($B11 ="Sechskant",AK41+AK35,IF($B11="Zylinderkopf",AK31+AK41,IF($B11="Senkkopf",AK40+AK41,"0"))),"0")</f>
        <v>0</v>
      </c>
      <c r="AL42" s="1" t="str">
        <f>IF(AL21="16",IF($B11 ="Sechskant",AL41+AL35,IF($B11="Zylinderkopf",AL31+AL41,IF($B11="Senkkopf",AL40+AL41,"0"))),"0")</f>
        <v>0</v>
      </c>
      <c r="AM42" s="1" t="str">
        <f>IF(AM21="20",IF($B11 ="Sechskant",AM41+AM35,IF($B11="Zylinderkopf",AM31+AM41,IF($B11="Senkkopf",AM40+AM41,"0"))),"0")</f>
        <v>0</v>
      </c>
      <c r="AN42" s="1" t="str">
        <f>IF(AN21="20",IF($B11 ="Sechskant",AN41+AN35,IF($B11="Zylinderkopf",AN31+AN41,IF($B11="Senkkopf",AN40+AN41,"0"))),"0")</f>
        <v>0</v>
      </c>
      <c r="AO42" s="1" t="str">
        <f>IF(AO21="24",IF($B11 ="Sechskant",AO41+AO35,IF($B11="Zylinderkopf",AO31+AO41,IF($B11="Senkkopf",AO40+AO41,"0"))),"0")</f>
        <v>0</v>
      </c>
      <c r="AP42" s="1" t="str">
        <f>IF(AP21="24",IF($B11 ="Sechskant",AP41+AP35,IF($B11="Zylinderkopf",AP31+AP41,IF($B11="Senkkopf",AP40+AP41,"0"))),"0")</f>
        <v>0</v>
      </c>
      <c r="AQ42" s="1" t="str">
        <f>IF(AQ21="30",IF($B11 ="Sechskant",AQ41+AQ35,IF($B11="Zylinderkopf",AQ31+AQ41,IF($B11="Senkkopf",AQ40+AQ41,"0"))),"0")</f>
        <v>0</v>
      </c>
      <c r="AR42" s="1" t="str">
        <f>IF(AR21="30",IF($B11 ="Sechskant",AR41+AR35,IF($B11="Zylinderkopf",AR31+AR41,IF($B11="Senkkopf",AR40+AR41,"0"))),"0")</f>
        <v>0</v>
      </c>
      <c r="AS42" s="1" t="str">
        <f>IF(AS21="36",IF($B11 ="Sechskant",AS41+AS35,IF($B11="Zylinderkopf",AS31+AS41,IF($B11="Senkkopf",AS40+AS41,"0"))),"0")</f>
        <v>0</v>
      </c>
      <c r="AT42" s="1" t="str">
        <f>IF(AT21="36",IF($B11 ="Sechskant",AT41+AT35,IF($B11="Zylinderkopf",AT31+AT41,IF($B11="Senkkopf",AT40+AT41,"0"))),"0")</f>
        <v>0</v>
      </c>
      <c r="AU42" s="1" t="str">
        <f>IF(AU21="42",IF($B11 ="Sechskant",AU41+AU35,IF($B11="Zylinderkopf",AU31+AU41,IF($B11="Senkkopf",AU40+AU41,"0"))),"0")</f>
        <v>0</v>
      </c>
      <c r="AV42" s="1" t="str">
        <f>IF(AV21="42",IF($B11 ="Sechskant",AV41+AV35,IF($B11="Zylinderkopf",AV31+AV41,IF($B11="Senkkopf",AV40+AV41,"0"))),"0")</f>
        <v>0</v>
      </c>
      <c r="AW42" s="8"/>
      <c r="AX42" s="1"/>
      <c r="AY42" s="1"/>
      <c r="AZ42" s="1"/>
    </row>
    <row r="43" spans="1:52" x14ac:dyDescent="0.25">
      <c r="A43" s="1" t="s">
        <v>55</v>
      </c>
      <c r="B43" s="1">
        <f>IF($B8="Stahl",$B3,IF($B8="Aluminium",$C3,IF($B8="Titan",$D3,IF($B8="Messing",$E3,IF($B8="Kupfer",$F3,IF($B8="Bronze",$G3,"0"))))))*B42</f>
        <v>0</v>
      </c>
      <c r="C43" s="1">
        <f>IF($B8="Stahl",$B3,IF($B8="Aluminium",$C3,IF($B8="Titan",$D3,IF($B8="Messing",$E3,IF($B8="Kupfer",$F3,IF($B8="Bronze",$G3,"0"))))))*C42</f>
        <v>0</v>
      </c>
      <c r="D43" s="1">
        <f>IF($B8="Stahl",$B3,IF($B8="Aluminium",$C3,IF($B8="Titan",$D3,IF($B8="Messing",$E3,IF($B8="Kupfer",$F3,IF($B8="Bronze",$G3,"0"))))))*D42</f>
        <v>0</v>
      </c>
      <c r="E43" s="1">
        <f>IF($B8="Stahl",$B3,IF($B8="Aluminium",$C3,IF($B8="Titan",$D3,IF($B8="Messing",$E3,IF($B8="Kupfer",$F3,IF($B8="Bronze",$G3,"0"))))))*E42</f>
        <v>0</v>
      </c>
      <c r="F43" s="1">
        <f>IF($B8="Stahl",$B3,IF($B8="Aluminium",$C3,IF($B8="Titan",$D3,IF($B8="Messing",$E3,IF($B8="Kupfer",$F3,IF($B8="Bronze",$G3,"0"))))))*F42</f>
        <v>0</v>
      </c>
      <c r="G43" s="1">
        <f>IF($B8="Stahl",$B3,IF($B8="Aluminium",$C3,IF($B8="Titan",$D3,IF($B8="Messing",$E3,IF($B8="Kupfer",$F3,IF($B8="Bronze",$G3,"0"))))))*G42</f>
        <v>0</v>
      </c>
      <c r="H43" s="1">
        <f>IF($B8="Stahl",$B3,IF($B8="Aluminium",$C3,IF($B8="Titan",$D3,IF($B8="Messing",$E3,IF($B8="Kupfer",$F3,IF($B8="Bronze",$G3,"0"))))))*H42</f>
        <v>0</v>
      </c>
      <c r="I43" s="1">
        <f>IF($B8="Stahl",$B3,IF($B8="Aluminium",$C3,IF($B8="Titan",$D3,IF($B8="Messing",$E3,IF($B8="Kupfer",$F3,IF($B8="Bronze",$G3,"0"))))))*I42</f>
        <v>0</v>
      </c>
      <c r="J43" s="1">
        <f>IF($B8="Stahl",$B3,IF($B8="Aluminium",$C3,IF($B8="Titan",$D3,IF($B8="Messing",$E3,IF($B8="Kupfer",$F3,IF($B8="Bronze",$G3,"0"))))))*J42</f>
        <v>0</v>
      </c>
      <c r="K43" s="1">
        <f>IF($B8="Stahl",$B3,IF($B8="Aluminium",$C3,IF($B8="Titan",$D3,IF($B8="Messing",$E3,IF($B8="Kupfer",$F3,IF($B8="Bronze",$G3,"0"))))))*K42</f>
        <v>0</v>
      </c>
      <c r="L43" s="1">
        <f>IF($B8="Stahl",$B3,IF($B8="Aluminium",$C3,IF($B8="Titan",$D3,IF($B8="Messing",$E3,IF($B8="Kupfer",$F3,IF($B8="Bronze",$G3,"0"))))))*L42</f>
        <v>0</v>
      </c>
      <c r="M43" s="1">
        <f>IF($B8="Stahl",$B3,IF($B8="Aluminium",$C3,IF($B8="Titan",$D3,IF($B8="Messing",$E3,IF($B8="Kupfer",$F3,IF($B8="Bronze",$G3,"0"))))))*M42</f>
        <v>0</v>
      </c>
      <c r="N43" s="1">
        <f>IF($B8="Stahl",$B3,IF($B8="Aluminium",$C3,IF($B8="Titan",$D3,IF($B8="Messing",$E3,IF($B8="Kupfer",$F3,IF($B8="Bronze",$G3,"0"))))))*N42</f>
        <v>0</v>
      </c>
      <c r="O43" s="1">
        <f>IF($B8="Stahl",$B3,IF($B8="Aluminium",$C3,IF($B8="Titan",$D3,IF($B8="Messing",$E3,IF($B8="Kupfer",$F3,IF($B8="Bronze",$G3,"0"))))))*O42</f>
        <v>0</v>
      </c>
      <c r="P43" s="1">
        <f>IF($B8="Stahl",$B3,IF($B8="Aluminium",$C3,IF($B8="Titan",$D3,IF($B8="Messing",$E3,IF($B8="Kupfer",$F3,IF($B8="Bronze",$G3,"0"))))))*P42</f>
        <v>0</v>
      </c>
      <c r="Q43" s="7">
        <f>IF($B8="Stahl",$B3,IF($B8="Aluminium",$C3,IF($B8="Titan",$D3,IF($B8="Messing",$E3,IF($B8="Kupfer",$F3,IF($B8="Bronze",$G3,"0"))))))*Q42</f>
        <v>0</v>
      </c>
      <c r="R43" s="6">
        <f>IF($B8="Stahl",$B3,IF($B8="Aluminium",$C3,IF($B8="Titan",$D3,IF($B8="Messing",$E3,IF($B8="Kupfer",$F3,IF($B8="Bronze",$G3,"0"))))))*R42</f>
        <v>0</v>
      </c>
      <c r="S43" s="1">
        <f>IF($B8="Stahl",$B3,IF($B8="Aluminium",$C3,IF($B8="Titan",$D3,IF($B8="Messing",$E3,IF($B8="Kupfer",$F3,IF($B8="Bronze",$G3,"0"))))))*S42</f>
        <v>0</v>
      </c>
      <c r="T43" s="1">
        <f>IF($B8="Stahl",$B3,IF($B8="Aluminium",$C3,IF($B8="Titan",$D3,IF($B8="Messing",$E3,IF($B8="Kupfer",$F3,IF($B8="Bronze",$G3,"0"))))))*T42</f>
        <v>0</v>
      </c>
      <c r="U43" s="1">
        <f>IF($B8="Stahl",$B3,IF($B8="Aluminium",$C3,IF($B8="Titan",$D3,IF($B8="Messing",$E3,IF($B8="Kupfer",$F3,IF($B8="Bronze",$G3,"0"))))))*U42</f>
        <v>0</v>
      </c>
      <c r="V43" s="1">
        <f>IF($B8="Stahl",$B3,IF($B8="Aluminium",$C3,IF($B8="Titan",$D3,IF($B8="Messing",$E3,IF($B8="Kupfer",$F3,IF($B8="Bronze",$G3,"0"))))))*V42</f>
        <v>0</v>
      </c>
      <c r="W43" s="1">
        <f>IF($B8="Stahl",$B3,IF($B8="Aluminium",$C3,IF($B8="Titan",$D3,IF($B8="Messing",$E3,IF($B8="Kupfer",$F3,IF($B8="Bronze",$G3,"0"))))))*W42</f>
        <v>0</v>
      </c>
      <c r="X43" s="1">
        <f>IF($B8="Stahl",$B3,IF($B8="Aluminium",$C3,IF($B8="Titan",$D3,IF($B8="Messing",$E3,IF($B8="Kupfer",$F3,IF($B8="Bronze",$G3,"0"))))))*X42</f>
        <v>0</v>
      </c>
      <c r="Y43" s="1">
        <f>IF($B8="Stahl",$B3,IF($B8="Aluminium",$C3,IF($B8="Titan",$D3,IF($B8="Messing",$E3,IF($B8="Kupfer",$F3,IF($B8="Bronze",$G3,"0"))))))*Y42</f>
        <v>0</v>
      </c>
      <c r="Z43" s="1">
        <f>IF($B8="Stahl",$B3,IF($B8="Aluminium",$C3,IF($B8="Titan",$D3,IF($B8="Messing",$E3,IF($B8="Kupfer",$F3,IF($B8="Bronze",$G3,"0"))))))*Z42</f>
        <v>0</v>
      </c>
      <c r="AA43" s="1">
        <f>IF($B8="Stahl",$B3,IF($B8="Aluminium",$C3,IF($B8="Titan",$D3,IF($B8="Messing",$E3,IF($B8="Kupfer",$F3,IF($B8="Bronze",$G3,"0"))))))*AA42</f>
        <v>0</v>
      </c>
      <c r="AB43" s="1">
        <f>IF($B8="Stahl",$B3,IF($B8="Aluminium",$C3,IF($B8="Titan",$D3,IF($B8="Messing",$E3,IF($B8="Kupfer",$F3,IF($B8="Bronze",$G3,"0"))))))*AB42</f>
        <v>0</v>
      </c>
      <c r="AC43" s="1">
        <f>IF($B8="Stahl",$B3,IF($B8="Aluminium",$C3,IF($B8="Titan",$D3,IF($B8="Messing",$E3,IF($B8="Kupfer",$F3,IF($B8="Bronze",$G3,"0"))))))*AC42</f>
        <v>70.974844094740703</v>
      </c>
      <c r="AD43" s="1">
        <f>IF($B8="Stahl",$B3,IF($B8="Aluminium",$C3,IF($B8="Titan",$D3,IF($B8="Messing",$E3,IF($B8="Kupfer",$F3,IF($B8="Bronze",$G3,"0"))))))*AD42</f>
        <v>0</v>
      </c>
      <c r="AE43" s="1">
        <f>IF($B8="Stahl",$B3,IF($B8="Aluminium",$C3,IF($B8="Titan",$D3,IF($B8="Messing",$E3,IF($B8="Kupfer",$F3,IF($B8="Bronze",$G3,"0"))))))*AE42</f>
        <v>0</v>
      </c>
      <c r="AF43" s="1">
        <f>IF($B8="Stahl",$B3,IF($B8="Aluminium",$C3,IF($B8="Titan",$D3,IF($B8="Messing",$E3,IF($B8="Kupfer",$F3,IF($B8="Bronze",$G3,"0"))))))*AF42</f>
        <v>0</v>
      </c>
      <c r="AG43" s="1">
        <f>IF($B8="Stahl",$B3,IF($B8="Aluminium",$C3,IF($B8="Titan",$D3,IF($B8="Messing",$E3,IF($B8="Kupfer",$F3,IF($B8="Bronze",$G3,"0"))))))*AG42</f>
        <v>0</v>
      </c>
      <c r="AH43" s="1">
        <f>IF($B8="Stahl",$B3,IF($B8="Aluminium",$C3,IF($B8="Titan",$D3,IF($B8="Messing",$E3,IF($B8="Kupfer",$F3,IF($B8="Bronze",$G3,"0"))))))*AH42</f>
        <v>0</v>
      </c>
      <c r="AI43" s="1">
        <f>IF($B8="Stahl",$B3,IF($B8="Aluminium",$C3,IF($B8="Titan",$D3,IF($B8="Messing",$E3,IF($B8="Kupfer",$F3,IF($B8="Bronze",$G3,"0"))))))*AI42</f>
        <v>0</v>
      </c>
      <c r="AJ43" s="1">
        <f>IF($B8="Stahl",$B3,IF($B8="Aluminium",$C3,IF($B8="Titan",$D3,IF($B8="Messing",$E3,IF($B8="Kupfer",$F3,IF($B8="Bronze",$G3,"0"))))))*AJ42</f>
        <v>0</v>
      </c>
      <c r="AK43" s="1">
        <f>IF($B8="Stahl",$B3,IF($B8="Aluminium",$C3,IF($B8="Titan",$D3,IF($B8="Messing",$E3,IF($B8="Kupfer",$F3,IF($B8="Bronze",$G3,"0"))))))*AK42</f>
        <v>0</v>
      </c>
      <c r="AL43" s="1">
        <f>IF($B8="Stahl",$B3,IF($B8="Aluminium",$C3,IF($B8="Titan",$D3,IF($B8="Messing",$E3,IF($B8="Kupfer",$F3,IF($B8="Bronze",$G3,"0"))))))*AL42</f>
        <v>0</v>
      </c>
      <c r="AM43" s="1">
        <f>IF($B8="Stahl",$B3,IF($B8="Aluminium",$C3,IF($B8="Titan",$D3,IF($B8="Messing",$E3,IF($B8="Kupfer",$F3,IF($B8="Bronze",$G3,"0"))))))*AM42</f>
        <v>0</v>
      </c>
      <c r="AN43" s="1">
        <f>IF($B8="Stahl",$B3,IF($B8="Aluminium",$C3,IF($B8="Titan",$D3,IF($B8="Messing",$E3,IF($B8="Kupfer",$F3,IF($B8="Bronze",$G3,"0"))))))*AN42</f>
        <v>0</v>
      </c>
      <c r="AO43" s="1">
        <f>IF($B8="Stahl",$B3,IF($B8="Aluminium",$C3,IF($B8="Titan",$D3,IF($B8="Messing",$E3,IF($B8="Kupfer",$F3,IF($B8="Bronze",$G3,"0"))))))*AO42</f>
        <v>0</v>
      </c>
      <c r="AP43" s="1">
        <f>IF($B8="Stahl",$B3,IF($B8="Aluminium",$C3,IF($B8="Titan",$D3,IF($B8="Messing",$E3,IF($B8="Kupfer",$F3,IF($B8="Bronze",$G3,"0"))))))*AP42</f>
        <v>0</v>
      </c>
      <c r="AQ43" s="1">
        <f>IF($B8="Stahl",$B3,IF($B8="Aluminium",$C3,IF($B8="Titan",$D3,IF($B8="Messing",$E3,IF($B8="Kupfer",$F3,IF($B8="Bronze",$G3,"0"))))))*AQ42</f>
        <v>0</v>
      </c>
      <c r="AR43" s="1">
        <f>IF($B8="Stahl",$B3,IF($B8="Aluminium",$C3,IF($B8="Titan",$D3,IF($B8="Messing",$E3,IF($B8="Kupfer",$F3,IF($B8="Bronze",$G3,"0"))))))*AR42</f>
        <v>0</v>
      </c>
      <c r="AS43" s="1">
        <f>IF($B8="Stahl",$B3,IF($B8="Aluminium",$C3,IF($B8="Titan",$D3,IF($B8="Messing",$E3,IF($B8="Kupfer",$F3,IF($B8="Bronze",$G3,"0"))))))*AS42</f>
        <v>0</v>
      </c>
      <c r="AT43" s="1">
        <f>IF($B8="Stahl",$B3,IF($B8="Aluminium",$C3,IF($B8="Titan",$D3,IF($B8="Messing",$E3,IF($B8="Kupfer",$F3,IF($B8="Bronze",$G3,"0"))))))*AT42</f>
        <v>0</v>
      </c>
      <c r="AU43" s="1">
        <f>IF($B8="Stahl",$B3,IF($B8="Aluminium",$C3,IF($B8="Titan",$D3,IF($B8="Messing",$E3,IF($B8="Kupfer",$F3,IF($B8="Bronze",$G3,"0"))))))*AU42</f>
        <v>0</v>
      </c>
      <c r="AV43" s="1">
        <f>IF($B8="Stahl",$B3,IF($B8="Aluminium",$C3,IF($B8="Titan",$D3,IF($B8="Messing",$E3,IF($B8="Kupfer",$F3,IF($B8="Bronze",$G3,"0"))))))*AV42</f>
        <v>0</v>
      </c>
      <c r="AW43" s="8"/>
      <c r="AX43" s="1"/>
      <c r="AY43" s="1"/>
      <c r="AZ43" s="1"/>
    </row>
    <row r="44" spans="1:52" x14ac:dyDescent="0.25">
      <c r="A44" s="1" t="s">
        <v>56</v>
      </c>
      <c r="B44" s="1">
        <f>($B14*B43)/1000</f>
        <v>0</v>
      </c>
      <c r="C44" s="1">
        <f>($B14*C43)/1000</f>
        <v>0</v>
      </c>
      <c r="D44" s="1">
        <f>($B14*D43)/1000</f>
        <v>0</v>
      </c>
      <c r="E44" s="1">
        <f>($B14*E43)/1000</f>
        <v>0</v>
      </c>
      <c r="F44" s="1">
        <f>($B14*F43)/1000</f>
        <v>0</v>
      </c>
      <c r="G44" s="1">
        <f>($B14*G43)/1000</f>
        <v>0</v>
      </c>
      <c r="H44" s="1">
        <f>($B14*H43)/1000</f>
        <v>0</v>
      </c>
      <c r="I44" s="1">
        <f>($B14*I43)/1000</f>
        <v>0</v>
      </c>
      <c r="J44" s="1">
        <f>($B14*J43)/1000</f>
        <v>0</v>
      </c>
      <c r="K44" s="1">
        <f>($B14*K43)/1000</f>
        <v>0</v>
      </c>
      <c r="L44" s="1">
        <f>($B14*L43)/1000</f>
        <v>0</v>
      </c>
      <c r="M44" s="1">
        <f>($B14*M43)/1000</f>
        <v>0</v>
      </c>
      <c r="N44" s="1">
        <f>($B14*N43)/1000</f>
        <v>0</v>
      </c>
      <c r="O44" s="1">
        <f>($B14*O43)/1000</f>
        <v>0</v>
      </c>
      <c r="P44" s="1">
        <f>($B14*P43)/1000</f>
        <v>0</v>
      </c>
      <c r="Q44" s="7">
        <f>($B14*Q43)/1000</f>
        <v>0</v>
      </c>
      <c r="R44" s="6">
        <f>($B14*R43)/1000</f>
        <v>0</v>
      </c>
      <c r="S44" s="1">
        <f>($B14*S43)/1000</f>
        <v>0</v>
      </c>
      <c r="T44" s="1">
        <f>($B14*T43)/1000</f>
        <v>0</v>
      </c>
      <c r="U44" s="1">
        <f>($B14*U43)/1000</f>
        <v>0</v>
      </c>
      <c r="V44" s="1">
        <f>($B14*V43)/1000</f>
        <v>0</v>
      </c>
      <c r="W44" s="1">
        <f>($B14*W43)/1000</f>
        <v>0</v>
      </c>
      <c r="X44" s="1">
        <f>($B14*X43)/1000</f>
        <v>0</v>
      </c>
      <c r="Y44" s="1">
        <f>($B14*Y43)/1000</f>
        <v>0</v>
      </c>
      <c r="Z44" s="1">
        <f>($B14*Z43)/1000</f>
        <v>0</v>
      </c>
      <c r="AA44" s="1">
        <f>($B14*AA43)/1000</f>
        <v>0</v>
      </c>
      <c r="AB44" s="1">
        <f>($B14*AB43)/1000</f>
        <v>0</v>
      </c>
      <c r="AC44" s="1">
        <f>($B14*AC43)/1000</f>
        <v>1.0646226614211105</v>
      </c>
      <c r="AD44" s="1">
        <f>($B14*AD43)/1000</f>
        <v>0</v>
      </c>
      <c r="AE44" s="1">
        <f>($B14*AE43)/1000</f>
        <v>0</v>
      </c>
      <c r="AF44" s="1">
        <f>($B14*AF43)/1000</f>
        <v>0</v>
      </c>
      <c r="AG44" s="1">
        <f>($B14*AG43)/1000</f>
        <v>0</v>
      </c>
      <c r="AH44" s="1">
        <f>($B14*AH43)/1000</f>
        <v>0</v>
      </c>
      <c r="AI44" s="1">
        <f>($B14*AI43)/1000</f>
        <v>0</v>
      </c>
      <c r="AJ44" s="1">
        <f>($B14*AJ43)/1000</f>
        <v>0</v>
      </c>
      <c r="AK44" s="1">
        <f>($B14*AK43)/1000</f>
        <v>0</v>
      </c>
      <c r="AL44" s="1">
        <f>($B14*AL43)/1000</f>
        <v>0</v>
      </c>
      <c r="AM44" s="1">
        <f>($B14*AM43)/1000</f>
        <v>0</v>
      </c>
      <c r="AN44" s="1">
        <f>($B14*AN43)/1000</f>
        <v>0</v>
      </c>
      <c r="AO44" s="1">
        <f>($B14*AO43)/1000</f>
        <v>0</v>
      </c>
      <c r="AP44" s="1">
        <f>($B14*AP43)/1000</f>
        <v>0</v>
      </c>
      <c r="AQ44" s="1">
        <f>($B14*AQ43)/1000</f>
        <v>0</v>
      </c>
      <c r="AR44" s="1">
        <f>($B14*AR43)/1000</f>
        <v>0</v>
      </c>
      <c r="AS44" s="1">
        <f>($B14*AS43)/1000</f>
        <v>0</v>
      </c>
      <c r="AT44" s="1">
        <f>($B14*AT43)/1000</f>
        <v>0</v>
      </c>
      <c r="AU44" s="1">
        <f>($B14*AU43)/1000</f>
        <v>0</v>
      </c>
      <c r="AV44" s="1">
        <f>($B14*AV43)/1000</f>
        <v>0</v>
      </c>
      <c r="AW44" s="8"/>
      <c r="AX44" s="1"/>
      <c r="AY44" s="1"/>
      <c r="AZ44" s="1"/>
    </row>
    <row r="49" spans="1:8" x14ac:dyDescent="0.25">
      <c r="A49" s="4" t="s">
        <v>57</v>
      </c>
    </row>
    <row r="50" spans="1:8" x14ac:dyDescent="0.25">
      <c r="A50" t="s">
        <v>26</v>
      </c>
      <c r="B50">
        <f>B21+C21+D21+E21+F21+G21+H21+I21+J21+K21+L21+M21+N21+O21+P21+Q21+R21+S21+T21+U21+V21+W21+X21+Y21+Z21+AA21+AB21+AC21+AD21+AE21+AF21+AG21+AI21+AH21+AJ21+AK21+AL21+AM21+AN21+AO21+AP21+AQ21+AR21+AS21+AT21+AU21+AV21</f>
        <v>8</v>
      </c>
      <c r="C50" s="18"/>
    </row>
    <row r="51" spans="1:8" x14ac:dyDescent="0.25">
      <c r="A51" t="s">
        <v>27</v>
      </c>
      <c r="B51">
        <f>B22+C22+D22+E22+F22+G22+H22+I22+J22+K22+L22+M22+N22+O22+P22+Q22+R22+S22+T22+U22+V22+W22+X22+Y22+Z22+AA22+AB22+AC22+AD22+AE22+AF22+AG22+AH22+AI22+AJ22+AK22+AL22+AM22+AN22+AO22+AP22+AQ22+AR22+AS22+AT22+AU22+AV22</f>
        <v>1</v>
      </c>
      <c r="C51" s="18"/>
    </row>
    <row r="52" spans="1:8" x14ac:dyDescent="0.25">
      <c r="A52" t="s">
        <v>28</v>
      </c>
      <c r="B52">
        <f>MAX(B23:AV23)</f>
        <v>7.3505000000000003</v>
      </c>
      <c r="C52" s="18"/>
    </row>
    <row r="53" spans="1:8" x14ac:dyDescent="0.25">
      <c r="A53" t="s">
        <v>29</v>
      </c>
      <c r="B53">
        <f>MAX(B24:AV24)</f>
        <v>6.7730999999999995</v>
      </c>
      <c r="C53" s="18"/>
    </row>
    <row r="54" spans="1:8" x14ac:dyDescent="0.25">
      <c r="A54" t="s">
        <v>30</v>
      </c>
      <c r="B54">
        <f>MAX(B25:AV25)</f>
        <v>7</v>
      </c>
      <c r="C54" s="18"/>
    </row>
    <row r="55" spans="1:8" x14ac:dyDescent="0.25">
      <c r="A55" t="s">
        <v>58</v>
      </c>
      <c r="B55">
        <f>B44+C44+D44+E44+F44+G44+H44+I44+J44+K44+L44+M44+N44+O44+P44+Q44+R44+S44+T44+U44+V44+W44+X44+Y44+Z44+AA44+AB44+AC44+AD44+AE44+AF44+AG44+AH44+AI44+AJ44+AK44+AL44+AM44+AN44+AO44+AP44+AQ44+AR44+AS44+AT44+AU44+AV44</f>
        <v>1.0646226614211105</v>
      </c>
      <c r="C55" s="18"/>
    </row>
    <row r="56" spans="1:8" x14ac:dyDescent="0.25">
      <c r="A56" t="s">
        <v>93</v>
      </c>
      <c r="B56">
        <f>IF($B11 = "Sechskant",B34+C34+D34+E34+F34+G34+H34+I34+J34+K34+L34+M34+N34+O34+P34+Q34+R34+T34+S34+U34+V34+W34+X34+Y34+Z34+AA34+AB34+AC34+AD34+AE34+AF34+AG34+AH34+AI34+AJ34+AK34+AL34+AM34+AN34+AO34+AP34+AQ34+AR34+AS34+AT34+AU34+AV34,IF($B11="Zylinderkopf",B30+C30+D30+E30+F30+G30+H30+I30+J30+K30+L30+M30+N30+O30+P30+Q30+R30+S30+T30+U30+V30+W30+X30+Y30+AA30+Z30+AB30+AC30+AD30+AE30+AF30+AG30+AH30+AI30+AJ30+AK30+AL30+AM30+AN30+AO30+AP30+AQ30+AR30+AS30+AT30+AU30+AV30,IF(B11="Senkkopf",E39+F39+G39+H39+I39+J39+K39+L39+M39+N39+S39+T39+U39+V39+W39+X39+Y39+Z39+AA39+AB39+AC39+AD39+AE39+AF39+AG39+AH39+AI39+AJ39+AK39+AL39+AM39+AN39+AO39+AP39,"0")))</f>
        <v>5</v>
      </c>
      <c r="C56" s="18"/>
    </row>
    <row r="57" spans="1:8" x14ac:dyDescent="0.25">
      <c r="A57" t="s">
        <v>94</v>
      </c>
      <c r="B57" t="str">
        <f>IF(B16="3.6","180",IF(B16="4.6","240",IF(B16="4.8","320",IF(B16="5.8","400",IF(B16="6.8","480",IF(B16="8.8","640",IF(B16="9.8","720",IF(B16="10.9","900",IF(B16="12.9","1080","0")))))))))</f>
        <v>240</v>
      </c>
      <c r="C57" s="18"/>
    </row>
    <row r="58" spans="1:8" x14ac:dyDescent="0.25">
      <c r="A58" t="s">
        <v>95</v>
      </c>
      <c r="B58" t="str">
        <f>IF(B16="3.6","300",IF(B16="4.6","400",IF(B16="4.8","400",IF(B16="5.8","500",IF(B16="6.8","600",IF(B16="8.8","800",IF(B16="9.8","900",IF(B16="10.9","1000",IF(B16="12.9","1200","0")))))))))</f>
        <v>400</v>
      </c>
      <c r="C58" s="18"/>
    </row>
    <row r="59" spans="1:8" x14ac:dyDescent="0.25">
      <c r="A59" t="s">
        <v>101</v>
      </c>
      <c r="B59" s="17">
        <f>IF(B8="Stahl",B55*B4*4.25,IF(B8="Aluminium",B55*C4*4.25,IF(B8="Titan",B55*D4*4.25,IF(B8="Messing",B55*E4*4.25,IF(B8="Kupfer",B55*F4*4.25,IF(B8="Bronze",B55*G4*4.25,"0"))))))</f>
        <v>44.793998479293222</v>
      </c>
      <c r="C59" s="18"/>
      <c r="E59" t="s">
        <v>98</v>
      </c>
      <c r="F59" t="s">
        <v>102</v>
      </c>
      <c r="G59" t="s">
        <v>99</v>
      </c>
      <c r="H59" t="s">
        <v>103</v>
      </c>
    </row>
    <row r="60" spans="1:8" x14ac:dyDescent="0.25">
      <c r="A60" t="s">
        <v>97</v>
      </c>
      <c r="B60">
        <f>MAX(B26:AV26)</f>
        <v>201.06192982974676</v>
      </c>
      <c r="C60" s="18"/>
    </row>
    <row r="65" spans="3:7" x14ac:dyDescent="0.25">
      <c r="C65" s="19" t="s">
        <v>104</v>
      </c>
      <c r="D65" s="19"/>
      <c r="E65" s="19"/>
      <c r="F65" s="19"/>
      <c r="G65" s="19"/>
    </row>
    <row r="66" spans="3:7" x14ac:dyDescent="0.25">
      <c r="C66" s="19" t="s">
        <v>105</v>
      </c>
      <c r="D66" s="19"/>
      <c r="E66" s="19"/>
      <c r="F66" s="19"/>
      <c r="G66" s="19"/>
    </row>
  </sheetData>
  <mergeCells count="6">
    <mergeCell ref="C66:G66"/>
    <mergeCell ref="A19:Q19"/>
    <mergeCell ref="B1:G1"/>
    <mergeCell ref="F10:H10"/>
    <mergeCell ref="R19:AV19"/>
    <mergeCell ref="C65:G65"/>
  </mergeCells>
  <phoneticPr fontId="3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2021-04-26T13:09:36Z</dcterms:created>
  <dcterms:modified xsi:type="dcterms:W3CDTF">2021-05-10T09:39:13Z</dcterms:modified>
</cp:coreProperties>
</file>