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Schrauben\"/>
    </mc:Choice>
  </mc:AlternateContent>
  <xr:revisionPtr revIDLastSave="0" documentId="13_ncr:1_{A18BE18B-9539-4E1A-89CA-AFE1070E4898}" xr6:coauthVersionLast="47" xr6:coauthVersionMax="47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C62" i="1" s="1"/>
  <c r="AU21" i="1"/>
  <c r="AU28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T21" i="1"/>
  <c r="T39" i="1" s="1"/>
  <c r="S21" i="1"/>
  <c r="S34" i="1" s="1"/>
  <c r="R21" i="1"/>
  <c r="R22" i="1" s="1"/>
  <c r="D21" i="1"/>
  <c r="D29" i="1" s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W21" i="1"/>
  <c r="AW41" i="1" s="1"/>
  <c r="B21" i="1"/>
  <c r="B22" i="1" s="1"/>
  <c r="B24" i="1" s="1"/>
  <c r="AV21" i="1"/>
  <c r="AV26" i="1" s="1"/>
  <c r="AT21" i="1"/>
  <c r="AT34" i="1" s="1"/>
  <c r="AR21" i="1"/>
  <c r="AR42" i="1" s="1"/>
  <c r="AP21" i="1"/>
  <c r="AP34" i="1" s="1"/>
  <c r="AM21" i="1"/>
  <c r="AM30" i="1" s="1"/>
  <c r="AK21" i="1"/>
  <c r="AK41" i="1" s="1"/>
  <c r="AI21" i="1"/>
  <c r="AI42" i="1" s="1"/>
  <c r="AF21" i="1"/>
  <c r="AF22" i="1" s="1"/>
  <c r="AF23" i="1" s="1"/>
  <c r="AC21" i="1"/>
  <c r="AC30" i="1" s="1"/>
  <c r="Q21" i="1"/>
  <c r="Q34" i="1" s="1"/>
  <c r="P21" i="1"/>
  <c r="P26" i="1" s="1"/>
  <c r="O21" i="1"/>
  <c r="O22" i="1" s="1"/>
  <c r="N21" i="1"/>
  <c r="N39" i="1" s="1"/>
  <c r="M21" i="1"/>
  <c r="M26" i="1" s="1"/>
  <c r="L21" i="1"/>
  <c r="L42" i="1" s="1"/>
  <c r="K21" i="1"/>
  <c r="K34" i="1" s="1"/>
  <c r="J21" i="1"/>
  <c r="J34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C28" i="1" s="1"/>
  <c r="G3" i="1"/>
  <c r="F3" i="1"/>
  <c r="E3" i="1"/>
  <c r="D3" i="1"/>
  <c r="C3" i="1"/>
  <c r="B3" i="1"/>
  <c r="AS38" i="1" l="1"/>
  <c r="AS39" i="1"/>
  <c r="AR38" i="1"/>
  <c r="AT39" i="1"/>
  <c r="AU37" i="1"/>
  <c r="AU38" i="1"/>
  <c r="R38" i="1"/>
  <c r="AU39" i="1"/>
  <c r="R39" i="1"/>
  <c r="BB39" i="1"/>
  <c r="AQ37" i="1"/>
  <c r="BA38" i="1"/>
  <c r="AQ38" i="1"/>
  <c r="AQ39" i="1"/>
  <c r="AR37" i="1"/>
  <c r="P38" i="1"/>
  <c r="BA39" i="1"/>
  <c r="Q38" i="1"/>
  <c r="R37" i="1"/>
  <c r="P39" i="1"/>
  <c r="AT37" i="1"/>
  <c r="BC39" i="1"/>
  <c r="R40" i="1"/>
  <c r="Q39" i="1"/>
  <c r="AT38" i="1"/>
  <c r="O37" i="1"/>
  <c r="AZ38" i="1"/>
  <c r="BB38" i="1"/>
  <c r="BC38" i="1"/>
  <c r="BA37" i="1"/>
  <c r="O38" i="1"/>
  <c r="AR39" i="1"/>
  <c r="AR40" i="1" s="1"/>
  <c r="AV39" i="1"/>
  <c r="AZ37" i="1"/>
  <c r="AZ40" i="1" s="1"/>
  <c r="O39" i="1"/>
  <c r="AV37" i="1"/>
  <c r="Q37" i="1"/>
  <c r="AV38" i="1"/>
  <c r="P37" i="1"/>
  <c r="AS37" i="1"/>
  <c r="AS40" i="1" s="1"/>
  <c r="AZ39" i="1"/>
  <c r="BB37" i="1"/>
  <c r="BC37" i="1"/>
  <c r="E39" i="1"/>
  <c r="E38" i="1"/>
  <c r="C37" i="1"/>
  <c r="C38" i="1"/>
  <c r="C39" i="1"/>
  <c r="D37" i="1"/>
  <c r="D39" i="1"/>
  <c r="D38" i="1"/>
  <c r="AA42" i="1"/>
  <c r="AA43" i="1" s="1"/>
  <c r="AA44" i="1" s="1"/>
  <c r="D42" i="1"/>
  <c r="J42" i="1"/>
  <c r="T42" i="1"/>
  <c r="X42" i="1"/>
  <c r="AF42" i="1"/>
  <c r="AJ42" i="1"/>
  <c r="AJ43" i="1" s="1"/>
  <c r="AJ44" i="1" s="1"/>
  <c r="AM42" i="1"/>
  <c r="AM43" i="1" s="1"/>
  <c r="AM44" i="1" s="1"/>
  <c r="AE37" i="1"/>
  <c r="U42" i="1"/>
  <c r="AG42" i="1"/>
  <c r="AG43" i="1" s="1"/>
  <c r="AG44" i="1" s="1"/>
  <c r="AS42" i="1"/>
  <c r="AH42" i="1"/>
  <c r="AH43" i="1" s="1"/>
  <c r="AH44" i="1" s="1"/>
  <c r="AT42" i="1"/>
  <c r="W42" i="1"/>
  <c r="W43" i="1" s="1"/>
  <c r="W44" i="1" s="1"/>
  <c r="AU42" i="1"/>
  <c r="E42" i="1"/>
  <c r="Y42" i="1"/>
  <c r="AK42" i="1"/>
  <c r="AK43" i="1" s="1"/>
  <c r="AK44" i="1" s="1"/>
  <c r="AW42" i="1"/>
  <c r="AV42" i="1"/>
  <c r="AV43" i="1" s="1"/>
  <c r="AV44" i="1" s="1"/>
  <c r="N42" i="1"/>
  <c r="Z42" i="1"/>
  <c r="Z43" i="1" s="1"/>
  <c r="Z44" i="1" s="1"/>
  <c r="AL42" i="1"/>
  <c r="AL43" i="1" s="1"/>
  <c r="AL44" i="1" s="1"/>
  <c r="AY42" i="1"/>
  <c r="P42" i="1"/>
  <c r="P43" i="1" s="1"/>
  <c r="P44" i="1" s="1"/>
  <c r="AB42" i="1"/>
  <c r="AB43" i="1" s="1"/>
  <c r="AB44" i="1" s="1"/>
  <c r="AN42" i="1"/>
  <c r="AZ42" i="1"/>
  <c r="W33" i="1"/>
  <c r="M42" i="1"/>
  <c r="Q42" i="1"/>
  <c r="AC42" i="1"/>
  <c r="AO42" i="1"/>
  <c r="BA42" i="1"/>
  <c r="AD33" i="1"/>
  <c r="R42" i="1"/>
  <c r="AD42" i="1"/>
  <c r="AD43" i="1" s="1"/>
  <c r="AD44" i="1" s="1"/>
  <c r="AP42" i="1"/>
  <c r="AP43" i="1" s="1"/>
  <c r="AP44" i="1" s="1"/>
  <c r="BB42" i="1"/>
  <c r="O42" i="1"/>
  <c r="AH33" i="1"/>
  <c r="K42" i="1"/>
  <c r="S42" i="1"/>
  <c r="S43" i="1" s="1"/>
  <c r="S44" i="1" s="1"/>
  <c r="AE42" i="1"/>
  <c r="AE43" i="1" s="1"/>
  <c r="AE44" i="1" s="1"/>
  <c r="AQ42" i="1"/>
  <c r="AQ43" i="1" s="1"/>
  <c r="AQ44" i="1" s="1"/>
  <c r="AJ37" i="1"/>
  <c r="AW37" i="1"/>
  <c r="AJ33" i="1"/>
  <c r="G38" i="1"/>
  <c r="AP33" i="1"/>
  <c r="H38" i="1"/>
  <c r="AS33" i="1"/>
  <c r="N38" i="1"/>
  <c r="AU33" i="1"/>
  <c r="U38" i="1"/>
  <c r="F33" i="1"/>
  <c r="BB33" i="1"/>
  <c r="W38" i="1"/>
  <c r="K33" i="1"/>
  <c r="K35" i="1" s="1"/>
  <c r="BC33" i="1"/>
  <c r="AD38" i="1"/>
  <c r="L33" i="1"/>
  <c r="H37" i="1"/>
  <c r="AH38" i="1"/>
  <c r="R33" i="1"/>
  <c r="I37" i="1"/>
  <c r="AJ38" i="1"/>
  <c r="U33" i="1"/>
  <c r="AF37" i="1"/>
  <c r="AP38" i="1"/>
  <c r="G33" i="1"/>
  <c r="S33" i="1"/>
  <c r="S35" i="1" s="1"/>
  <c r="AF33" i="1"/>
  <c r="AQ33" i="1"/>
  <c r="T37" i="1"/>
  <c r="AX37" i="1"/>
  <c r="S38" i="1"/>
  <c r="AF38" i="1"/>
  <c r="AW38" i="1"/>
  <c r="H33" i="1"/>
  <c r="T33" i="1"/>
  <c r="AE33" i="1"/>
  <c r="AR33" i="1"/>
  <c r="E37" i="1"/>
  <c r="U37" i="1"/>
  <c r="AG37" i="1"/>
  <c r="AY37" i="1"/>
  <c r="T38" i="1"/>
  <c r="AE38" i="1"/>
  <c r="AX38" i="1"/>
  <c r="I33" i="1"/>
  <c r="AG33" i="1"/>
  <c r="F37" i="1"/>
  <c r="V37" i="1"/>
  <c r="AI37" i="1"/>
  <c r="AG38" i="1"/>
  <c r="AY38" i="1"/>
  <c r="J33" i="1"/>
  <c r="V33" i="1"/>
  <c r="AI33" i="1"/>
  <c r="AT33" i="1"/>
  <c r="AT35" i="1" s="1"/>
  <c r="G37" i="1"/>
  <c r="W37" i="1"/>
  <c r="AH37" i="1"/>
  <c r="F38" i="1"/>
  <c r="V38" i="1"/>
  <c r="AI38" i="1"/>
  <c r="B50" i="1"/>
  <c r="X37" i="1"/>
  <c r="X33" i="1"/>
  <c r="Y37" i="1"/>
  <c r="M33" i="1"/>
  <c r="Z33" i="1"/>
  <c r="AL33" i="1"/>
  <c r="AW33" i="1"/>
  <c r="J37" i="1"/>
  <c r="Z37" i="1"/>
  <c r="AK37" i="1"/>
  <c r="I38" i="1"/>
  <c r="Y38" i="1"/>
  <c r="AL38" i="1"/>
  <c r="AL37" i="1"/>
  <c r="N33" i="1"/>
  <c r="Y33" i="1"/>
  <c r="AK33" i="1"/>
  <c r="AX33" i="1"/>
  <c r="K37" i="1"/>
  <c r="AA37" i="1"/>
  <c r="AM37" i="1"/>
  <c r="J38" i="1"/>
  <c r="Z38" i="1"/>
  <c r="AK38" i="1"/>
  <c r="AV33" i="1"/>
  <c r="J35" i="1"/>
  <c r="C33" i="1"/>
  <c r="O33" i="1"/>
  <c r="AA33" i="1"/>
  <c r="AM33" i="1"/>
  <c r="AY33" i="1"/>
  <c r="L37" i="1"/>
  <c r="AC37" i="1"/>
  <c r="AN37" i="1"/>
  <c r="K38" i="1"/>
  <c r="AA38" i="1"/>
  <c r="AM38" i="1"/>
  <c r="S37" i="1"/>
  <c r="X38" i="1"/>
  <c r="AP35" i="1"/>
  <c r="D33" i="1"/>
  <c r="P33" i="1"/>
  <c r="AC33" i="1"/>
  <c r="AN33" i="1"/>
  <c r="AZ33" i="1"/>
  <c r="M37" i="1"/>
  <c r="AB37" i="1"/>
  <c r="AO37" i="1"/>
  <c r="L38" i="1"/>
  <c r="AC38" i="1"/>
  <c r="AN38" i="1"/>
  <c r="E33" i="1"/>
  <c r="Q33" i="1"/>
  <c r="Q35" i="1" s="1"/>
  <c r="AB33" i="1"/>
  <c r="AO33" i="1"/>
  <c r="BA33" i="1"/>
  <c r="N37" i="1"/>
  <c r="AD37" i="1"/>
  <c r="AP37" i="1"/>
  <c r="M38" i="1"/>
  <c r="AB38" i="1"/>
  <c r="AO38" i="1"/>
  <c r="N28" i="1"/>
  <c r="AL28" i="1"/>
  <c r="O28" i="1"/>
  <c r="Y28" i="1"/>
  <c r="AX28" i="1"/>
  <c r="AY28" i="1"/>
  <c r="U29" i="1"/>
  <c r="V29" i="1"/>
  <c r="AG29" i="1"/>
  <c r="AI29" i="1"/>
  <c r="AT29" i="1"/>
  <c r="AK28" i="1"/>
  <c r="M28" i="1"/>
  <c r="Z28" i="1"/>
  <c r="AW28" i="1"/>
  <c r="H29" i="1"/>
  <c r="T29" i="1"/>
  <c r="AE29" i="1"/>
  <c r="AR29" i="1"/>
  <c r="AU22" i="1"/>
  <c r="D28" i="1"/>
  <c r="P28" i="1"/>
  <c r="AC28" i="1"/>
  <c r="AN28" i="1"/>
  <c r="AZ28" i="1"/>
  <c r="K29" i="1"/>
  <c r="W29" i="1"/>
  <c r="AH29" i="1"/>
  <c r="AU29" i="1"/>
  <c r="J29" i="1"/>
  <c r="E28" i="1"/>
  <c r="Q28" i="1"/>
  <c r="AB28" i="1"/>
  <c r="AO28" i="1"/>
  <c r="BA28" i="1"/>
  <c r="L29" i="1"/>
  <c r="X29" i="1"/>
  <c r="AJ29" i="1"/>
  <c r="AV29" i="1"/>
  <c r="F28" i="1"/>
  <c r="R28" i="1"/>
  <c r="AD28" i="1"/>
  <c r="AP28" i="1"/>
  <c r="BB28" i="1"/>
  <c r="M29" i="1"/>
  <c r="Z29" i="1"/>
  <c r="AL29" i="1"/>
  <c r="AW29" i="1"/>
  <c r="AM28" i="1"/>
  <c r="G28" i="1"/>
  <c r="S28" i="1"/>
  <c r="AF28" i="1"/>
  <c r="AQ28" i="1"/>
  <c r="BC28" i="1"/>
  <c r="N29" i="1"/>
  <c r="Y29" i="1"/>
  <c r="AK29" i="1"/>
  <c r="AX29" i="1"/>
  <c r="I29" i="1"/>
  <c r="H28" i="1"/>
  <c r="T28" i="1"/>
  <c r="AE28" i="1"/>
  <c r="AR28" i="1"/>
  <c r="C29" i="1"/>
  <c r="O29" i="1"/>
  <c r="AA29" i="1"/>
  <c r="AM29" i="1"/>
  <c r="AY29" i="1"/>
  <c r="AS29" i="1"/>
  <c r="I28" i="1"/>
  <c r="U28" i="1"/>
  <c r="AG28" i="1"/>
  <c r="AS28" i="1"/>
  <c r="P29" i="1"/>
  <c r="AC29" i="1"/>
  <c r="AN29" i="1"/>
  <c r="AZ29" i="1"/>
  <c r="J28" i="1"/>
  <c r="V28" i="1"/>
  <c r="AI28" i="1"/>
  <c r="AT28" i="1"/>
  <c r="E29" i="1"/>
  <c r="Q29" i="1"/>
  <c r="AB29" i="1"/>
  <c r="AO29" i="1"/>
  <c r="BA29" i="1"/>
  <c r="K28" i="1"/>
  <c r="W28" i="1"/>
  <c r="AH28" i="1"/>
  <c r="F29" i="1"/>
  <c r="R29" i="1"/>
  <c r="AD29" i="1"/>
  <c r="AP29" i="1"/>
  <c r="BB29" i="1"/>
  <c r="BB31" i="1" s="1"/>
  <c r="AA28" i="1"/>
  <c r="L28" i="1"/>
  <c r="X28" i="1"/>
  <c r="AJ28" i="1"/>
  <c r="AV28" i="1"/>
  <c r="G29" i="1"/>
  <c r="S29" i="1"/>
  <c r="AF29" i="1"/>
  <c r="AQ29" i="1"/>
  <c r="BC29" i="1"/>
  <c r="R43" i="1"/>
  <c r="R44" i="1" s="1"/>
  <c r="BC30" i="1"/>
  <c r="AY30" i="1"/>
  <c r="AZ30" i="1"/>
  <c r="BA30" i="1"/>
  <c r="BB30" i="1"/>
  <c r="AF43" i="1"/>
  <c r="AF44" i="1" s="1"/>
  <c r="T43" i="1"/>
  <c r="T44" i="1" s="1"/>
  <c r="U43" i="1"/>
  <c r="U44" i="1" s="1"/>
  <c r="AT43" i="1"/>
  <c r="AT44" i="1" s="1"/>
  <c r="X43" i="1"/>
  <c r="X44" i="1" s="1"/>
  <c r="Y43" i="1"/>
  <c r="Y44" i="1" s="1"/>
  <c r="AN43" i="1"/>
  <c r="AN44" i="1" s="1"/>
  <c r="BB43" i="1"/>
  <c r="BB44" i="1" s="1"/>
  <c r="AU43" i="1"/>
  <c r="AU44" i="1" s="1"/>
  <c r="AO43" i="1"/>
  <c r="AO44" i="1" s="1"/>
  <c r="E43" i="1"/>
  <c r="E44" i="1" s="1"/>
  <c r="N43" i="1"/>
  <c r="N44" i="1" s="1"/>
  <c r="O43" i="1"/>
  <c r="O44" i="1" s="1"/>
  <c r="G43" i="1"/>
  <c r="G44" i="1" s="1"/>
  <c r="AX43" i="1"/>
  <c r="AX44" i="1" s="1"/>
  <c r="AL30" i="1"/>
  <c r="AK26" i="1"/>
  <c r="AK30" i="1"/>
  <c r="AW22" i="1"/>
  <c r="AW25" i="1" s="1"/>
  <c r="BA23" i="1"/>
  <c r="BA24" i="1"/>
  <c r="BA34" i="1"/>
  <c r="AW39" i="1"/>
  <c r="BA41" i="1"/>
  <c r="AL39" i="1"/>
  <c r="BC24" i="1"/>
  <c r="AX34" i="1"/>
  <c r="AX22" i="1"/>
  <c r="AX25" i="1" s="1"/>
  <c r="S22" i="1"/>
  <c r="S23" i="1" s="1"/>
  <c r="BC26" i="1"/>
  <c r="AW30" i="1"/>
  <c r="AZ26" i="1"/>
  <c r="AX30" i="1"/>
  <c r="T26" i="1"/>
  <c r="AX26" i="1"/>
  <c r="Y26" i="1"/>
  <c r="AW26" i="1"/>
  <c r="AX39" i="1"/>
  <c r="AX23" i="1"/>
  <c r="AZ23" i="1"/>
  <c r="AX41" i="1"/>
  <c r="BC23" i="1"/>
  <c r="AY34" i="1"/>
  <c r="F22" i="1"/>
  <c r="F23" i="1" s="1"/>
  <c r="AY22" i="1"/>
  <c r="AY25" i="1" s="1"/>
  <c r="BB23" i="1"/>
  <c r="AZ34" i="1"/>
  <c r="G22" i="1"/>
  <c r="G24" i="1" s="1"/>
  <c r="AZ22" i="1"/>
  <c r="AZ25" i="1" s="1"/>
  <c r="AU34" i="1"/>
  <c r="G34" i="1"/>
  <c r="G35" i="1" s="1"/>
  <c r="BA22" i="1"/>
  <c r="BA25" i="1" s="1"/>
  <c r="AW24" i="1"/>
  <c r="BB34" i="1"/>
  <c r="AB26" i="1"/>
  <c r="P34" i="1"/>
  <c r="K22" i="1"/>
  <c r="K23" i="1" s="1"/>
  <c r="BB22" i="1"/>
  <c r="BB25" i="1" s="1"/>
  <c r="AX24" i="1"/>
  <c r="BC34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M22" i="1"/>
  <c r="M25" i="1" s="1"/>
  <c r="J22" i="1"/>
  <c r="J24" i="1" s="1"/>
  <c r="M34" i="1"/>
  <c r="P22" i="1"/>
  <c r="P25" i="1" s="1"/>
  <c r="Q22" i="1"/>
  <c r="Q23" i="1" s="1"/>
  <c r="AH34" i="1"/>
  <c r="AH35" i="1" s="1"/>
  <c r="N34" i="1"/>
  <c r="M30" i="1"/>
  <c r="Y34" i="1"/>
  <c r="S41" i="1"/>
  <c r="AN26" i="1"/>
  <c r="N30" i="1"/>
  <c r="Z34" i="1"/>
  <c r="T22" i="1"/>
  <c r="T23" i="1" s="1"/>
  <c r="AL26" i="1"/>
  <c r="V34" i="1"/>
  <c r="AO34" i="1"/>
  <c r="AH23" i="1"/>
  <c r="Y30" i="1"/>
  <c r="C22" i="1"/>
  <c r="X39" i="1"/>
  <c r="AK22" i="1"/>
  <c r="AK23" i="1" s="1"/>
  <c r="Z30" i="1"/>
  <c r="E22" i="1"/>
  <c r="E23" i="1" s="1"/>
  <c r="I25" i="1"/>
  <c r="C30" i="1"/>
  <c r="E30" i="1"/>
  <c r="D22" i="1"/>
  <c r="D25" i="1" s="1"/>
  <c r="R30" i="1"/>
  <c r="U22" i="1"/>
  <c r="U25" i="1" s="1"/>
  <c r="S30" i="1"/>
  <c r="V22" i="1"/>
  <c r="V23" i="1" s="1"/>
  <c r="B34" i="1"/>
  <c r="D34" i="1"/>
  <c r="B30" i="1"/>
  <c r="B31" i="1" s="1"/>
  <c r="B42" i="1"/>
  <c r="B43" i="1" s="1"/>
  <c r="B44" i="1" s="1"/>
  <c r="D30" i="1"/>
  <c r="AG25" i="1"/>
  <c r="H39" i="1"/>
  <c r="H40" i="1" s="1"/>
  <c r="AT22" i="1"/>
  <c r="AT23" i="1" s="1"/>
  <c r="M39" i="1"/>
  <c r="N41" i="1"/>
  <c r="J41" i="1"/>
  <c r="AS26" i="1"/>
  <c r="AJ34" i="1"/>
  <c r="Y39" i="1"/>
  <c r="Y41" i="1"/>
  <c r="AG24" i="1"/>
  <c r="I39" i="1"/>
  <c r="AT30" i="1"/>
  <c r="I26" i="1"/>
  <c r="AK34" i="1"/>
  <c r="AK35" i="1" s="1"/>
  <c r="Z39" i="1"/>
  <c r="Z41" i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G39" i="1"/>
  <c r="AD41" i="1"/>
  <c r="H22" i="1"/>
  <c r="H24" i="1" s="1"/>
  <c r="AE24" i="1"/>
  <c r="AQ34" i="1"/>
  <c r="AQ35" i="1" s="1"/>
  <c r="AK39" i="1"/>
  <c r="AT41" i="1"/>
  <c r="W39" i="1"/>
  <c r="W34" i="1"/>
  <c r="W35" i="1" s="1"/>
  <c r="AL24" i="1"/>
  <c r="C26" i="1"/>
  <c r="AJ26" i="1"/>
  <c r="AN30" i="1"/>
  <c r="R34" i="1"/>
  <c r="AA39" i="1"/>
  <c r="L41" i="1"/>
  <c r="AE41" i="1"/>
  <c r="AV41" i="1"/>
  <c r="AR43" i="1"/>
  <c r="AR44" i="1" s="1"/>
  <c r="D26" i="1"/>
  <c r="J30" i="1"/>
  <c r="AO30" i="1"/>
  <c r="C34" i="1"/>
  <c r="AM34" i="1"/>
  <c r="AB39" i="1"/>
  <c r="AG41" i="1"/>
  <c r="AE23" i="1"/>
  <c r="X34" i="1"/>
  <c r="X35" i="1" s="1"/>
  <c r="AN34" i="1"/>
  <c r="AH41" i="1"/>
  <c r="AU41" i="1"/>
  <c r="B23" i="1"/>
  <c r="AL25" i="1"/>
  <c r="X26" i="1"/>
  <c r="AM26" i="1"/>
  <c r="L30" i="1"/>
  <c r="AB30" i="1"/>
  <c r="AU30" i="1"/>
  <c r="E35" i="1"/>
  <c r="J39" i="1"/>
  <c r="AH39" i="1"/>
  <c r="R41" i="1"/>
  <c r="AI41" i="1"/>
  <c r="AA23" i="1"/>
  <c r="AA41" i="1"/>
  <c r="W26" i="1"/>
  <c r="P41" i="1"/>
  <c r="AU23" i="1"/>
  <c r="J26" i="1"/>
  <c r="AV30" i="1"/>
  <c r="F34" i="1"/>
  <c r="K39" i="1"/>
  <c r="AJ39" i="1"/>
  <c r="AJ41" i="1"/>
  <c r="AC41" i="1"/>
  <c r="AC26" i="1"/>
  <c r="AC39" i="1"/>
  <c r="AD25" i="1"/>
  <c r="AD39" i="1"/>
  <c r="AD26" i="1"/>
  <c r="W24" i="1"/>
  <c r="Z25" i="1"/>
  <c r="AA34" i="1"/>
  <c r="U41" i="1"/>
  <c r="AI26" i="1"/>
  <c r="O23" i="1"/>
  <c r="O41" i="1"/>
  <c r="K30" i="1"/>
  <c r="AN41" i="1"/>
  <c r="E41" i="1"/>
  <c r="E26" i="1"/>
  <c r="AO41" i="1"/>
  <c r="AO39" i="1"/>
  <c r="AO26" i="1"/>
  <c r="F26" i="1"/>
  <c r="F30" i="1"/>
  <c r="AP30" i="1"/>
  <c r="AP39" i="1"/>
  <c r="AP26" i="1"/>
  <c r="K26" i="1"/>
  <c r="L39" i="1"/>
  <c r="G39" i="1"/>
  <c r="G26" i="1"/>
  <c r="G30" i="1"/>
  <c r="S39" i="1"/>
  <c r="S26" i="1"/>
  <c r="AE39" i="1"/>
  <c r="AE26" i="1"/>
  <c r="AE30" i="1"/>
  <c r="AQ26" i="1"/>
  <c r="AQ30" i="1"/>
  <c r="X24" i="1"/>
  <c r="AN23" i="1"/>
  <c r="L26" i="1"/>
  <c r="AA26" i="1"/>
  <c r="AT26" i="1"/>
  <c r="O30" i="1"/>
  <c r="AH30" i="1"/>
  <c r="L34" i="1"/>
  <c r="L35" i="1" s="1"/>
  <c r="AB34" i="1"/>
  <c r="AV34" i="1"/>
  <c r="V41" i="1"/>
  <c r="L43" i="1"/>
  <c r="L44" i="1" s="1"/>
  <c r="AI39" i="1"/>
  <c r="AI40" i="1" s="1"/>
  <c r="AI34" i="1"/>
  <c r="V43" i="1"/>
  <c r="V44" i="1" s="1"/>
  <c r="AM22" i="1"/>
  <c r="AM25" i="1" s="1"/>
  <c r="AM41" i="1"/>
  <c r="D41" i="1"/>
  <c r="D43" i="1" s="1"/>
  <c r="D44" i="1" s="1"/>
  <c r="AI22" i="1"/>
  <c r="AI23" i="1" s="1"/>
  <c r="R25" i="1"/>
  <c r="R26" i="1"/>
  <c r="AD30" i="1"/>
  <c r="H41" i="1"/>
  <c r="H43" i="1" s="1"/>
  <c r="H44" i="1" s="1"/>
  <c r="H30" i="1"/>
  <c r="H34" i="1"/>
  <c r="T41" i="1"/>
  <c r="T40" i="1"/>
  <c r="T30" i="1"/>
  <c r="T34" i="1"/>
  <c r="AF41" i="1"/>
  <c r="AF39" i="1"/>
  <c r="AF30" i="1"/>
  <c r="AF34" i="1"/>
  <c r="AR41" i="1"/>
  <c r="AR26" i="1"/>
  <c r="AR30" i="1"/>
  <c r="AR34" i="1"/>
  <c r="AR35" i="1" s="1"/>
  <c r="AO23" i="1"/>
  <c r="AU24" i="1"/>
  <c r="AU26" i="1"/>
  <c r="P30" i="1"/>
  <c r="AI30" i="1"/>
  <c r="AC34" i="1"/>
  <c r="AM39" i="1"/>
  <c r="F41" i="1"/>
  <c r="W41" i="1"/>
  <c r="AP41" i="1"/>
  <c r="AI43" i="1"/>
  <c r="AI44" i="1" s="1"/>
  <c r="K41" i="1"/>
  <c r="C41" i="1"/>
  <c r="AV22" i="1"/>
  <c r="AV25" i="1" s="1"/>
  <c r="AS23" i="1"/>
  <c r="AA30" i="1"/>
  <c r="AB41" i="1"/>
  <c r="Q41" i="1"/>
  <c r="Q26" i="1"/>
  <c r="AJ24" i="1"/>
  <c r="I30" i="1"/>
  <c r="I34" i="1"/>
  <c r="U30" i="1"/>
  <c r="U34" i="1"/>
  <c r="AG30" i="1"/>
  <c r="AG34" i="1"/>
  <c r="AS30" i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AJ30" i="1"/>
  <c r="AD34" i="1"/>
  <c r="V39" i="1"/>
  <c r="V40" i="1" s="1"/>
  <c r="AN39" i="1"/>
  <c r="G41" i="1"/>
  <c r="X41" i="1"/>
  <c r="AQ41" i="1"/>
  <c r="W30" i="1"/>
  <c r="X30" i="1"/>
  <c r="AC22" i="1"/>
  <c r="AC23" i="1" s="1"/>
  <c r="X23" i="1"/>
  <c r="B25" i="1"/>
  <c r="AF25" i="1"/>
  <c r="AU25" i="1"/>
  <c r="O26" i="1"/>
  <c r="AG26" i="1"/>
  <c r="V30" i="1"/>
  <c r="O34" i="1"/>
  <c r="O35" i="1" s="1"/>
  <c r="AE34" i="1"/>
  <c r="I41" i="1"/>
  <c r="AS41" i="1"/>
  <c r="N22" i="1"/>
  <c r="BA35" i="1" l="1"/>
  <c r="J31" i="1"/>
  <c r="AD31" i="1"/>
  <c r="AH40" i="1"/>
  <c r="AN35" i="1"/>
  <c r="AA40" i="1"/>
  <c r="AT40" i="1"/>
  <c r="D40" i="1"/>
  <c r="B61" i="1"/>
  <c r="C61" i="1" s="1"/>
  <c r="AQ40" i="1"/>
  <c r="B56" i="1"/>
  <c r="E56" i="1" s="1"/>
  <c r="D56" i="1" s="1"/>
  <c r="C56" i="1" s="1"/>
  <c r="Z40" i="1"/>
  <c r="AZ35" i="1"/>
  <c r="AZ43" i="1" s="1"/>
  <c r="AZ44" i="1" s="1"/>
  <c r="AC40" i="1"/>
  <c r="BB40" i="1"/>
  <c r="BA40" i="1"/>
  <c r="AU40" i="1"/>
  <c r="B63" i="1"/>
  <c r="C63" i="1" s="1"/>
  <c r="I40" i="1"/>
  <c r="AW35" i="1"/>
  <c r="AE40" i="1"/>
  <c r="AC35" i="1"/>
  <c r="AF40" i="1"/>
  <c r="AH31" i="1"/>
  <c r="F25" i="1"/>
  <c r="AU31" i="1"/>
  <c r="AU35" i="1"/>
  <c r="O40" i="1"/>
  <c r="Q40" i="1"/>
  <c r="BC31" i="1"/>
  <c r="BC40" i="1"/>
  <c r="BC42" i="1" s="1"/>
  <c r="BC43" i="1" s="1"/>
  <c r="BC44" i="1" s="1"/>
  <c r="AO35" i="1"/>
  <c r="AW40" i="1"/>
  <c r="AV40" i="1"/>
  <c r="P40" i="1"/>
  <c r="AF35" i="1"/>
  <c r="AD40" i="1"/>
  <c r="AD35" i="1"/>
  <c r="AJ35" i="1"/>
  <c r="AG40" i="1"/>
  <c r="BC35" i="1"/>
  <c r="M40" i="1"/>
  <c r="R31" i="1"/>
  <c r="AQ31" i="1"/>
  <c r="AP40" i="1"/>
  <c r="C40" i="1"/>
  <c r="AE35" i="1"/>
  <c r="AK40" i="1"/>
  <c r="V31" i="1"/>
  <c r="AJ40" i="1"/>
  <c r="E40" i="1"/>
  <c r="J40" i="1"/>
  <c r="AY40" i="1"/>
  <c r="O31" i="1"/>
  <c r="AV31" i="1"/>
  <c r="AX35" i="1"/>
  <c r="AM35" i="1"/>
  <c r="AL35" i="1"/>
  <c r="S31" i="1"/>
  <c r="G40" i="1"/>
  <c r="AR31" i="1"/>
  <c r="P35" i="1"/>
  <c r="F40" i="1"/>
  <c r="T35" i="1"/>
  <c r="N40" i="1"/>
  <c r="Y31" i="1"/>
  <c r="BA43" i="1"/>
  <c r="BA44" i="1" s="1"/>
  <c r="W40" i="1"/>
  <c r="U40" i="1"/>
  <c r="W31" i="1"/>
  <c r="AB35" i="1"/>
  <c r="F31" i="1"/>
  <c r="C31" i="1"/>
  <c r="AF31" i="1"/>
  <c r="K40" i="1"/>
  <c r="AY35" i="1"/>
  <c r="AV35" i="1"/>
  <c r="AM40" i="1"/>
  <c r="AW43" i="1"/>
  <c r="AW44" i="1" s="1"/>
  <c r="AI31" i="1"/>
  <c r="S40" i="1"/>
  <c r="R35" i="1"/>
  <c r="L40" i="1"/>
  <c r="AL40" i="1"/>
  <c r="AY31" i="1"/>
  <c r="F42" i="1"/>
  <c r="F43" i="1" s="1"/>
  <c r="F44" i="1" s="1"/>
  <c r="AC31" i="1"/>
  <c r="V35" i="1"/>
  <c r="AN40" i="1"/>
  <c r="F35" i="1"/>
  <c r="BB35" i="1"/>
  <c r="U35" i="1"/>
  <c r="M35" i="1"/>
  <c r="AA35" i="1"/>
  <c r="Z35" i="1"/>
  <c r="AW31" i="1"/>
  <c r="AO40" i="1"/>
  <c r="N31" i="1"/>
  <c r="AG35" i="1"/>
  <c r="AB40" i="1"/>
  <c r="Y40" i="1"/>
  <c r="AG31" i="1"/>
  <c r="AI35" i="1"/>
  <c r="D35" i="1"/>
  <c r="X31" i="1"/>
  <c r="H35" i="1"/>
  <c r="C35" i="1"/>
  <c r="C42" i="1" s="1"/>
  <c r="C43" i="1" s="1"/>
  <c r="C44" i="1" s="1"/>
  <c r="AN31" i="1"/>
  <c r="X40" i="1"/>
  <c r="Y35" i="1"/>
  <c r="H31" i="1"/>
  <c r="C25" i="1"/>
  <c r="B51" i="1"/>
  <c r="C51" i="1" s="1"/>
  <c r="AX40" i="1"/>
  <c r="I35" i="1"/>
  <c r="I42" i="1" s="1"/>
  <c r="I43" i="1" s="1"/>
  <c r="I44" i="1" s="1"/>
  <c r="B60" i="1"/>
  <c r="C60" i="1" s="1"/>
  <c r="N35" i="1"/>
  <c r="L31" i="1"/>
  <c r="BA31" i="1"/>
  <c r="AM31" i="1"/>
  <c r="AZ31" i="1"/>
  <c r="U31" i="1"/>
  <c r="I31" i="1"/>
  <c r="AO31" i="1"/>
  <c r="K31" i="1"/>
  <c r="M31" i="1"/>
  <c r="M43" i="1" s="1"/>
  <c r="M44" i="1" s="1"/>
  <c r="AE31" i="1"/>
  <c r="AL31" i="1"/>
  <c r="AJ31" i="1"/>
  <c r="AA31" i="1"/>
  <c r="AS43" i="1"/>
  <c r="AS44" i="1" s="1"/>
  <c r="Q31" i="1"/>
  <c r="T31" i="1"/>
  <c r="G31" i="1"/>
  <c r="AP31" i="1"/>
  <c r="P31" i="1"/>
  <c r="AS31" i="1"/>
  <c r="AT31" i="1"/>
  <c r="E31" i="1"/>
  <c r="AB31" i="1"/>
  <c r="D31" i="1"/>
  <c r="AK31" i="1"/>
  <c r="AX31" i="1"/>
  <c r="Z31" i="1"/>
  <c r="C50" i="1"/>
  <c r="B57" i="1"/>
  <c r="C57" i="1" s="1"/>
  <c r="Q43" i="1"/>
  <c r="Q44" i="1" s="1"/>
  <c r="G23" i="1"/>
  <c r="B58" i="1"/>
  <c r="C58" i="1" s="1"/>
  <c r="J23" i="1"/>
  <c r="AY43" i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2" i="1"/>
  <c r="C52" i="1" s="1"/>
  <c r="B53" i="1"/>
  <c r="C53" i="1" s="1"/>
  <c r="C55" i="1" l="1"/>
</calcChain>
</file>

<file path=xl/sharedStrings.xml><?xml version="1.0" encoding="utf-8"?>
<sst xmlns="http://schemas.openxmlformats.org/spreadsheetml/2006/main" count="129" uniqueCount="116">
  <si>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</si>
  <si>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</si>
  <si>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</si>
  <si>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</si>
  <si>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</si>
  <si>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</si>
  <si>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</si>
  <si>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</si>
  <si>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</si>
  <si>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</si>
  <si>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</si>
  <si>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</si>
  <si>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</si>
  <si>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</si>
  <si>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</si>
  <si>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</si>
  <si>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</si>
  <si>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</si>
  <si>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</si>
  <si>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</si>
  <si>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</si>
  <si>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</si>
  <si>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</si>
  <si>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</si>
  <si>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</si>
  <si>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</si>
  <si>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</si>
  <si>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</si>
  <si>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</si>
  <si>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</si>
  <si>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</si>
  <si>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</si>
  <si>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</si>
  <si>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</si>
  <si>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</si>
  <si>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</si>
  <si>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</si>
  <si>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</si>
  <si>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</si>
  <si>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</si>
  <si>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</si>
  <si>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</si>
  <si>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</si>
  <si>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</si>
  <si>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</si>
  <si>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</si>
  <si>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</si>
  <si>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</si>
  <si>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</si>
  <si>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</si>
  <si>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</si>
  <si>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</si>
  <si>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</si>
  <si>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</si>
  <si>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</si>
  <si>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</si>
  <si>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</si>
  <si>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</si>
  <si>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</si>
  <si>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</si>
  <si>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</si>
  <si>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</si>
  <si>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</si>
  <si>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</si>
  <si>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</si>
  <si>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</si>
  <si>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</si>
  <si>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</si>
  <si>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</si>
  <si>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</si>
  <si>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</si>
  <si>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</si>
  <si>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</si>
  <si>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</si>
  <si>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</si>
  <si>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</si>
  <si>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</si>
  <si>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</si>
  <si>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</si>
  <si>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</si>
  <si>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</si>
  <si>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</si>
  <si>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</si>
  <si>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</si>
  <si>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</si>
  <si>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</si>
  <si>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</si>
  <si>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</si>
  <si>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</si>
  <si>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</si>
  <si>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</si>
  <si>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</si>
  <si>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</si>
  <si>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</si>
  <si>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</si>
  <si>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</si>
  <si>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</si>
  <si>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</si>
  <si>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</si>
  <si>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</si>
  <si>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</si>
  <si>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</si>
  <si>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</si>
  <si>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</si>
  <si>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</si>
  <si>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</si>
  <si>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</si>
  <si>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</si>
  <si>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</si>
  <si>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</si>
  <si>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</si>
  <si>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</si>
  <si>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4.6</t>
  </si>
  <si>
    <t>Senk Durchmesser</t>
  </si>
  <si>
    <t>Allgemein Kopfhöhe</t>
  </si>
  <si>
    <t>Senkkopf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</si>
</sst>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  <numFmt numFmtId="169" formatCode="#.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 applyAlignment="1">
      <alignment horizontal="right"/>
    </xf>
    <xf numFmtId="49" fontId="0" fillId="2" borderId="0" xfId="0" applyNumberFormat="1" applyFill="1" applyAlignment="1"/>
    <xf numFmtId="0" fontId="0" fillId="0" borderId="0" xfId="0" applyNumberFormat="1"/>
    <xf numFmtId="169" fontId="0" fillId="2" borderId="0" xfId="0" applyNumberFormat="1" applyFill="1"/>
    <xf numFmtId="0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37" workbookViewId="0">
      <selection activeCell="I52" sqref="I52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3" t="s">
        <v>1</v>
      </c>
      <c r="C1" s="33"/>
      <c r="D1" s="33"/>
      <c r="E1" s="33"/>
      <c r="F1" s="33"/>
      <c r="G1" s="3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4" t="s">
        <v>15</v>
      </c>
      <c r="G10" s="34"/>
      <c r="H10" s="34"/>
    </row>
    <row r="11" spans="1:10" x14ac:dyDescent="0.25">
      <c r="A11" s="3" t="s">
        <v>16</v>
      </c>
      <c r="B11" t="s">
        <v>115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30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112</v>
      </c>
    </row>
    <row r="19" spans="1:55" x14ac:dyDescent="0.25">
      <c r="A19" s="31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5"/>
      <c r="R19" s="36" t="s">
        <v>24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7"/>
      <c r="AW19" s="30" t="s">
        <v>111</v>
      </c>
      <c r="AX19" s="31"/>
      <c r="AY19" s="31"/>
      <c r="AZ19" s="31"/>
      <c r="BA19" s="31"/>
      <c r="BB19" s="31"/>
      <c r="BC19" s="31"/>
    </row>
    <row r="20" spans="1:55" x14ac:dyDescent="0.25">
      <c r="A20" s="1" t="s">
        <v>18</v>
      </c>
      <c r="B20" s="16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6" t="str">
        <f>IF($B13 = "M1.6","1.6","0")</f>
        <v>0</v>
      </c>
      <c r="C21" s="1" t="str">
        <f>IF($B13 = "M2","2","0")</f>
        <v>0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8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0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6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1.25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0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6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7.1881250000000003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0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6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6.4663749999999993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0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6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6.75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0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17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201.06192982974676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5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1">
        <f t="shared" si="6"/>
        <v>0</v>
      </c>
      <c r="AN26" s="1">
        <f t="shared" si="6"/>
        <v>0</v>
      </c>
      <c r="AO26" s="1">
        <f t="shared" si="6"/>
        <v>0</v>
      </c>
      <c r="AP26" s="1">
        <f t="shared" si="6"/>
        <v>0</v>
      </c>
      <c r="AQ26" s="1">
        <f t="shared" si="6"/>
        <v>0</v>
      </c>
      <c r="AR26" s="1">
        <f t="shared" si="6"/>
        <v>0</v>
      </c>
      <c r="AS26" s="1">
        <f t="shared" si="6"/>
        <v>0</v>
      </c>
      <c r="AT26" s="1">
        <f t="shared" si="6"/>
        <v>0</v>
      </c>
      <c r="AU26" s="1">
        <f t="shared" si="6"/>
        <v>0</v>
      </c>
      <c r="AV26" s="5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6">
        <v>1.6</v>
      </c>
      <c r="C28" s="1">
        <f>IF(C21 = "0",0,2)</f>
        <v>0</v>
      </c>
      <c r="D28" s="1">
        <f>IF(D21 = "0",0,2.5)</f>
        <v>0</v>
      </c>
      <c r="E28" s="1">
        <f>IF(E21 = "0",0,3)</f>
        <v>0</v>
      </c>
      <c r="F28" s="1">
        <f>IF(F21 = "0",0,4)</f>
        <v>0</v>
      </c>
      <c r="G28" s="1">
        <f>IF(G21 = "0",0,5)</f>
        <v>0</v>
      </c>
      <c r="H28" s="1">
        <f>IF(H21 = "0",0,6)</f>
        <v>0</v>
      </c>
      <c r="I28" s="1">
        <f>IF(I21 = "0",0,8)</f>
        <v>8</v>
      </c>
      <c r="J28" s="1">
        <f>IF(J21 = "0",0,10)</f>
        <v>0</v>
      </c>
      <c r="K28" s="1">
        <f>IF(K21 = "0",0,12)</f>
        <v>0</v>
      </c>
      <c r="L28" s="1">
        <f>IF(L21 = "0",0,16)</f>
        <v>0</v>
      </c>
      <c r="M28" s="1">
        <f>IF(M21 = "0",0,20)</f>
        <v>0</v>
      </c>
      <c r="N28" s="1">
        <f>IF(N21 = "0",0,24)</f>
        <v>0</v>
      </c>
      <c r="O28" s="1">
        <f>IF(O21 = "0",0,30)</f>
        <v>0</v>
      </c>
      <c r="P28" s="1">
        <f>IF(P21 = "0",0,36)</f>
        <v>0</v>
      </c>
      <c r="Q28" s="13">
        <f>IF(Q21 = "0",0,42)</f>
        <v>0</v>
      </c>
      <c r="R28" s="15">
        <f>IF(R21 = "0",0,2)</f>
        <v>0</v>
      </c>
      <c r="S28" s="1">
        <f>IF(S21 = "0",0,3)</f>
        <v>0</v>
      </c>
      <c r="T28" s="1">
        <f>IF(T21 = "0",0,4)</f>
        <v>0</v>
      </c>
      <c r="U28" s="1">
        <f>IF(U21 = "0",0,4)</f>
        <v>0</v>
      </c>
      <c r="V28" s="1">
        <f>IF(V21 = "0",0,5)</f>
        <v>0</v>
      </c>
      <c r="W28" s="1">
        <f t="shared" ref="W28" si="7">IF(W21 = "0",0,5)</f>
        <v>0</v>
      </c>
      <c r="X28" s="1">
        <f>IF(X21 = "0",0,6)</f>
        <v>0</v>
      </c>
      <c r="Y28" s="1">
        <f t="shared" ref="Y28:Z28" si="8">IF(Y21 = "0",0,6)</f>
        <v>0</v>
      </c>
      <c r="Z28" s="1">
        <f t="shared" si="8"/>
        <v>0</v>
      </c>
      <c r="AA28" s="1">
        <f>IF(AA21 = "0",0,8)</f>
        <v>0</v>
      </c>
      <c r="AB28" s="1">
        <f t="shared" ref="AB28:AC28" si="9">IF(AB21 = "0",0,8)</f>
        <v>0</v>
      </c>
      <c r="AC28" s="1">
        <f t="shared" si="9"/>
        <v>0</v>
      </c>
      <c r="AD28" s="1">
        <f>IF(AD21 = "0",0,10)</f>
        <v>0</v>
      </c>
      <c r="AE28" s="1">
        <f t="shared" ref="AE28:AF28" si="10">IF(AE21 = "0",0,10)</f>
        <v>0</v>
      </c>
      <c r="AF28" s="1">
        <f t="shared" si="10"/>
        <v>0</v>
      </c>
      <c r="AG28" s="1">
        <f>IF(AG21 = "0",0,12)</f>
        <v>0</v>
      </c>
      <c r="AH28" s="1">
        <f t="shared" ref="AH28:AI28" si="11">IF(AH21 = "0",0,12)</f>
        <v>0</v>
      </c>
      <c r="AI28" s="1">
        <f t="shared" si="11"/>
        <v>0</v>
      </c>
      <c r="AJ28" s="1">
        <f>IF(AJ21 = "0",0,16)</f>
        <v>0</v>
      </c>
      <c r="AK28" s="1">
        <f t="shared" ref="AK28:AL28" si="12">IF(AK21 = "0",0,16)</f>
        <v>0</v>
      </c>
      <c r="AL28" s="1">
        <f t="shared" si="12"/>
        <v>0</v>
      </c>
      <c r="AM28" s="1">
        <f>IF(AM21 = "0",0,20)</f>
        <v>0</v>
      </c>
      <c r="AN28" s="1">
        <f t="shared" ref="AN28" si="13">IF(AN21 = "0",0,20)</f>
        <v>0</v>
      </c>
      <c r="AO28" s="1">
        <f>IF(AO21 = "0",0,24)</f>
        <v>0</v>
      </c>
      <c r="AP28" s="1">
        <f t="shared" ref="AP28" si="14">IF(AP21 = "0",0,24)</f>
        <v>0</v>
      </c>
      <c r="AQ28" s="1">
        <f>IF(AQ21 = "0",0,30)</f>
        <v>0</v>
      </c>
      <c r="AR28" s="1">
        <f t="shared" ref="AR28" si="15">IF(AR21 = "0",0,30)</f>
        <v>0</v>
      </c>
      <c r="AS28" s="1">
        <f>IF(AS21 = "0",0,36)</f>
        <v>0</v>
      </c>
      <c r="AT28" s="1">
        <f t="shared" ref="AT28" si="16">IF(AT21 = "0",0,36)</f>
        <v>0</v>
      </c>
      <c r="AU28" s="1">
        <f>IF(AU21 = "0",0,42)</f>
        <v>0</v>
      </c>
      <c r="AV28" s="5">
        <f>IF(AV21 = "0",0,42)</f>
        <v>0</v>
      </c>
      <c r="AW28" s="6">
        <f>IF(AW21 = "0",0,6.4)</f>
        <v>0</v>
      </c>
      <c r="AX28" s="1">
        <f>IF(AX21 = "0",0,7.95)</f>
        <v>0</v>
      </c>
      <c r="AY28" s="1">
        <f>IF(AY21 = "0",0,12.7)</f>
        <v>0</v>
      </c>
      <c r="AZ28" s="1">
        <f>IF(AZ21 = "0",0,19.05)</f>
        <v>0</v>
      </c>
      <c r="BA28" s="1">
        <f>IF(BA21 = "0",0,25.4)</f>
        <v>0</v>
      </c>
      <c r="BB28" s="1">
        <f>IF(BB21 = "0",0,31.75)</f>
        <v>0</v>
      </c>
      <c r="BC28" s="1">
        <f>IF(BC21 = "0",0,38.1)</f>
        <v>0</v>
      </c>
    </row>
    <row r="29" spans="1:55" x14ac:dyDescent="0.25">
      <c r="A29" s="1" t="s">
        <v>54</v>
      </c>
      <c r="B29" s="16">
        <v>3</v>
      </c>
      <c r="C29" s="1">
        <f>IF(C21 = "0",0,3.8)</f>
        <v>0</v>
      </c>
      <c r="D29" s="1">
        <f>IF(D21 = "0",0,4.5)</f>
        <v>0</v>
      </c>
      <c r="E29" s="1">
        <f>IF(E21 = "0",0,5.5)</f>
        <v>0</v>
      </c>
      <c r="F29" s="1">
        <f>IF(F21 = "0",0,7)</f>
        <v>0</v>
      </c>
      <c r="G29" s="1">
        <f>IF(G21 = "0",0,8.5)</f>
        <v>0</v>
      </c>
      <c r="H29" s="1">
        <f>IF(H21 = "0",0,10)</f>
        <v>0</v>
      </c>
      <c r="I29" s="1">
        <f>IF(I21 = "0",0,13)</f>
        <v>13</v>
      </c>
      <c r="J29" s="1">
        <f>IF(J21 = "0",0,16)</f>
        <v>0</v>
      </c>
      <c r="K29" s="1">
        <f>IF(K21 = "0",0,18)</f>
        <v>0</v>
      </c>
      <c r="L29" s="1">
        <f>IF(L21 = "0",0,24)</f>
        <v>0</v>
      </c>
      <c r="M29" s="1">
        <f>IF(M21 = "0",0,30)</f>
        <v>0</v>
      </c>
      <c r="N29" s="1">
        <f>IF(N21 = "0",0,36)</f>
        <v>0</v>
      </c>
      <c r="O29" s="1">
        <f>IF(O21 = "0",0,45)</f>
        <v>0</v>
      </c>
      <c r="P29" s="1">
        <f>IF(P21 = "0",0,54)</f>
        <v>0</v>
      </c>
      <c r="Q29" s="13">
        <f>IF(Q21 = "0",0,63)</f>
        <v>0</v>
      </c>
      <c r="R29" s="15">
        <f>IF(R21 = "0",0,3.8)</f>
        <v>0</v>
      </c>
      <c r="S29" s="1">
        <f>IF(S21 = "0",0,5.5)</f>
        <v>0</v>
      </c>
      <c r="T29" s="1">
        <f>IF(T21 = "0",0,7)</f>
        <v>0</v>
      </c>
      <c r="U29" s="1">
        <f t="shared" ref="U29" si="17">IF(U21 = "0",0,7)</f>
        <v>0</v>
      </c>
      <c r="V29" s="1">
        <f>IF(V21 = "0",0,8.5)</f>
        <v>0</v>
      </c>
      <c r="W29" s="1">
        <f t="shared" ref="W29" si="18">IF(W21 = "0",0,8.5)</f>
        <v>0</v>
      </c>
      <c r="X29" s="1">
        <f>IF(X21 = "0",0,10)</f>
        <v>0</v>
      </c>
      <c r="Y29" s="1">
        <f t="shared" ref="Y29:Z29" si="19">IF(Y21 = "0",0,10)</f>
        <v>0</v>
      </c>
      <c r="Z29" s="1">
        <f t="shared" si="19"/>
        <v>0</v>
      </c>
      <c r="AA29" s="1">
        <f>IF(AA21 = "0",0,13)</f>
        <v>0</v>
      </c>
      <c r="AB29" s="1">
        <f t="shared" ref="AB29:AC29" si="20">IF(AB21 = "0",0,13)</f>
        <v>0</v>
      </c>
      <c r="AC29" s="1">
        <f t="shared" si="20"/>
        <v>0</v>
      </c>
      <c r="AD29" s="1">
        <f>IF(AD21 = "0",0,16)</f>
        <v>0</v>
      </c>
      <c r="AE29" s="1">
        <f t="shared" ref="AE29:AF29" si="21">IF(AE21 = "0",0,16)</f>
        <v>0</v>
      </c>
      <c r="AF29" s="1">
        <f t="shared" si="21"/>
        <v>0</v>
      </c>
      <c r="AG29" s="1">
        <f>IF(AG21 = "0",0,18)</f>
        <v>0</v>
      </c>
      <c r="AH29" s="1">
        <f t="shared" ref="AH29:AI29" si="22">IF(AH21 = "0",0,18)</f>
        <v>0</v>
      </c>
      <c r="AI29" s="1">
        <f t="shared" si="22"/>
        <v>0</v>
      </c>
      <c r="AJ29" s="1">
        <f>IF(AJ21 = "0",0,24)</f>
        <v>0</v>
      </c>
      <c r="AK29" s="1">
        <f t="shared" ref="AK29:AL29" si="23">IF(AK21 = "0",0,24)</f>
        <v>0</v>
      </c>
      <c r="AL29" s="1">
        <f t="shared" si="23"/>
        <v>0</v>
      </c>
      <c r="AM29" s="1">
        <f>IF(AM21 = "0",0,30)</f>
        <v>0</v>
      </c>
      <c r="AN29" s="1">
        <f t="shared" ref="AN29" si="24">IF(AN21 = "0",0,30)</f>
        <v>0</v>
      </c>
      <c r="AO29" s="1">
        <f>IF(AO21 = "0",0,36)</f>
        <v>0</v>
      </c>
      <c r="AP29" s="1">
        <f t="shared" ref="AP29" si="25">IF(AP21 = "0",0,36)</f>
        <v>0</v>
      </c>
      <c r="AQ29" s="1">
        <f>IF(AQ21 = "0",0,45)</f>
        <v>0</v>
      </c>
      <c r="AR29" s="1">
        <f t="shared" ref="AR29" si="26">IF(AR21 = "0",0,45)</f>
        <v>0</v>
      </c>
      <c r="AS29" s="1">
        <f>IF(AS21 = "0",0,54)</f>
        <v>0</v>
      </c>
      <c r="AT29" s="1">
        <f t="shared" ref="AT29" si="27">IF(AT21 = "0",0,54)</f>
        <v>0</v>
      </c>
      <c r="AU29" s="1">
        <f>IF(AU21 = "0",0,63)</f>
        <v>0</v>
      </c>
      <c r="AV29" s="5">
        <f>IF(AV21 = "0",0,63)</f>
        <v>0</v>
      </c>
      <c r="AW29" s="6">
        <f>IF(AW21 = "0",0,7.95)</f>
        <v>0</v>
      </c>
      <c r="AX29" s="1">
        <f>IF(AX21 = "0",0,12.7)</f>
        <v>0</v>
      </c>
      <c r="AY29" s="1">
        <f>IF(AY21 = "0",0,19.05)</f>
        <v>0</v>
      </c>
      <c r="AZ29" s="1">
        <f>IF(AZ21 = "0",0,25.4)</f>
        <v>0</v>
      </c>
      <c r="BA29" s="1">
        <f>IF(BA21 = "0",0,31.75)</f>
        <v>0</v>
      </c>
      <c r="BB29" s="1">
        <f>IF(BB21 = "0",0,38.1)</f>
        <v>0</v>
      </c>
      <c r="BC29" s="1">
        <f>IF(BC21 = "0",0,44.45)</f>
        <v>0</v>
      </c>
    </row>
    <row r="30" spans="1:55" x14ac:dyDescent="0.25">
      <c r="A30" s="1" t="s">
        <v>55</v>
      </c>
      <c r="B30" s="16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 t="str">
        <f>IF(I21 ="8","6",0)</f>
        <v>6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>
        <f>IF(Q21 ="42","32",0)</f>
        <v>0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28">IF(BC21 ="0","0","25.4")</f>
        <v>0</v>
      </c>
    </row>
    <row r="31" spans="1:55" x14ac:dyDescent="0.25">
      <c r="A31" s="1" t="s">
        <v>56</v>
      </c>
      <c r="B31" s="16">
        <f>PI()/4*B29*B29 * B28 - ((6*(B30/COS(RADIANS(30)))*SIN(RADIANS(180/6))*B30)/4 * B28 *2/3)</f>
        <v>11.309733552923255</v>
      </c>
      <c r="C31" s="1">
        <f t="shared" ref="C31:BC31" si="29">PI()/4*C29*C29 * C28 - ((6*(C30/COS(RADIANS(30)))*SIN(RADIANS(180/6))*C30)/4 * C28 *2/3)</f>
        <v>0</v>
      </c>
      <c r="D31" s="1">
        <f t="shared" si="29"/>
        <v>0</v>
      </c>
      <c r="E31" s="1">
        <f t="shared" si="29"/>
        <v>0</v>
      </c>
      <c r="F31" s="1">
        <f t="shared" si="29"/>
        <v>0</v>
      </c>
      <c r="G31" s="1">
        <f t="shared" si="29"/>
        <v>0</v>
      </c>
      <c r="H31" s="1">
        <f t="shared" si="29"/>
        <v>0</v>
      </c>
      <c r="I31" s="1">
        <f t="shared" si="29"/>
        <v>895.58143938673788</v>
      </c>
      <c r="J31" s="1">
        <f t="shared" si="29"/>
        <v>0</v>
      </c>
      <c r="K31" s="1">
        <f t="shared" si="29"/>
        <v>0</v>
      </c>
      <c r="L31" s="1">
        <f t="shared" si="29"/>
        <v>0</v>
      </c>
      <c r="M31" s="1">
        <f t="shared" si="29"/>
        <v>0</v>
      </c>
      <c r="N31" s="1">
        <f t="shared" si="29"/>
        <v>0</v>
      </c>
      <c r="O31" s="1">
        <f t="shared" si="29"/>
        <v>0</v>
      </c>
      <c r="P31" s="1">
        <f t="shared" si="29"/>
        <v>0</v>
      </c>
      <c r="Q31" s="13">
        <f t="shared" si="29"/>
        <v>0</v>
      </c>
      <c r="R31" s="15">
        <f t="shared" si="29"/>
        <v>0</v>
      </c>
      <c r="S31" s="1">
        <f t="shared" si="29"/>
        <v>0</v>
      </c>
      <c r="T31" s="1">
        <f t="shared" si="29"/>
        <v>0</v>
      </c>
      <c r="U31" s="1">
        <f t="shared" si="29"/>
        <v>0</v>
      </c>
      <c r="V31" s="1">
        <f t="shared" si="29"/>
        <v>0</v>
      </c>
      <c r="W31" s="1">
        <f t="shared" si="29"/>
        <v>0</v>
      </c>
      <c r="X31" s="1">
        <f t="shared" si="29"/>
        <v>0</v>
      </c>
      <c r="Y31" s="1">
        <f t="shared" si="29"/>
        <v>0</v>
      </c>
      <c r="Z31" s="1">
        <f t="shared" si="29"/>
        <v>0</v>
      </c>
      <c r="AA31" s="1">
        <f t="shared" si="29"/>
        <v>0</v>
      </c>
      <c r="AB31" s="1">
        <f t="shared" si="29"/>
        <v>0</v>
      </c>
      <c r="AC31" s="1">
        <f t="shared" si="29"/>
        <v>0</v>
      </c>
      <c r="AD31" s="1">
        <f t="shared" si="29"/>
        <v>0</v>
      </c>
      <c r="AE31" s="1">
        <f t="shared" si="29"/>
        <v>0</v>
      </c>
      <c r="AF31" s="1">
        <f t="shared" si="29"/>
        <v>0</v>
      </c>
      <c r="AG31" s="1">
        <f t="shared" si="29"/>
        <v>0</v>
      </c>
      <c r="AH31" s="1">
        <f t="shared" si="29"/>
        <v>0</v>
      </c>
      <c r="AI31" s="1">
        <f t="shared" si="29"/>
        <v>0</v>
      </c>
      <c r="AJ31" s="1">
        <f t="shared" si="29"/>
        <v>0</v>
      </c>
      <c r="AK31" s="1">
        <f t="shared" si="29"/>
        <v>0</v>
      </c>
      <c r="AL31" s="1">
        <f t="shared" si="29"/>
        <v>0</v>
      </c>
      <c r="AM31" s="1">
        <f t="shared" si="29"/>
        <v>0</v>
      </c>
      <c r="AN31" s="1">
        <f t="shared" si="29"/>
        <v>0</v>
      </c>
      <c r="AO31" s="1">
        <f t="shared" si="29"/>
        <v>0</v>
      </c>
      <c r="AP31" s="1">
        <f t="shared" si="29"/>
        <v>0</v>
      </c>
      <c r="AQ31" s="1">
        <f t="shared" si="29"/>
        <v>0</v>
      </c>
      <c r="AR31" s="1">
        <f t="shared" si="29"/>
        <v>0</v>
      </c>
      <c r="AS31" s="1">
        <f t="shared" si="29"/>
        <v>0</v>
      </c>
      <c r="AT31" s="1">
        <f t="shared" si="29"/>
        <v>0</v>
      </c>
      <c r="AU31" s="1">
        <f t="shared" si="29"/>
        <v>0</v>
      </c>
      <c r="AV31" s="5">
        <f t="shared" si="29"/>
        <v>0</v>
      </c>
      <c r="AW31" s="6">
        <f t="shared" si="29"/>
        <v>0</v>
      </c>
      <c r="AX31" s="1">
        <f t="shared" si="29"/>
        <v>0</v>
      </c>
      <c r="AY31" s="1">
        <f t="shared" si="29"/>
        <v>0</v>
      </c>
      <c r="AZ31" s="1">
        <f t="shared" si="29"/>
        <v>0</v>
      </c>
      <c r="BA31" s="1">
        <f t="shared" si="29"/>
        <v>0</v>
      </c>
      <c r="BB31" s="1">
        <f t="shared" si="29"/>
        <v>0</v>
      </c>
      <c r="BC31" s="1">
        <f t="shared" si="29"/>
        <v>0</v>
      </c>
    </row>
    <row r="32" spans="1:55" x14ac:dyDescent="0.25">
      <c r="A32" s="1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6">
        <v>1.1000000000000001</v>
      </c>
      <c r="C33" s="1">
        <f>IF(C21= "0",0,1.4)</f>
        <v>0</v>
      </c>
      <c r="D33" s="1">
        <f>IF(D21= "0",0,1.7)</f>
        <v>0</v>
      </c>
      <c r="E33" s="1">
        <f>IF(E21= "0",0,2)</f>
        <v>0</v>
      </c>
      <c r="F33" s="1">
        <f>IF(F21= "0",0,2.8)</f>
        <v>0</v>
      </c>
      <c r="G33" s="1">
        <f>IF(G21= "0",0,3.5)</f>
        <v>0</v>
      </c>
      <c r="H33" s="1">
        <f>IF(H21= "0",0,4)</f>
        <v>0</v>
      </c>
      <c r="I33" s="1">
        <f>IF(I21= "0",0,5.3)</f>
        <v>5.3</v>
      </c>
      <c r="J33" s="1">
        <f>IF(J21= "0",0,6.4)</f>
        <v>0</v>
      </c>
      <c r="K33" s="1">
        <f>IF(K21= "0",0,7.5)</f>
        <v>0</v>
      </c>
      <c r="L33" s="1">
        <f>IF(L21= "0",0,10)</f>
        <v>0</v>
      </c>
      <c r="M33" s="1">
        <f>IF(M21= "0",0,12.5)</f>
        <v>0</v>
      </c>
      <c r="N33" s="1">
        <f>IF(N21= "0",0,15)</f>
        <v>0</v>
      </c>
      <c r="O33" s="1">
        <f>IF(O21= "0",0,18.7)</f>
        <v>0</v>
      </c>
      <c r="P33" s="1">
        <f>IF(P21= "0",0,22.5)</f>
        <v>0</v>
      </c>
      <c r="Q33" s="13">
        <f>IF(Q21= "0",0,26)</f>
        <v>0</v>
      </c>
      <c r="R33" s="15">
        <f>IF(R21= "0",0,1.4)</f>
        <v>0</v>
      </c>
      <c r="S33" s="1">
        <f>IF(S21= "0",0,2)</f>
        <v>0</v>
      </c>
      <c r="T33" s="1">
        <f>IF(T21= "0",0,2.8)</f>
        <v>0</v>
      </c>
      <c r="U33" s="1">
        <f t="shared" ref="U33" si="30">IF(U21= "0",0,2.8)</f>
        <v>0</v>
      </c>
      <c r="V33" s="1">
        <f>IF(V21= "0",0,3.5)</f>
        <v>0</v>
      </c>
      <c r="W33" s="1">
        <f t="shared" ref="W33" si="31">IF(W21= "0",0,3.5)</f>
        <v>0</v>
      </c>
      <c r="X33" s="1">
        <f>IF(X21= "0",0,4)</f>
        <v>0</v>
      </c>
      <c r="Y33" s="1">
        <f t="shared" ref="Y33:Z33" si="32">IF(Y21= "0",0,4)</f>
        <v>0</v>
      </c>
      <c r="Z33" s="1">
        <f t="shared" si="32"/>
        <v>0</v>
      </c>
      <c r="AA33" s="1">
        <f>IF(AA21= "0",0,5.3)</f>
        <v>0</v>
      </c>
      <c r="AB33" s="1">
        <f t="shared" ref="AB33:AC33" si="33">IF(AB21= "0",0,5.3)</f>
        <v>0</v>
      </c>
      <c r="AC33" s="1">
        <f t="shared" si="33"/>
        <v>0</v>
      </c>
      <c r="AD33" s="1">
        <f>IF(AD21= "0",0,6.4)</f>
        <v>0</v>
      </c>
      <c r="AE33" s="1">
        <f t="shared" ref="AE33:AF33" si="34">IF(AE21= "0",0,6.4)</f>
        <v>0</v>
      </c>
      <c r="AF33" s="1">
        <f t="shared" si="34"/>
        <v>0</v>
      </c>
      <c r="AG33" s="1">
        <f>IF(AG21= "0",0,7.5)</f>
        <v>0</v>
      </c>
      <c r="AH33" s="1">
        <f t="shared" ref="AH33:AI33" si="35">IF(AH21= "0",0,7.5)</f>
        <v>0</v>
      </c>
      <c r="AI33" s="1">
        <f t="shared" si="35"/>
        <v>0</v>
      </c>
      <c r="AJ33" s="1">
        <f>IF(AJ21= "0",0,10)</f>
        <v>0</v>
      </c>
      <c r="AK33" s="1">
        <f t="shared" ref="AK33:AL33" si="36">IF(AK21= "0",0,10)</f>
        <v>0</v>
      </c>
      <c r="AL33" s="1">
        <f t="shared" si="36"/>
        <v>0</v>
      </c>
      <c r="AM33" s="1">
        <f>IF(AM21= "0",0,12.5)</f>
        <v>0</v>
      </c>
      <c r="AN33" s="1">
        <f t="shared" ref="AN33" si="37">IF(AN21= "0",0,12.5)</f>
        <v>0</v>
      </c>
      <c r="AO33" s="1">
        <f>IF(AO21= "0",0,15)</f>
        <v>0</v>
      </c>
      <c r="AP33" s="1">
        <f t="shared" ref="AP33" si="38">IF(AP21= "0",0,15)</f>
        <v>0</v>
      </c>
      <c r="AQ33" s="1">
        <f>IF(AQ21= "0",0,18.7)</f>
        <v>0</v>
      </c>
      <c r="AR33" s="1">
        <f t="shared" ref="AR33" si="39">IF(AR21= "0",0,18.7)</f>
        <v>0</v>
      </c>
      <c r="AS33" s="1">
        <f>IF(AS21= "0",0,22.5)</f>
        <v>0</v>
      </c>
      <c r="AT33" s="1">
        <f t="shared" ref="AT33" si="40">IF(AT21= "0",0,22.5)</f>
        <v>0</v>
      </c>
      <c r="AU33" s="1">
        <f>IF(AU21= "0",0,26)</f>
        <v>0</v>
      </c>
      <c r="AV33" s="5">
        <f>IF(AV21= "0",0,26)</f>
        <v>0</v>
      </c>
      <c r="AW33" s="6">
        <f>IF(AW21= "0",0,4)</f>
        <v>0</v>
      </c>
      <c r="AX33" s="1">
        <f>IF(AX21= "0",0,6)</f>
        <v>0</v>
      </c>
      <c r="AY33" s="1">
        <f>IF(AY21= "0",0,7.95)</f>
        <v>0</v>
      </c>
      <c r="AZ33" s="1">
        <f>IF(AZ21= "0",0,11.9)</f>
        <v>0</v>
      </c>
      <c r="BA33" s="1">
        <f>IF(BA21= "0",0,15.5)</f>
        <v>0</v>
      </c>
      <c r="BB33" s="1">
        <f>IF(BB21= "0",0,19.8)</f>
        <v>0</v>
      </c>
      <c r="BC33" s="1">
        <f>IF(BC21= "0",0,23.8)</f>
        <v>0</v>
      </c>
    </row>
    <row r="34" spans="1:55" x14ac:dyDescent="0.25">
      <c r="A34" s="1" t="s">
        <v>58</v>
      </c>
      <c r="B34" s="16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 t="str">
        <f>IF(I21 ="8","13",0)</f>
        <v>13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>
        <f>IF(Q21 ="42","65",0)</f>
        <v>0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6">
        <f t="shared" ref="B35:D35" si="41">((6*(B34/COS(RADIANS(30)))*SIN(RADIANS(180/6))*B34)/4) *B33</f>
        <v>0</v>
      </c>
      <c r="C35" s="1">
        <f t="shared" si="41"/>
        <v>0</v>
      </c>
      <c r="D35" s="1">
        <f t="shared" si="41"/>
        <v>0</v>
      </c>
      <c r="E35" s="1">
        <f>((6*(E34/COS(RADIANS(30)))*SIN(RADIANS(180/6))*E34)/4) *E33</f>
        <v>0</v>
      </c>
      <c r="F35" s="1">
        <f t="shared" ref="F35:BC35" si="42">((6*(F34/COS(RADIANS(30)))*SIN(RADIANS(180/6))*F34)/4) *F33</f>
        <v>0</v>
      </c>
      <c r="G35" s="1">
        <f t="shared" si="42"/>
        <v>0</v>
      </c>
      <c r="H35" s="1">
        <f t="shared" si="42"/>
        <v>0</v>
      </c>
      <c r="I35" s="1">
        <f t="shared" si="42"/>
        <v>775.69895416972145</v>
      </c>
      <c r="J35" s="1">
        <f t="shared" si="42"/>
        <v>0</v>
      </c>
      <c r="K35" s="1">
        <f t="shared" si="42"/>
        <v>0</v>
      </c>
      <c r="L35" s="1">
        <f t="shared" si="42"/>
        <v>0</v>
      </c>
      <c r="M35" s="1">
        <f t="shared" si="42"/>
        <v>0</v>
      </c>
      <c r="N35" s="1">
        <f t="shared" si="42"/>
        <v>0</v>
      </c>
      <c r="O35" s="1">
        <f t="shared" si="42"/>
        <v>0</v>
      </c>
      <c r="P35" s="1">
        <f t="shared" si="42"/>
        <v>0</v>
      </c>
      <c r="Q35" s="13">
        <f t="shared" si="42"/>
        <v>0</v>
      </c>
      <c r="R35" s="15">
        <f t="shared" si="42"/>
        <v>0</v>
      </c>
      <c r="S35" s="1">
        <f t="shared" si="42"/>
        <v>0</v>
      </c>
      <c r="T35" s="1">
        <f t="shared" si="42"/>
        <v>0</v>
      </c>
      <c r="U35" s="1">
        <f t="shared" si="42"/>
        <v>0</v>
      </c>
      <c r="V35" s="1">
        <f t="shared" si="42"/>
        <v>0</v>
      </c>
      <c r="W35" s="1">
        <f t="shared" si="42"/>
        <v>0</v>
      </c>
      <c r="X35" s="1">
        <f t="shared" si="42"/>
        <v>0</v>
      </c>
      <c r="Y35" s="1">
        <f t="shared" si="42"/>
        <v>0</v>
      </c>
      <c r="Z35" s="1">
        <f t="shared" si="42"/>
        <v>0</v>
      </c>
      <c r="AA35" s="1">
        <f t="shared" si="42"/>
        <v>0</v>
      </c>
      <c r="AB35" s="1">
        <f t="shared" si="42"/>
        <v>0</v>
      </c>
      <c r="AC35" s="1">
        <f t="shared" si="42"/>
        <v>0</v>
      </c>
      <c r="AD35" s="1">
        <f t="shared" si="42"/>
        <v>0</v>
      </c>
      <c r="AE35" s="1">
        <f t="shared" si="42"/>
        <v>0</v>
      </c>
      <c r="AF35" s="1">
        <f t="shared" si="42"/>
        <v>0</v>
      </c>
      <c r="AG35" s="1">
        <f t="shared" si="42"/>
        <v>0</v>
      </c>
      <c r="AH35" s="1">
        <f t="shared" si="42"/>
        <v>0</v>
      </c>
      <c r="AI35" s="1">
        <f t="shared" si="42"/>
        <v>0</v>
      </c>
      <c r="AJ35" s="1">
        <f t="shared" si="42"/>
        <v>0</v>
      </c>
      <c r="AK35" s="1">
        <f t="shared" si="42"/>
        <v>0</v>
      </c>
      <c r="AL35" s="1">
        <f t="shared" si="42"/>
        <v>0</v>
      </c>
      <c r="AM35" s="1">
        <f t="shared" si="42"/>
        <v>0</v>
      </c>
      <c r="AN35" s="1">
        <f t="shared" si="42"/>
        <v>0</v>
      </c>
      <c r="AO35" s="1">
        <f t="shared" si="42"/>
        <v>0</v>
      </c>
      <c r="AP35" s="1">
        <f t="shared" si="42"/>
        <v>0</v>
      </c>
      <c r="AQ35" s="1">
        <f t="shared" si="42"/>
        <v>0</v>
      </c>
      <c r="AR35" s="1">
        <f t="shared" si="42"/>
        <v>0</v>
      </c>
      <c r="AS35" s="1">
        <f t="shared" si="42"/>
        <v>0</v>
      </c>
      <c r="AT35" s="1">
        <f t="shared" si="42"/>
        <v>0</v>
      </c>
      <c r="AU35" s="1">
        <f t="shared" si="42"/>
        <v>0</v>
      </c>
      <c r="AV35" s="5">
        <f t="shared" si="42"/>
        <v>0</v>
      </c>
      <c r="AW35" s="6">
        <f t="shared" si="42"/>
        <v>0</v>
      </c>
      <c r="AX35" s="1">
        <f t="shared" si="42"/>
        <v>0</v>
      </c>
      <c r="AY35" s="1">
        <f t="shared" si="42"/>
        <v>0</v>
      </c>
      <c r="AZ35" s="1">
        <f t="shared" si="42"/>
        <v>0</v>
      </c>
      <c r="BA35" s="1">
        <f t="shared" si="42"/>
        <v>0</v>
      </c>
      <c r="BB35" s="1">
        <f t="shared" si="42"/>
        <v>0</v>
      </c>
      <c r="BC35" s="1">
        <f t="shared" si="42"/>
        <v>0</v>
      </c>
    </row>
    <row r="36" spans="1:55" x14ac:dyDescent="0.25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6"/>
      <c r="C37" s="1">
        <f>IF(C21 ="0",0,0.75)</f>
        <v>0</v>
      </c>
      <c r="D37" s="1">
        <f>IF(D21 ="0",0,0.8)</f>
        <v>0</v>
      </c>
      <c r="E37" s="1">
        <f>IF(E21 ="0",0,1.9)</f>
        <v>0</v>
      </c>
      <c r="F37" s="1">
        <f>IF(F21 ="0",0,2.5)</f>
        <v>0</v>
      </c>
      <c r="G37" s="1">
        <f>IF(G21 ="0",0,3.1)</f>
        <v>0</v>
      </c>
      <c r="H37" s="1">
        <f>IF(H21 ="0",0,3.7)</f>
        <v>0</v>
      </c>
      <c r="I37" s="1">
        <f>IF(I21 ="0",0,5)</f>
        <v>5</v>
      </c>
      <c r="J37" s="1">
        <f>IF(J21 ="0",0,6.2)</f>
        <v>0</v>
      </c>
      <c r="K37" s="1">
        <f>IF(K21 ="0",0,7.4)</f>
        <v>0</v>
      </c>
      <c r="L37" s="1">
        <f>IF(L21 ="0",0,8.8)</f>
        <v>0</v>
      </c>
      <c r="M37" s="1">
        <f>IF(M21 ="0",0,10.2)</f>
        <v>0</v>
      </c>
      <c r="N37" s="1">
        <f>IF(N21 ="0",0,14)</f>
        <v>0</v>
      </c>
      <c r="O37" s="1">
        <f>IF(O21 ="0",0,17.5)</f>
        <v>0</v>
      </c>
      <c r="P37" s="1">
        <f>IF(P21 ="0",0,21)</f>
        <v>0</v>
      </c>
      <c r="Q37" s="13">
        <f>IF(Q21 ="0",0,24.5)</f>
        <v>0</v>
      </c>
      <c r="R37" s="15">
        <f>IF(R21 ="0",0,0.75)</f>
        <v>0</v>
      </c>
      <c r="S37" s="1">
        <f>IF(S21 ="0",0,1.9)</f>
        <v>0</v>
      </c>
      <c r="T37" s="1">
        <f>IF(T21 ="0",0,2.5)</f>
        <v>0</v>
      </c>
      <c r="U37" s="1">
        <f t="shared" ref="U37" si="43">IF(U21 ="0",0,2.5)</f>
        <v>0</v>
      </c>
      <c r="V37" s="1">
        <f>IF(V21 ="0",0,3.1)</f>
        <v>0</v>
      </c>
      <c r="W37" s="1">
        <f t="shared" ref="W37" si="44">IF(W21 ="0",0,3.1)</f>
        <v>0</v>
      </c>
      <c r="X37" s="1">
        <f>IF(X21 ="0",0,3.7)</f>
        <v>0</v>
      </c>
      <c r="Y37" s="1">
        <f t="shared" ref="Y37:Z37" si="45">IF(Y21 ="0",0,3.7)</f>
        <v>0</v>
      </c>
      <c r="Z37" s="1">
        <f t="shared" si="45"/>
        <v>0</v>
      </c>
      <c r="AA37" s="1">
        <f>IF(AA21 ="0",0,5)</f>
        <v>0</v>
      </c>
      <c r="AB37" s="1">
        <f t="shared" ref="AB37:AC37" si="46">IF(AB21 ="0",0,5)</f>
        <v>0</v>
      </c>
      <c r="AC37" s="1">
        <f t="shared" si="46"/>
        <v>0</v>
      </c>
      <c r="AD37" s="1">
        <f>IF(AD21 ="0",0,6.2)</f>
        <v>0</v>
      </c>
      <c r="AE37" s="1">
        <f t="shared" ref="AE37:AF37" si="47">IF(AE21 ="0",0,6.2)</f>
        <v>0</v>
      </c>
      <c r="AF37" s="1">
        <f t="shared" si="47"/>
        <v>0</v>
      </c>
      <c r="AG37" s="1">
        <f>IF(AG21 ="0",0,7.4)</f>
        <v>0</v>
      </c>
      <c r="AH37" s="1">
        <f t="shared" ref="AH37:AI37" si="48">IF(AH21 ="0",0,7.4)</f>
        <v>0</v>
      </c>
      <c r="AI37" s="1">
        <f t="shared" si="48"/>
        <v>0</v>
      </c>
      <c r="AJ37" s="1">
        <f>IF(AJ21 ="0",0,8.8)</f>
        <v>0</v>
      </c>
      <c r="AK37" s="1">
        <f t="shared" ref="AK37:AL37" si="49">IF(AK21 ="0",0,8.8)</f>
        <v>0</v>
      </c>
      <c r="AL37" s="1">
        <f t="shared" si="49"/>
        <v>0</v>
      </c>
      <c r="AM37" s="1">
        <f>IF(AM21 ="0",0,10.2)</f>
        <v>0</v>
      </c>
      <c r="AN37" s="1">
        <f t="shared" ref="AN37" si="50">IF(AN21 ="0",0,10.2)</f>
        <v>0</v>
      </c>
      <c r="AO37" s="1">
        <f>IF(AO21 ="0",0,14)</f>
        <v>0</v>
      </c>
      <c r="AP37" s="1">
        <f>IF(AP21 ="0",0,14)</f>
        <v>0</v>
      </c>
      <c r="AQ37" s="1">
        <f>IF(AQ21 ="0",0,17.5)</f>
        <v>0</v>
      </c>
      <c r="AR37" s="1">
        <f>IF(AR21 ="0",0,17.5)</f>
        <v>0</v>
      </c>
      <c r="AS37" s="1">
        <f>IF(AS21 ="0",0,21)</f>
        <v>0</v>
      </c>
      <c r="AT37" s="1">
        <f>IF(AT21 ="0",0,21)</f>
        <v>0</v>
      </c>
      <c r="AU37" s="1">
        <f>IF(AU21 ="0",0,24.5)</f>
        <v>0</v>
      </c>
      <c r="AV37" s="5">
        <f>IF(AV21 ="0",0,24.5)</f>
        <v>0</v>
      </c>
      <c r="AW37" s="6">
        <f>IF(AW21 ="0",0,4.1)</f>
        <v>0</v>
      </c>
      <c r="AX37" s="1">
        <f>IF(AX21 ="0",0,5.9)</f>
        <v>0</v>
      </c>
      <c r="AY37" s="1">
        <f>IF(AY21 ="0",0,6.4)</f>
        <v>0</v>
      </c>
      <c r="AZ37" s="1">
        <f>IF(AZ21 ="0",0,9.5)</f>
        <v>0</v>
      </c>
      <c r="BA37" s="1">
        <f>IF(BA21 ="0",0,12.7)</f>
        <v>0</v>
      </c>
      <c r="BB37" s="1">
        <f>IF(BB21 ="0",0,15.9)</f>
        <v>0</v>
      </c>
      <c r="BC37" s="1">
        <f>IF(BC21 ="0",0,19.05)</f>
        <v>0</v>
      </c>
    </row>
    <row r="38" spans="1:55" x14ac:dyDescent="0.25">
      <c r="A38" s="1" t="s">
        <v>61</v>
      </c>
      <c r="B38" s="16"/>
      <c r="C38" s="1">
        <f>IF(C21 ="0",0,4)</f>
        <v>0</v>
      </c>
      <c r="D38" s="1">
        <f>IF(D21 ="0",0,5)</f>
        <v>0</v>
      </c>
      <c r="E38" s="1">
        <f>IF(E21 ="0",0,5.5)</f>
        <v>0</v>
      </c>
      <c r="F38" s="1">
        <f>IF(F21 ="0",0,7.5)</f>
        <v>0</v>
      </c>
      <c r="G38" s="1">
        <f>IF(G21 ="0",0,9.4)</f>
        <v>0</v>
      </c>
      <c r="H38" s="1">
        <f>IF(H21 ="0",0,11.3)</f>
        <v>0</v>
      </c>
      <c r="I38" s="1">
        <f>IF(I21 ="0",0,15.2)</f>
        <v>15.2</v>
      </c>
      <c r="J38" s="1">
        <f>IF(J21 ="0",0,19.2)</f>
        <v>0</v>
      </c>
      <c r="K38" s="1">
        <f>IF(K21 ="0",0,23.1)</f>
        <v>0</v>
      </c>
      <c r="L38" s="1">
        <f>IF(L21 ="0",0,29)</f>
        <v>0</v>
      </c>
      <c r="M38" s="1">
        <f>IF(M21 ="0",0,36)</f>
        <v>0</v>
      </c>
      <c r="N38" s="1">
        <f>IF(N21 ="0",0,39)</f>
        <v>0</v>
      </c>
      <c r="O38" s="1">
        <f>IF(O21 ="0",0,48)</f>
        <v>0</v>
      </c>
      <c r="P38" s="1">
        <f>IF(P21 ="0",0,58)</f>
        <v>0</v>
      </c>
      <c r="Q38" s="13">
        <f>IF(Q21 ="0",0,68)</f>
        <v>0</v>
      </c>
      <c r="R38" s="15">
        <f>IF(R21 ="0",0,4)</f>
        <v>0</v>
      </c>
      <c r="S38" s="1">
        <f>IF(S21 ="0",0,5.5)</f>
        <v>0</v>
      </c>
      <c r="T38" s="1">
        <f>IF(T21 ="0",0,7.5)</f>
        <v>0</v>
      </c>
      <c r="U38" s="1">
        <f t="shared" ref="U38" si="51">IF(U21 ="0",0,7.5)</f>
        <v>0</v>
      </c>
      <c r="V38" s="1">
        <f>IF(V21 ="0",0,9.4)</f>
        <v>0</v>
      </c>
      <c r="W38" s="1">
        <f t="shared" ref="W38" si="52">IF(W21 ="0",0,9.4)</f>
        <v>0</v>
      </c>
      <c r="X38" s="1">
        <f>IF(X21 ="0",0,11.3)</f>
        <v>0</v>
      </c>
      <c r="Y38" s="1">
        <f t="shared" ref="Y38:Z38" si="53">IF(Y21 ="0",0,11.3)</f>
        <v>0</v>
      </c>
      <c r="Z38" s="1">
        <f t="shared" si="53"/>
        <v>0</v>
      </c>
      <c r="AA38" s="1">
        <f>IF(AA21 ="0",0,15.2)</f>
        <v>0</v>
      </c>
      <c r="AB38" s="1">
        <f t="shared" ref="AB38:AC38" si="54">IF(AB21 ="0",0,15.2)</f>
        <v>0</v>
      </c>
      <c r="AC38" s="1">
        <f t="shared" si="54"/>
        <v>0</v>
      </c>
      <c r="AD38" s="1">
        <f>IF(AD21 ="0",0,19.2)</f>
        <v>0</v>
      </c>
      <c r="AE38" s="1">
        <f t="shared" ref="AE38:AF38" si="55">IF(AE21 ="0",0,19.2)</f>
        <v>0</v>
      </c>
      <c r="AF38" s="1">
        <f t="shared" si="55"/>
        <v>0</v>
      </c>
      <c r="AG38" s="1">
        <f>IF(AG21 ="0",0,23.1)</f>
        <v>0</v>
      </c>
      <c r="AH38" s="1">
        <f t="shared" ref="AH38:AI38" si="56">IF(AH21 ="0",0,23.1)</f>
        <v>0</v>
      </c>
      <c r="AI38" s="1">
        <f t="shared" si="56"/>
        <v>0</v>
      </c>
      <c r="AJ38" s="1">
        <f>IF(AJ21 ="0",0,29)</f>
        <v>0</v>
      </c>
      <c r="AK38" s="1">
        <f t="shared" ref="AK38:AL38" si="57">IF(AK21 ="0",0,29)</f>
        <v>0</v>
      </c>
      <c r="AL38" s="1">
        <f t="shared" si="57"/>
        <v>0</v>
      </c>
      <c r="AM38" s="1">
        <f>IF(AM21 ="0",0,36)</f>
        <v>0</v>
      </c>
      <c r="AN38" s="1">
        <f t="shared" ref="AN38" si="58">IF(AN21 ="0",0,36)</f>
        <v>0</v>
      </c>
      <c r="AO38" s="1">
        <f>IF(AO21 ="0",0,39)</f>
        <v>0</v>
      </c>
      <c r="AP38" s="1">
        <f>IF(AP21 ="0",0,39)</f>
        <v>0</v>
      </c>
      <c r="AQ38" s="1">
        <f>IF(AQ21 ="0",0,48)</f>
        <v>0</v>
      </c>
      <c r="AR38" s="1">
        <f>IF(AR21 ="0",0,48)</f>
        <v>0</v>
      </c>
      <c r="AS38" s="1">
        <f>IF(AS21 ="0",0,58)</f>
        <v>0</v>
      </c>
      <c r="AT38" s="1">
        <f>IF(AT21 ="0",0,58)</f>
        <v>0</v>
      </c>
      <c r="AU38" s="1">
        <f>IF(AU21 ="0",0,68)</f>
        <v>0</v>
      </c>
      <c r="AV38" s="5">
        <f>IF(AV21 ="0",0,68)</f>
        <v>0</v>
      </c>
      <c r="AW38" s="6">
        <f>IF(AW21 ="0",0,12.7)</f>
        <v>0</v>
      </c>
      <c r="AX38" s="1">
        <f>IF(AX21 ="0",0,19)</f>
        <v>0</v>
      </c>
      <c r="AY38" s="1">
        <f>IF(AY21 ="0",0,25.4)</f>
        <v>0</v>
      </c>
      <c r="AZ38" s="1">
        <f>IF(AZ21 ="0",0,31.75)</f>
        <v>0</v>
      </c>
      <c r="BA38" s="1">
        <f>IF(BA21 ="0",0,38.1)</f>
        <v>0</v>
      </c>
      <c r="BB38" s="1">
        <f>IF(BB21 ="0",0,44.45)</f>
        <v>0</v>
      </c>
      <c r="BC38" s="1">
        <f>IF(BC21 ="0",0,50.8)</f>
        <v>0</v>
      </c>
    </row>
    <row r="39" spans="1:55" x14ac:dyDescent="0.25">
      <c r="A39" s="1" t="s">
        <v>62</v>
      </c>
      <c r="B39" s="16"/>
      <c r="C39" s="1">
        <f>IF(C21 ="2","1.3",0)</f>
        <v>0</v>
      </c>
      <c r="D39" s="1">
        <f>IF(D21 ="2.5","1.5",0)</f>
        <v>0</v>
      </c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 t="str">
        <f>IF(I21 ="8","5",0)</f>
        <v>5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>
        <f>IF(O21 ="30","19",0)</f>
        <v>0</v>
      </c>
      <c r="P39" s="1">
        <f>IF(P21 ="36","22",0)</f>
        <v>0</v>
      </c>
      <c r="Q39" s="13">
        <f>IF(Q21 ="42","24",0)</f>
        <v>0</v>
      </c>
      <c r="R39" s="15">
        <f>IF(R21 ="2","1.3",0)</f>
        <v>0</v>
      </c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>
        <f>IF(AQ21 ="30","19",0)</f>
        <v>0</v>
      </c>
      <c r="AR39" s="1">
        <f>IF(AR21 ="30","19",0)</f>
        <v>0</v>
      </c>
      <c r="AS39" s="1">
        <f>IF(AS21 ="36","22",0)</f>
        <v>0</v>
      </c>
      <c r="AT39" s="1">
        <f>IF(AT21 ="36","22",0)</f>
        <v>0</v>
      </c>
      <c r="AU39" s="1">
        <f>IF(AU21 ="42","24",0)</f>
        <v>0</v>
      </c>
      <c r="AV39" s="5">
        <f>IF(AV21 ="42","24",0)</f>
        <v>0</v>
      </c>
      <c r="AW39" s="6" t="str">
        <f>IF(AW21="0","0","3.97")</f>
        <v>0</v>
      </c>
      <c r="AX39" s="1" t="str">
        <f>IF(AX21="0","0","5.56")</f>
        <v>0</v>
      </c>
      <c r="AY39" s="1" t="str">
        <f t="shared" ref="AY39" si="59">IF(AY21="0","0","7.95")</f>
        <v>0</v>
      </c>
      <c r="AZ39" s="1" t="str">
        <f>IF(AZ21="0","0","15.88")</f>
        <v>0</v>
      </c>
      <c r="BA39" s="1" t="str">
        <f>IF(BA21="0","0","19.05")</f>
        <v>0</v>
      </c>
      <c r="BB39" s="1" t="str">
        <f>IF(BB21="0","0","22.23")</f>
        <v>0</v>
      </c>
      <c r="BC39" s="1" t="str">
        <f>IF(BC21="0","0","25.4")</f>
        <v>0</v>
      </c>
    </row>
    <row r="40" spans="1:55" x14ac:dyDescent="0.25">
      <c r="A40" s="1" t="s">
        <v>63</v>
      </c>
      <c r="B40" s="16"/>
      <c r="C40" s="1">
        <f t="shared" ref="C40:D40" si="60">PI()/4*C38*C38 * C37 * 0.5  - ((6*(C39/COS(RADIANS(30)))*SIN(RADIANS(180/6))*C39)/4 * C37 *2/3)</f>
        <v>0</v>
      </c>
      <c r="D40" s="1">
        <f t="shared" si="60"/>
        <v>0</v>
      </c>
      <c r="E40" s="1">
        <f>PI()/4*E38*E38 * E37 * 0.5  - ((6*(E39/COS(RADIANS(30)))*SIN(RADIANS(180/6))*E39)/4 * E37 *2/3)</f>
        <v>0</v>
      </c>
      <c r="F40" s="1">
        <f t="shared" ref="F40:O40" si="61">PI()/4*F38*F38 * F37 * 0.5  - ((6*(F39/COS(RADIANS(30)))*SIN(RADIANS(180/6))*F39)/4 * F37 *2/3)</f>
        <v>0</v>
      </c>
      <c r="G40" s="1">
        <f t="shared" si="61"/>
        <v>0</v>
      </c>
      <c r="H40" s="1">
        <f t="shared" si="61"/>
        <v>0</v>
      </c>
      <c r="I40" s="1">
        <f t="shared" si="61"/>
        <v>381.47719552966294</v>
      </c>
      <c r="J40" s="1">
        <f t="shared" si="61"/>
        <v>0</v>
      </c>
      <c r="K40" s="1">
        <f t="shared" si="61"/>
        <v>0</v>
      </c>
      <c r="L40" s="1">
        <f t="shared" si="61"/>
        <v>0</v>
      </c>
      <c r="M40" s="1">
        <f t="shared" si="61"/>
        <v>0</v>
      </c>
      <c r="N40" s="1">
        <f t="shared" si="61"/>
        <v>0</v>
      </c>
      <c r="O40" s="1">
        <f t="shared" si="61"/>
        <v>0</v>
      </c>
      <c r="P40" s="1">
        <f t="shared" ref="P40:Q40" si="62">PI()/4*P38*P38 * P37 * 0.5  - ((6*(P39/COS(RADIANS(30)))*SIN(RADIANS(180/6))*P39)/4 * P37 *2/3)</f>
        <v>0</v>
      </c>
      <c r="Q40" s="13">
        <f t="shared" si="62"/>
        <v>0</v>
      </c>
      <c r="R40" s="15">
        <f t="shared" ref="R40" si="63">PI()/4*R38*R38 * R37 * 0.5  - ((6*(R39/COS(RADIANS(30)))*SIN(RADIANS(180/6))*R39)/4 * R37 *2/3)</f>
        <v>0</v>
      </c>
      <c r="S40" s="1">
        <f t="shared" ref="S40:AV40" si="64">PI()/4*S38*S38 * S37 * 0.5  - ((6*(S39/COS(RADIANS(30)))*SIN(RADIANS(180/6))*S39)/4 * S37 *2/3)</f>
        <v>0</v>
      </c>
      <c r="T40" s="1">
        <f t="shared" si="64"/>
        <v>0</v>
      </c>
      <c r="U40" s="1">
        <f t="shared" si="64"/>
        <v>0</v>
      </c>
      <c r="V40" s="1">
        <f t="shared" si="64"/>
        <v>0</v>
      </c>
      <c r="W40" s="1">
        <f t="shared" si="64"/>
        <v>0</v>
      </c>
      <c r="X40" s="1">
        <f t="shared" si="64"/>
        <v>0</v>
      </c>
      <c r="Y40" s="1">
        <f t="shared" si="64"/>
        <v>0</v>
      </c>
      <c r="Z40" s="1">
        <f t="shared" si="64"/>
        <v>0</v>
      </c>
      <c r="AA40" s="1">
        <f t="shared" si="64"/>
        <v>0</v>
      </c>
      <c r="AB40" s="1">
        <f t="shared" si="64"/>
        <v>0</v>
      </c>
      <c r="AC40" s="1">
        <f t="shared" si="64"/>
        <v>0</v>
      </c>
      <c r="AD40" s="1">
        <f t="shared" si="64"/>
        <v>0</v>
      </c>
      <c r="AE40" s="1">
        <f t="shared" si="64"/>
        <v>0</v>
      </c>
      <c r="AF40" s="1">
        <f t="shared" si="64"/>
        <v>0</v>
      </c>
      <c r="AG40" s="1">
        <f t="shared" si="64"/>
        <v>0</v>
      </c>
      <c r="AH40" s="1">
        <f t="shared" si="64"/>
        <v>0</v>
      </c>
      <c r="AI40" s="1">
        <f t="shared" si="64"/>
        <v>0</v>
      </c>
      <c r="AJ40" s="1">
        <f t="shared" si="64"/>
        <v>0</v>
      </c>
      <c r="AK40" s="1">
        <f t="shared" si="64"/>
        <v>0</v>
      </c>
      <c r="AL40" s="1">
        <f t="shared" si="64"/>
        <v>0</v>
      </c>
      <c r="AM40" s="1">
        <f t="shared" si="64"/>
        <v>0</v>
      </c>
      <c r="AN40" s="1">
        <f t="shared" si="64"/>
        <v>0</v>
      </c>
      <c r="AO40" s="1">
        <f t="shared" si="64"/>
        <v>0</v>
      </c>
      <c r="AP40" s="1">
        <f t="shared" si="64"/>
        <v>0</v>
      </c>
      <c r="AQ40" s="1">
        <f t="shared" si="64"/>
        <v>0</v>
      </c>
      <c r="AR40" s="1">
        <f t="shared" si="64"/>
        <v>0</v>
      </c>
      <c r="AS40" s="1">
        <f t="shared" si="64"/>
        <v>0</v>
      </c>
      <c r="AT40" s="1">
        <f t="shared" si="64"/>
        <v>0</v>
      </c>
      <c r="AU40" s="1">
        <f t="shared" si="64"/>
        <v>0</v>
      </c>
      <c r="AV40" s="5">
        <f t="shared" si="64"/>
        <v>0</v>
      </c>
      <c r="AW40" s="6">
        <f t="shared" ref="AW40:BC40" si="65">PI()/4*AW38*AW38 * AW37 * 0.5  - ((6*(AW39/COS(RADIANS(30)))*SIN(RADIANS(180/6))*AW39)/4 * AW37 *2/3)</f>
        <v>0</v>
      </c>
      <c r="AX40" s="1">
        <f t="shared" si="65"/>
        <v>0</v>
      </c>
      <c r="AY40" s="1">
        <f t="shared" si="65"/>
        <v>0</v>
      </c>
      <c r="AZ40" s="1">
        <f t="shared" si="65"/>
        <v>0</v>
      </c>
      <c r="BA40" s="1">
        <f t="shared" si="65"/>
        <v>0</v>
      </c>
      <c r="BB40" s="1">
        <f t="shared" si="65"/>
        <v>0</v>
      </c>
      <c r="BC40" s="1">
        <f t="shared" si="65"/>
        <v>0</v>
      </c>
    </row>
    <row r="41" spans="1:55" x14ac:dyDescent="0.25">
      <c r="A41" s="1" t="s">
        <v>64</v>
      </c>
      <c r="B41" s="16">
        <f t="shared" ref="B41:BC41" si="66">PI()/4*B21*B21*$B9</f>
        <v>0</v>
      </c>
      <c r="C41" s="1">
        <f t="shared" si="66"/>
        <v>0</v>
      </c>
      <c r="D41" s="1">
        <f t="shared" si="66"/>
        <v>0</v>
      </c>
      <c r="E41" s="1">
        <f t="shared" si="66"/>
        <v>0</v>
      </c>
      <c r="F41" s="1">
        <f t="shared" si="66"/>
        <v>0</v>
      </c>
      <c r="G41" s="1">
        <f t="shared" si="66"/>
        <v>0</v>
      </c>
      <c r="H41" s="1">
        <f t="shared" si="66"/>
        <v>0</v>
      </c>
      <c r="I41" s="1">
        <f t="shared" si="66"/>
        <v>50265.482457436687</v>
      </c>
      <c r="J41" s="1">
        <f t="shared" si="66"/>
        <v>0</v>
      </c>
      <c r="K41" s="1">
        <f t="shared" si="66"/>
        <v>0</v>
      </c>
      <c r="L41" s="1">
        <f t="shared" si="66"/>
        <v>0</v>
      </c>
      <c r="M41" s="1">
        <f t="shared" si="66"/>
        <v>0</v>
      </c>
      <c r="N41" s="1">
        <f t="shared" si="66"/>
        <v>0</v>
      </c>
      <c r="O41" s="1">
        <f t="shared" si="66"/>
        <v>0</v>
      </c>
      <c r="P41" s="1">
        <f t="shared" si="66"/>
        <v>0</v>
      </c>
      <c r="Q41" s="13">
        <f t="shared" si="66"/>
        <v>0</v>
      </c>
      <c r="R41" s="15">
        <f t="shared" si="66"/>
        <v>0</v>
      </c>
      <c r="S41" s="1">
        <f t="shared" si="66"/>
        <v>0</v>
      </c>
      <c r="T41" s="1">
        <f t="shared" si="66"/>
        <v>0</v>
      </c>
      <c r="U41" s="1">
        <f t="shared" si="66"/>
        <v>0</v>
      </c>
      <c r="V41" s="1">
        <f t="shared" si="66"/>
        <v>0</v>
      </c>
      <c r="W41" s="1">
        <f t="shared" si="66"/>
        <v>0</v>
      </c>
      <c r="X41" s="1">
        <f t="shared" si="66"/>
        <v>0</v>
      </c>
      <c r="Y41" s="1">
        <f t="shared" si="66"/>
        <v>0</v>
      </c>
      <c r="Z41" s="1">
        <f t="shared" si="66"/>
        <v>0</v>
      </c>
      <c r="AA41" s="1">
        <f t="shared" si="66"/>
        <v>0</v>
      </c>
      <c r="AB41" s="1">
        <f t="shared" si="66"/>
        <v>0</v>
      </c>
      <c r="AC41" s="1">
        <f t="shared" si="66"/>
        <v>0</v>
      </c>
      <c r="AD41" s="1">
        <f t="shared" si="66"/>
        <v>0</v>
      </c>
      <c r="AE41" s="1">
        <f t="shared" si="66"/>
        <v>0</v>
      </c>
      <c r="AF41" s="1">
        <f t="shared" si="66"/>
        <v>0</v>
      </c>
      <c r="AG41" s="1">
        <f t="shared" si="66"/>
        <v>0</v>
      </c>
      <c r="AH41" s="1">
        <f t="shared" si="66"/>
        <v>0</v>
      </c>
      <c r="AI41" s="1">
        <f t="shared" si="66"/>
        <v>0</v>
      </c>
      <c r="AJ41" s="1">
        <f t="shared" si="66"/>
        <v>0</v>
      </c>
      <c r="AK41" s="1">
        <f t="shared" si="66"/>
        <v>0</v>
      </c>
      <c r="AL41" s="1">
        <f t="shared" si="66"/>
        <v>0</v>
      </c>
      <c r="AM41" s="1">
        <f t="shared" si="66"/>
        <v>0</v>
      </c>
      <c r="AN41" s="1">
        <f t="shared" si="66"/>
        <v>0</v>
      </c>
      <c r="AO41" s="1">
        <f t="shared" si="66"/>
        <v>0</v>
      </c>
      <c r="AP41" s="1">
        <f t="shared" si="66"/>
        <v>0</v>
      </c>
      <c r="AQ41" s="1">
        <f t="shared" si="66"/>
        <v>0</v>
      </c>
      <c r="AR41" s="1">
        <f t="shared" si="66"/>
        <v>0</v>
      </c>
      <c r="AS41" s="1">
        <f t="shared" si="66"/>
        <v>0</v>
      </c>
      <c r="AT41" s="1">
        <f t="shared" si="66"/>
        <v>0</v>
      </c>
      <c r="AU41" s="1">
        <f t="shared" si="66"/>
        <v>0</v>
      </c>
      <c r="AV41" s="5">
        <f t="shared" si="66"/>
        <v>0</v>
      </c>
      <c r="AW41" s="6">
        <f t="shared" si="66"/>
        <v>0</v>
      </c>
      <c r="AX41" s="1">
        <f t="shared" si="66"/>
        <v>0</v>
      </c>
      <c r="AY41" s="1">
        <f t="shared" si="66"/>
        <v>0</v>
      </c>
      <c r="AZ41" s="1">
        <f t="shared" si="66"/>
        <v>0</v>
      </c>
      <c r="BA41" s="1">
        <f t="shared" si="66"/>
        <v>0</v>
      </c>
      <c r="BB41" s="1">
        <f t="shared" si="66"/>
        <v>0</v>
      </c>
      <c r="BC41" s="1">
        <f t="shared" si="66"/>
        <v>0</v>
      </c>
    </row>
    <row r="42" spans="1:55" x14ac:dyDescent="0.25">
      <c r="A42" s="1" t="s">
        <v>65</v>
      </c>
      <c r="B42" s="16" t="str">
        <f>IF(B21="1.6",IF($B11 ="Sechskant",B41+B35,IF($B11="Zylinderkopf",B31+B41,IF($B11="Senkkopf",B40+B41,"0"))),"0")</f>
        <v>0</v>
      </c>
      <c r="C42" s="1">
        <f>IF($B9&gt;0,IF(C21="2",IF($B11 ="Sechskant",C41+C35,IF($B11="Zylinderkopf",C31+C41,IF($B11="Senkkopf",C40+C41,"0"))),0),0)</f>
        <v>0</v>
      </c>
      <c r="D42" s="1">
        <f>IF($B9&gt;0,IF(D21="2.5",IF($B11 ="Sechskant",D41+D35,IF($B11="Zylinderkopf",D31+D41,IF($B11="Senkkopf",D40+D41,"0"))),0),0)</f>
        <v>0</v>
      </c>
      <c r="E42" s="1">
        <f>IF($B9&gt;0,IF(E21="3",IF($B11 ="Sechskant",E41+E35,IF($B11="Zylinderkopf",E31+E41,IF($B11="Senkkopf",E40+E41,"0"))),0),0)</f>
        <v>0</v>
      </c>
      <c r="F42" s="1">
        <f>IF($B9&gt;0,IF(F21="4",IF($B11 ="Sechskant",F41+F35,IF($B11="Zylinderkopf",F31+F41,IF($B11="Senkkopf",F40+F41,"0"))),0),0)</f>
        <v>0</v>
      </c>
      <c r="G42" s="1">
        <f>IF($B9&gt;0,IF(G21="5",IF($B11 ="Sechskant",G41+G35,IF($B11="Zylinderkopf",G31+G41,IF($B11="Senkkopf",G40+G41,"0"))),0),0)</f>
        <v>0</v>
      </c>
      <c r="H42" s="1">
        <f>IF($B9&gt;0,IF(H21="6",IF($B11 ="Sechskant",H41+H35,IF($B11="Zylinderkopf",H31+H41,IF($B11="Senkkopf",H40+H41,"0"))),0),0)</f>
        <v>0</v>
      </c>
      <c r="I42" s="1">
        <f>IF($B9&gt;0,IF(I21="8",IF($B11 ="Sechskant",I41+I35,IF($B11="Zylinderkopf",I31+I41,IF($B11="Senkkopf",I40+I41,"0"))),0),0)</f>
        <v>50646.959652966347</v>
      </c>
      <c r="J42" s="1">
        <f>IF($B9&gt;0,IF(J21="10",IF($B11 ="Sechskant",J41+J35,IF($B11="Zylinderkopf",J31+J41,IF($B11="Senkkopf",J40+J41,"0"))),0),0)</f>
        <v>0</v>
      </c>
      <c r="K42" s="1">
        <f>IF($B9&gt;0,IF(K21="12",IF($B11 ="Sechskant",K41+K35,IF($B11="Zylinderkopf",K31+K41,IF($B11="Senkkopf",K40+K41,"0"))),0),0)</f>
        <v>0</v>
      </c>
      <c r="L42" s="1">
        <f>IF($B9&gt;0,IF(L21="16",IF($B11 ="Sechskant",L41+L35,IF($B11="Zylinderkopf",L31+L41,IF($B11="Senkkopf",L40+L41,"0"))),0),0)</f>
        <v>0</v>
      </c>
      <c r="M42" s="1">
        <f>IF($B9&gt;0,IF(M21="20",IF($B11 ="Sechskant",M41+M35,IF($B11="Zylinderkopf",M31+M41,IF($B11="Senkkopf",M40+M41,"0"))),0),0)</f>
        <v>0</v>
      </c>
      <c r="N42" s="1">
        <f>IF($B9&gt;0,IF(N21="24",IF($B11 ="Sechskant",N41+N35,IF($B11="Zylinderkopf",N31+N41,IF($B11="Senkkopf",N40+N41,"0"))),0),0)</f>
        <v>0</v>
      </c>
      <c r="O42" s="1">
        <f>IF($B9&gt;0,IF(O21="30",IF($B11 ="Sechskant",O41+O35,IF($B11="Zylinderkopf",O31+O41,IF($B11="Senkkopf",O40+O41,"0"))),0),0)</f>
        <v>0</v>
      </c>
      <c r="P42" s="1">
        <f>IF($B9&gt;0,IF(P21="36",IF($B11 ="Sechskant",P41+P35,IF($B11="Zylinderkopf",P31+P41,IF($B11="Senkkopf",P40+P41,"0"))),0),0)</f>
        <v>0</v>
      </c>
      <c r="Q42" s="13">
        <f>IF($B9&gt;0,IF(Q21="42",IF($B11 ="Sechskant",Q41+Q35,IF($B11="Zylinderkopf",Q31+Q41,IF($B11="Senkkopf",Q40+Q41,"0"))),0),0)</f>
        <v>0</v>
      </c>
      <c r="R42" s="15">
        <f>IF($B9&gt;0,IF(R21="2",IF($B11 ="Sechskant",R41+R35,IF($B11="Zylinderkopf",R31+R41,IF($B11="Senkkopf",R40+R41,"0"))),0),0)</f>
        <v>0</v>
      </c>
      <c r="S42" s="1">
        <f>IF($B9&gt;0,IF(S21="3",IF($B11 ="Sechskant",S41+S35,IF($B11="Zylinderkopf",S31+S41,IF($B11="Senkkopf",S40+S41,"0"))),0),0)</f>
        <v>0</v>
      </c>
      <c r="T42" s="1">
        <f>IF($B9&gt;0,IF(T21="4",IF($B11 ="Sechskant",T41+T35,IF($B11="Zylinderkopf",T31+T41,IF($B11="Senkkopf",T40+T41,"0"))),0),0)</f>
        <v>0</v>
      </c>
      <c r="U42" s="1">
        <f>IF($B9&gt;0,IF(U21="4",IF($B11 ="Sechskant",U41+U35,IF($B11="Zylinderkopf",U31+U41,IF($B11="Senkkopf",U40+U41,"0"))),0),0)</f>
        <v>0</v>
      </c>
      <c r="V42" s="1">
        <f>IF($B9&gt;0,IF(V21="5",IF($B11 ="Sechskant",V41+V35,IF($B11="Zylinderkopf",V31+V41,IF($B11="Senkkopf",V40+V41,"0"))),0),0)</f>
        <v>0</v>
      </c>
      <c r="W42" s="1">
        <f>IF($B9&gt;0,IF(W21="5",IF($B11 ="Sechskant",W41+W35,IF($B11="Zylinderkopf",W31+W41,IF($B11="Senkkopf",W40+W41,"0"))),0),0)</f>
        <v>0</v>
      </c>
      <c r="X42" s="1">
        <f>IF($B9&gt;0,IF(X21="6",IF($B11 ="Sechskant",X41+X35,IF($B11="Zylinderkopf",X31+X41,IF($B11="Senkkopf",X40+X41,"0"))),0),0)</f>
        <v>0</v>
      </c>
      <c r="Y42" s="1">
        <f>IF($B9&gt;0,IF(Y21="6",IF($B11 ="Sechskant",Y41+Y35,IF($B11="Zylinderkopf",Y31+Y41,IF($B11="Senkkopf",Y40+Y41,"0"))),0),0)</f>
        <v>0</v>
      </c>
      <c r="Z42" s="1">
        <f>IF($B9&gt;0,IF(Z21="6",IF($B11 ="Sechskant",Z41+Z35,IF($B11="Zylinderkopf",Z31+Z41,IF($B11="Senkkopf",Z40+Z41,"0"))),0),0)</f>
        <v>0</v>
      </c>
      <c r="AA42" s="1">
        <f>IF($B9&gt;0,IF(AA21="8",IF($B11 ="Sechskant",AA41+AA35,IF($B11="Zylinderkopf",AA31+AA41,IF($B11="Senkkopf",AA40+AA41,"0"))),0),0)</f>
        <v>0</v>
      </c>
      <c r="AB42" s="1">
        <f>IF($B9&gt;0,IF(AB21="8",IF($B11 ="Sechskant",AB41+AB35,IF($B11="Zylinderkopf",AB31+AB41,IF($B11="Senkkopf",AB40+AB41,"0"))),0),0)</f>
        <v>0</v>
      </c>
      <c r="AC42" s="1">
        <f>IF($B9&gt;0,IF(AC21="8",IF($B11 ="Sechskant",AC41+AC35,IF($B11="Zylinderkopf",AC31+AC41,IF($B11="Senkkopf",AC40+AC41,"0"))),0),0)</f>
        <v>0</v>
      </c>
      <c r="AD42" s="1">
        <f>IF($B9&gt;0,IF(AD21="10",IF($B11 ="Sechskant",AD41+AD35,IF($B11="Zylinderkopf",AD31+AD41,IF($B11="Senkkopf",AD40+AD41,"0"))),0),0)</f>
        <v>0</v>
      </c>
      <c r="AE42" s="1">
        <f>IF($B9&gt;0,IF(AE21="10",IF($B11 ="Sechskant",AE41+AE35,IF($B11="Zylinderkopf",AE31+AE41,IF($B11="Senkkopf",AE40+AE41,"0"))),0),0)</f>
        <v>0</v>
      </c>
      <c r="AF42" s="1">
        <f>IF($B9&gt;0,IF(AF21="10",IF($B11 ="Sechskant",AF41+AF35,IF($B11="Zylinderkopf",AF31+AF41,IF($B11="Senkkopf",AF40+AF41,"0"))),0),0)</f>
        <v>0</v>
      </c>
      <c r="AG42" s="1">
        <f>IF($B9&gt;0,IF(AG21="12",IF($B11 ="Sechskant",AG41+AG35,IF($B11="Zylinderkopf",AG31+AG41,IF($B11="Senkkopf",AG40+AG41,"0"))),0),0)</f>
        <v>0</v>
      </c>
      <c r="AH42" s="1">
        <f>IF($B9&gt;0,IF(AH21="12",IF($B11 ="Sechskant",AH41+AH35,IF($B11="Zylinderkopf",AH31+AH41,IF($B11="Senkkopf",AH40+AH41,"0"))),0),0)</f>
        <v>0</v>
      </c>
      <c r="AI42" s="1">
        <f>IF($B9&gt;0,IF(AI21="12",IF($B11 ="Sechskant",AI41+AI35,IF($B11="Zylinderkopf",AI31+AI41,IF($B11="Senkkopf",AI40+AI41,"0"))),0),0)</f>
        <v>0</v>
      </c>
      <c r="AJ42" s="1">
        <f>IF($B9&gt;0,IF(AJ21="16",IF($B11 ="Sechskant",AJ41+AJ35,IF($B11="Zylinderkopf",AJ31+AJ41,IF($B11="Senkkopf",AJ40+AJ41,"0"))),0),0)</f>
        <v>0</v>
      </c>
      <c r="AK42" s="1">
        <f>IF($B9&gt;0,IF(AK21="16",IF($B11 ="Sechskant",AK41+AK35,IF($B11="Zylinderkopf",AK31+AK41,IF($B11="Senkkopf",AK40+AK41,"0"))),0),0)</f>
        <v>0</v>
      </c>
      <c r="AL42" s="1">
        <f>IF($B9&gt;0,IF(AL21="16",IF($B11 ="Sechskant",AL41+AL35,IF($B11="Zylinderkopf",AL31+AL41,IF($B11="Senkkopf",AL40+AL41,"0"))),0),0)</f>
        <v>0</v>
      </c>
      <c r="AM42" s="1">
        <f>IF($B9&gt;0,IF(AM21="20",IF($B11 ="Sechskant",AM41+AM35,IF($B11="Zylinderkopf",AM31+AM41,IF($B11="Senkkopf",AM40+AM41,"0"))),0),0)</f>
        <v>0</v>
      </c>
      <c r="AN42" s="1">
        <f>IF($B9&gt;0,IF(AN21="20",IF($B11 ="Sechskant",AN41+AN35,IF($B11="Zylinderkopf",AN31+AN41,IF($B11="Senkkopf",AN40+AN41,"0"))),0),0)</f>
        <v>0</v>
      </c>
      <c r="AO42" s="1">
        <f>IF($B9&gt;0,IF(AO21="24",IF($B11 ="Sechskant",AO41+AO35,IF($B11="Zylinderkopf",AO31+AO41,IF($B11="Senkkopf",AO40+AO41,"0"))),0),0)</f>
        <v>0</v>
      </c>
      <c r="AP42" s="1">
        <f>IF($B9&gt;0,IF(AP21="24",IF($B11 ="Sechskant",AP41+AP35,IF($B11="Zylinderkopf",AP31+AP41,IF($B11="Senkkopf",AP40+AP41,"0"))),0),0)</f>
        <v>0</v>
      </c>
      <c r="AQ42" s="1">
        <f>IF($B9&gt;0,IF(AQ21="30",IF($B11 ="Sechskant",AQ41+AQ35,IF($B11="Zylinderkopf",AQ31+AQ41,IF($B11="Senkkopf",AQ40+AQ41,"0"))),0),0)</f>
        <v>0</v>
      </c>
      <c r="AR42" s="1">
        <f>IF($B9&gt;0,IF(AR21="30",IF($B11 ="Sechskant",AR41+AR35,IF($B11="Zylinderkopf",AR31+AR41,IF($B11="Senkkopf",AR40+AR41,"0"))),0),0)</f>
        <v>0</v>
      </c>
      <c r="AS42" s="1">
        <f>IF($B9&gt;0,IF(AS21="36",IF($B11 ="Sechskant",AS41+AS35,IF($B11="Zylinderkopf",AS31+AS41,IF($B11="Senkkopf",AS40+AS41,"0"))),0),0)</f>
        <v>0</v>
      </c>
      <c r="AT42" s="1">
        <f>IF($B9&gt;0,IF(AT21="36",IF($B11 ="Sechskant",AT41+AT35,IF($B11="Zylinderkopf",AT31+AT41,IF($B11="Senkkopf",AT40+AT41,"0"))),0),0)</f>
        <v>0</v>
      </c>
      <c r="AU42" s="1">
        <f>IF($B9&gt;0,IF(AU21="42",IF($B11 ="Sechskant",AU41+AU35,IF($B11="Zylinderkopf",AU31+AU41,IF($B11="Senkkopf",AU40+AU41,"0"))),0),0)</f>
        <v>0</v>
      </c>
      <c r="AV42" s="5">
        <f>IF($B9&gt;0,IF(AV21="42",IF($B11 ="Sechskant",AV41+AV35,IF($B11="Zylinderkopf",AV31+AV41,IF($B11="Senkkopf",AV40+AV41,"0"))),0),0)</f>
        <v>0</v>
      </c>
      <c r="AW42" s="6">
        <f>IF($B9&gt;0,IF(AW21="6.35",IF($B11 ="Sechskant",AW41+AW35,IF($B11="Zylinderkopf",AW31+AW41,IF($B11="Senkkopf",AW40+AW41,"0"))),0),0)</f>
        <v>0</v>
      </c>
      <c r="AX42" s="1">
        <f>IF($B9&gt;0,IF(AX21="9.53",IF($B11 ="Sechskant",AX41+AX35,IF($B11="Zylinderkopf",AX31+AX41,IF($B11="Senkkopf",AX40+AX41,"0"))),0),0)</f>
        <v>0</v>
      </c>
      <c r="AY42" s="1">
        <f>IF($B9&gt;0,IF(AY21="12.7",IF($B11 ="Sechskant",AY41+AY35,IF($B11="Zylinderkopf",AY31+AY41,IF($B11="Senkkopf",AY40+AY41,"0"))),0),0)</f>
        <v>0</v>
      </c>
      <c r="AZ42" s="1">
        <f>IF($B9&gt;0,IF(AZ21="19.05",IF($B11 ="Sechskant",AZ41+AZ35,IF($B11="Zylinderkopf",AZ31+AZ41,IF($B11="Senkkopf",AZ40+AZ41,"0"))),0),0)</f>
        <v>0</v>
      </c>
      <c r="BA42" s="1">
        <f>IF($B9&gt;0,IF(BA21="25.4",IF($B11 ="Sechskant",BA41+BA35,IF($B11="Zylinderkopf",BA31+BA41,IF($B11="Senkkopf",BA40+BA41,"0"))),0),0)</f>
        <v>0</v>
      </c>
      <c r="BB42" s="1">
        <f>IF($B9&gt;0,IF(BB21="31.75",IF($B11 ="Sechskant",BB41+BB35,IF($B11="Zylinderkopf",BB31+BB41,IF($B11="Senkkopf",BB40+BB41,"0"))),0),0)</f>
        <v>0</v>
      </c>
      <c r="BC42" s="1">
        <f>IF($B9&gt;0,IF(BC21="38.1",IF($B11 ="Sechskant",BC41+BC35,IF($B11="Zylinderkopf",BC31+BC41,IF($B11="Senkkopf",BC40+BC41,"0"))),0),0)</f>
        <v>0</v>
      </c>
    </row>
    <row r="43" spans="1:55" x14ac:dyDescent="0.25">
      <c r="A43" s="1" t="s">
        <v>66</v>
      </c>
      <c r="B43" s="16">
        <f t="shared" ref="B43:BC43" si="67">IF($B8="Stahl",$B3,IF($B8="Aluminium",$C3,IF($B8="Titan",$D3,IF($B8="Messing",$E3,IF($B8="Kupfer",$F3,IF($B8="Bronze",$G3,"0"))))))*B42</f>
        <v>0</v>
      </c>
      <c r="C43" s="1">
        <f t="shared" si="67"/>
        <v>0</v>
      </c>
      <c r="D43" s="1">
        <f t="shared" si="67"/>
        <v>0</v>
      </c>
      <c r="E43" s="1">
        <f t="shared" si="67"/>
        <v>0</v>
      </c>
      <c r="F43" s="1">
        <f t="shared" si="67"/>
        <v>0</v>
      </c>
      <c r="G43" s="1">
        <f t="shared" si="67"/>
        <v>0</v>
      </c>
      <c r="H43" s="1">
        <f t="shared" si="67"/>
        <v>0</v>
      </c>
      <c r="I43" s="1">
        <f t="shared" si="67"/>
        <v>397.57863327578576</v>
      </c>
      <c r="J43" s="1">
        <f t="shared" si="67"/>
        <v>0</v>
      </c>
      <c r="K43" s="1">
        <f t="shared" si="67"/>
        <v>0</v>
      </c>
      <c r="L43" s="1">
        <f t="shared" si="67"/>
        <v>0</v>
      </c>
      <c r="M43" s="1">
        <f t="shared" si="67"/>
        <v>0</v>
      </c>
      <c r="N43" s="1">
        <f t="shared" si="67"/>
        <v>0</v>
      </c>
      <c r="O43" s="1">
        <f t="shared" si="67"/>
        <v>0</v>
      </c>
      <c r="P43" s="1">
        <f t="shared" si="67"/>
        <v>0</v>
      </c>
      <c r="Q43" s="13">
        <f t="shared" si="67"/>
        <v>0</v>
      </c>
      <c r="R43" s="15">
        <f t="shared" si="67"/>
        <v>0</v>
      </c>
      <c r="S43" s="1">
        <f t="shared" si="67"/>
        <v>0</v>
      </c>
      <c r="T43" s="1">
        <f t="shared" si="67"/>
        <v>0</v>
      </c>
      <c r="U43" s="1">
        <f t="shared" si="67"/>
        <v>0</v>
      </c>
      <c r="V43" s="1">
        <f t="shared" si="67"/>
        <v>0</v>
      </c>
      <c r="W43" s="1">
        <f t="shared" si="67"/>
        <v>0</v>
      </c>
      <c r="X43" s="1">
        <f t="shared" si="67"/>
        <v>0</v>
      </c>
      <c r="Y43" s="1">
        <f t="shared" si="67"/>
        <v>0</v>
      </c>
      <c r="Z43" s="1">
        <f t="shared" si="67"/>
        <v>0</v>
      </c>
      <c r="AA43" s="1">
        <f t="shared" si="67"/>
        <v>0</v>
      </c>
      <c r="AB43" s="1">
        <f t="shared" si="67"/>
        <v>0</v>
      </c>
      <c r="AC43" s="1">
        <f t="shared" si="67"/>
        <v>0</v>
      </c>
      <c r="AD43" s="1">
        <f t="shared" si="67"/>
        <v>0</v>
      </c>
      <c r="AE43" s="1">
        <f t="shared" si="67"/>
        <v>0</v>
      </c>
      <c r="AF43" s="1">
        <f t="shared" si="67"/>
        <v>0</v>
      </c>
      <c r="AG43" s="1">
        <f t="shared" si="67"/>
        <v>0</v>
      </c>
      <c r="AH43" s="1">
        <f t="shared" si="67"/>
        <v>0</v>
      </c>
      <c r="AI43" s="1">
        <f t="shared" si="67"/>
        <v>0</v>
      </c>
      <c r="AJ43" s="1">
        <f t="shared" si="67"/>
        <v>0</v>
      </c>
      <c r="AK43" s="1">
        <f t="shared" si="67"/>
        <v>0</v>
      </c>
      <c r="AL43" s="1">
        <f t="shared" si="67"/>
        <v>0</v>
      </c>
      <c r="AM43" s="1">
        <f t="shared" si="67"/>
        <v>0</v>
      </c>
      <c r="AN43" s="1">
        <f t="shared" si="67"/>
        <v>0</v>
      </c>
      <c r="AO43" s="1">
        <f t="shared" si="67"/>
        <v>0</v>
      </c>
      <c r="AP43" s="1">
        <f t="shared" si="67"/>
        <v>0</v>
      </c>
      <c r="AQ43" s="1">
        <f t="shared" si="67"/>
        <v>0</v>
      </c>
      <c r="AR43" s="1">
        <f t="shared" si="67"/>
        <v>0</v>
      </c>
      <c r="AS43" s="1">
        <f t="shared" si="67"/>
        <v>0</v>
      </c>
      <c r="AT43" s="1">
        <f t="shared" si="67"/>
        <v>0</v>
      </c>
      <c r="AU43" s="1">
        <f t="shared" si="67"/>
        <v>0</v>
      </c>
      <c r="AV43" s="5">
        <f t="shared" si="67"/>
        <v>0</v>
      </c>
      <c r="AW43" s="6">
        <f t="shared" si="67"/>
        <v>0</v>
      </c>
      <c r="AX43" s="1">
        <f t="shared" si="67"/>
        <v>0</v>
      </c>
      <c r="AY43" s="1">
        <f t="shared" si="67"/>
        <v>0</v>
      </c>
      <c r="AZ43" s="1">
        <f t="shared" si="67"/>
        <v>0</v>
      </c>
      <c r="BA43" s="1">
        <f t="shared" si="67"/>
        <v>0</v>
      </c>
      <c r="BB43" s="1">
        <f t="shared" si="67"/>
        <v>0</v>
      </c>
      <c r="BC43" s="1">
        <f t="shared" si="67"/>
        <v>0</v>
      </c>
    </row>
    <row r="44" spans="1:55" x14ac:dyDescent="0.25">
      <c r="A44" s="1" t="s">
        <v>67</v>
      </c>
      <c r="B44" s="16">
        <f t="shared" ref="B44:BC44" si="68">($B14*B43)/1000</f>
        <v>0</v>
      </c>
      <c r="C44" s="1">
        <f t="shared" si="68"/>
        <v>0</v>
      </c>
      <c r="D44" s="1">
        <f t="shared" si="68"/>
        <v>0</v>
      </c>
      <c r="E44" s="1">
        <f t="shared" si="68"/>
        <v>0</v>
      </c>
      <c r="F44" s="1">
        <f t="shared" si="68"/>
        <v>0</v>
      </c>
      <c r="G44" s="1">
        <f t="shared" si="68"/>
        <v>0</v>
      </c>
      <c r="H44" s="1">
        <f t="shared" si="68"/>
        <v>0</v>
      </c>
      <c r="I44" s="1">
        <f t="shared" si="68"/>
        <v>19.878931663789288</v>
      </c>
      <c r="J44" s="1">
        <f t="shared" si="68"/>
        <v>0</v>
      </c>
      <c r="K44" s="1">
        <f t="shared" si="68"/>
        <v>0</v>
      </c>
      <c r="L44" s="1">
        <f t="shared" si="68"/>
        <v>0</v>
      </c>
      <c r="M44" s="1">
        <f t="shared" si="68"/>
        <v>0</v>
      </c>
      <c r="N44" s="1">
        <f t="shared" si="68"/>
        <v>0</v>
      </c>
      <c r="O44" s="1">
        <f t="shared" si="68"/>
        <v>0</v>
      </c>
      <c r="P44" s="1">
        <f t="shared" si="68"/>
        <v>0</v>
      </c>
      <c r="Q44" s="13">
        <f t="shared" si="68"/>
        <v>0</v>
      </c>
      <c r="R44" s="15">
        <f t="shared" si="68"/>
        <v>0</v>
      </c>
      <c r="S44" s="1">
        <f t="shared" si="68"/>
        <v>0</v>
      </c>
      <c r="T44" s="1">
        <f t="shared" si="68"/>
        <v>0</v>
      </c>
      <c r="U44" s="1">
        <f t="shared" si="68"/>
        <v>0</v>
      </c>
      <c r="V44" s="1">
        <f t="shared" si="68"/>
        <v>0</v>
      </c>
      <c r="W44" s="1">
        <f t="shared" si="68"/>
        <v>0</v>
      </c>
      <c r="X44" s="1">
        <f t="shared" si="68"/>
        <v>0</v>
      </c>
      <c r="Y44" s="1">
        <f t="shared" si="68"/>
        <v>0</v>
      </c>
      <c r="Z44" s="1">
        <f t="shared" si="68"/>
        <v>0</v>
      </c>
      <c r="AA44" s="1">
        <f t="shared" si="68"/>
        <v>0</v>
      </c>
      <c r="AB44" s="1">
        <f t="shared" si="68"/>
        <v>0</v>
      </c>
      <c r="AC44" s="1">
        <f t="shared" si="68"/>
        <v>0</v>
      </c>
      <c r="AD44" s="1">
        <f t="shared" si="68"/>
        <v>0</v>
      </c>
      <c r="AE44" s="1">
        <f t="shared" si="68"/>
        <v>0</v>
      </c>
      <c r="AF44" s="1">
        <f t="shared" si="68"/>
        <v>0</v>
      </c>
      <c r="AG44" s="1">
        <f t="shared" si="68"/>
        <v>0</v>
      </c>
      <c r="AH44" s="1">
        <f t="shared" si="68"/>
        <v>0</v>
      </c>
      <c r="AI44" s="1">
        <f t="shared" si="68"/>
        <v>0</v>
      </c>
      <c r="AJ44" s="1">
        <f t="shared" si="68"/>
        <v>0</v>
      </c>
      <c r="AK44" s="1">
        <f t="shared" si="68"/>
        <v>0</v>
      </c>
      <c r="AL44" s="1">
        <f t="shared" si="68"/>
        <v>0</v>
      </c>
      <c r="AM44" s="1">
        <f t="shared" si="68"/>
        <v>0</v>
      </c>
      <c r="AN44" s="1">
        <f t="shared" si="68"/>
        <v>0</v>
      </c>
      <c r="AO44" s="1">
        <f t="shared" si="68"/>
        <v>0</v>
      </c>
      <c r="AP44" s="1">
        <f t="shared" si="68"/>
        <v>0</v>
      </c>
      <c r="AQ44" s="1">
        <f t="shared" si="68"/>
        <v>0</v>
      </c>
      <c r="AR44" s="1">
        <f t="shared" si="68"/>
        <v>0</v>
      </c>
      <c r="AS44" s="1">
        <f t="shared" si="68"/>
        <v>0</v>
      </c>
      <c r="AT44" s="1">
        <f t="shared" si="68"/>
        <v>0</v>
      </c>
      <c r="AU44" s="1">
        <f t="shared" si="68"/>
        <v>0</v>
      </c>
      <c r="AV44" s="5">
        <f t="shared" si="68"/>
        <v>0</v>
      </c>
      <c r="AW44" s="6">
        <f t="shared" si="68"/>
        <v>0</v>
      </c>
      <c r="AX44" s="1">
        <f t="shared" si="68"/>
        <v>0</v>
      </c>
      <c r="AY44" s="1">
        <f t="shared" si="68"/>
        <v>0</v>
      </c>
      <c r="AZ44" s="1">
        <f t="shared" si="68"/>
        <v>0</v>
      </c>
      <c r="BA44" s="1">
        <f t="shared" si="68"/>
        <v>0</v>
      </c>
      <c r="BB44" s="1">
        <f t="shared" si="68"/>
        <v>0</v>
      </c>
      <c r="BC44" s="1">
        <f t="shared" si="68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C21+D21+E21+F21+G21+H21+I21+J21+K21+L21+M21+N21+O21+P21+Q21+R21+S21+T21+U21+V21+W21+X21+Y21+Z21+AA21+AB21+AC21+AD21+AE21+AF21+AG21+AI21+AH21+AJ21+AK21+AL21+AM21+AN21+AO21+AP21+AQ21+AR21+AS21+AT21+AU21+AV21+AW21+AX21+AY21+AZ21+BA21+BB21+BC21</f>
        <v>8</v>
      </c>
      <c r="C50" s="21">
        <f>B50</f>
        <v>8</v>
      </c>
      <c r="D50" s="12"/>
    </row>
    <row r="51" spans="1:10" x14ac:dyDescent="0.25">
      <c r="A51" t="s">
        <v>48</v>
      </c>
      <c r="B51" s="10">
        <f>C22+D22+E22+F22+G22+H22+I22+J22+K22+L22+M22+N22+O22+P22+Q22+R22+S22+T22+U22+V22+W22+X22+Y22+Z22+AA22+AB22+AC22+AD22+AE22+AF22+AG22+AH22+AI22+AJ22+AK22+AL22+AM22+AN22+AO22+AP22+AQ22+AR22+AS22+AT22+AU22+AV22+AW22+AX22+AY22+AZ22+BA22+BB22+BC22</f>
        <v>1.25</v>
      </c>
      <c r="C51" s="21">
        <f t="shared" ref="C51:C54" si="69">B51</f>
        <v>1.25</v>
      </c>
      <c r="D51" s="12"/>
    </row>
    <row r="52" spans="1:10" x14ac:dyDescent="0.25">
      <c r="A52" t="s">
        <v>49</v>
      </c>
      <c r="B52" s="10">
        <f>MAX(C23:AV23)+AW23+AX23+AY23+AZ23+BA23+BB23+BC23</f>
        <v>7.1881250000000003</v>
      </c>
      <c r="C52" s="21">
        <f t="shared" si="69"/>
        <v>7.1881250000000003</v>
      </c>
      <c r="D52" s="12"/>
    </row>
    <row r="53" spans="1:10" x14ac:dyDescent="0.25">
      <c r="A53" t="s">
        <v>50</v>
      </c>
      <c r="B53" s="10">
        <f>MAX(C24:AV24)+AW24+AX24+AY24+AZ24+BA24+BB24+BC24</f>
        <v>6.4663749999999993</v>
      </c>
      <c r="C53" s="21">
        <f t="shared" si="69"/>
        <v>6.4663749999999993</v>
      </c>
      <c r="D53" s="12"/>
    </row>
    <row r="54" spans="1:10" x14ac:dyDescent="0.25">
      <c r="A54" t="s">
        <v>51</v>
      </c>
      <c r="B54" s="10">
        <f>MAX(C25:AV25)+AW25+AX25+AY25+AZ25+BA25+BB25+BC25</f>
        <v>6.75</v>
      </c>
      <c r="C54" s="21">
        <f t="shared" si="69"/>
        <v>6.75</v>
      </c>
      <c r="D54" s="12"/>
    </row>
    <row r="55" spans="1:10" x14ac:dyDescent="0.25">
      <c r="A55" t="s">
        <v>69</v>
      </c>
      <c r="B55" s="10">
        <f>C44+D44+E44+F44+G44+H44+I44+J44+K44+L44+M44+N44+O44+P44+Q44+R44+S44+T44+U44+V44+W44+X44+Y44+Z44+AA44+AB44+AC44+AD44+AE44+AF44+AG44+AH44+AI44+AJ44+AK44+AL44+AM44+AN44+AO44+AP44+AQ44+AR44+AS44+AT44+AU44+AV44+AW44+AX44+AY44+AZ44+BA44+BB44+BC44</f>
        <v>19.878931663789288</v>
      </c>
      <c r="C55" s="22">
        <f>B55</f>
        <v>19.878931663789288</v>
      </c>
      <c r="D55" s="12"/>
    </row>
    <row r="56" spans="1:10" x14ac:dyDescent="0.25">
      <c r="A56" t="s">
        <v>70</v>
      </c>
      <c r="B56" s="10">
        <f>IF($B11 = "Sechskant",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C30+D30+E30+F30+G30+H30+I30+J30+K30+L30+M30+N30+O30+P30+Q30+R30+S30+T30+U30+V30+W30+X30+Y30+AA30+Z30+AB30+AC30+AD30+AE30+AF30+AG30+AH30+AI30+AJ30+AK30+AL30+AM30+AN30+AO30+AP30+AQ30+AR30+AS30+AT30+AU30+AV30+BB30+BC30,IF(B11="Senkkopf",C39+D39+O39+P39+Q39+R39+AQ39+AR39+AS39+AT39+AU39+AV39+AZ39+BA39+BB39+BC39+AW39+AX39+AY39+E39+F39+G39+H39+I39+J39+K39+L39+M39+N39+S39+T39+U39+V39+W39+X39+Y39+Z39+AA39+AB39+AC39+AD39+AE39+AF39+AG39+AH39+AI39+AJ39+AK39+AL39+AM39+AN39+AO39+AP39,"0")))</f>
        <v>5</v>
      </c>
      <c r="C56" s="26">
        <f>D56</f>
        <v>5</v>
      </c>
      <c r="D56" s="19">
        <f>IF(E56="0",B56,E56)</f>
        <v>5</v>
      </c>
      <c r="E56" s="18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5" t="str">
        <f>B57</f>
        <v>240</v>
      </c>
      <c r="D57" s="12"/>
      <c r="F57" s="20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5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42.242729785552235</v>
      </c>
      <c r="C59" s="23">
        <f>D59</f>
        <v>47.242729785552235</v>
      </c>
      <c r="D59" s="12">
        <f>IF(B59&gt;=55,B59,B59+5)</f>
        <v>47.242729785552235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MAX(C26:BC26)</f>
        <v>201.06192982974676</v>
      </c>
      <c r="C60" s="24">
        <f>B60</f>
        <v>201.06192982974676</v>
      </c>
      <c r="D60" s="12"/>
    </row>
    <row r="61" spans="1:10" x14ac:dyDescent="0.25">
      <c r="A61" t="s">
        <v>114</v>
      </c>
      <c r="B61">
        <f>IF(B11 ="Zylinderkopf",C28+D28+E28+F28+G28+H28+I28+J28+K28+L28+M28+N28+O28+P28+Q28+R28+S28+T28+U28+V28+X28+W28+Y28+Z28+AA28+AB28+AC28+AD28+AE28+AF28+AG28+AH28+AI28+AJ28+AK28+AL28+AM28+AN28+AO28+AP28+AQ28+AR28+AS28+AT28+AU28+AV28+AW28+AX28+AY28+AZ28+BA28+BB28+BC28,IF(B11 = "Sechskant",C33+D33+E33+F33+G33+H33+I33+J33+K33+L33+M33+N33+O33+P33+Q33+R33+S33+T33+U33+V33+W33+X33+Y33+Z33+AA33+AB33+AC33+AD33+AE33+AF33+AG33+AH33+AI33+AJ33+AK33+AL33+AM33+AN33+AO33+AP33+AQ33+AR33+AS33+AT33+AU33+AV33+AW33+AX33+AY33+AZ33+BA33+BB33+BC33,IF(B11 ="Senkkopf",D37+C37+O37+P37+Q37+R37+AQ37+AR37+AS37+AT37+AU37+AV37+AZ37+BA37+BB37+BC37+E37+F37+G37+H37+I37+J37+K37+L37+M37+N37+S37+T37+U37+V37+W37+X37+Y37+Z37+AA37+AB37+AD37+AC37+AE37+AF37+AG37+AH37+AI37+AJ37+AK37+AL37+AM37+AN37+AO37+AP37+AW37+AX37+AY37,0)))</f>
        <v>5</v>
      </c>
      <c r="C61" s="28">
        <f>B61</f>
        <v>5</v>
      </c>
    </row>
    <row r="62" spans="1:10" x14ac:dyDescent="0.25">
      <c r="A62" t="s">
        <v>54</v>
      </c>
      <c r="B62">
        <f>IF(B11 ="Zylinderkopf",C29+D29+E29+F29+G29+H29+I29+J29+K29+L29+M29+N29+O29+P29+Q29+R29+S29+T29+U29+V29+W29+X29+Y29+Z29+AA29+AB29+AC29+AD29+AE29+AF29+AG29+AH29+AI29+AJ29+AK29+AL29+AM29+AN29+AO29+AP29+AQ29+AR29+AS29+AT29+AU29+AV29+AW29+AX29+AY29+AZ29+BA29+BB29+BC29,0)</f>
        <v>0</v>
      </c>
      <c r="C62" s="29">
        <f>B62</f>
        <v>0</v>
      </c>
      <c r="J62" s="12"/>
    </row>
    <row r="63" spans="1:10" x14ac:dyDescent="0.25">
      <c r="A63" t="s">
        <v>113</v>
      </c>
      <c r="B63" s="27">
        <f>IF(B11 ="Senkkopf", D38+C38+O38+P38+Q38+R38+AQ38+AR38+AS38+AT38+AU38+AV38+AZ38+BA38+BB38+BC38+E38+F38+G38+H38+I38+J38+K38+L38+M38+N38+S38+T38+U38+V38+W38+X38+Y38+Z38+AA38+AB38+AC38+AD38+AE38+AF38+AG38+AH38+AI38+AJ38+AK38+AL38+AM38+AN38+AO38+AP38+AW38+AX38+AY38,0)</f>
        <v>15.2</v>
      </c>
      <c r="C63" s="29">
        <f>B63</f>
        <v>15.2</v>
      </c>
    </row>
    <row r="65" spans="3:7" x14ac:dyDescent="0.25">
      <c r="C65" s="32" t="s">
        <v>78</v>
      </c>
      <c r="D65" s="32"/>
      <c r="E65" s="32"/>
      <c r="F65" s="32"/>
      <c r="G65" s="32"/>
    </row>
    <row r="66" spans="3:7" x14ac:dyDescent="0.25">
      <c r="C66" s="32" t="s">
        <v>103</v>
      </c>
      <c r="D66" s="32"/>
      <c r="E66" s="32"/>
      <c r="F66" s="32"/>
      <c r="G66" s="3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2021-05-31T18:38:09Z</dcterms:modified>
</cp:coreProperties>
</file>