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\Documents\Daniel\Varsity\4th Year\Design Project\Adaptive_Hearing_Aid\Report\"/>
    </mc:Choice>
  </mc:AlternateContent>
  <xr:revisionPtr revIDLastSave="0" documentId="13_ncr:1_{D2F59DFD-168E-4C90-A3E1-CD6A3A79A92F}" xr6:coauthVersionLast="37" xr6:coauthVersionMax="37" xr10:uidLastSave="{00000000-0000-0000-0000-000000000000}"/>
  <bookViews>
    <workbookView xWindow="0" yWindow="0" windowWidth="20490" windowHeight="7545" firstSheet="4" activeTab="10" xr2:uid="{0BB7CC49-5138-4F42-AF03-7B48BFE4C146}"/>
  </bookViews>
  <sheets>
    <sheet name="Filter Parameters" sheetId="1" r:id="rId1"/>
    <sheet name="Insertion Gain ParametersFre" sheetId="2" r:id="rId2"/>
    <sheet name="Parameters" sheetId="3" r:id="rId3"/>
    <sheet name="Bark Scale" sheetId="4" r:id="rId4"/>
    <sheet name="Critical" sheetId="8" r:id="rId5"/>
    <sheet name="Symmetric" sheetId="5" r:id="rId6"/>
    <sheet name="Octave" sheetId="6" r:id="rId7"/>
    <sheet name="Uniform" sheetId="7" r:id="rId8"/>
    <sheet name="ANSI" sheetId="9" r:id="rId9"/>
    <sheet name="ANSI new" sheetId="11" r:id="rId10"/>
    <sheet name="ANSI Oct" sheetId="10" r:id="rId11"/>
    <sheet name="Compression" sheetId="12" r:id="rId12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3" i="11" l="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" i="11"/>
  <c r="F3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" i="11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" i="11"/>
  <c r="D3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" i="11"/>
  <c r="R2" i="11"/>
  <c r="K3" i="9"/>
  <c r="K2" i="9"/>
  <c r="K4" i="9"/>
  <c r="K5" i="9"/>
  <c r="K6" i="9"/>
  <c r="K7" i="9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E3" i="9" l="1"/>
  <c r="E4" i="9"/>
  <c r="E5" i="9"/>
  <c r="E6" i="9"/>
  <c r="E7" i="9"/>
  <c r="E9" i="9"/>
  <c r="E10" i="9"/>
  <c r="E12" i="9"/>
  <c r="E13" i="9"/>
  <c r="E14" i="9"/>
  <c r="E15" i="9"/>
  <c r="E16" i="9"/>
  <c r="E17" i="9"/>
  <c r="E19" i="9"/>
  <c r="E20" i="9"/>
  <c r="E25" i="9"/>
  <c r="E26" i="9"/>
  <c r="E27" i="9"/>
  <c r="E2" i="9"/>
  <c r="C3" i="9"/>
  <c r="C5" i="9"/>
  <c r="C6" i="9"/>
  <c r="C7" i="9"/>
  <c r="C9" i="9"/>
  <c r="C12" i="9"/>
  <c r="C13" i="9"/>
  <c r="C16" i="9"/>
  <c r="C24" i="9"/>
  <c r="C2" i="9"/>
  <c r="R2" i="9"/>
  <c r="L5" i="6"/>
  <c r="M5" i="6"/>
  <c r="N5" i="6"/>
  <c r="O5" i="6"/>
  <c r="P5" i="6"/>
  <c r="Q5" i="6"/>
  <c r="R5" i="6"/>
  <c r="K5" i="6"/>
  <c r="L2" i="6"/>
  <c r="M2" i="6"/>
  <c r="N2" i="6"/>
  <c r="O2" i="6"/>
  <c r="P2" i="6"/>
  <c r="Q2" i="6"/>
  <c r="R2" i="6"/>
  <c r="K2" i="6"/>
  <c r="I5" i="5"/>
  <c r="J5" i="5"/>
  <c r="K5" i="5"/>
  <c r="L5" i="5"/>
  <c r="M5" i="5"/>
  <c r="N5" i="5"/>
  <c r="O5" i="5"/>
  <c r="H5" i="5"/>
  <c r="I2" i="5"/>
  <c r="J2" i="5"/>
  <c r="K2" i="5"/>
  <c r="L2" i="5"/>
  <c r="M2" i="5"/>
  <c r="N2" i="5"/>
  <c r="O2" i="5"/>
  <c r="H2" i="5"/>
  <c r="B2" i="8"/>
  <c r="C5" i="8"/>
  <c r="D5" i="8"/>
  <c r="E5" i="8"/>
  <c r="F5" i="8"/>
  <c r="G5" i="8"/>
  <c r="H5" i="8"/>
  <c r="I5" i="8"/>
  <c r="B5" i="8"/>
  <c r="C2" i="8"/>
  <c r="D2" i="8"/>
  <c r="E2" i="8"/>
  <c r="F2" i="8"/>
  <c r="G2" i="8"/>
  <c r="H2" i="8"/>
  <c r="I2" i="8"/>
  <c r="B2" i="7"/>
  <c r="C5" i="7"/>
  <c r="D5" i="7"/>
  <c r="E5" i="7"/>
  <c r="F5" i="7"/>
  <c r="G5" i="7"/>
  <c r="H5" i="7"/>
  <c r="I5" i="7"/>
  <c r="B5" i="7"/>
  <c r="C2" i="7"/>
  <c r="D2" i="7"/>
  <c r="E2" i="7"/>
  <c r="F2" i="7"/>
  <c r="G2" i="7"/>
  <c r="H2" i="7"/>
  <c r="I2" i="7"/>
  <c r="G3" i="6"/>
  <c r="G4" i="6"/>
  <c r="G5" i="6"/>
  <c r="G6" i="6"/>
  <c r="G7" i="6"/>
  <c r="G8" i="6"/>
  <c r="G9" i="6"/>
  <c r="G2" i="6"/>
  <c r="F3" i="6"/>
  <c r="F4" i="6"/>
  <c r="F5" i="6"/>
  <c r="F6" i="6"/>
  <c r="F7" i="6"/>
  <c r="F8" i="6"/>
  <c r="F9" i="6"/>
  <c r="F2" i="6"/>
  <c r="E3" i="6"/>
  <c r="E4" i="6"/>
  <c r="E5" i="6"/>
  <c r="E6" i="6"/>
  <c r="E7" i="6"/>
  <c r="E8" i="6"/>
  <c r="E9" i="6"/>
  <c r="E2" i="6"/>
  <c r="D3" i="6"/>
  <c r="D4" i="6"/>
  <c r="D5" i="6"/>
  <c r="D6" i="6"/>
  <c r="D7" i="6"/>
  <c r="D8" i="6"/>
  <c r="D9" i="6"/>
  <c r="D2" i="6"/>
  <c r="C3" i="6"/>
  <c r="C4" i="6"/>
  <c r="C5" i="6"/>
  <c r="C6" i="6"/>
  <c r="C7" i="6"/>
  <c r="C8" i="6"/>
  <c r="C9" i="6"/>
  <c r="C2" i="6"/>
  <c r="D3" i="5"/>
  <c r="D4" i="5"/>
  <c r="D5" i="5"/>
  <c r="D6" i="5"/>
  <c r="D7" i="5"/>
  <c r="D8" i="5"/>
  <c r="D9" i="5"/>
  <c r="D2" i="5"/>
</calcChain>
</file>

<file path=xl/sharedStrings.xml><?xml version="1.0" encoding="utf-8"?>
<sst xmlns="http://schemas.openxmlformats.org/spreadsheetml/2006/main" count="332" uniqueCount="95">
  <si>
    <t>Filter Specifications</t>
  </si>
  <si>
    <t xml:space="preserve">Impulse Response </t>
  </si>
  <si>
    <t xml:space="preserve">FIR </t>
  </si>
  <si>
    <t>Order Mode</t>
  </si>
  <si>
    <t>Minimum</t>
  </si>
  <si>
    <t>Filter Type</t>
  </si>
  <si>
    <t>Single-rate</t>
  </si>
  <si>
    <t>Input Sample Rate</t>
  </si>
  <si>
    <t>20kHz</t>
  </si>
  <si>
    <t>Passband ripple</t>
  </si>
  <si>
    <t>1dB</t>
  </si>
  <si>
    <t>Transition Band</t>
  </si>
  <si>
    <t>200Hz</t>
  </si>
  <si>
    <t>Design Method</t>
  </si>
  <si>
    <t>Equiripple</t>
  </si>
  <si>
    <t xml:space="preserve">Structure </t>
  </si>
  <si>
    <t>Direct-form FIR</t>
  </si>
  <si>
    <t>Parameter</t>
  </si>
  <si>
    <t>Filter 1</t>
  </si>
  <si>
    <t>fs1</t>
  </si>
  <si>
    <t>fs2</t>
  </si>
  <si>
    <t>fp1</t>
  </si>
  <si>
    <t>fp2</t>
  </si>
  <si>
    <t>As1</t>
  </si>
  <si>
    <t>As2</t>
  </si>
  <si>
    <t>G1dB + 3</t>
  </si>
  <si>
    <t>Filter 2</t>
  </si>
  <si>
    <t>G1dB + G2dB + 3</t>
  </si>
  <si>
    <t>G2dB + G3dB + 3</t>
  </si>
  <si>
    <t>Filter 3</t>
  </si>
  <si>
    <t>G2dB + 3</t>
  </si>
  <si>
    <t>G3dB + 3</t>
  </si>
  <si>
    <t>Filter 4</t>
  </si>
  <si>
    <t>G3dB + G4dB + 3</t>
  </si>
  <si>
    <t>G4dB + 3</t>
  </si>
  <si>
    <t>Filter 5</t>
  </si>
  <si>
    <t>G4dB + G5dB + 3</t>
  </si>
  <si>
    <t>G5dB + 3</t>
  </si>
  <si>
    <t>G5dB + G6dB + 3</t>
  </si>
  <si>
    <t>G6dB + 3</t>
  </si>
  <si>
    <t>Filter 6</t>
  </si>
  <si>
    <t>Filter 7</t>
  </si>
  <si>
    <t>G6dB + G7dB + 3</t>
  </si>
  <si>
    <t>G7dB + 3</t>
  </si>
  <si>
    <t>G7dB + G8dB + 3</t>
  </si>
  <si>
    <t>G8dB + 3</t>
  </si>
  <si>
    <t>Filter 8</t>
  </si>
  <si>
    <t>Frequency (Hz)</t>
  </si>
  <si>
    <t>ki (dB)</t>
  </si>
  <si>
    <t>Value</t>
  </si>
  <si>
    <t xml:space="preserve">Number of Filters </t>
  </si>
  <si>
    <t>Number</t>
  </si>
  <si>
    <t xml:space="preserve">Center Frequency (Hz) </t>
  </si>
  <si>
    <t>Cut-Off Frequency (Hz)</t>
  </si>
  <si>
    <t>Bandwidth (Hz)</t>
  </si>
  <si>
    <t>Band</t>
  </si>
  <si>
    <t>Band Number</t>
  </si>
  <si>
    <t>Lower Passband Frequency</t>
  </si>
  <si>
    <t>Upper Passband Frequency</t>
  </si>
  <si>
    <t>Bandwidth</t>
  </si>
  <si>
    <t>Center Frequency (Hz)</t>
  </si>
  <si>
    <t>Lower Passband Frequency (Hz)</t>
  </si>
  <si>
    <t>Upper Passband Frequency (Hz)</t>
  </si>
  <si>
    <t>Lower stop</t>
  </si>
  <si>
    <t>Upper stop</t>
  </si>
  <si>
    <t>Gain</t>
  </si>
  <si>
    <t>fp1 (Hz)</t>
  </si>
  <si>
    <t>fs1 (Hz)</t>
  </si>
  <si>
    <t>fp2 (Hz)</t>
  </si>
  <si>
    <t>fs2 (Hz)</t>
  </si>
  <si>
    <t>Gain (dB)</t>
  </si>
  <si>
    <t xml:space="preserve">Lower Passband Frequency </t>
  </si>
  <si>
    <t>Midband Frequency</t>
  </si>
  <si>
    <t>G</t>
  </si>
  <si>
    <t>b</t>
  </si>
  <si>
    <t>Fstop1</t>
  </si>
  <si>
    <t>Fstop 2</t>
  </si>
  <si>
    <t>Sub band</t>
  </si>
  <si>
    <t>FstopUsed</t>
  </si>
  <si>
    <t>Fstop used</t>
  </si>
  <si>
    <t>Octave</t>
  </si>
  <si>
    <t>1/3 octave num</t>
  </si>
  <si>
    <t>Sub-band</t>
  </si>
  <si>
    <t>Lower Stopband Frequency</t>
  </si>
  <si>
    <t>Upper Stopband Frequency</t>
  </si>
  <si>
    <t>Characteristic</t>
  </si>
  <si>
    <t>Input</t>
  </si>
  <si>
    <t>Control (Input or Output)</t>
  </si>
  <si>
    <t>Compression Threshold</t>
  </si>
  <si>
    <t>Low</t>
  </si>
  <si>
    <t>Compression Ratio</t>
  </si>
  <si>
    <t>Attack/Release Time</t>
  </si>
  <si>
    <t>Fast</t>
  </si>
  <si>
    <t>Number of Channels</t>
  </si>
  <si>
    <t>Multiple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</si>
</sst>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1" xfId="0" applyFont="1" applyFill="1" applyBorder="1"/>
    <xf numFmtId="1" fontId="0" fillId="0" borderId="0" xfId="0" applyNumberFormat="1"/>
    <xf numFmtId="1" fontId="0" fillId="0" borderId="1" xfId="0" applyNumberFormat="1" applyBorder="1"/>
    <xf numFmtId="0" fontId="1" fillId="0" borderId="3" xfId="0" applyFont="1" applyFill="1" applyBorder="1"/>
    <xf numFmtId="1" fontId="0" fillId="2" borderId="1" xfId="0" applyNumberFormat="1" applyFill="1" applyBorder="1"/>
    <xf numFmtId="0" fontId="1" fillId="0" borderId="6" xfId="0" applyFont="1" applyFill="1" applyBorder="1"/>
    <xf numFmtId="1" fontId="0" fillId="0" borderId="1" xfId="0" applyNumberFormat="1" applyFill="1" applyBorder="1"/>
    <xf numFmtId="0" fontId="0" fillId="0" borderId="1" xfId="0" applyFill="1" applyBorder="1"/>
    <xf numFmtId="1" fontId="0" fillId="3" borderId="1" xfId="0" applyNumberFormat="1" applyFill="1" applyBorder="1"/>
    <xf numFmtId="0" fontId="2" fillId="0" borderId="0" xfId="0" applyFont="1" applyFill="1"/>
    <xf numFmtId="0" fontId="2" fillId="0" borderId="1" xfId="0" applyFont="1" applyFill="1" applyBorder="1"/>
    <xf numFmtId="1" fontId="2" fillId="0" borderId="1" xfId="0" applyNumberFormat="1" applyFont="1" applyFill="1" applyBorder="1"/>
    <xf numFmtId="0" fontId="0" fillId="0" borderId="0" xfId="0" applyFill="1"/>
    <xf numFmtId="1" fontId="2" fillId="2" borderId="1" xfId="0" applyNumberFormat="1" applyFont="1" applyFill="1" applyBorder="1"/>
    <xf numFmtId="0" fontId="1" fillId="0" borderId="0" xfId="0" applyFont="1"/>
    <xf numFmtId="2" fontId="0" fillId="0" borderId="1" xfId="0" applyNumberFormat="1" applyBorder="1"/>
    <xf numFmtId="0" fontId="0" fillId="0" borderId="0" xfId="0" applyAlignment="1"/>
    <xf numFmtId="0" fontId="0" fillId="0" borderId="8" xfId="0" applyBorder="1"/>
    <xf numFmtId="1" fontId="0" fillId="0" borderId="8" xfId="0" applyNumberFormat="1" applyBorder="1"/>
    <xf numFmtId="1" fontId="0" fillId="0" borderId="9" xfId="0" applyNumberFormat="1" applyBorder="1"/>
    <xf numFmtId="0" fontId="0" fillId="0" borderId="0" xfId="0" applyBorder="1"/>
    <xf numFmtId="1" fontId="0" fillId="0" borderId="0" xfId="0" applyNumberFormat="1" applyBorder="1"/>
    <xf numFmtId="1" fontId="0" fillId="0" borderId="6" xfId="0" applyNumberFormat="1" applyBorder="1"/>
    <xf numFmtId="0" fontId="0" fillId="0" borderId="11" xfId="0" applyBorder="1"/>
    <xf numFmtId="1" fontId="0" fillId="0" borderId="11" xfId="0" applyNumberFormat="1" applyBorder="1"/>
    <xf numFmtId="1" fontId="0" fillId="0" borderId="12" xfId="0" applyNumberFormat="1" applyBorder="1"/>
    <xf numFmtId="0" fontId="0" fillId="0" borderId="0" xfId="0" applyBorder="1" applyAlignment="1"/>
    <xf numFmtId="0" fontId="1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A0B17E-73E0-4EF2-943B-8C385AD95F0C}">
  <dimension ref="A1:BH9"/>
  <sheetViews>
    <sheetView workbookViewId="0">
      <selection activeCell="B9" sqref="A2:B9"/>
    </sheetView>
  </sheetViews>
  <sheetFormatPr defaultRowHeight="15" x14ac:dyDescent="0.25"/>
  <cols>
    <col min="1" max="1" width="17.85546875" bestFit="1" customWidth="1"/>
    <col min="2" max="2" width="14.5703125" bestFit="1" customWidth="1"/>
    <col min="5" max="5" width="10.28515625" bestFit="1" customWidth="1"/>
    <col min="8" max="8" width="10.28515625" bestFit="1" customWidth="1"/>
    <col min="9" max="10" width="15" bestFit="1" customWidth="1"/>
    <col min="12" max="12" width="10.28515625" bestFit="1" customWidth="1"/>
    <col min="13" max="15" width="15" bestFit="1" customWidth="1"/>
    <col min="17" max="17" width="10.28515625" bestFit="1" customWidth="1"/>
    <col min="18" max="21" width="15" bestFit="1" customWidth="1"/>
    <col min="25" max="25" width="10.28515625" bestFit="1" customWidth="1"/>
    <col min="26" max="30" width="15" bestFit="1" customWidth="1"/>
    <col min="33" max="33" width="10.28515625" bestFit="1" customWidth="1"/>
    <col min="34" max="39" width="15" bestFit="1" customWidth="1"/>
    <col min="42" max="42" width="10.28515625" bestFit="1" customWidth="1"/>
    <col min="43" max="49" width="15" bestFit="1" customWidth="1"/>
    <col min="52" max="52" width="10.28515625" bestFit="1" customWidth="1"/>
    <col min="53" max="60" width="15" bestFit="1" customWidth="1"/>
  </cols>
  <sheetData>
    <row r="1" spans="1:60" x14ac:dyDescent="0.25">
      <c r="A1" s="30" t="s">
        <v>0</v>
      </c>
      <c r="B1" s="30"/>
      <c r="E1" s="2" t="s">
        <v>17</v>
      </c>
      <c r="F1" s="2" t="s">
        <v>18</v>
      </c>
      <c r="H1" s="2" t="s">
        <v>17</v>
      </c>
      <c r="I1" s="2" t="s">
        <v>18</v>
      </c>
      <c r="J1" s="3" t="s">
        <v>26</v>
      </c>
      <c r="L1" s="2" t="s">
        <v>17</v>
      </c>
      <c r="M1" s="2" t="s">
        <v>18</v>
      </c>
      <c r="N1" s="3" t="s">
        <v>26</v>
      </c>
      <c r="O1" s="3" t="s">
        <v>29</v>
      </c>
      <c r="Q1" s="2" t="s">
        <v>17</v>
      </c>
      <c r="R1" s="2" t="s">
        <v>18</v>
      </c>
      <c r="S1" s="3" t="s">
        <v>26</v>
      </c>
      <c r="T1" s="3" t="s">
        <v>29</v>
      </c>
      <c r="U1" s="3" t="s">
        <v>32</v>
      </c>
      <c r="Y1" s="2" t="s">
        <v>17</v>
      </c>
      <c r="Z1" s="2" t="s">
        <v>18</v>
      </c>
      <c r="AA1" s="3" t="s">
        <v>26</v>
      </c>
      <c r="AB1" s="3" t="s">
        <v>29</v>
      </c>
      <c r="AC1" s="3" t="s">
        <v>32</v>
      </c>
      <c r="AD1" s="3" t="s">
        <v>35</v>
      </c>
      <c r="AG1" s="2" t="s">
        <v>17</v>
      </c>
      <c r="AH1" s="2" t="s">
        <v>18</v>
      </c>
      <c r="AI1" s="3" t="s">
        <v>26</v>
      </c>
      <c r="AJ1" s="3" t="s">
        <v>29</v>
      </c>
      <c r="AK1" s="3" t="s">
        <v>32</v>
      </c>
      <c r="AL1" s="3" t="s">
        <v>35</v>
      </c>
      <c r="AM1" s="3" t="s">
        <v>40</v>
      </c>
      <c r="AP1" s="2" t="s">
        <v>17</v>
      </c>
      <c r="AQ1" s="2" t="s">
        <v>18</v>
      </c>
      <c r="AR1" s="3" t="s">
        <v>26</v>
      </c>
      <c r="AS1" s="3" t="s">
        <v>29</v>
      </c>
      <c r="AT1" s="3" t="s">
        <v>32</v>
      </c>
      <c r="AU1" s="3" t="s">
        <v>35</v>
      </c>
      <c r="AV1" s="3" t="s">
        <v>40</v>
      </c>
      <c r="AW1" s="3" t="s">
        <v>41</v>
      </c>
      <c r="AZ1" s="2" t="s">
        <v>17</v>
      </c>
      <c r="BA1" s="2" t="s">
        <v>18</v>
      </c>
      <c r="BB1" s="3" t="s">
        <v>26</v>
      </c>
      <c r="BC1" s="3" t="s">
        <v>29</v>
      </c>
      <c r="BD1" s="3" t="s">
        <v>32</v>
      </c>
      <c r="BE1" s="3" t="s">
        <v>35</v>
      </c>
      <c r="BF1" s="3" t="s">
        <v>40</v>
      </c>
      <c r="BG1" s="3" t="s">
        <v>41</v>
      </c>
      <c r="BH1" s="3" t="s">
        <v>46</v>
      </c>
    </row>
    <row r="2" spans="1:60" x14ac:dyDescent="0.25">
      <c r="A2" s="1" t="s">
        <v>1</v>
      </c>
      <c r="B2" s="1" t="s">
        <v>2</v>
      </c>
      <c r="E2" s="1" t="s">
        <v>19</v>
      </c>
      <c r="F2" s="1">
        <v>20</v>
      </c>
      <c r="H2" s="1" t="s">
        <v>19</v>
      </c>
      <c r="I2" s="1">
        <v>20</v>
      </c>
      <c r="J2" s="1">
        <v>3800</v>
      </c>
      <c r="L2" s="1" t="s">
        <v>19</v>
      </c>
      <c r="M2" s="1">
        <v>20</v>
      </c>
      <c r="N2" s="1">
        <v>2800</v>
      </c>
      <c r="O2" s="1">
        <v>5550</v>
      </c>
      <c r="Q2" s="1" t="s">
        <v>19</v>
      </c>
      <c r="R2" s="1">
        <v>20</v>
      </c>
      <c r="S2" s="1">
        <v>1800</v>
      </c>
      <c r="T2" s="1">
        <v>3800</v>
      </c>
      <c r="U2" s="1">
        <v>5800</v>
      </c>
      <c r="Y2" s="1" t="s">
        <v>19</v>
      </c>
      <c r="Z2" s="1">
        <v>20</v>
      </c>
      <c r="AA2" s="1">
        <v>1700</v>
      </c>
      <c r="AB2" s="1">
        <v>3350</v>
      </c>
      <c r="AC2" s="1">
        <v>5000</v>
      </c>
      <c r="AD2" s="1">
        <v>6650</v>
      </c>
      <c r="AG2" s="1" t="s">
        <v>19</v>
      </c>
      <c r="AH2" s="1">
        <v>20</v>
      </c>
      <c r="AI2" s="1">
        <v>1300</v>
      </c>
      <c r="AJ2" s="1">
        <v>2800</v>
      </c>
      <c r="AK2" s="1">
        <v>4300</v>
      </c>
      <c r="AL2" s="1">
        <v>5800</v>
      </c>
      <c r="AM2" s="1">
        <v>7300</v>
      </c>
      <c r="AP2" s="1" t="s">
        <v>19</v>
      </c>
      <c r="AQ2" s="1">
        <v>20</v>
      </c>
      <c r="AR2" s="1">
        <v>1200</v>
      </c>
      <c r="AS2" s="1">
        <v>2350</v>
      </c>
      <c r="AT2" s="1">
        <v>3500</v>
      </c>
      <c r="AU2" s="1">
        <v>4650</v>
      </c>
      <c r="AV2" s="1">
        <v>5800</v>
      </c>
      <c r="AW2" s="1">
        <v>6950</v>
      </c>
      <c r="AZ2" s="1" t="s">
        <v>19</v>
      </c>
      <c r="BA2" s="1">
        <v>20</v>
      </c>
      <c r="BB2" s="1">
        <v>800</v>
      </c>
      <c r="BC2" s="1">
        <v>1800</v>
      </c>
      <c r="BD2" s="1">
        <v>2800</v>
      </c>
      <c r="BE2" s="1">
        <v>3800</v>
      </c>
      <c r="BF2" s="1">
        <v>4800</v>
      </c>
      <c r="BG2" s="1">
        <v>5800</v>
      </c>
      <c r="BH2" s="1">
        <v>6800</v>
      </c>
    </row>
    <row r="3" spans="1:60" x14ac:dyDescent="0.25">
      <c r="A3" s="1" t="s">
        <v>3</v>
      </c>
      <c r="B3" s="1" t="s">
        <v>4</v>
      </c>
      <c r="E3" s="1" t="s">
        <v>21</v>
      </c>
      <c r="F3" s="1">
        <v>250</v>
      </c>
      <c r="H3" s="1" t="s">
        <v>21</v>
      </c>
      <c r="I3" s="1">
        <v>250</v>
      </c>
      <c r="J3" s="1">
        <v>4000</v>
      </c>
      <c r="L3" s="1" t="s">
        <v>21</v>
      </c>
      <c r="M3" s="1">
        <v>250</v>
      </c>
      <c r="N3" s="1">
        <v>3000</v>
      </c>
      <c r="O3" s="1">
        <v>5750</v>
      </c>
      <c r="Q3" s="1" t="s">
        <v>21</v>
      </c>
      <c r="R3" s="1">
        <v>250</v>
      </c>
      <c r="S3" s="1">
        <v>2000</v>
      </c>
      <c r="T3" s="1">
        <v>4000</v>
      </c>
      <c r="U3" s="1">
        <v>6000</v>
      </c>
      <c r="Y3" s="1" t="s">
        <v>21</v>
      </c>
      <c r="Z3" s="1">
        <v>250</v>
      </c>
      <c r="AA3" s="1">
        <v>1900</v>
      </c>
      <c r="AB3" s="1">
        <v>3550</v>
      </c>
      <c r="AC3" s="1">
        <v>5200</v>
      </c>
      <c r="AD3" s="1">
        <v>6850</v>
      </c>
      <c r="AG3" s="1" t="s">
        <v>21</v>
      </c>
      <c r="AH3" s="1">
        <v>250</v>
      </c>
      <c r="AI3" s="1">
        <v>1500</v>
      </c>
      <c r="AJ3" s="1">
        <v>3000</v>
      </c>
      <c r="AK3" s="1">
        <v>4500</v>
      </c>
      <c r="AL3" s="1">
        <v>6000</v>
      </c>
      <c r="AM3" s="1">
        <v>7500</v>
      </c>
      <c r="AP3" s="1" t="s">
        <v>21</v>
      </c>
      <c r="AQ3" s="1">
        <v>250</v>
      </c>
      <c r="AR3" s="1">
        <v>1400</v>
      </c>
      <c r="AS3" s="1">
        <v>2550</v>
      </c>
      <c r="AT3" s="1">
        <v>3700</v>
      </c>
      <c r="AU3" s="1">
        <v>4850</v>
      </c>
      <c r="AV3" s="1">
        <v>6000</v>
      </c>
      <c r="AW3" s="1">
        <v>7150</v>
      </c>
      <c r="AZ3" s="1" t="s">
        <v>21</v>
      </c>
      <c r="BA3" s="1">
        <v>250</v>
      </c>
      <c r="BB3" s="1">
        <v>1000</v>
      </c>
      <c r="BC3" s="1">
        <v>2000</v>
      </c>
      <c r="BD3" s="1">
        <v>3000</v>
      </c>
      <c r="BE3" s="1">
        <v>4000</v>
      </c>
      <c r="BF3" s="1">
        <v>5000</v>
      </c>
      <c r="BG3" s="1">
        <v>6000</v>
      </c>
      <c r="BH3" s="1">
        <v>7000</v>
      </c>
    </row>
    <row r="4" spans="1:60" x14ac:dyDescent="0.25">
      <c r="A4" s="1" t="s">
        <v>5</v>
      </c>
      <c r="B4" s="1" t="s">
        <v>6</v>
      </c>
      <c r="E4" s="1" t="s">
        <v>22</v>
      </c>
      <c r="F4" s="1">
        <v>8000</v>
      </c>
      <c r="H4" s="1" t="s">
        <v>22</v>
      </c>
      <c r="I4" s="1">
        <v>4000</v>
      </c>
      <c r="J4" s="1">
        <v>8000</v>
      </c>
      <c r="L4" s="1" t="s">
        <v>22</v>
      </c>
      <c r="M4" s="1">
        <v>3000</v>
      </c>
      <c r="N4" s="1">
        <v>5750</v>
      </c>
      <c r="O4" s="1">
        <v>8000</v>
      </c>
      <c r="Q4" s="1" t="s">
        <v>22</v>
      </c>
      <c r="R4" s="1">
        <v>2000</v>
      </c>
      <c r="S4" s="1">
        <v>4000</v>
      </c>
      <c r="T4" s="1">
        <v>6000</v>
      </c>
      <c r="U4" s="1">
        <v>8000</v>
      </c>
      <c r="Y4" s="1" t="s">
        <v>22</v>
      </c>
      <c r="Z4" s="1">
        <v>1900</v>
      </c>
      <c r="AA4" s="1">
        <v>3550</v>
      </c>
      <c r="AB4" s="1">
        <v>5200</v>
      </c>
      <c r="AC4" s="1">
        <v>6850</v>
      </c>
      <c r="AD4" s="1">
        <v>8000</v>
      </c>
      <c r="AG4" s="1" t="s">
        <v>22</v>
      </c>
      <c r="AH4" s="1">
        <v>1500</v>
      </c>
      <c r="AI4" s="1">
        <v>3000</v>
      </c>
      <c r="AJ4" s="1">
        <v>4500</v>
      </c>
      <c r="AK4" s="1">
        <v>6000</v>
      </c>
      <c r="AL4" s="1">
        <v>7500</v>
      </c>
      <c r="AM4" s="1">
        <v>8000</v>
      </c>
      <c r="AP4" s="1" t="s">
        <v>22</v>
      </c>
      <c r="AQ4" s="1">
        <v>1400</v>
      </c>
      <c r="AR4" s="1">
        <v>2550</v>
      </c>
      <c r="AS4" s="1">
        <v>3700</v>
      </c>
      <c r="AT4" s="1">
        <v>4850</v>
      </c>
      <c r="AU4" s="1">
        <v>6000</v>
      </c>
      <c r="AV4" s="1">
        <v>7150</v>
      </c>
      <c r="AW4" s="1">
        <v>8000</v>
      </c>
      <c r="AZ4" s="1" t="s">
        <v>22</v>
      </c>
      <c r="BA4" s="1">
        <v>1000</v>
      </c>
      <c r="BB4" s="1">
        <v>2000</v>
      </c>
      <c r="BC4" s="1">
        <v>3000</v>
      </c>
      <c r="BD4" s="1">
        <v>4000</v>
      </c>
      <c r="BE4" s="1">
        <v>5000</v>
      </c>
      <c r="BF4" s="1">
        <v>6000</v>
      </c>
      <c r="BG4" s="1">
        <v>7000</v>
      </c>
      <c r="BH4" s="1">
        <v>8000</v>
      </c>
    </row>
    <row r="5" spans="1:60" x14ac:dyDescent="0.25">
      <c r="A5" s="1" t="s">
        <v>7</v>
      </c>
      <c r="B5" s="1" t="s">
        <v>8</v>
      </c>
      <c r="E5" s="1" t="s">
        <v>20</v>
      </c>
      <c r="F5" s="1">
        <v>8200</v>
      </c>
      <c r="H5" s="1" t="s">
        <v>20</v>
      </c>
      <c r="I5" s="1">
        <v>4200</v>
      </c>
      <c r="J5" s="1">
        <v>8200</v>
      </c>
      <c r="L5" s="1" t="s">
        <v>20</v>
      </c>
      <c r="M5" s="1">
        <v>3200</v>
      </c>
      <c r="N5" s="1">
        <v>5950</v>
      </c>
      <c r="O5" s="1">
        <v>8200</v>
      </c>
      <c r="Q5" s="1" t="s">
        <v>20</v>
      </c>
      <c r="R5" s="1">
        <v>2200</v>
      </c>
      <c r="S5" s="1">
        <v>4200</v>
      </c>
      <c r="T5" s="1">
        <v>6200</v>
      </c>
      <c r="U5" s="1">
        <v>8200</v>
      </c>
      <c r="Y5" s="1" t="s">
        <v>20</v>
      </c>
      <c r="Z5" s="1">
        <v>1100</v>
      </c>
      <c r="AA5" s="1">
        <v>3750</v>
      </c>
      <c r="AB5" s="1">
        <v>5400</v>
      </c>
      <c r="AC5" s="1">
        <v>7050</v>
      </c>
      <c r="AD5" s="1">
        <v>8200</v>
      </c>
      <c r="AG5" s="1" t="s">
        <v>20</v>
      </c>
      <c r="AH5" s="1">
        <v>1700</v>
      </c>
      <c r="AI5" s="1">
        <v>3200</v>
      </c>
      <c r="AJ5" s="1">
        <v>4700</v>
      </c>
      <c r="AK5" s="1">
        <v>6200</v>
      </c>
      <c r="AL5" s="1">
        <v>7700</v>
      </c>
      <c r="AM5" s="1">
        <v>8200</v>
      </c>
      <c r="AP5" s="1" t="s">
        <v>20</v>
      </c>
      <c r="AQ5" s="1">
        <v>1600</v>
      </c>
      <c r="AR5" s="1">
        <v>2750</v>
      </c>
      <c r="AS5" s="1">
        <v>3900</v>
      </c>
      <c r="AT5" s="1">
        <v>5050</v>
      </c>
      <c r="AU5" s="1">
        <v>6200</v>
      </c>
      <c r="AV5" s="1">
        <v>7350</v>
      </c>
      <c r="AW5" s="1">
        <v>8200</v>
      </c>
      <c r="AZ5" s="1" t="s">
        <v>20</v>
      </c>
      <c r="BA5" s="1">
        <v>1200</v>
      </c>
      <c r="BB5" s="1">
        <v>2200</v>
      </c>
      <c r="BC5" s="1">
        <v>3200</v>
      </c>
      <c r="BD5" s="1">
        <v>4200</v>
      </c>
      <c r="BE5" s="1">
        <v>5200</v>
      </c>
      <c r="BF5" s="1">
        <v>6200</v>
      </c>
      <c r="BG5" s="1">
        <v>7200</v>
      </c>
      <c r="BH5" s="1">
        <v>8200</v>
      </c>
    </row>
    <row r="6" spans="1:60" x14ac:dyDescent="0.25">
      <c r="A6" s="1" t="s">
        <v>9</v>
      </c>
      <c r="B6" s="1" t="s">
        <v>10</v>
      </c>
      <c r="E6" s="1" t="s">
        <v>23</v>
      </c>
      <c r="F6" s="1" t="s">
        <v>25</v>
      </c>
      <c r="H6" s="1" t="s">
        <v>23</v>
      </c>
      <c r="I6" s="1" t="s">
        <v>25</v>
      </c>
      <c r="J6" s="1" t="s">
        <v>27</v>
      </c>
      <c r="L6" s="1" t="s">
        <v>23</v>
      </c>
      <c r="M6" s="1" t="s">
        <v>25</v>
      </c>
      <c r="N6" s="1" t="s">
        <v>27</v>
      </c>
      <c r="O6" s="1" t="s">
        <v>28</v>
      </c>
      <c r="Q6" s="1" t="s">
        <v>23</v>
      </c>
      <c r="R6" s="1" t="s">
        <v>25</v>
      </c>
      <c r="S6" s="1" t="s">
        <v>27</v>
      </c>
      <c r="T6" s="1" t="s">
        <v>28</v>
      </c>
      <c r="U6" s="1" t="s">
        <v>33</v>
      </c>
      <c r="Y6" s="1" t="s">
        <v>23</v>
      </c>
      <c r="Z6" s="1" t="s">
        <v>25</v>
      </c>
      <c r="AA6" s="1" t="s">
        <v>27</v>
      </c>
      <c r="AB6" s="1" t="s">
        <v>28</v>
      </c>
      <c r="AC6" s="1" t="s">
        <v>33</v>
      </c>
      <c r="AD6" s="1" t="s">
        <v>36</v>
      </c>
      <c r="AG6" s="1" t="s">
        <v>23</v>
      </c>
      <c r="AH6" s="1" t="s">
        <v>25</v>
      </c>
      <c r="AI6" s="1" t="s">
        <v>27</v>
      </c>
      <c r="AJ6" s="1" t="s">
        <v>28</v>
      </c>
      <c r="AK6" s="1" t="s">
        <v>33</v>
      </c>
      <c r="AL6" s="1" t="s">
        <v>36</v>
      </c>
      <c r="AM6" s="1" t="s">
        <v>38</v>
      </c>
      <c r="AP6" s="1" t="s">
        <v>23</v>
      </c>
      <c r="AQ6" s="1" t="s">
        <v>25</v>
      </c>
      <c r="AR6" s="1" t="s">
        <v>27</v>
      </c>
      <c r="AS6" s="1" t="s">
        <v>28</v>
      </c>
      <c r="AT6" s="1" t="s">
        <v>33</v>
      </c>
      <c r="AU6" s="1" t="s">
        <v>36</v>
      </c>
      <c r="AV6" s="1" t="s">
        <v>38</v>
      </c>
      <c r="AW6" s="1" t="s">
        <v>42</v>
      </c>
      <c r="AZ6" s="1" t="s">
        <v>23</v>
      </c>
      <c r="BA6" s="1" t="s">
        <v>25</v>
      </c>
      <c r="BB6" s="1" t="s">
        <v>27</v>
      </c>
      <c r="BC6" s="1" t="s">
        <v>28</v>
      </c>
      <c r="BD6" s="1" t="s">
        <v>33</v>
      </c>
      <c r="BE6" s="1" t="s">
        <v>36</v>
      </c>
      <c r="BF6" s="1" t="s">
        <v>38</v>
      </c>
      <c r="BG6" s="1" t="s">
        <v>42</v>
      </c>
      <c r="BH6" s="1" t="s">
        <v>44</v>
      </c>
    </row>
    <row r="7" spans="1:60" x14ac:dyDescent="0.25">
      <c r="A7" s="1" t="s">
        <v>11</v>
      </c>
      <c r="B7" s="1" t="s">
        <v>12</v>
      </c>
      <c r="E7" s="1" t="s">
        <v>24</v>
      </c>
      <c r="F7" s="1" t="s">
        <v>25</v>
      </c>
      <c r="H7" s="1" t="s">
        <v>24</v>
      </c>
      <c r="I7" s="1" t="s">
        <v>27</v>
      </c>
      <c r="J7" s="1" t="s">
        <v>30</v>
      </c>
      <c r="L7" s="1" t="s">
        <v>24</v>
      </c>
      <c r="M7" s="1" t="s">
        <v>27</v>
      </c>
      <c r="N7" s="1" t="s">
        <v>28</v>
      </c>
      <c r="O7" s="1" t="s">
        <v>31</v>
      </c>
      <c r="Q7" s="1" t="s">
        <v>24</v>
      </c>
      <c r="R7" s="1" t="s">
        <v>27</v>
      </c>
      <c r="S7" s="1" t="s">
        <v>28</v>
      </c>
      <c r="T7" s="1" t="s">
        <v>33</v>
      </c>
      <c r="U7" s="1" t="s">
        <v>34</v>
      </c>
      <c r="Y7" s="1" t="s">
        <v>24</v>
      </c>
      <c r="Z7" s="1" t="s">
        <v>27</v>
      </c>
      <c r="AA7" s="1" t="s">
        <v>28</v>
      </c>
      <c r="AB7" s="1" t="s">
        <v>33</v>
      </c>
      <c r="AC7" s="1" t="s">
        <v>36</v>
      </c>
      <c r="AD7" s="1" t="s">
        <v>37</v>
      </c>
      <c r="AG7" s="1" t="s">
        <v>24</v>
      </c>
      <c r="AH7" s="1" t="s">
        <v>27</v>
      </c>
      <c r="AI7" s="1" t="s">
        <v>28</v>
      </c>
      <c r="AJ7" s="1" t="s">
        <v>33</v>
      </c>
      <c r="AK7" s="1" t="s">
        <v>36</v>
      </c>
      <c r="AL7" s="1" t="s">
        <v>38</v>
      </c>
      <c r="AM7" s="1" t="s">
        <v>39</v>
      </c>
      <c r="AP7" s="1" t="s">
        <v>24</v>
      </c>
      <c r="AQ7" s="1" t="s">
        <v>27</v>
      </c>
      <c r="AR7" s="1" t="s">
        <v>28</v>
      </c>
      <c r="AS7" s="1" t="s">
        <v>33</v>
      </c>
      <c r="AT7" s="1" t="s">
        <v>36</v>
      </c>
      <c r="AU7" s="1" t="s">
        <v>38</v>
      </c>
      <c r="AV7" s="1" t="s">
        <v>42</v>
      </c>
      <c r="AW7" s="1" t="s">
        <v>43</v>
      </c>
      <c r="AZ7" s="1" t="s">
        <v>24</v>
      </c>
      <c r="BA7" s="1" t="s">
        <v>27</v>
      </c>
      <c r="BB7" s="1" t="s">
        <v>28</v>
      </c>
      <c r="BC7" s="1" t="s">
        <v>33</v>
      </c>
      <c r="BD7" s="1" t="s">
        <v>36</v>
      </c>
      <c r="BE7" s="1" t="s">
        <v>38</v>
      </c>
      <c r="BF7" s="1" t="s">
        <v>42</v>
      </c>
      <c r="BG7" s="1" t="s">
        <v>44</v>
      </c>
      <c r="BH7" s="1" t="s">
        <v>45</v>
      </c>
    </row>
    <row r="8" spans="1:60" x14ac:dyDescent="0.25">
      <c r="A8" s="1" t="s">
        <v>13</v>
      </c>
      <c r="B8" s="1" t="s">
        <v>14</v>
      </c>
    </row>
    <row r="9" spans="1:60" x14ac:dyDescent="0.25">
      <c r="A9" s="1" t="s">
        <v>15</v>
      </c>
      <c r="B9" s="1" t="s">
        <v>16</v>
      </c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02199-D988-41CA-A5FD-2386A59615C8}">
  <dimension ref="A1:R27"/>
  <sheetViews>
    <sheetView workbookViewId="0">
      <selection activeCell="C3" sqref="C3"/>
    </sheetView>
  </sheetViews>
  <sheetFormatPr defaultRowHeight="15" x14ac:dyDescent="0.25"/>
  <cols>
    <col min="2" max="2" width="13.28515625" bestFit="1" customWidth="1"/>
    <col min="3" max="3" width="25.85546875" bestFit="1" customWidth="1"/>
    <col min="4" max="5" width="25.28515625" bestFit="1" customWidth="1"/>
    <col min="6" max="6" width="9.5703125" bestFit="1" customWidth="1"/>
    <col min="7" max="8" width="10.5703125" bestFit="1" customWidth="1"/>
    <col min="9" max="9" width="10.42578125" bestFit="1" customWidth="1"/>
  </cols>
  <sheetData>
    <row r="1" spans="1:18" x14ac:dyDescent="0.25">
      <c r="A1" t="s">
        <v>77</v>
      </c>
      <c r="B1" s="2" t="s">
        <v>56</v>
      </c>
      <c r="C1" s="2" t="s">
        <v>72</v>
      </c>
      <c r="D1" s="17" t="s">
        <v>57</v>
      </c>
      <c r="E1" s="2" t="s">
        <v>58</v>
      </c>
      <c r="F1" s="3" t="s">
        <v>75</v>
      </c>
      <c r="G1" s="3" t="s">
        <v>76</v>
      </c>
      <c r="H1" s="8"/>
      <c r="I1" s="8"/>
      <c r="J1" s="8"/>
    </row>
    <row r="2" spans="1:18" x14ac:dyDescent="0.25">
      <c r="A2">
        <v>1</v>
      </c>
      <c r="B2" s="10">
        <v>14</v>
      </c>
      <c r="C2" s="10">
        <v>25</v>
      </c>
      <c r="D2" s="9">
        <f>(2^(-1/10))*C2</f>
        <v>23.325824788420185</v>
      </c>
      <c r="E2" s="9">
        <f>(2^(1/10))*C2</f>
        <v>26.794336563407327</v>
      </c>
      <c r="F2" s="9">
        <f>(2^(-4/10))*C2</f>
        <v>18.946457081379979</v>
      </c>
      <c r="G2" s="9">
        <f>(2^(8/10))*C2</f>
        <v>43.527528164806206</v>
      </c>
      <c r="H2" s="10"/>
      <c r="I2" s="10"/>
      <c r="Q2" t="s">
        <v>73</v>
      </c>
      <c r="R2">
        <f>10^(3/10)</f>
        <v>1.9952623149688797</v>
      </c>
    </row>
    <row r="3" spans="1:18" x14ac:dyDescent="0.25">
      <c r="A3">
        <v>2</v>
      </c>
      <c r="B3" s="10">
        <v>15</v>
      </c>
      <c r="C3" s="9">
        <v>31.5</v>
      </c>
      <c r="D3" s="9">
        <f t="shared" ref="D3:D27" si="0">(2^(-1/10))*C3</f>
        <v>29.390539233409434</v>
      </c>
      <c r="E3" s="9">
        <f t="shared" ref="E3:E27" si="1">(2^(1/10))*C3</f>
        <v>33.760864069893231</v>
      </c>
      <c r="F3" s="9">
        <f t="shared" ref="F3:F27" si="2">(2^(-4/10))*C3</f>
        <v>23.872535922538773</v>
      </c>
      <c r="G3" s="9">
        <f t="shared" ref="G3:G27" si="3">(2^(8/10))*C3</f>
        <v>54.844685487655823</v>
      </c>
      <c r="H3" s="10"/>
      <c r="I3" s="9"/>
      <c r="Q3" t="s">
        <v>74</v>
      </c>
      <c r="R3">
        <v>3</v>
      </c>
    </row>
    <row r="4" spans="1:18" x14ac:dyDescent="0.25">
      <c r="A4">
        <v>3</v>
      </c>
      <c r="B4" s="10">
        <v>16</v>
      </c>
      <c r="C4" s="10">
        <v>40</v>
      </c>
      <c r="D4" s="9">
        <f t="shared" si="0"/>
        <v>37.321319661472295</v>
      </c>
      <c r="E4" s="9">
        <f t="shared" si="1"/>
        <v>42.870938501451725</v>
      </c>
      <c r="F4" s="9">
        <f t="shared" si="2"/>
        <v>30.314331330207963</v>
      </c>
      <c r="G4" s="9">
        <f t="shared" si="3"/>
        <v>69.64404506368993</v>
      </c>
      <c r="H4" s="10"/>
      <c r="I4" s="10"/>
    </row>
    <row r="5" spans="1:18" x14ac:dyDescent="0.25">
      <c r="A5">
        <v>4</v>
      </c>
      <c r="B5" s="10">
        <v>17</v>
      </c>
      <c r="C5" s="10">
        <v>50</v>
      </c>
      <c r="D5" s="9">
        <f t="shared" si="0"/>
        <v>46.65164957684037</v>
      </c>
      <c r="E5" s="9">
        <f t="shared" si="1"/>
        <v>53.588673126814655</v>
      </c>
      <c r="F5" s="9">
        <f t="shared" si="2"/>
        <v>37.892914162759958</v>
      </c>
      <c r="G5" s="9">
        <f t="shared" si="3"/>
        <v>87.055056329612412</v>
      </c>
      <c r="H5" s="10"/>
      <c r="I5" s="10"/>
    </row>
    <row r="6" spans="1:18" x14ac:dyDescent="0.25">
      <c r="A6">
        <v>5</v>
      </c>
      <c r="B6" s="10">
        <v>18</v>
      </c>
      <c r="C6" s="10">
        <v>63</v>
      </c>
      <c r="D6" s="9">
        <f t="shared" si="0"/>
        <v>58.781078466818869</v>
      </c>
      <c r="E6" s="9">
        <f t="shared" si="1"/>
        <v>67.521728139786461</v>
      </c>
      <c r="F6" s="9">
        <f t="shared" si="2"/>
        <v>47.745071845077547</v>
      </c>
      <c r="G6" s="9">
        <f t="shared" si="3"/>
        <v>109.68937097531165</v>
      </c>
      <c r="H6" s="10"/>
      <c r="I6" s="10"/>
    </row>
    <row r="7" spans="1:18" x14ac:dyDescent="0.25">
      <c r="A7">
        <v>6</v>
      </c>
      <c r="B7" s="10">
        <v>19</v>
      </c>
      <c r="C7" s="10">
        <v>80</v>
      </c>
      <c r="D7" s="9">
        <f t="shared" si="0"/>
        <v>74.642639322944589</v>
      </c>
      <c r="E7" s="9">
        <f t="shared" si="1"/>
        <v>85.74187700290345</v>
      </c>
      <c r="F7" s="9">
        <f t="shared" si="2"/>
        <v>60.628662660415927</v>
      </c>
      <c r="G7" s="9">
        <f t="shared" si="3"/>
        <v>139.28809012737986</v>
      </c>
      <c r="H7" s="10"/>
      <c r="I7" s="10"/>
    </row>
    <row r="8" spans="1:18" x14ac:dyDescent="0.25">
      <c r="A8">
        <v>7</v>
      </c>
      <c r="B8" s="10">
        <v>20</v>
      </c>
      <c r="C8" s="10">
        <v>100</v>
      </c>
      <c r="D8" s="9">
        <f t="shared" si="0"/>
        <v>93.30329915368074</v>
      </c>
      <c r="E8" s="9">
        <f t="shared" si="1"/>
        <v>107.17734625362931</v>
      </c>
      <c r="F8" s="9">
        <f t="shared" si="2"/>
        <v>75.785828325519915</v>
      </c>
      <c r="G8" s="9">
        <f t="shared" si="3"/>
        <v>174.11011265922482</v>
      </c>
      <c r="H8" s="10"/>
      <c r="I8" s="10"/>
    </row>
    <row r="9" spans="1:18" x14ac:dyDescent="0.25">
      <c r="A9">
        <v>8</v>
      </c>
      <c r="B9" s="10">
        <v>21</v>
      </c>
      <c r="C9" s="10">
        <v>125</v>
      </c>
      <c r="D9" s="9">
        <f t="shared" si="0"/>
        <v>116.62912394210093</v>
      </c>
      <c r="E9" s="9">
        <f t="shared" si="1"/>
        <v>133.97168281703665</v>
      </c>
      <c r="F9" s="9">
        <f t="shared" si="2"/>
        <v>94.732285406899891</v>
      </c>
      <c r="G9" s="9">
        <f t="shared" si="3"/>
        <v>217.63764082403102</v>
      </c>
      <c r="H9" s="10"/>
      <c r="I9" s="10"/>
    </row>
    <row r="10" spans="1:18" x14ac:dyDescent="0.25">
      <c r="A10">
        <v>9</v>
      </c>
      <c r="B10" s="1">
        <v>22</v>
      </c>
      <c r="C10" s="1">
        <v>160</v>
      </c>
      <c r="D10" s="9">
        <f t="shared" si="0"/>
        <v>149.28527864588918</v>
      </c>
      <c r="E10" s="9">
        <f t="shared" si="1"/>
        <v>171.4837540058069</v>
      </c>
      <c r="F10" s="9">
        <f t="shared" si="2"/>
        <v>121.25732532083185</v>
      </c>
      <c r="G10" s="9">
        <f t="shared" si="3"/>
        <v>278.57618025475972</v>
      </c>
      <c r="H10" s="1"/>
      <c r="I10" s="9"/>
    </row>
    <row r="11" spans="1:18" x14ac:dyDescent="0.25">
      <c r="A11">
        <v>10</v>
      </c>
      <c r="B11" s="1">
        <v>23</v>
      </c>
      <c r="C11" s="1">
        <v>200</v>
      </c>
      <c r="D11" s="9">
        <f t="shared" si="0"/>
        <v>186.60659830736148</v>
      </c>
      <c r="E11" s="9">
        <f t="shared" si="1"/>
        <v>214.35469250725862</v>
      </c>
      <c r="F11" s="9">
        <f t="shared" si="2"/>
        <v>151.57165665103983</v>
      </c>
      <c r="G11" s="9">
        <f t="shared" si="3"/>
        <v>348.22022531844965</v>
      </c>
      <c r="H11" s="1"/>
      <c r="I11" s="9"/>
    </row>
    <row r="12" spans="1:18" x14ac:dyDescent="0.25">
      <c r="A12">
        <v>11</v>
      </c>
      <c r="B12" s="1">
        <v>24</v>
      </c>
      <c r="C12" s="1">
        <v>250</v>
      </c>
      <c r="D12" s="9">
        <f t="shared" si="0"/>
        <v>233.25824788420186</v>
      </c>
      <c r="E12" s="9">
        <f t="shared" si="1"/>
        <v>267.9433656340733</v>
      </c>
      <c r="F12" s="9">
        <f t="shared" si="2"/>
        <v>189.46457081379978</v>
      </c>
      <c r="G12" s="9">
        <f t="shared" si="3"/>
        <v>435.27528164806205</v>
      </c>
      <c r="H12" s="1"/>
      <c r="I12" s="9"/>
    </row>
    <row r="13" spans="1:18" x14ac:dyDescent="0.25">
      <c r="A13">
        <v>12</v>
      </c>
      <c r="B13" s="1">
        <v>25</v>
      </c>
      <c r="C13" s="1">
        <v>315</v>
      </c>
      <c r="D13" s="9">
        <f t="shared" si="0"/>
        <v>293.90539233409436</v>
      </c>
      <c r="E13" s="9">
        <f t="shared" si="1"/>
        <v>337.60864069893233</v>
      </c>
      <c r="F13" s="9">
        <f t="shared" si="2"/>
        <v>238.72535922538771</v>
      </c>
      <c r="G13" s="9">
        <f t="shared" si="3"/>
        <v>548.44685487655818</v>
      </c>
      <c r="H13" s="1"/>
      <c r="I13" s="9"/>
    </row>
    <row r="14" spans="1:18" x14ac:dyDescent="0.25">
      <c r="A14">
        <v>13</v>
      </c>
      <c r="B14" s="1">
        <v>26</v>
      </c>
      <c r="C14" s="1">
        <v>400</v>
      </c>
      <c r="D14" s="9">
        <f t="shared" si="0"/>
        <v>373.21319661472296</v>
      </c>
      <c r="E14" s="9">
        <f t="shared" si="1"/>
        <v>428.70938501451724</v>
      </c>
      <c r="F14" s="9">
        <f t="shared" si="2"/>
        <v>303.14331330207966</v>
      </c>
      <c r="G14" s="9">
        <f t="shared" si="3"/>
        <v>696.4404506368993</v>
      </c>
      <c r="H14" s="1"/>
      <c r="I14" s="9"/>
    </row>
    <row r="15" spans="1:18" x14ac:dyDescent="0.25">
      <c r="A15">
        <v>14</v>
      </c>
      <c r="B15" s="1">
        <v>27</v>
      </c>
      <c r="C15" s="1">
        <v>500</v>
      </c>
      <c r="D15" s="9">
        <f t="shared" si="0"/>
        <v>466.51649576840373</v>
      </c>
      <c r="E15" s="9">
        <f t="shared" si="1"/>
        <v>535.8867312681466</v>
      </c>
      <c r="F15" s="9">
        <f t="shared" si="2"/>
        <v>378.92914162759956</v>
      </c>
      <c r="G15" s="9">
        <f t="shared" si="3"/>
        <v>870.5505632961241</v>
      </c>
      <c r="H15" s="1"/>
      <c r="I15" s="9"/>
    </row>
    <row r="16" spans="1:18" x14ac:dyDescent="0.25">
      <c r="A16">
        <v>15</v>
      </c>
      <c r="B16" s="1">
        <v>28</v>
      </c>
      <c r="C16" s="10">
        <v>630</v>
      </c>
      <c r="D16" s="9">
        <f t="shared" si="0"/>
        <v>587.81078466818872</v>
      </c>
      <c r="E16" s="9">
        <f t="shared" si="1"/>
        <v>675.21728139786467</v>
      </c>
      <c r="F16" s="9">
        <f t="shared" si="2"/>
        <v>477.45071845077541</v>
      </c>
      <c r="G16" s="9">
        <f t="shared" si="3"/>
        <v>1096.8937097531164</v>
      </c>
      <c r="H16" s="1"/>
      <c r="I16" s="9"/>
    </row>
    <row r="17" spans="1:10" x14ac:dyDescent="0.25">
      <c r="A17">
        <v>16</v>
      </c>
      <c r="B17" s="10">
        <v>29</v>
      </c>
      <c r="C17" s="10">
        <v>800</v>
      </c>
      <c r="D17" s="9">
        <f t="shared" si="0"/>
        <v>746.42639322944592</v>
      </c>
      <c r="E17" s="9">
        <f t="shared" si="1"/>
        <v>857.41877002903448</v>
      </c>
      <c r="F17" s="9">
        <f t="shared" si="2"/>
        <v>606.28662660415932</v>
      </c>
      <c r="G17" s="9">
        <f t="shared" si="3"/>
        <v>1392.8809012737986</v>
      </c>
      <c r="H17" s="10"/>
      <c r="I17" s="9"/>
      <c r="J17" s="15"/>
    </row>
    <row r="18" spans="1:10" x14ac:dyDescent="0.25">
      <c r="A18">
        <v>17</v>
      </c>
      <c r="B18" s="10">
        <v>30</v>
      </c>
      <c r="C18" s="10">
        <v>1000</v>
      </c>
      <c r="D18" s="9">
        <f t="shared" si="0"/>
        <v>933.03299153680746</v>
      </c>
      <c r="E18" s="9">
        <f t="shared" si="1"/>
        <v>1071.7734625362932</v>
      </c>
      <c r="F18" s="9">
        <f t="shared" si="2"/>
        <v>757.85828325519913</v>
      </c>
      <c r="G18" s="9">
        <f t="shared" si="3"/>
        <v>1741.1011265922482</v>
      </c>
      <c r="H18" s="10"/>
      <c r="I18" s="9"/>
      <c r="J18" s="15"/>
    </row>
    <row r="19" spans="1:10" x14ac:dyDescent="0.25">
      <c r="A19">
        <v>18</v>
      </c>
      <c r="B19" s="10">
        <v>31</v>
      </c>
      <c r="C19" s="10">
        <v>1250</v>
      </c>
      <c r="D19" s="9">
        <f t="shared" si="0"/>
        <v>1166.2912394210093</v>
      </c>
      <c r="E19" s="9">
        <f t="shared" si="1"/>
        <v>1339.7168281703664</v>
      </c>
      <c r="F19" s="9">
        <f t="shared" si="2"/>
        <v>947.32285406899894</v>
      </c>
      <c r="G19" s="9">
        <f t="shared" si="3"/>
        <v>2176.3764082403104</v>
      </c>
      <c r="H19" s="10"/>
      <c r="I19" s="9"/>
      <c r="J19" s="15"/>
    </row>
    <row r="20" spans="1:10" s="15" customFormat="1" x14ac:dyDescent="0.25">
      <c r="A20" s="15">
        <v>19</v>
      </c>
      <c r="B20" s="10">
        <v>32</v>
      </c>
      <c r="C20" s="10">
        <v>1600</v>
      </c>
      <c r="D20" s="9">
        <f t="shared" si="0"/>
        <v>1492.8527864588918</v>
      </c>
      <c r="E20" s="9">
        <f t="shared" si="1"/>
        <v>1714.837540058069</v>
      </c>
      <c r="F20" s="9">
        <f t="shared" si="2"/>
        <v>1212.5732532083186</v>
      </c>
      <c r="G20" s="9">
        <f t="shared" si="3"/>
        <v>2785.7618025475972</v>
      </c>
      <c r="H20" s="10"/>
      <c r="I20" s="9"/>
    </row>
    <row r="21" spans="1:10" s="15" customFormat="1" x14ac:dyDescent="0.25">
      <c r="A21" s="15">
        <v>20</v>
      </c>
      <c r="B21" s="10">
        <v>33</v>
      </c>
      <c r="C21" s="10">
        <v>2000</v>
      </c>
      <c r="D21" s="9">
        <f t="shared" si="0"/>
        <v>1866.0659830736149</v>
      </c>
      <c r="E21" s="9">
        <f t="shared" si="1"/>
        <v>2143.5469250725864</v>
      </c>
      <c r="F21" s="9">
        <f t="shared" si="2"/>
        <v>1515.7165665103983</v>
      </c>
      <c r="G21" s="9">
        <f t="shared" si="3"/>
        <v>3482.2022531844964</v>
      </c>
      <c r="H21" s="10"/>
      <c r="I21" s="9"/>
    </row>
    <row r="22" spans="1:10" s="12" customFormat="1" ht="14.25" customHeight="1" x14ac:dyDescent="0.25">
      <c r="A22" s="12">
        <v>21</v>
      </c>
      <c r="B22" s="13">
        <v>34</v>
      </c>
      <c r="C22" s="13">
        <v>2500</v>
      </c>
      <c r="D22" s="9">
        <f t="shared" si="0"/>
        <v>2332.5824788420186</v>
      </c>
      <c r="E22" s="9">
        <f t="shared" si="1"/>
        <v>2679.4336563407328</v>
      </c>
      <c r="F22" s="9">
        <f t="shared" si="2"/>
        <v>1894.6457081379979</v>
      </c>
      <c r="G22" s="9">
        <f t="shared" si="3"/>
        <v>4352.7528164806208</v>
      </c>
      <c r="H22" s="13"/>
      <c r="I22" s="14"/>
    </row>
    <row r="23" spans="1:10" s="15" customFormat="1" x14ac:dyDescent="0.25">
      <c r="A23" s="15">
        <v>22</v>
      </c>
      <c r="B23" s="10">
        <v>35</v>
      </c>
      <c r="C23" s="10">
        <v>3150</v>
      </c>
      <c r="D23" s="9">
        <f t="shared" si="0"/>
        <v>2939.0539233409431</v>
      </c>
      <c r="E23" s="9">
        <f t="shared" si="1"/>
        <v>3376.0864069893232</v>
      </c>
      <c r="F23" s="9">
        <f t="shared" si="2"/>
        <v>2387.2535922538773</v>
      </c>
      <c r="G23" s="9">
        <f t="shared" si="3"/>
        <v>5484.4685487655815</v>
      </c>
      <c r="H23" s="10"/>
      <c r="I23" s="9"/>
    </row>
    <row r="24" spans="1:10" s="15" customFormat="1" ht="15.75" customHeight="1" x14ac:dyDescent="0.25">
      <c r="A24" s="15">
        <v>23</v>
      </c>
      <c r="B24" s="10">
        <v>36</v>
      </c>
      <c r="C24" s="10">
        <v>4000</v>
      </c>
      <c r="D24" s="9">
        <f t="shared" si="0"/>
        <v>3732.1319661472298</v>
      </c>
      <c r="E24" s="9">
        <f t="shared" si="1"/>
        <v>4287.0938501451728</v>
      </c>
      <c r="F24" s="9">
        <f t="shared" si="2"/>
        <v>3031.4331330207965</v>
      </c>
      <c r="G24" s="9">
        <f t="shared" si="3"/>
        <v>6964.4045063689928</v>
      </c>
      <c r="H24" s="10"/>
      <c r="I24" s="9"/>
    </row>
    <row r="25" spans="1:10" s="15" customFormat="1" x14ac:dyDescent="0.25">
      <c r="A25" s="15">
        <v>24</v>
      </c>
      <c r="B25" s="10">
        <v>37</v>
      </c>
      <c r="C25" s="10">
        <v>5000</v>
      </c>
      <c r="D25" s="9">
        <f t="shared" si="0"/>
        <v>4665.1649576840373</v>
      </c>
      <c r="E25" s="9">
        <f t="shared" si="1"/>
        <v>5358.8673126814656</v>
      </c>
      <c r="F25" s="9">
        <f t="shared" si="2"/>
        <v>3789.2914162759957</v>
      </c>
      <c r="G25" s="9">
        <f t="shared" si="3"/>
        <v>8705.5056329612416</v>
      </c>
      <c r="H25" s="10"/>
      <c r="I25" s="9"/>
    </row>
    <row r="26" spans="1:10" s="15" customFormat="1" x14ac:dyDescent="0.25">
      <c r="A26" s="15">
        <v>25</v>
      </c>
      <c r="B26" s="10">
        <v>38</v>
      </c>
      <c r="C26" s="10">
        <v>6300</v>
      </c>
      <c r="D26" s="9">
        <f t="shared" si="0"/>
        <v>5878.1078466818863</v>
      </c>
      <c r="E26" s="9">
        <f t="shared" si="1"/>
        <v>6752.1728139786464</v>
      </c>
      <c r="F26" s="9">
        <f t="shared" si="2"/>
        <v>4774.5071845077546</v>
      </c>
      <c r="G26" s="9">
        <f t="shared" si="3"/>
        <v>10968.937097531163</v>
      </c>
      <c r="H26" s="10"/>
      <c r="I26" s="9"/>
    </row>
    <row r="27" spans="1:10" s="15" customFormat="1" x14ac:dyDescent="0.25">
      <c r="A27" s="15">
        <v>26</v>
      </c>
      <c r="B27" s="10">
        <v>39</v>
      </c>
      <c r="C27" s="10">
        <v>8000</v>
      </c>
      <c r="D27" s="9">
        <f t="shared" si="0"/>
        <v>7464.2639322944597</v>
      </c>
      <c r="E27" s="9">
        <f t="shared" si="1"/>
        <v>8574.1877002903457</v>
      </c>
      <c r="F27" s="9">
        <f t="shared" si="2"/>
        <v>6062.866266041593</v>
      </c>
      <c r="G27" s="9">
        <f t="shared" si="3"/>
        <v>13928.809012737986</v>
      </c>
      <c r="H27" s="10"/>
      <c r="I27" s="9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79464-CDB9-47EB-8DFA-611BE494B504}">
  <dimension ref="A1:N31"/>
  <sheetViews>
    <sheetView tabSelected="1" topLeftCell="E1" workbookViewId="0">
      <pane ySplit="1" topLeftCell="A11" activePane="bottomLeft" state="frozen"/>
      <selection pane="bottomLeft" activeCell="L29" sqref="L29"/>
    </sheetView>
  </sheetViews>
  <sheetFormatPr defaultRowHeight="15" x14ac:dyDescent="0.25"/>
  <cols>
    <col min="2" max="2" width="14.7109375" bestFit="1" customWidth="1"/>
    <col min="3" max="3" width="13.28515625" bestFit="1" customWidth="1"/>
    <col min="4" max="4" width="25.85546875" bestFit="1" customWidth="1"/>
    <col min="5" max="5" width="18.85546875" bestFit="1" customWidth="1"/>
    <col min="6" max="6" width="25.28515625" bestFit="1" customWidth="1"/>
    <col min="10" max="10" width="25.5703125" bestFit="1" customWidth="1"/>
    <col min="11" max="11" width="25.28515625" bestFit="1" customWidth="1"/>
    <col min="12" max="12" width="25.5703125" bestFit="1" customWidth="1"/>
    <col min="13" max="13" width="25.7109375" bestFit="1" customWidth="1"/>
  </cols>
  <sheetData>
    <row r="1" spans="1:14" x14ac:dyDescent="0.25">
      <c r="A1" s="17" t="s">
        <v>80</v>
      </c>
      <c r="B1" s="17" t="s">
        <v>81</v>
      </c>
      <c r="C1" s="17" t="s">
        <v>56</v>
      </c>
      <c r="D1" s="17" t="s">
        <v>71</v>
      </c>
      <c r="E1" s="17" t="s">
        <v>72</v>
      </c>
      <c r="F1" s="17" t="s">
        <v>58</v>
      </c>
      <c r="H1" s="1"/>
      <c r="I1" s="2" t="s">
        <v>82</v>
      </c>
      <c r="J1" s="2" t="s">
        <v>83</v>
      </c>
      <c r="K1" s="2" t="s">
        <v>57</v>
      </c>
      <c r="L1" s="2" t="s">
        <v>58</v>
      </c>
      <c r="M1" s="2" t="s">
        <v>84</v>
      </c>
      <c r="N1" s="2" t="s">
        <v>65</v>
      </c>
    </row>
    <row r="2" spans="1:14" x14ac:dyDescent="0.25">
      <c r="A2" s="19"/>
      <c r="B2">
        <v>1</v>
      </c>
      <c r="C2">
        <v>14</v>
      </c>
      <c r="D2" s="4">
        <v>22.281273453343641</v>
      </c>
      <c r="E2" s="4">
        <v>25</v>
      </c>
      <c r="F2" s="4">
        <v>28.050461357549082</v>
      </c>
      <c r="H2" s="1"/>
      <c r="I2" s="5">
        <v>1</v>
      </c>
      <c r="J2" s="5">
        <v>1</v>
      </c>
      <c r="K2" s="5">
        <v>22</v>
      </c>
      <c r="L2" s="5">
        <v>45</v>
      </c>
      <c r="M2" s="1">
        <v>150</v>
      </c>
      <c r="N2" s="18">
        <v>-2.42</v>
      </c>
    </row>
    <row r="3" spans="1:14" x14ac:dyDescent="0.25">
      <c r="A3" s="19"/>
      <c r="B3">
        <v>2</v>
      </c>
      <c r="C3">
        <v>15</v>
      </c>
      <c r="D3" s="4">
        <v>28.074404551212986</v>
      </c>
      <c r="E3" s="4">
        <v>31.5</v>
      </c>
      <c r="F3" s="4">
        <v>35.343581310511844</v>
      </c>
      <c r="H3" s="1"/>
      <c r="I3" s="5">
        <v>2</v>
      </c>
      <c r="J3" s="5">
        <v>30</v>
      </c>
      <c r="K3" s="5">
        <v>45</v>
      </c>
      <c r="L3" s="5">
        <v>90</v>
      </c>
      <c r="M3" s="1">
        <v>190</v>
      </c>
      <c r="N3" s="18">
        <v>-1.27</v>
      </c>
    </row>
    <row r="4" spans="1:14" x14ac:dyDescent="0.25">
      <c r="A4" s="29"/>
      <c r="B4" s="23">
        <v>3</v>
      </c>
      <c r="C4" s="23">
        <v>16</v>
      </c>
      <c r="D4" s="24">
        <v>35</v>
      </c>
      <c r="E4" s="24">
        <v>40</v>
      </c>
      <c r="F4" s="24">
        <v>44.880738172078537</v>
      </c>
      <c r="H4" s="1"/>
      <c r="I4" s="5">
        <v>3</v>
      </c>
      <c r="J4" s="5">
        <v>60</v>
      </c>
      <c r="K4" s="5">
        <v>90</v>
      </c>
      <c r="L4" s="5">
        <v>180</v>
      </c>
      <c r="M4" s="1">
        <v>381</v>
      </c>
      <c r="N4" s="18">
        <v>1.26</v>
      </c>
    </row>
    <row r="5" spans="1:14" x14ac:dyDescent="0.25">
      <c r="A5" s="29"/>
      <c r="B5" s="23">
        <v>4</v>
      </c>
      <c r="C5" s="23">
        <v>17</v>
      </c>
      <c r="D5" s="24">
        <v>44.562546906687281</v>
      </c>
      <c r="E5" s="24">
        <v>50</v>
      </c>
      <c r="F5" s="24">
        <v>56.100922715098164</v>
      </c>
      <c r="H5" s="1"/>
      <c r="I5" s="5">
        <v>4</v>
      </c>
      <c r="J5" s="5">
        <v>80</v>
      </c>
      <c r="K5" s="5">
        <v>180</v>
      </c>
      <c r="L5" s="5">
        <v>353</v>
      </c>
      <c r="M5" s="1">
        <v>535</v>
      </c>
      <c r="N5" s="18">
        <v>6.69</v>
      </c>
    </row>
    <row r="6" spans="1:14" x14ac:dyDescent="0.25">
      <c r="A6" s="29"/>
      <c r="B6" s="23">
        <v>5</v>
      </c>
      <c r="C6" s="23">
        <v>18</v>
      </c>
      <c r="D6" s="24">
        <v>56.148809102425972</v>
      </c>
      <c r="E6" s="24">
        <v>63</v>
      </c>
      <c r="F6" s="24">
        <v>70.687162621023688</v>
      </c>
      <c r="H6" s="1"/>
      <c r="I6" s="5">
        <v>5</v>
      </c>
      <c r="J6" s="5">
        <v>153</v>
      </c>
      <c r="K6" s="5">
        <v>353</v>
      </c>
      <c r="L6" s="5">
        <v>707</v>
      </c>
      <c r="M6" s="1">
        <v>907</v>
      </c>
      <c r="N6" s="18">
        <v>15.62</v>
      </c>
    </row>
    <row r="7" spans="1:14" x14ac:dyDescent="0.25">
      <c r="A7" s="29"/>
      <c r="B7" s="23">
        <v>6</v>
      </c>
      <c r="C7" s="23">
        <v>19</v>
      </c>
      <c r="D7" s="24">
        <v>71.300075050699647</v>
      </c>
      <c r="E7" s="24">
        <v>80</v>
      </c>
      <c r="F7" s="24">
        <v>89.761476344157074</v>
      </c>
      <c r="H7" s="1"/>
      <c r="I7" s="5">
        <v>6</v>
      </c>
      <c r="J7" s="5">
        <v>507</v>
      </c>
      <c r="K7" s="5">
        <v>707</v>
      </c>
      <c r="L7" s="5">
        <v>1403</v>
      </c>
      <c r="M7" s="1">
        <v>1603</v>
      </c>
      <c r="N7" s="18">
        <v>23.29</v>
      </c>
    </row>
    <row r="8" spans="1:14" x14ac:dyDescent="0.25">
      <c r="A8" s="34">
        <v>1</v>
      </c>
      <c r="B8" s="20">
        <v>7</v>
      </c>
      <c r="C8" s="20">
        <v>20</v>
      </c>
      <c r="D8" s="21">
        <v>90</v>
      </c>
      <c r="E8" s="21">
        <v>100</v>
      </c>
      <c r="F8" s="22">
        <v>111</v>
      </c>
      <c r="H8" s="1"/>
      <c r="I8" s="5">
        <v>7</v>
      </c>
      <c r="J8" s="5">
        <v>1203</v>
      </c>
      <c r="K8" s="5">
        <v>1403</v>
      </c>
      <c r="L8" s="5">
        <v>2810</v>
      </c>
      <c r="M8" s="1">
        <v>3010</v>
      </c>
      <c r="N8" s="18">
        <v>22.07</v>
      </c>
    </row>
    <row r="9" spans="1:14" x14ac:dyDescent="0.25">
      <c r="A9" s="35"/>
      <c r="B9" s="26">
        <v>8</v>
      </c>
      <c r="C9" s="26">
        <v>21</v>
      </c>
      <c r="D9" s="27">
        <v>111.40636726671819</v>
      </c>
      <c r="E9" s="27">
        <v>125</v>
      </c>
      <c r="F9" s="28">
        <v>140.25230678774543</v>
      </c>
      <c r="H9" s="1"/>
      <c r="I9" s="5">
        <v>8</v>
      </c>
      <c r="J9" s="5">
        <v>2610</v>
      </c>
      <c r="K9" s="5">
        <v>2810</v>
      </c>
      <c r="L9" s="5">
        <v>8200</v>
      </c>
      <c r="M9" s="1">
        <v>8400</v>
      </c>
      <c r="N9" s="18">
        <v>21.03</v>
      </c>
    </row>
    <row r="10" spans="1:14" x14ac:dyDescent="0.25">
      <c r="A10" s="34">
        <v>2</v>
      </c>
      <c r="B10" s="20">
        <v>9</v>
      </c>
      <c r="C10" s="20">
        <v>22</v>
      </c>
      <c r="D10" s="21">
        <v>140</v>
      </c>
      <c r="E10" s="21">
        <v>160</v>
      </c>
      <c r="F10" s="22">
        <v>179.52295268831415</v>
      </c>
    </row>
    <row r="11" spans="1:14" x14ac:dyDescent="0.25">
      <c r="A11" s="35"/>
      <c r="B11" s="26">
        <v>10</v>
      </c>
      <c r="C11" s="26">
        <v>23</v>
      </c>
      <c r="D11" s="27">
        <v>180</v>
      </c>
      <c r="E11" s="27">
        <v>200</v>
      </c>
      <c r="F11" s="28">
        <v>223</v>
      </c>
    </row>
    <row r="12" spans="1:14" x14ac:dyDescent="0.25">
      <c r="A12" s="34">
        <v>3</v>
      </c>
      <c r="B12" s="20">
        <v>11</v>
      </c>
      <c r="C12" s="20">
        <v>24</v>
      </c>
      <c r="D12" s="21">
        <v>222.81273453343638</v>
      </c>
      <c r="E12" s="21">
        <v>250</v>
      </c>
      <c r="F12" s="22">
        <v>280.50461357549085</v>
      </c>
      <c r="I12" s="2" t="s">
        <v>82</v>
      </c>
      <c r="J12" s="2" t="s">
        <v>83</v>
      </c>
      <c r="K12" s="2" t="s">
        <v>57</v>
      </c>
      <c r="L12" s="2" t="s">
        <v>58</v>
      </c>
      <c r="M12" s="2" t="s">
        <v>84</v>
      </c>
      <c r="N12" s="2" t="s">
        <v>65</v>
      </c>
    </row>
    <row r="13" spans="1:14" x14ac:dyDescent="0.25">
      <c r="A13" s="35"/>
      <c r="B13" s="26">
        <v>12</v>
      </c>
      <c r="C13" s="26">
        <v>25</v>
      </c>
      <c r="D13" s="27">
        <v>280.74404551212984</v>
      </c>
      <c r="E13" s="27">
        <v>315</v>
      </c>
      <c r="F13" s="28">
        <v>353.43581310511843</v>
      </c>
      <c r="I13" s="5">
        <v>1</v>
      </c>
      <c r="J13" s="5">
        <v>1</v>
      </c>
      <c r="K13" s="5">
        <v>35</v>
      </c>
      <c r="L13" s="5">
        <v>71</v>
      </c>
      <c r="M13" s="1">
        <v>171</v>
      </c>
      <c r="N13" s="18">
        <v>-2.42</v>
      </c>
    </row>
    <row r="14" spans="1:14" x14ac:dyDescent="0.25">
      <c r="A14" s="34">
        <v>4</v>
      </c>
      <c r="B14" s="20">
        <v>13</v>
      </c>
      <c r="C14" s="20">
        <v>26</v>
      </c>
      <c r="D14" s="21">
        <v>353</v>
      </c>
      <c r="E14" s="21">
        <v>400</v>
      </c>
      <c r="F14" s="22">
        <v>448.80738172078532</v>
      </c>
      <c r="I14" s="5">
        <v>2</v>
      </c>
      <c r="J14" s="5">
        <v>30</v>
      </c>
      <c r="K14" s="5">
        <v>71</v>
      </c>
      <c r="L14" s="5">
        <v>140</v>
      </c>
      <c r="M14" s="1">
        <v>240</v>
      </c>
      <c r="N14" s="18">
        <v>-1.27</v>
      </c>
    </row>
    <row r="15" spans="1:14" x14ac:dyDescent="0.25">
      <c r="A15" s="35"/>
      <c r="B15" s="26">
        <v>14</v>
      </c>
      <c r="C15" s="26">
        <v>27</v>
      </c>
      <c r="D15" s="27">
        <v>449</v>
      </c>
      <c r="E15" s="27">
        <v>500</v>
      </c>
      <c r="F15" s="28">
        <v>561.0092271509817</v>
      </c>
      <c r="I15" s="5">
        <v>3</v>
      </c>
      <c r="J15" s="5">
        <v>90</v>
      </c>
      <c r="K15" s="5">
        <v>140</v>
      </c>
      <c r="L15" s="5">
        <v>281</v>
      </c>
      <c r="M15" s="1">
        <v>381</v>
      </c>
      <c r="N15" s="18">
        <v>1.26</v>
      </c>
    </row>
    <row r="16" spans="1:14" x14ac:dyDescent="0.25">
      <c r="A16" s="34">
        <v>5</v>
      </c>
      <c r="B16" s="20">
        <v>15</v>
      </c>
      <c r="C16" s="20">
        <v>28</v>
      </c>
      <c r="D16" s="21">
        <v>561.48809102425969</v>
      </c>
      <c r="E16" s="21">
        <v>630</v>
      </c>
      <c r="F16" s="22">
        <v>706.87162621023685</v>
      </c>
      <c r="I16" s="5">
        <v>4</v>
      </c>
      <c r="J16" s="5">
        <v>180</v>
      </c>
      <c r="K16" s="5">
        <v>281</v>
      </c>
      <c r="L16" s="5">
        <v>561</v>
      </c>
      <c r="M16" s="1">
        <v>761</v>
      </c>
      <c r="N16" s="18">
        <v>6.69</v>
      </c>
    </row>
    <row r="17" spans="1:14" x14ac:dyDescent="0.25">
      <c r="A17" s="36"/>
      <c r="B17" s="23">
        <v>16</v>
      </c>
      <c r="C17" s="23">
        <v>29</v>
      </c>
      <c r="D17" s="24">
        <v>707</v>
      </c>
      <c r="E17" s="24">
        <v>800</v>
      </c>
      <c r="F17" s="25">
        <v>897.61476344157063</v>
      </c>
      <c r="I17" s="5">
        <v>5</v>
      </c>
      <c r="J17" s="5">
        <v>361</v>
      </c>
      <c r="K17" s="5">
        <v>561</v>
      </c>
      <c r="L17" s="5">
        <v>1100</v>
      </c>
      <c r="M17" s="1">
        <v>1300</v>
      </c>
      <c r="N17" s="18">
        <v>15.62</v>
      </c>
    </row>
    <row r="18" spans="1:14" x14ac:dyDescent="0.25">
      <c r="A18" s="35"/>
      <c r="B18" s="26">
        <v>17</v>
      </c>
      <c r="C18" s="26">
        <v>30</v>
      </c>
      <c r="D18" s="27">
        <v>898</v>
      </c>
      <c r="E18" s="27">
        <v>1000</v>
      </c>
      <c r="F18" s="28">
        <v>1100</v>
      </c>
      <c r="I18" s="5">
        <v>6</v>
      </c>
      <c r="J18" s="5">
        <v>900</v>
      </c>
      <c r="K18" s="5">
        <v>1100</v>
      </c>
      <c r="L18" s="5">
        <v>2220</v>
      </c>
      <c r="M18" s="1">
        <v>2420</v>
      </c>
      <c r="N18" s="18">
        <v>23.29</v>
      </c>
    </row>
    <row r="19" spans="1:14" x14ac:dyDescent="0.25">
      <c r="A19" s="34">
        <v>6</v>
      </c>
      <c r="B19" s="20">
        <v>18</v>
      </c>
      <c r="C19" s="20">
        <v>31</v>
      </c>
      <c r="D19" s="21">
        <v>1100</v>
      </c>
      <c r="E19" s="21">
        <v>1250</v>
      </c>
      <c r="F19" s="22">
        <v>1402.5230678774542</v>
      </c>
      <c r="I19" s="5">
        <v>7</v>
      </c>
      <c r="J19" s="5">
        <v>2020</v>
      </c>
      <c r="K19" s="5">
        <v>2220</v>
      </c>
      <c r="L19" s="5">
        <v>4450</v>
      </c>
      <c r="M19" s="1">
        <v>4650</v>
      </c>
      <c r="N19" s="18">
        <v>22.07</v>
      </c>
    </row>
    <row r="20" spans="1:14" x14ac:dyDescent="0.25">
      <c r="A20" s="36"/>
      <c r="B20" s="23">
        <v>19</v>
      </c>
      <c r="C20" s="23">
        <v>32</v>
      </c>
      <c r="D20" s="24">
        <v>1403</v>
      </c>
      <c r="E20" s="24">
        <v>1600</v>
      </c>
      <c r="F20" s="25">
        <v>1795.2295268831413</v>
      </c>
      <c r="I20" s="5">
        <v>8</v>
      </c>
      <c r="J20" s="5">
        <v>4250</v>
      </c>
      <c r="K20" s="5">
        <v>4450</v>
      </c>
      <c r="L20" s="5">
        <v>8976</v>
      </c>
      <c r="M20" s="1">
        <v>9176</v>
      </c>
      <c r="N20" s="18">
        <v>21.03</v>
      </c>
    </row>
    <row r="21" spans="1:14" x14ac:dyDescent="0.25">
      <c r="A21" s="35"/>
      <c r="B21" s="26">
        <v>20</v>
      </c>
      <c r="C21" s="26">
        <v>33</v>
      </c>
      <c r="D21" s="27">
        <v>1795</v>
      </c>
      <c r="E21" s="27">
        <v>2000</v>
      </c>
      <c r="F21" s="28">
        <v>2220</v>
      </c>
    </row>
    <row r="22" spans="1:14" x14ac:dyDescent="0.25">
      <c r="A22" s="34">
        <v>7</v>
      </c>
      <c r="B22" s="20">
        <v>21</v>
      </c>
      <c r="C22" s="20">
        <v>34</v>
      </c>
      <c r="D22" s="21">
        <v>2220</v>
      </c>
      <c r="E22" s="21">
        <v>2500</v>
      </c>
      <c r="F22" s="22">
        <v>2810</v>
      </c>
    </row>
    <row r="23" spans="1:14" x14ac:dyDescent="0.25">
      <c r="A23" s="36"/>
      <c r="B23" s="23">
        <v>22</v>
      </c>
      <c r="C23" s="23">
        <v>35</v>
      </c>
      <c r="D23" s="24">
        <v>2810</v>
      </c>
      <c r="E23" s="24">
        <v>3150</v>
      </c>
      <c r="F23" s="25">
        <v>3565</v>
      </c>
      <c r="I23" s="2" t="s">
        <v>82</v>
      </c>
      <c r="J23" s="2" t="s">
        <v>83</v>
      </c>
      <c r="K23" s="2" t="s">
        <v>57</v>
      </c>
      <c r="L23" s="2" t="s">
        <v>58</v>
      </c>
      <c r="M23" s="2" t="s">
        <v>84</v>
      </c>
      <c r="N23" s="2" t="s">
        <v>65</v>
      </c>
    </row>
    <row r="24" spans="1:14" x14ac:dyDescent="0.25">
      <c r="A24" s="35"/>
      <c r="B24" s="26">
        <v>23</v>
      </c>
      <c r="C24" s="26">
        <v>36</v>
      </c>
      <c r="D24" s="27">
        <v>3565.0037525349821</v>
      </c>
      <c r="E24" s="27">
        <v>4000</v>
      </c>
      <c r="F24" s="28">
        <v>4450</v>
      </c>
      <c r="I24" s="5">
        <v>1</v>
      </c>
      <c r="J24" s="5">
        <v>10</v>
      </c>
      <c r="K24" s="5">
        <v>90</v>
      </c>
      <c r="L24" s="5">
        <v>140</v>
      </c>
      <c r="M24" s="1">
        <v>240</v>
      </c>
      <c r="N24" s="18">
        <v>0.47</v>
      </c>
    </row>
    <row r="25" spans="1:14" x14ac:dyDescent="0.25">
      <c r="A25" s="34">
        <v>8</v>
      </c>
      <c r="B25" s="20">
        <v>24</v>
      </c>
      <c r="C25" s="20">
        <v>37</v>
      </c>
      <c r="D25" s="21">
        <v>4450</v>
      </c>
      <c r="E25" s="21">
        <v>5000</v>
      </c>
      <c r="F25" s="22">
        <v>5610.0922715098168</v>
      </c>
      <c r="I25" s="5">
        <v>2</v>
      </c>
      <c r="J25" s="5">
        <v>60</v>
      </c>
      <c r="K25" s="5">
        <v>145</v>
      </c>
      <c r="L25" s="5">
        <v>223</v>
      </c>
      <c r="M25" s="1">
        <v>323</v>
      </c>
      <c r="N25" s="18">
        <v>3.16</v>
      </c>
    </row>
    <row r="26" spans="1:14" x14ac:dyDescent="0.25">
      <c r="A26" s="36"/>
      <c r="B26" s="23">
        <v>25</v>
      </c>
      <c r="C26" s="23">
        <v>38</v>
      </c>
      <c r="D26" s="24">
        <v>5610</v>
      </c>
      <c r="E26" s="24">
        <v>6300</v>
      </c>
      <c r="F26" s="25">
        <v>7068.716262102369</v>
      </c>
      <c r="I26" s="5">
        <v>3</v>
      </c>
      <c r="J26" s="5">
        <v>123</v>
      </c>
      <c r="K26" s="5">
        <v>223</v>
      </c>
      <c r="L26" s="5">
        <v>353</v>
      </c>
      <c r="M26" s="1">
        <v>535</v>
      </c>
      <c r="N26" s="18">
        <v>7.6</v>
      </c>
    </row>
    <row r="27" spans="1:14" x14ac:dyDescent="0.25">
      <c r="A27" s="35"/>
      <c r="B27" s="26">
        <v>26</v>
      </c>
      <c r="C27" s="26">
        <v>39</v>
      </c>
      <c r="D27" s="27">
        <v>7069</v>
      </c>
      <c r="E27" s="27">
        <v>8000</v>
      </c>
      <c r="F27" s="28">
        <v>8976.1476344157072</v>
      </c>
      <c r="I27" s="5">
        <v>4</v>
      </c>
      <c r="J27" s="5">
        <v>153</v>
      </c>
      <c r="K27" s="5">
        <v>353</v>
      </c>
      <c r="L27" s="5">
        <v>561</v>
      </c>
      <c r="M27" s="1">
        <v>761</v>
      </c>
      <c r="N27" s="18">
        <v>13.68</v>
      </c>
    </row>
    <row r="28" spans="1:14" x14ac:dyDescent="0.25">
      <c r="I28" s="5">
        <v>5</v>
      </c>
      <c r="J28" s="5">
        <v>361</v>
      </c>
      <c r="K28" s="5">
        <v>561</v>
      </c>
      <c r="L28" s="5">
        <v>1100</v>
      </c>
      <c r="M28" s="1">
        <v>1300</v>
      </c>
      <c r="N28" s="18">
        <v>21.76</v>
      </c>
    </row>
    <row r="29" spans="1:14" x14ac:dyDescent="0.25">
      <c r="I29" s="5">
        <v>6</v>
      </c>
      <c r="J29" s="5">
        <v>900</v>
      </c>
      <c r="K29" s="5">
        <v>1250</v>
      </c>
      <c r="L29" s="5">
        <v>2220</v>
      </c>
      <c r="M29" s="1">
        <v>2420</v>
      </c>
      <c r="N29" s="18">
        <v>22.76</v>
      </c>
    </row>
    <row r="30" spans="1:14" x14ac:dyDescent="0.25">
      <c r="I30" s="5">
        <v>7</v>
      </c>
      <c r="J30" s="5">
        <v>2020</v>
      </c>
      <c r="K30" s="5">
        <v>2220</v>
      </c>
      <c r="L30" s="5">
        <v>4450</v>
      </c>
      <c r="M30" s="1">
        <v>4650</v>
      </c>
      <c r="N30" s="18">
        <v>21.23</v>
      </c>
    </row>
    <row r="31" spans="1:14" x14ac:dyDescent="0.25">
      <c r="I31" s="5">
        <v>8</v>
      </c>
      <c r="J31" s="5">
        <v>4250</v>
      </c>
      <c r="K31" s="5">
        <v>4450</v>
      </c>
      <c r="L31" s="5">
        <v>8976</v>
      </c>
      <c r="M31" s="1">
        <v>9176</v>
      </c>
      <c r="N31" s="18">
        <v>21</v>
      </c>
    </row>
  </sheetData>
  <mergeCells count="8">
    <mergeCell ref="A8:A9"/>
    <mergeCell ref="A14:A15"/>
    <mergeCell ref="A12:A13"/>
    <mergeCell ref="A10:A11"/>
    <mergeCell ref="A25:A27"/>
    <mergeCell ref="A22:A24"/>
    <mergeCell ref="A19:A21"/>
    <mergeCell ref="A16:A18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EF629-05BF-4800-8BE8-A7D2F3A82A32}">
  <dimension ref="A1:C6"/>
  <sheetViews>
    <sheetView workbookViewId="0">
      <selection activeCell="D5" sqref="D5"/>
    </sheetView>
  </sheetViews>
  <sheetFormatPr defaultRowHeight="15" x14ac:dyDescent="0.25"/>
  <cols>
    <col min="1" max="1" width="23.5703125" bestFit="1" customWidth="1"/>
    <col min="2" max="2" width="13.140625" bestFit="1" customWidth="1"/>
  </cols>
  <sheetData>
    <row r="1" spans="1:3" x14ac:dyDescent="0.25">
      <c r="A1" s="17" t="s">
        <v>17</v>
      </c>
      <c r="B1" s="17" t="s">
        <v>85</v>
      </c>
      <c r="C1" s="17" t="s">
        <v>49</v>
      </c>
    </row>
    <row r="2" spans="1:3" x14ac:dyDescent="0.25">
      <c r="A2" t="s">
        <v>87</v>
      </c>
      <c r="B2" t="s">
        <v>86</v>
      </c>
    </row>
    <row r="3" spans="1:3" x14ac:dyDescent="0.25">
      <c r="A3" t="s">
        <v>88</v>
      </c>
      <c r="B3" t="s">
        <v>89</v>
      </c>
    </row>
    <row r="4" spans="1:3" x14ac:dyDescent="0.25">
      <c r="A4" t="s">
        <v>90</v>
      </c>
      <c r="B4" t="s">
        <v>89</v>
      </c>
    </row>
    <row r="5" spans="1:3" x14ac:dyDescent="0.25">
      <c r="A5" t="s">
        <v>91</v>
      </c>
      <c r="B5" t="s">
        <v>92</v>
      </c>
    </row>
    <row r="6" spans="1:3" x14ac:dyDescent="0.25">
      <c r="A6" t="s">
        <v>93</v>
      </c>
      <c r="B6" t="s">
        <v>94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D8EAB-8A02-4BEB-B55A-E8CDAC599B2C}">
  <dimension ref="A1:H2"/>
  <sheetViews>
    <sheetView workbookViewId="0">
      <selection activeCell="G10" sqref="G10"/>
    </sheetView>
  </sheetViews>
  <sheetFormatPr defaultRowHeight="15" x14ac:dyDescent="0.25"/>
  <cols>
    <col min="1" max="1" width="14.42578125" bestFit="1" customWidth="1"/>
  </cols>
  <sheetData>
    <row r="1" spans="1:8" x14ac:dyDescent="0.25">
      <c r="A1" t="s">
        <v>47</v>
      </c>
      <c r="B1">
        <v>250</v>
      </c>
      <c r="C1">
        <v>500</v>
      </c>
      <c r="D1">
        <v>1000</v>
      </c>
      <c r="E1">
        <v>2000</v>
      </c>
      <c r="F1">
        <v>3000</v>
      </c>
      <c r="G1">
        <v>4000</v>
      </c>
      <c r="H1">
        <v>6000</v>
      </c>
    </row>
    <row r="2" spans="1:8" x14ac:dyDescent="0.25">
      <c r="A2" t="s">
        <v>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2D730-A3F2-41C7-942E-EFD0188BC00B}">
  <dimension ref="A1:B10"/>
  <sheetViews>
    <sheetView workbookViewId="0">
      <selection activeCell="D4" sqref="D4"/>
    </sheetView>
  </sheetViews>
  <sheetFormatPr defaultRowHeight="15" x14ac:dyDescent="0.25"/>
  <cols>
    <col min="1" max="1" width="17.85546875" bestFit="1" customWidth="1"/>
    <col min="2" max="2" width="14.5703125" bestFit="1" customWidth="1"/>
  </cols>
  <sheetData>
    <row r="1" spans="1:2" x14ac:dyDescent="0.25">
      <c r="A1" s="2" t="s">
        <v>17</v>
      </c>
      <c r="B1" s="2" t="s">
        <v>49</v>
      </c>
    </row>
    <row r="2" spans="1:2" x14ac:dyDescent="0.25">
      <c r="A2" s="1" t="s">
        <v>50</v>
      </c>
      <c r="B2" s="1">
        <v>8</v>
      </c>
    </row>
    <row r="3" spans="1:2" x14ac:dyDescent="0.25">
      <c r="A3" s="1" t="s">
        <v>1</v>
      </c>
      <c r="B3" s="1" t="s">
        <v>2</v>
      </c>
    </row>
    <row r="4" spans="1:2" x14ac:dyDescent="0.25">
      <c r="A4" s="1" t="s">
        <v>3</v>
      </c>
      <c r="B4" s="1" t="s">
        <v>4</v>
      </c>
    </row>
    <row r="5" spans="1:2" x14ac:dyDescent="0.25">
      <c r="A5" s="1" t="s">
        <v>5</v>
      </c>
      <c r="B5" s="1" t="s">
        <v>6</v>
      </c>
    </row>
    <row r="6" spans="1:2" x14ac:dyDescent="0.25">
      <c r="A6" s="1" t="s">
        <v>7</v>
      </c>
      <c r="B6" s="1" t="s">
        <v>8</v>
      </c>
    </row>
    <row r="7" spans="1:2" x14ac:dyDescent="0.25">
      <c r="A7" s="1" t="s">
        <v>9</v>
      </c>
      <c r="B7" s="1" t="s">
        <v>10</v>
      </c>
    </row>
    <row r="8" spans="1:2" x14ac:dyDescent="0.25">
      <c r="A8" s="1" t="s">
        <v>11</v>
      </c>
      <c r="B8" s="1" t="s">
        <v>12</v>
      </c>
    </row>
    <row r="9" spans="1:2" x14ac:dyDescent="0.25">
      <c r="A9" s="1" t="s">
        <v>13</v>
      </c>
      <c r="B9" s="1" t="s">
        <v>14</v>
      </c>
    </row>
    <row r="10" spans="1:2" x14ac:dyDescent="0.25">
      <c r="A10" s="1" t="s">
        <v>15</v>
      </c>
      <c r="B10" s="1" t="s">
        <v>16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AB1D2-0A19-4C00-9AAC-39A308A7EAD4}">
  <dimension ref="A1:J26"/>
  <sheetViews>
    <sheetView workbookViewId="0">
      <selection activeCell="K17" sqref="K17"/>
    </sheetView>
  </sheetViews>
  <sheetFormatPr defaultRowHeight="15" x14ac:dyDescent="0.25"/>
  <cols>
    <col min="1" max="1" width="8.28515625" bestFit="1" customWidth="1"/>
    <col min="2" max="2" width="21.5703125" bestFit="1" customWidth="1"/>
    <col min="3" max="3" width="21.7109375" bestFit="1" customWidth="1"/>
    <col min="4" max="4" width="14.7109375" bestFit="1" customWidth="1"/>
    <col min="7" max="7" width="8.28515625" bestFit="1" customWidth="1"/>
    <col min="8" max="8" width="21.5703125" bestFit="1" customWidth="1"/>
    <col min="9" max="9" width="21.7109375" bestFit="1" customWidth="1"/>
    <col min="10" max="10" width="14.7109375" bestFit="1" customWidth="1"/>
  </cols>
  <sheetData>
    <row r="1" spans="1:10" x14ac:dyDescent="0.25">
      <c r="A1" s="2" t="s">
        <v>51</v>
      </c>
      <c r="B1" s="2" t="s">
        <v>52</v>
      </c>
      <c r="C1" s="2" t="s">
        <v>53</v>
      </c>
      <c r="D1" s="2" t="s">
        <v>54</v>
      </c>
      <c r="F1" s="3" t="s">
        <v>55</v>
      </c>
      <c r="G1" s="2" t="s">
        <v>51</v>
      </c>
      <c r="H1" s="2" t="s">
        <v>52</v>
      </c>
      <c r="I1" s="2" t="s">
        <v>53</v>
      </c>
      <c r="J1" s="2" t="s">
        <v>54</v>
      </c>
    </row>
    <row r="2" spans="1:10" x14ac:dyDescent="0.25">
      <c r="A2" s="1"/>
      <c r="B2" s="1"/>
      <c r="C2" s="1">
        <v>20</v>
      </c>
      <c r="D2" s="1"/>
      <c r="F2" s="1"/>
      <c r="G2" s="1"/>
      <c r="H2" s="1"/>
      <c r="I2" s="1">
        <v>20</v>
      </c>
      <c r="J2" s="1"/>
    </row>
    <row r="3" spans="1:10" x14ac:dyDescent="0.25">
      <c r="A3" s="1">
        <v>1</v>
      </c>
      <c r="B3" s="1">
        <v>60</v>
      </c>
      <c r="C3" s="1">
        <v>100</v>
      </c>
      <c r="D3" s="1">
        <v>80</v>
      </c>
      <c r="F3" s="31">
        <v>1</v>
      </c>
      <c r="G3" s="1">
        <v>1</v>
      </c>
      <c r="H3" s="1">
        <v>60</v>
      </c>
      <c r="I3" s="1">
        <v>100</v>
      </c>
      <c r="J3" s="1">
        <v>80</v>
      </c>
    </row>
    <row r="4" spans="1:10" x14ac:dyDescent="0.25">
      <c r="A4" s="1">
        <v>2</v>
      </c>
      <c r="B4" s="1">
        <v>150</v>
      </c>
      <c r="C4" s="1">
        <v>200</v>
      </c>
      <c r="D4" s="1">
        <v>100</v>
      </c>
      <c r="F4" s="32"/>
      <c r="G4" s="1">
        <v>2</v>
      </c>
      <c r="H4" s="1">
        <v>150</v>
      </c>
      <c r="I4" s="1">
        <v>200</v>
      </c>
      <c r="J4" s="1">
        <v>100</v>
      </c>
    </row>
    <row r="5" spans="1:10" x14ac:dyDescent="0.25">
      <c r="A5" s="1">
        <v>3</v>
      </c>
      <c r="B5" s="1">
        <v>250</v>
      </c>
      <c r="C5" s="1">
        <v>300</v>
      </c>
      <c r="D5" s="1">
        <v>100</v>
      </c>
      <c r="F5" s="33"/>
      <c r="G5" s="1">
        <v>3</v>
      </c>
      <c r="H5" s="1">
        <v>250</v>
      </c>
      <c r="I5" s="1">
        <v>300</v>
      </c>
      <c r="J5" s="1">
        <v>100</v>
      </c>
    </row>
    <row r="6" spans="1:10" x14ac:dyDescent="0.25">
      <c r="A6" s="1">
        <v>4</v>
      </c>
      <c r="B6" s="1">
        <v>350</v>
      </c>
      <c r="C6" s="1">
        <v>400</v>
      </c>
      <c r="D6" s="1">
        <v>100</v>
      </c>
      <c r="F6" s="31">
        <v>2</v>
      </c>
      <c r="G6" s="1">
        <v>4</v>
      </c>
      <c r="H6" s="1">
        <v>350</v>
      </c>
      <c r="I6" s="1">
        <v>400</v>
      </c>
      <c r="J6" s="1">
        <v>100</v>
      </c>
    </row>
    <row r="7" spans="1:10" x14ac:dyDescent="0.25">
      <c r="A7" s="1">
        <v>5</v>
      </c>
      <c r="B7" s="1">
        <v>450</v>
      </c>
      <c r="C7" s="1">
        <v>510</v>
      </c>
      <c r="D7" s="1">
        <v>110</v>
      </c>
      <c r="F7" s="32"/>
      <c r="G7" s="1">
        <v>5</v>
      </c>
      <c r="H7" s="1">
        <v>450</v>
      </c>
      <c r="I7" s="1">
        <v>510</v>
      </c>
      <c r="J7" s="1">
        <v>110</v>
      </c>
    </row>
    <row r="8" spans="1:10" x14ac:dyDescent="0.25">
      <c r="A8" s="1">
        <v>6</v>
      </c>
      <c r="B8" s="1">
        <v>570</v>
      </c>
      <c r="C8" s="1">
        <v>630</v>
      </c>
      <c r="D8" s="1">
        <v>120</v>
      </c>
      <c r="F8" s="33"/>
      <c r="G8" s="1">
        <v>6</v>
      </c>
      <c r="H8" s="1">
        <v>570</v>
      </c>
      <c r="I8" s="1">
        <v>630</v>
      </c>
      <c r="J8" s="1">
        <v>120</v>
      </c>
    </row>
    <row r="9" spans="1:10" x14ac:dyDescent="0.25">
      <c r="A9" s="1">
        <v>7</v>
      </c>
      <c r="B9" s="1">
        <v>700</v>
      </c>
      <c r="C9" s="1">
        <v>770</v>
      </c>
      <c r="D9" s="1">
        <v>140</v>
      </c>
      <c r="F9" s="31">
        <v>3</v>
      </c>
      <c r="G9" s="1">
        <v>7</v>
      </c>
      <c r="H9" s="1">
        <v>700</v>
      </c>
      <c r="I9" s="1">
        <v>770</v>
      </c>
      <c r="J9" s="1">
        <v>140</v>
      </c>
    </row>
    <row r="10" spans="1:10" x14ac:dyDescent="0.25">
      <c r="A10" s="1">
        <v>8</v>
      </c>
      <c r="B10" s="1">
        <v>840</v>
      </c>
      <c r="C10" s="1">
        <v>920</v>
      </c>
      <c r="D10" s="1">
        <v>150</v>
      </c>
      <c r="F10" s="32"/>
      <c r="G10" s="1">
        <v>8</v>
      </c>
      <c r="H10" s="1">
        <v>840</v>
      </c>
      <c r="I10" s="1">
        <v>920</v>
      </c>
      <c r="J10" s="1">
        <v>150</v>
      </c>
    </row>
    <row r="11" spans="1:10" x14ac:dyDescent="0.25">
      <c r="A11" s="1">
        <v>9</v>
      </c>
      <c r="B11" s="1">
        <v>1000</v>
      </c>
      <c r="C11" s="1">
        <v>1080</v>
      </c>
      <c r="D11" s="1">
        <v>160</v>
      </c>
      <c r="F11" s="33"/>
      <c r="G11" s="1">
        <v>9</v>
      </c>
      <c r="H11" s="1">
        <v>1000</v>
      </c>
      <c r="I11" s="1">
        <v>1080</v>
      </c>
      <c r="J11" s="1">
        <v>160</v>
      </c>
    </row>
    <row r="12" spans="1:10" x14ac:dyDescent="0.25">
      <c r="A12" s="1">
        <v>10</v>
      </c>
      <c r="B12" s="1">
        <v>1170</v>
      </c>
      <c r="C12" s="1">
        <v>1270</v>
      </c>
      <c r="D12" s="1">
        <v>190</v>
      </c>
      <c r="F12" s="31">
        <v>4</v>
      </c>
      <c r="G12" s="1">
        <v>10</v>
      </c>
      <c r="H12" s="1">
        <v>1170</v>
      </c>
      <c r="I12" s="1">
        <v>1270</v>
      </c>
      <c r="J12" s="1">
        <v>190</v>
      </c>
    </row>
    <row r="13" spans="1:10" x14ac:dyDescent="0.25">
      <c r="A13" s="1">
        <v>11</v>
      </c>
      <c r="B13" s="1">
        <v>1370</v>
      </c>
      <c r="C13" s="1">
        <v>1480</v>
      </c>
      <c r="D13" s="1">
        <v>210</v>
      </c>
      <c r="F13" s="33"/>
      <c r="G13" s="1">
        <v>11</v>
      </c>
      <c r="H13" s="1">
        <v>1370</v>
      </c>
      <c r="I13" s="1">
        <v>1480</v>
      </c>
      <c r="J13" s="1">
        <v>210</v>
      </c>
    </row>
    <row r="14" spans="1:10" x14ac:dyDescent="0.25">
      <c r="A14" s="1">
        <v>12</v>
      </c>
      <c r="B14" s="1">
        <v>1600</v>
      </c>
      <c r="C14" s="1">
        <v>1720</v>
      </c>
      <c r="D14" s="1">
        <v>240</v>
      </c>
      <c r="F14" s="31">
        <v>5</v>
      </c>
      <c r="G14" s="1">
        <v>12</v>
      </c>
      <c r="H14" s="1">
        <v>1600</v>
      </c>
      <c r="I14" s="1">
        <v>1720</v>
      </c>
      <c r="J14" s="1">
        <v>240</v>
      </c>
    </row>
    <row r="15" spans="1:10" x14ac:dyDescent="0.25">
      <c r="A15" s="1">
        <v>13</v>
      </c>
      <c r="B15" s="1">
        <v>1850</v>
      </c>
      <c r="C15" s="1">
        <v>2000</v>
      </c>
      <c r="D15" s="1">
        <v>280</v>
      </c>
      <c r="F15" s="33"/>
      <c r="G15" s="1">
        <v>13</v>
      </c>
      <c r="H15" s="1">
        <v>1850</v>
      </c>
      <c r="I15" s="1">
        <v>2000</v>
      </c>
      <c r="J15" s="1">
        <v>280</v>
      </c>
    </row>
    <row r="16" spans="1:10" x14ac:dyDescent="0.25">
      <c r="A16" s="1">
        <v>14</v>
      </c>
      <c r="B16" s="1">
        <v>2150</v>
      </c>
      <c r="C16" s="1">
        <v>2320</v>
      </c>
      <c r="D16" s="1">
        <v>320</v>
      </c>
      <c r="F16" s="31">
        <v>6</v>
      </c>
      <c r="G16" s="1">
        <v>14</v>
      </c>
      <c r="H16" s="1">
        <v>2150</v>
      </c>
      <c r="I16" s="1">
        <v>2320</v>
      </c>
      <c r="J16" s="1">
        <v>320</v>
      </c>
    </row>
    <row r="17" spans="1:10" x14ac:dyDescent="0.25">
      <c r="A17" s="1">
        <v>15</v>
      </c>
      <c r="B17" s="1">
        <v>2500</v>
      </c>
      <c r="C17" s="1">
        <v>2700</v>
      </c>
      <c r="D17" s="1">
        <v>380</v>
      </c>
      <c r="F17" s="33"/>
      <c r="G17" s="1">
        <v>15</v>
      </c>
      <c r="H17" s="1">
        <v>2500</v>
      </c>
      <c r="I17" s="1">
        <v>2700</v>
      </c>
      <c r="J17" s="1">
        <v>380</v>
      </c>
    </row>
    <row r="18" spans="1:10" x14ac:dyDescent="0.25">
      <c r="A18" s="1">
        <v>16</v>
      </c>
      <c r="B18" s="1">
        <v>2900</v>
      </c>
      <c r="C18" s="1">
        <v>3150</v>
      </c>
      <c r="D18" s="1">
        <v>450</v>
      </c>
      <c r="F18" s="31">
        <v>7</v>
      </c>
      <c r="G18" s="1">
        <v>16</v>
      </c>
      <c r="H18" s="1">
        <v>2900</v>
      </c>
      <c r="I18" s="1">
        <v>3150</v>
      </c>
      <c r="J18" s="1">
        <v>450</v>
      </c>
    </row>
    <row r="19" spans="1:10" x14ac:dyDescent="0.25">
      <c r="A19" s="1">
        <v>17</v>
      </c>
      <c r="B19" s="1">
        <v>3400</v>
      </c>
      <c r="C19" s="1">
        <v>3700</v>
      </c>
      <c r="D19" s="1">
        <v>550</v>
      </c>
      <c r="F19" s="32"/>
      <c r="G19" s="1">
        <v>17</v>
      </c>
      <c r="H19" s="1">
        <v>3400</v>
      </c>
      <c r="I19" s="1">
        <v>3700</v>
      </c>
      <c r="J19" s="1">
        <v>550</v>
      </c>
    </row>
    <row r="20" spans="1:10" x14ac:dyDescent="0.25">
      <c r="A20" s="1">
        <v>18</v>
      </c>
      <c r="B20" s="1">
        <v>4000</v>
      </c>
      <c r="C20" s="1">
        <v>4400</v>
      </c>
      <c r="D20" s="1">
        <v>700</v>
      </c>
      <c r="F20" s="33"/>
      <c r="G20" s="1">
        <v>18</v>
      </c>
      <c r="H20" s="1">
        <v>4000</v>
      </c>
      <c r="I20" s="1">
        <v>4400</v>
      </c>
      <c r="J20" s="1">
        <v>700</v>
      </c>
    </row>
    <row r="21" spans="1:10" x14ac:dyDescent="0.25">
      <c r="A21" s="1">
        <v>19</v>
      </c>
      <c r="B21" s="1">
        <v>4800</v>
      </c>
      <c r="C21" s="1">
        <v>5300</v>
      </c>
      <c r="D21" s="1">
        <v>900</v>
      </c>
      <c r="F21" s="31">
        <v>8</v>
      </c>
      <c r="G21" s="1">
        <v>19</v>
      </c>
      <c r="H21" s="1">
        <v>4800</v>
      </c>
      <c r="I21" s="1">
        <v>5300</v>
      </c>
      <c r="J21" s="1">
        <v>900</v>
      </c>
    </row>
    <row r="22" spans="1:10" x14ac:dyDescent="0.25">
      <c r="A22" s="1">
        <v>20</v>
      </c>
      <c r="B22" s="1">
        <v>5800</v>
      </c>
      <c r="C22" s="1">
        <v>6400</v>
      </c>
      <c r="D22" s="1">
        <v>1100</v>
      </c>
      <c r="F22" s="32"/>
      <c r="G22" s="1">
        <v>20</v>
      </c>
      <c r="H22" s="1">
        <v>5800</v>
      </c>
      <c r="I22" s="1">
        <v>6400</v>
      </c>
      <c r="J22" s="1">
        <v>1100</v>
      </c>
    </row>
    <row r="23" spans="1:10" x14ac:dyDescent="0.25">
      <c r="A23" s="1">
        <v>21</v>
      </c>
      <c r="B23" s="1">
        <v>7000</v>
      </c>
      <c r="C23" s="1">
        <v>7700</v>
      </c>
      <c r="D23" s="1">
        <v>1300</v>
      </c>
      <c r="F23" s="33"/>
      <c r="G23" s="1">
        <v>21</v>
      </c>
      <c r="H23" s="1">
        <v>7000</v>
      </c>
      <c r="I23" s="1">
        <v>7700</v>
      </c>
      <c r="J23" s="1">
        <v>1300</v>
      </c>
    </row>
    <row r="24" spans="1:10" x14ac:dyDescent="0.25">
      <c r="A24" s="1">
        <v>22</v>
      </c>
      <c r="B24" s="1">
        <v>8500</v>
      </c>
      <c r="C24" s="1">
        <v>9500</v>
      </c>
      <c r="D24" s="1">
        <v>1800</v>
      </c>
    </row>
    <row r="25" spans="1:10" x14ac:dyDescent="0.25">
      <c r="A25" s="1">
        <v>23</v>
      </c>
      <c r="B25" s="1">
        <v>10500</v>
      </c>
      <c r="C25" s="1">
        <v>12000</v>
      </c>
      <c r="D25" s="1">
        <v>2500</v>
      </c>
    </row>
    <row r="26" spans="1:10" x14ac:dyDescent="0.25">
      <c r="A26" s="1">
        <v>24</v>
      </c>
      <c r="B26" s="1">
        <v>13500</v>
      </c>
      <c r="C26" s="1">
        <v>15500</v>
      </c>
      <c r="D26" s="1">
        <v>3500</v>
      </c>
    </row>
  </sheetData>
  <mergeCells count="8">
    <mergeCell ref="F3:F5"/>
    <mergeCell ref="F6:F8"/>
    <mergeCell ref="F16:F17"/>
    <mergeCell ref="F18:F20"/>
    <mergeCell ref="F21:F23"/>
    <mergeCell ref="F9:F11"/>
    <mergeCell ref="F12:F13"/>
    <mergeCell ref="F14:F1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4133C3-43B9-4EB9-B4BF-EBA953C9D1FF}">
  <dimension ref="A1:I6"/>
  <sheetViews>
    <sheetView workbookViewId="0">
      <selection activeCell="G13" sqref="G13"/>
    </sheetView>
  </sheetViews>
  <sheetFormatPr defaultRowHeight="15" x14ac:dyDescent="0.25"/>
  <sheetData>
    <row r="1" spans="1:9" x14ac:dyDescent="0.25">
      <c r="A1" s="1"/>
      <c r="B1" s="2" t="s">
        <v>18</v>
      </c>
      <c r="C1" s="2" t="s">
        <v>26</v>
      </c>
      <c r="D1" s="2" t="s">
        <v>29</v>
      </c>
      <c r="E1" s="2" t="s">
        <v>32</v>
      </c>
      <c r="F1" s="2" t="s">
        <v>35</v>
      </c>
      <c r="G1" s="2" t="s">
        <v>40</v>
      </c>
      <c r="H1" s="2" t="s">
        <v>41</v>
      </c>
      <c r="I1" s="2" t="s">
        <v>46</v>
      </c>
    </row>
    <row r="2" spans="1:9" x14ac:dyDescent="0.25">
      <c r="A2" s="2" t="s">
        <v>67</v>
      </c>
      <c r="B2" s="1">
        <f>B3-(0.1*(B4-B3))</f>
        <v>-8</v>
      </c>
      <c r="C2" s="1">
        <f t="shared" ref="C2:I2" si="0">C3-(0.1*(C4-C3))</f>
        <v>267</v>
      </c>
      <c r="D2" s="1">
        <f t="shared" si="0"/>
        <v>585</v>
      </c>
      <c r="E2" s="1">
        <f t="shared" si="0"/>
        <v>1035</v>
      </c>
      <c r="F2" s="1">
        <f t="shared" si="0"/>
        <v>1429</v>
      </c>
      <c r="G2" s="1">
        <f t="shared" si="0"/>
        <v>1920</v>
      </c>
      <c r="H2" s="5">
        <f t="shared" si="0"/>
        <v>2507.5</v>
      </c>
      <c r="I2" s="1">
        <f t="shared" si="0"/>
        <v>3985</v>
      </c>
    </row>
    <row r="3" spans="1:9" x14ac:dyDescent="0.25">
      <c r="A3" s="2" t="s">
        <v>66</v>
      </c>
      <c r="B3" s="1">
        <v>20</v>
      </c>
      <c r="C3" s="1">
        <v>300</v>
      </c>
      <c r="D3" s="1">
        <v>630</v>
      </c>
      <c r="E3" s="1">
        <v>1075</v>
      </c>
      <c r="F3" s="1">
        <v>1480</v>
      </c>
      <c r="G3" s="1">
        <v>1990</v>
      </c>
      <c r="H3" s="5">
        <v>2675</v>
      </c>
      <c r="I3" s="1">
        <v>4350</v>
      </c>
    </row>
    <row r="4" spans="1:9" x14ac:dyDescent="0.25">
      <c r="A4" s="2" t="s">
        <v>68</v>
      </c>
      <c r="B4" s="1">
        <v>300</v>
      </c>
      <c r="C4" s="1">
        <v>630</v>
      </c>
      <c r="D4" s="1">
        <v>1080</v>
      </c>
      <c r="E4" s="1">
        <v>1475</v>
      </c>
      <c r="F4" s="1">
        <v>1990</v>
      </c>
      <c r="G4" s="1">
        <v>2690</v>
      </c>
      <c r="H4" s="5">
        <v>4350</v>
      </c>
      <c r="I4" s="1">
        <v>8000</v>
      </c>
    </row>
    <row r="5" spans="1:9" x14ac:dyDescent="0.25">
      <c r="A5" s="2" t="s">
        <v>69</v>
      </c>
      <c r="B5" s="1">
        <f>B4+(0.1*(B4-B3))</f>
        <v>328</v>
      </c>
      <c r="C5" s="1">
        <f t="shared" ref="C5:I5" si="1">C4+(0.1*(C4-C3))</f>
        <v>663</v>
      </c>
      <c r="D5" s="1">
        <f t="shared" si="1"/>
        <v>1125</v>
      </c>
      <c r="E5" s="1">
        <f t="shared" si="1"/>
        <v>1515</v>
      </c>
      <c r="F5" s="1">
        <f t="shared" si="1"/>
        <v>2041</v>
      </c>
      <c r="G5" s="1">
        <f t="shared" si="1"/>
        <v>2760</v>
      </c>
      <c r="H5" s="5">
        <f t="shared" si="1"/>
        <v>4517.5</v>
      </c>
      <c r="I5" s="1">
        <f t="shared" si="1"/>
        <v>8365</v>
      </c>
    </row>
    <row r="6" spans="1:9" x14ac:dyDescent="0.25">
      <c r="A6" s="2" t="s">
        <v>70</v>
      </c>
      <c r="B6" s="1">
        <v>8.1</v>
      </c>
      <c r="C6" s="1">
        <v>13.6</v>
      </c>
      <c r="D6" s="1">
        <v>22.15</v>
      </c>
      <c r="E6" s="1">
        <v>23.64</v>
      </c>
      <c r="F6" s="1">
        <v>22.51</v>
      </c>
      <c r="G6" s="1">
        <v>21.27</v>
      </c>
      <c r="H6" s="1">
        <v>21.23</v>
      </c>
      <c r="I6" s="1">
        <v>21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FE3E3-C957-471B-AE8B-36918DB0CCF0}">
  <dimension ref="A1:O9"/>
  <sheetViews>
    <sheetView topLeftCell="C1" workbookViewId="0">
      <selection activeCell="G15" sqref="G15"/>
    </sheetView>
  </sheetViews>
  <sheetFormatPr defaultRowHeight="15" x14ac:dyDescent="0.25"/>
  <cols>
    <col min="1" max="1" width="13.28515625" bestFit="1" customWidth="1"/>
    <col min="2" max="3" width="25.28515625" bestFit="1" customWidth="1"/>
    <col min="4" max="4" width="10.5703125" bestFit="1" customWidth="1"/>
  </cols>
  <sheetData>
    <row r="1" spans="1:15" x14ac:dyDescent="0.25">
      <c r="A1" s="2" t="s">
        <v>56</v>
      </c>
      <c r="B1" s="2" t="s">
        <v>57</v>
      </c>
      <c r="C1" s="2" t="s">
        <v>58</v>
      </c>
      <c r="D1" s="2" t="s">
        <v>59</v>
      </c>
      <c r="G1" s="1"/>
      <c r="H1" s="2" t="s">
        <v>18</v>
      </c>
      <c r="I1" s="2" t="s">
        <v>26</v>
      </c>
      <c r="J1" s="2" t="s">
        <v>29</v>
      </c>
      <c r="K1" s="2" t="s">
        <v>32</v>
      </c>
      <c r="L1" s="2" t="s">
        <v>35</v>
      </c>
      <c r="M1" s="2" t="s">
        <v>40</v>
      </c>
      <c r="N1" s="2" t="s">
        <v>41</v>
      </c>
      <c r="O1" s="2" t="s">
        <v>46</v>
      </c>
    </row>
    <row r="2" spans="1:15" x14ac:dyDescent="0.25">
      <c r="A2" s="1">
        <v>1</v>
      </c>
      <c r="B2" s="1">
        <v>20</v>
      </c>
      <c r="C2" s="1">
        <v>500</v>
      </c>
      <c r="D2" s="1">
        <f>C2-B2</f>
        <v>480</v>
      </c>
      <c r="G2" s="2" t="s">
        <v>67</v>
      </c>
      <c r="H2" s="1">
        <f>H3-(0.1*(H4-H3))</f>
        <v>-28</v>
      </c>
      <c r="I2" s="1">
        <f t="shared" ref="I2:O2" si="0">I3-(0.1*(I4-I3))</f>
        <v>450</v>
      </c>
      <c r="J2" s="1">
        <f t="shared" si="0"/>
        <v>900</v>
      </c>
      <c r="K2" s="1">
        <f t="shared" si="0"/>
        <v>1800</v>
      </c>
      <c r="L2" s="1">
        <f t="shared" si="0"/>
        <v>3800</v>
      </c>
      <c r="M2" s="1">
        <f t="shared" si="0"/>
        <v>5900</v>
      </c>
      <c r="N2" s="1">
        <f t="shared" si="0"/>
        <v>6950</v>
      </c>
      <c r="O2" s="1">
        <f t="shared" si="0"/>
        <v>7450</v>
      </c>
    </row>
    <row r="3" spans="1:15" x14ac:dyDescent="0.25">
      <c r="A3" s="1">
        <v>2</v>
      </c>
      <c r="B3" s="1">
        <v>500</v>
      </c>
      <c r="C3" s="1">
        <v>1000</v>
      </c>
      <c r="D3" s="1">
        <f t="shared" ref="D3:D9" si="1">C3-B3</f>
        <v>500</v>
      </c>
      <c r="G3" s="2" t="s">
        <v>66</v>
      </c>
      <c r="H3" s="1">
        <v>20</v>
      </c>
      <c r="I3" s="1">
        <v>500</v>
      </c>
      <c r="J3" s="1">
        <v>1000</v>
      </c>
      <c r="K3" s="1">
        <v>2000</v>
      </c>
      <c r="L3" s="1">
        <v>4000</v>
      </c>
      <c r="M3" s="1">
        <v>6000</v>
      </c>
      <c r="N3" s="1">
        <v>7000</v>
      </c>
      <c r="O3" s="1">
        <v>7500</v>
      </c>
    </row>
    <row r="4" spans="1:15" x14ac:dyDescent="0.25">
      <c r="A4" s="1">
        <v>3</v>
      </c>
      <c r="B4" s="1">
        <v>1000</v>
      </c>
      <c r="C4" s="1">
        <v>2000</v>
      </c>
      <c r="D4" s="1">
        <f t="shared" si="1"/>
        <v>1000</v>
      </c>
      <c r="G4" s="2" t="s">
        <v>68</v>
      </c>
      <c r="H4" s="1">
        <v>500</v>
      </c>
      <c r="I4" s="1">
        <v>1000</v>
      </c>
      <c r="J4" s="1">
        <v>2000</v>
      </c>
      <c r="K4" s="1">
        <v>4000</v>
      </c>
      <c r="L4" s="1">
        <v>6000</v>
      </c>
      <c r="M4" s="1">
        <v>7000</v>
      </c>
      <c r="N4" s="1">
        <v>7500</v>
      </c>
      <c r="O4" s="1">
        <v>8000</v>
      </c>
    </row>
    <row r="5" spans="1:15" x14ac:dyDescent="0.25">
      <c r="A5" s="1">
        <v>4</v>
      </c>
      <c r="B5" s="1">
        <v>2000</v>
      </c>
      <c r="C5" s="1">
        <v>4000</v>
      </c>
      <c r="D5" s="1">
        <f t="shared" si="1"/>
        <v>2000</v>
      </c>
      <c r="G5" s="2" t="s">
        <v>69</v>
      </c>
      <c r="H5" s="1">
        <f>H4+(0.1*(H4-H3))</f>
        <v>548</v>
      </c>
      <c r="I5" s="1">
        <f t="shared" ref="I5:O5" si="2">I4+(0.1*(I4-I3))</f>
        <v>1050</v>
      </c>
      <c r="J5" s="1">
        <f t="shared" si="2"/>
        <v>2100</v>
      </c>
      <c r="K5" s="1">
        <f t="shared" si="2"/>
        <v>4200</v>
      </c>
      <c r="L5" s="1">
        <f t="shared" si="2"/>
        <v>6200</v>
      </c>
      <c r="M5" s="1">
        <f t="shared" si="2"/>
        <v>7100</v>
      </c>
      <c r="N5" s="1">
        <f t="shared" si="2"/>
        <v>7550</v>
      </c>
      <c r="O5" s="1">
        <f t="shared" si="2"/>
        <v>8050</v>
      </c>
    </row>
    <row r="6" spans="1:15" x14ac:dyDescent="0.25">
      <c r="A6" s="1">
        <v>5</v>
      </c>
      <c r="B6" s="1">
        <v>4000</v>
      </c>
      <c r="C6" s="1">
        <v>6000</v>
      </c>
      <c r="D6" s="1">
        <f t="shared" si="1"/>
        <v>2000</v>
      </c>
      <c r="G6" s="2" t="s">
        <v>70</v>
      </c>
      <c r="H6" s="1">
        <v>6.38</v>
      </c>
      <c r="I6" s="1">
        <v>20.49</v>
      </c>
      <c r="J6" s="1">
        <v>23.1</v>
      </c>
      <c r="K6" s="1">
        <v>21.36</v>
      </c>
      <c r="L6" s="1">
        <v>21</v>
      </c>
      <c r="M6" s="1">
        <v>21</v>
      </c>
      <c r="N6" s="1">
        <v>21</v>
      </c>
      <c r="O6" s="1">
        <v>21</v>
      </c>
    </row>
    <row r="7" spans="1:15" x14ac:dyDescent="0.25">
      <c r="A7" s="1">
        <v>6</v>
      </c>
      <c r="B7" s="1">
        <v>6000</v>
      </c>
      <c r="C7" s="1">
        <v>7000</v>
      </c>
      <c r="D7" s="1">
        <f t="shared" si="1"/>
        <v>1000</v>
      </c>
    </row>
    <row r="8" spans="1:15" x14ac:dyDescent="0.25">
      <c r="A8" s="1">
        <v>7</v>
      </c>
      <c r="B8" s="1">
        <v>7000</v>
      </c>
      <c r="C8" s="1">
        <v>7500</v>
      </c>
      <c r="D8" s="1">
        <f t="shared" si="1"/>
        <v>500</v>
      </c>
    </row>
    <row r="9" spans="1:15" x14ac:dyDescent="0.25">
      <c r="A9" s="1">
        <v>8</v>
      </c>
      <c r="B9" s="1">
        <v>7500</v>
      </c>
      <c r="C9" s="1">
        <v>8000</v>
      </c>
      <c r="D9" s="1">
        <f t="shared" si="1"/>
        <v>500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1990E-69C1-490E-9831-9A270016A4DF}">
  <dimension ref="A1:R9"/>
  <sheetViews>
    <sheetView topLeftCell="D1" workbookViewId="0">
      <selection activeCell="F4" sqref="F4"/>
    </sheetView>
  </sheetViews>
  <sheetFormatPr defaultRowHeight="15" x14ac:dyDescent="0.25"/>
  <cols>
    <col min="2" max="2" width="21" bestFit="1" customWidth="1"/>
    <col min="3" max="4" width="29.42578125" bestFit="1" customWidth="1"/>
    <col min="5" max="5" width="10.5703125" bestFit="1" customWidth="1"/>
    <col min="6" max="6" width="11.5703125" bestFit="1" customWidth="1"/>
    <col min="7" max="7" width="12.5703125" bestFit="1" customWidth="1"/>
  </cols>
  <sheetData>
    <row r="1" spans="1:18" x14ac:dyDescent="0.25">
      <c r="A1" s="2" t="s">
        <v>55</v>
      </c>
      <c r="B1" s="2" t="s">
        <v>60</v>
      </c>
      <c r="C1" s="2" t="s">
        <v>61</v>
      </c>
      <c r="D1" s="2" t="s">
        <v>62</v>
      </c>
      <c r="E1" s="6" t="s">
        <v>59</v>
      </c>
      <c r="F1" s="6" t="s">
        <v>63</v>
      </c>
      <c r="G1" s="6" t="s">
        <v>64</v>
      </c>
      <c r="J1" s="1"/>
      <c r="K1" s="2" t="s">
        <v>18</v>
      </c>
      <c r="L1" s="2" t="s">
        <v>26</v>
      </c>
      <c r="M1" s="2" t="s">
        <v>29</v>
      </c>
      <c r="N1" s="2" t="s">
        <v>32</v>
      </c>
      <c r="O1" s="2" t="s">
        <v>35</v>
      </c>
      <c r="P1" s="2" t="s">
        <v>40</v>
      </c>
      <c r="Q1" s="2" t="s">
        <v>41</v>
      </c>
      <c r="R1" s="2" t="s">
        <v>46</v>
      </c>
    </row>
    <row r="2" spans="1:18" x14ac:dyDescent="0.25">
      <c r="A2" s="1">
        <v>1</v>
      </c>
      <c r="B2" s="5">
        <v>63</v>
      </c>
      <c r="C2" s="5">
        <f>(B2)/(2^(0.5))</f>
        <v>44.547727214752491</v>
      </c>
      <c r="D2" s="5">
        <f>(2^(0.5))*(B2)</f>
        <v>89.095454429504997</v>
      </c>
      <c r="E2" s="4">
        <f>D2-C2</f>
        <v>44.547727214752506</v>
      </c>
      <c r="F2" s="4">
        <f>C2-(0.1*E2)</f>
        <v>40.09295449327724</v>
      </c>
      <c r="G2" s="4">
        <f>D2+(0.1*E2)</f>
        <v>93.550227150980248</v>
      </c>
      <c r="J2" s="2" t="s">
        <v>67</v>
      </c>
      <c r="K2" s="5">
        <f>K3-(0.1*(K4-K3))</f>
        <v>40.6</v>
      </c>
      <c r="L2" s="5">
        <f t="shared" ref="L2:R2" si="0">L3-(0.1*(L4-L3))</f>
        <v>79.099999999999994</v>
      </c>
      <c r="M2" s="5">
        <f t="shared" si="0"/>
        <v>159.30000000000001</v>
      </c>
      <c r="N2" s="5">
        <f t="shared" si="0"/>
        <v>318.7</v>
      </c>
      <c r="O2" s="5">
        <f t="shared" si="0"/>
        <v>636.29999999999995</v>
      </c>
      <c r="P2" s="5">
        <f t="shared" si="0"/>
        <v>1272.5999999999999</v>
      </c>
      <c r="Q2" s="5">
        <f t="shared" si="0"/>
        <v>2545.1</v>
      </c>
      <c r="R2" s="5">
        <f t="shared" si="0"/>
        <v>5091.3</v>
      </c>
    </row>
    <row r="3" spans="1:18" x14ac:dyDescent="0.25">
      <c r="A3" s="1">
        <v>2</v>
      </c>
      <c r="B3" s="5">
        <v>125</v>
      </c>
      <c r="C3" s="5">
        <f t="shared" ref="C3:C9" si="1">(B3)/(2^(0.5))</f>
        <v>88.38834764831843</v>
      </c>
      <c r="D3" s="5">
        <f t="shared" ref="D3:D9" si="2">(2^(0.5))*(B3)</f>
        <v>176.77669529663689</v>
      </c>
      <c r="E3" s="4">
        <f t="shared" ref="E3:E9" si="3">D3-C3</f>
        <v>88.388347648318458</v>
      </c>
      <c r="F3" s="4">
        <f t="shared" ref="F3:F9" si="4">C3-(0.1*E3)</f>
        <v>79.549512883486585</v>
      </c>
      <c r="G3" s="4">
        <f t="shared" ref="G3:G9" si="5">D3+(0.1*E3)</f>
        <v>185.61553006146875</v>
      </c>
      <c r="J3" s="2" t="s">
        <v>66</v>
      </c>
      <c r="K3" s="1">
        <v>45</v>
      </c>
      <c r="L3" s="1">
        <v>88</v>
      </c>
      <c r="M3" s="1">
        <v>177</v>
      </c>
      <c r="N3" s="1">
        <v>354</v>
      </c>
      <c r="O3" s="1">
        <v>707</v>
      </c>
      <c r="P3" s="1">
        <v>1414</v>
      </c>
      <c r="Q3" s="1">
        <v>2828</v>
      </c>
      <c r="R3" s="1">
        <v>5657</v>
      </c>
    </row>
    <row r="4" spans="1:18" x14ac:dyDescent="0.25">
      <c r="A4" s="1">
        <v>3</v>
      </c>
      <c r="B4" s="5">
        <v>250</v>
      </c>
      <c r="C4" s="5">
        <f t="shared" si="1"/>
        <v>176.77669529663686</v>
      </c>
      <c r="D4" s="5">
        <f t="shared" si="2"/>
        <v>353.55339059327378</v>
      </c>
      <c r="E4" s="4">
        <f t="shared" si="3"/>
        <v>176.77669529663692</v>
      </c>
      <c r="F4" s="4">
        <f t="shared" si="4"/>
        <v>159.09902576697317</v>
      </c>
      <c r="G4" s="4">
        <f t="shared" si="5"/>
        <v>371.23106012293749</v>
      </c>
      <c r="J4" s="2" t="s">
        <v>68</v>
      </c>
      <c r="K4" s="1">
        <v>89</v>
      </c>
      <c r="L4" s="1">
        <v>177</v>
      </c>
      <c r="M4" s="1">
        <v>354</v>
      </c>
      <c r="N4" s="1">
        <v>707</v>
      </c>
      <c r="O4" s="1">
        <v>1414</v>
      </c>
      <c r="P4" s="1">
        <v>2828</v>
      </c>
      <c r="Q4" s="1">
        <v>5657</v>
      </c>
      <c r="R4" s="1">
        <v>11314</v>
      </c>
    </row>
    <row r="5" spans="1:18" x14ac:dyDescent="0.25">
      <c r="A5" s="1">
        <v>4</v>
      </c>
      <c r="B5" s="5">
        <v>500</v>
      </c>
      <c r="C5" s="5">
        <f t="shared" si="1"/>
        <v>353.55339059327372</v>
      </c>
      <c r="D5" s="5">
        <f t="shared" si="2"/>
        <v>707.10678118654755</v>
      </c>
      <c r="E5" s="4">
        <f t="shared" si="3"/>
        <v>353.55339059327383</v>
      </c>
      <c r="F5" s="4">
        <f t="shared" si="4"/>
        <v>318.19805153394634</v>
      </c>
      <c r="G5" s="4">
        <f t="shared" si="5"/>
        <v>742.46212024587498</v>
      </c>
      <c r="J5" s="2" t="s">
        <v>69</v>
      </c>
      <c r="K5" s="5">
        <f>K4+(0.1*(K4-K3))</f>
        <v>93.4</v>
      </c>
      <c r="L5" s="5">
        <f t="shared" ref="L5:R5" si="6">L4+(0.1*(L4-L3))</f>
        <v>185.9</v>
      </c>
      <c r="M5" s="5">
        <f t="shared" si="6"/>
        <v>371.7</v>
      </c>
      <c r="N5" s="5">
        <f t="shared" si="6"/>
        <v>742.3</v>
      </c>
      <c r="O5" s="5">
        <f t="shared" si="6"/>
        <v>1484.7</v>
      </c>
      <c r="P5" s="5">
        <f t="shared" si="6"/>
        <v>2969.4</v>
      </c>
      <c r="Q5" s="5">
        <f t="shared" si="6"/>
        <v>5939.9</v>
      </c>
      <c r="R5" s="5">
        <f t="shared" si="6"/>
        <v>11879.7</v>
      </c>
    </row>
    <row r="6" spans="1:18" x14ac:dyDescent="0.25">
      <c r="A6" s="1">
        <v>5</v>
      </c>
      <c r="B6" s="5">
        <v>1000</v>
      </c>
      <c r="C6" s="5">
        <f t="shared" si="1"/>
        <v>707.10678118654744</v>
      </c>
      <c r="D6" s="5">
        <f t="shared" si="2"/>
        <v>1414.2135623730951</v>
      </c>
      <c r="E6" s="4">
        <f t="shared" si="3"/>
        <v>707.10678118654766</v>
      </c>
      <c r="F6" s="4">
        <f t="shared" si="4"/>
        <v>636.39610306789268</v>
      </c>
      <c r="G6" s="4">
        <f t="shared" si="5"/>
        <v>1484.92424049175</v>
      </c>
      <c r="J6" s="2" t="s">
        <v>70</v>
      </c>
      <c r="K6" s="1">
        <v>0</v>
      </c>
      <c r="L6" s="1">
        <v>1.1599999999999999</v>
      </c>
      <c r="M6" s="1">
        <v>6.4</v>
      </c>
      <c r="N6" s="1">
        <v>15.44</v>
      </c>
      <c r="O6" s="1">
        <v>23.3</v>
      </c>
      <c r="P6" s="1">
        <v>22.05</v>
      </c>
      <c r="Q6" s="1">
        <v>21.06</v>
      </c>
      <c r="R6" s="1">
        <v>21</v>
      </c>
    </row>
    <row r="7" spans="1:18" x14ac:dyDescent="0.25">
      <c r="A7" s="1">
        <v>6</v>
      </c>
      <c r="B7" s="5">
        <v>2000</v>
      </c>
      <c r="C7" s="5">
        <f t="shared" si="1"/>
        <v>1414.2135623730949</v>
      </c>
      <c r="D7" s="5">
        <f t="shared" si="2"/>
        <v>2828.4271247461902</v>
      </c>
      <c r="E7" s="4">
        <f t="shared" si="3"/>
        <v>1414.2135623730953</v>
      </c>
      <c r="F7" s="4">
        <f t="shared" si="4"/>
        <v>1272.7922061357854</v>
      </c>
      <c r="G7" s="4">
        <f t="shared" si="5"/>
        <v>2969.8484809834999</v>
      </c>
    </row>
    <row r="8" spans="1:18" x14ac:dyDescent="0.25">
      <c r="A8" s="1">
        <v>7</v>
      </c>
      <c r="B8" s="5">
        <v>4000</v>
      </c>
      <c r="C8" s="5">
        <f t="shared" si="1"/>
        <v>2828.4271247461897</v>
      </c>
      <c r="D8" s="5">
        <f t="shared" si="2"/>
        <v>5656.8542494923804</v>
      </c>
      <c r="E8" s="4">
        <f t="shared" si="3"/>
        <v>2828.4271247461907</v>
      </c>
      <c r="F8" s="4">
        <f t="shared" si="4"/>
        <v>2545.5844122715707</v>
      </c>
      <c r="G8" s="4">
        <f t="shared" si="5"/>
        <v>5939.6969619669999</v>
      </c>
    </row>
    <row r="9" spans="1:18" x14ac:dyDescent="0.25">
      <c r="A9" s="1">
        <v>8</v>
      </c>
      <c r="B9" s="5">
        <v>8000</v>
      </c>
      <c r="C9" s="5">
        <f t="shared" si="1"/>
        <v>5656.8542494923795</v>
      </c>
      <c r="D9" s="5">
        <f t="shared" si="2"/>
        <v>11313.708498984761</v>
      </c>
      <c r="E9" s="4">
        <f t="shared" si="3"/>
        <v>5656.8542494923813</v>
      </c>
      <c r="F9" s="4">
        <f t="shared" si="4"/>
        <v>5091.1688245431415</v>
      </c>
      <c r="G9" s="4">
        <f t="shared" si="5"/>
        <v>11879.393923934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022DD-77FC-4364-A3DA-4F625118B5D1}">
  <dimension ref="A1:I6"/>
  <sheetViews>
    <sheetView workbookViewId="0">
      <selection activeCell="I15" sqref="I15"/>
    </sheetView>
  </sheetViews>
  <sheetFormatPr defaultRowHeight="15" x14ac:dyDescent="0.25"/>
  <sheetData>
    <row r="1" spans="1:9" x14ac:dyDescent="0.25">
      <c r="A1" s="1"/>
      <c r="B1" s="2" t="s">
        <v>18</v>
      </c>
      <c r="C1" s="2" t="s">
        <v>26</v>
      </c>
      <c r="D1" s="2" t="s">
        <v>29</v>
      </c>
      <c r="E1" s="2" t="s">
        <v>32</v>
      </c>
      <c r="F1" s="2" t="s">
        <v>35</v>
      </c>
      <c r="G1" s="2" t="s">
        <v>40</v>
      </c>
      <c r="H1" s="2" t="s">
        <v>41</v>
      </c>
      <c r="I1" s="2" t="s">
        <v>46</v>
      </c>
    </row>
    <row r="2" spans="1:9" x14ac:dyDescent="0.25">
      <c r="A2" s="2" t="s">
        <v>67</v>
      </c>
      <c r="B2" s="1">
        <f t="shared" ref="B2:I2" si="0">B3-(0.1*(B4-B3))</f>
        <v>120</v>
      </c>
      <c r="C2" s="1">
        <f t="shared" si="0"/>
        <v>900</v>
      </c>
      <c r="D2" s="1">
        <f t="shared" si="0"/>
        <v>1900</v>
      </c>
      <c r="E2" s="1">
        <f t="shared" si="0"/>
        <v>2900</v>
      </c>
      <c r="F2" s="1">
        <f t="shared" si="0"/>
        <v>3900</v>
      </c>
      <c r="G2" s="1">
        <f t="shared" si="0"/>
        <v>4900</v>
      </c>
      <c r="H2" s="1">
        <f t="shared" si="0"/>
        <v>5900</v>
      </c>
      <c r="I2" s="1">
        <f t="shared" si="0"/>
        <v>6900</v>
      </c>
    </row>
    <row r="3" spans="1:9" x14ac:dyDescent="0.25">
      <c r="A3" s="2" t="s">
        <v>66</v>
      </c>
      <c r="B3" s="1">
        <v>200</v>
      </c>
      <c r="C3" s="1">
        <v>1000</v>
      </c>
      <c r="D3" s="1">
        <v>2000</v>
      </c>
      <c r="E3" s="1">
        <v>3000</v>
      </c>
      <c r="F3" s="1">
        <v>4000</v>
      </c>
      <c r="G3" s="1">
        <v>5000</v>
      </c>
      <c r="H3" s="1">
        <v>6000</v>
      </c>
      <c r="I3" s="1">
        <v>7000</v>
      </c>
    </row>
    <row r="4" spans="1:9" x14ac:dyDescent="0.25">
      <c r="A4" s="2" t="s">
        <v>68</v>
      </c>
      <c r="B4" s="1">
        <v>1000</v>
      </c>
      <c r="C4" s="1">
        <v>2000</v>
      </c>
      <c r="D4" s="1">
        <v>3000</v>
      </c>
      <c r="E4" s="1">
        <v>4000</v>
      </c>
      <c r="F4" s="1">
        <v>5000</v>
      </c>
      <c r="G4" s="1">
        <v>6000</v>
      </c>
      <c r="H4" s="1">
        <v>7000</v>
      </c>
      <c r="I4" s="1">
        <v>8000</v>
      </c>
    </row>
    <row r="5" spans="1:9" x14ac:dyDescent="0.25">
      <c r="A5" s="2" t="s">
        <v>69</v>
      </c>
      <c r="B5" s="1">
        <f>B4+(0.1*(B4-B3))</f>
        <v>1080</v>
      </c>
      <c r="C5" s="1">
        <f t="shared" ref="C5:I5" si="1">C4+(0.1*(C4-C3))</f>
        <v>2100</v>
      </c>
      <c r="D5" s="1">
        <f t="shared" si="1"/>
        <v>3100</v>
      </c>
      <c r="E5" s="1">
        <f t="shared" si="1"/>
        <v>4100</v>
      </c>
      <c r="F5" s="1">
        <f t="shared" si="1"/>
        <v>5100</v>
      </c>
      <c r="G5" s="1">
        <f t="shared" si="1"/>
        <v>6100</v>
      </c>
      <c r="H5" s="1">
        <f t="shared" si="1"/>
        <v>7100</v>
      </c>
      <c r="I5" s="1">
        <f t="shared" si="1"/>
        <v>8100</v>
      </c>
    </row>
    <row r="6" spans="1:9" x14ac:dyDescent="0.25">
      <c r="A6" s="2" t="s">
        <v>70</v>
      </c>
      <c r="B6" s="1">
        <v>17.16</v>
      </c>
      <c r="C6" s="1">
        <v>23.07</v>
      </c>
      <c r="D6" s="1">
        <v>21.62</v>
      </c>
      <c r="E6" s="1">
        <v>21.1</v>
      </c>
      <c r="F6" s="1">
        <v>21</v>
      </c>
      <c r="G6" s="1">
        <v>21</v>
      </c>
      <c r="H6" s="1">
        <v>21</v>
      </c>
      <c r="I6" s="1">
        <v>21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75272-5206-49F9-A631-AFD544323144}">
  <dimension ref="A1:R27"/>
  <sheetViews>
    <sheetView workbookViewId="0">
      <pane ySplit="1" topLeftCell="A2" activePane="bottomLeft" state="frozen"/>
      <selection pane="bottomLeft" activeCell="C4" sqref="C4"/>
    </sheetView>
  </sheetViews>
  <sheetFormatPr defaultRowHeight="15" x14ac:dyDescent="0.25"/>
  <cols>
    <col min="2" max="2" width="13.28515625" bestFit="1" customWidth="1"/>
    <col min="3" max="3" width="25.85546875" bestFit="1" customWidth="1"/>
    <col min="4" max="4" width="18.85546875" bestFit="1" customWidth="1"/>
    <col min="5" max="5" width="25.28515625" bestFit="1" customWidth="1"/>
    <col min="8" max="8" width="10.5703125" bestFit="1" customWidth="1"/>
    <col min="9" max="9" width="10.42578125" bestFit="1" customWidth="1"/>
  </cols>
  <sheetData>
    <row r="1" spans="1:18" x14ac:dyDescent="0.25">
      <c r="A1" t="s">
        <v>77</v>
      </c>
      <c r="B1" s="2" t="s">
        <v>56</v>
      </c>
      <c r="C1" s="2" t="s">
        <v>71</v>
      </c>
      <c r="D1" s="2" t="s">
        <v>72</v>
      </c>
      <c r="E1" s="2" t="s">
        <v>58</v>
      </c>
      <c r="F1" s="3" t="s">
        <v>75</v>
      </c>
      <c r="G1" s="3" t="s">
        <v>76</v>
      </c>
      <c r="H1" s="8" t="s">
        <v>79</v>
      </c>
      <c r="I1" s="8" t="s">
        <v>78</v>
      </c>
      <c r="J1" s="8" t="s">
        <v>65</v>
      </c>
    </row>
    <row r="2" spans="1:18" x14ac:dyDescent="0.25">
      <c r="A2">
        <v>1</v>
      </c>
      <c r="B2" s="10">
        <v>14</v>
      </c>
      <c r="C2" s="9">
        <f>($R$2^((-1)/(2*$R$3)))*D2</f>
        <v>22.281273453343641</v>
      </c>
      <c r="D2" s="10">
        <v>25</v>
      </c>
      <c r="E2" s="9">
        <f t="shared" ref="E2:E7" si="0">($R$2^((1)/(2*$R$3)))*D2</f>
        <v>28.050461357549082</v>
      </c>
      <c r="F2" s="10">
        <v>10</v>
      </c>
      <c r="G2" s="10">
        <v>62</v>
      </c>
      <c r="H2" s="10">
        <v>10</v>
      </c>
      <c r="I2" s="10">
        <v>62</v>
      </c>
      <c r="J2">
        <v>-2.71</v>
      </c>
      <c r="K2">
        <f>E2+(0.2*(E2-C2))</f>
        <v>29.204298938390171</v>
      </c>
      <c r="L2">
        <v>20</v>
      </c>
      <c r="Q2" t="s">
        <v>73</v>
      </c>
      <c r="R2">
        <f>10^(3/10)</f>
        <v>1.9952623149688797</v>
      </c>
    </row>
    <row r="3" spans="1:18" x14ac:dyDescent="0.25">
      <c r="A3">
        <v>2</v>
      </c>
      <c r="B3" s="10">
        <v>15</v>
      </c>
      <c r="C3" s="9">
        <f>($R$2^((-1)/(2*$R$3)))*D3</f>
        <v>28.074404551212986</v>
      </c>
      <c r="D3" s="9">
        <v>31.5</v>
      </c>
      <c r="E3" s="9">
        <f t="shared" si="0"/>
        <v>35.343581310511844</v>
      </c>
      <c r="F3" s="10">
        <v>12</v>
      </c>
      <c r="G3" s="9">
        <v>79</v>
      </c>
      <c r="H3" s="10">
        <v>12</v>
      </c>
      <c r="I3" s="9">
        <v>79</v>
      </c>
      <c r="J3">
        <v>-2.5</v>
      </c>
      <c r="K3">
        <f>E3+(0.8*(E3-C3))</f>
        <v>41.158922717950929</v>
      </c>
      <c r="L3">
        <v>40</v>
      </c>
      <c r="Q3" t="s">
        <v>74</v>
      </c>
      <c r="R3">
        <v>3</v>
      </c>
    </row>
    <row r="4" spans="1:18" x14ac:dyDescent="0.25">
      <c r="A4">
        <v>3</v>
      </c>
      <c r="B4" s="10">
        <v>16</v>
      </c>
      <c r="C4" s="9">
        <v>35</v>
      </c>
      <c r="D4" s="10">
        <v>40</v>
      </c>
      <c r="E4" s="9">
        <f t="shared" si="0"/>
        <v>44.880738172078537</v>
      </c>
      <c r="F4" s="10">
        <v>16</v>
      </c>
      <c r="G4" s="10">
        <v>99</v>
      </c>
      <c r="H4" s="10">
        <v>16</v>
      </c>
      <c r="I4" s="10">
        <v>99</v>
      </c>
      <c r="J4">
        <v>-2.2000000000000002</v>
      </c>
      <c r="K4">
        <f t="shared" ref="K4:K27" si="1">E4+(0.1*(E4-C4))</f>
        <v>45.868811989286392</v>
      </c>
      <c r="L4">
        <v>40</v>
      </c>
    </row>
    <row r="5" spans="1:18" x14ac:dyDescent="0.25">
      <c r="A5">
        <v>4</v>
      </c>
      <c r="B5" s="10">
        <v>17</v>
      </c>
      <c r="C5" s="9">
        <f>($R$2^((-1)/(2*$R$3)))*D5</f>
        <v>44.562546906687281</v>
      </c>
      <c r="D5" s="10">
        <v>50</v>
      </c>
      <c r="E5" s="9">
        <f t="shared" si="0"/>
        <v>56.100922715098164</v>
      </c>
      <c r="F5" s="10">
        <v>20</v>
      </c>
      <c r="G5" s="10">
        <v>125</v>
      </c>
      <c r="H5" s="10">
        <v>20</v>
      </c>
      <c r="I5" s="10">
        <v>125</v>
      </c>
      <c r="J5">
        <v>-1.86</v>
      </c>
      <c r="K5">
        <f t="shared" si="1"/>
        <v>57.254760295939249</v>
      </c>
      <c r="L5">
        <v>40</v>
      </c>
    </row>
    <row r="6" spans="1:18" x14ac:dyDescent="0.25">
      <c r="A6">
        <v>5</v>
      </c>
      <c r="B6" s="10">
        <v>18</v>
      </c>
      <c r="C6" s="9">
        <f>($R$2^((-1)/(2*$R$3)))*D6</f>
        <v>56.148809102425972</v>
      </c>
      <c r="D6" s="10">
        <v>63</v>
      </c>
      <c r="E6" s="9">
        <f t="shared" si="0"/>
        <v>70.687162621023688</v>
      </c>
      <c r="F6" s="10">
        <v>25</v>
      </c>
      <c r="G6" s="10">
        <v>157</v>
      </c>
      <c r="H6" s="10">
        <v>25</v>
      </c>
      <c r="I6" s="10">
        <v>157</v>
      </c>
      <c r="J6">
        <v>-1.42</v>
      </c>
      <c r="K6">
        <f t="shared" si="1"/>
        <v>72.140997972883454</v>
      </c>
      <c r="L6">
        <v>40</v>
      </c>
    </row>
    <row r="7" spans="1:18" x14ac:dyDescent="0.25">
      <c r="A7">
        <v>6</v>
      </c>
      <c r="B7" s="10">
        <v>19</v>
      </c>
      <c r="C7" s="9">
        <f>($R$2^((-1)/(2*$R$3)))*D7</f>
        <v>71.300075050699647</v>
      </c>
      <c r="D7" s="10">
        <v>80</v>
      </c>
      <c r="E7" s="9">
        <f t="shared" si="0"/>
        <v>89.761476344157074</v>
      </c>
      <c r="F7" s="10">
        <v>31</v>
      </c>
      <c r="G7" s="10">
        <v>198</v>
      </c>
      <c r="H7" s="10">
        <v>31</v>
      </c>
      <c r="I7" s="10">
        <v>180</v>
      </c>
      <c r="J7">
        <v>-0.81</v>
      </c>
      <c r="K7">
        <f t="shared" si="1"/>
        <v>91.607616473502816</v>
      </c>
      <c r="L7">
        <v>40</v>
      </c>
    </row>
    <row r="8" spans="1:18" x14ac:dyDescent="0.25">
      <c r="A8">
        <v>7</v>
      </c>
      <c r="B8" s="10">
        <v>20</v>
      </c>
      <c r="C8" s="9">
        <v>90</v>
      </c>
      <c r="D8" s="10">
        <v>100</v>
      </c>
      <c r="E8" s="9">
        <v>111</v>
      </c>
      <c r="F8" s="10">
        <v>39</v>
      </c>
      <c r="G8" s="10">
        <v>250</v>
      </c>
      <c r="H8" s="10">
        <v>39</v>
      </c>
      <c r="I8" s="10">
        <v>230</v>
      </c>
      <c r="J8">
        <v>-7.0000000000000007E-2</v>
      </c>
      <c r="K8">
        <f t="shared" si="1"/>
        <v>113.1</v>
      </c>
      <c r="L8">
        <v>40</v>
      </c>
    </row>
    <row r="9" spans="1:18" x14ac:dyDescent="0.25">
      <c r="A9">
        <v>8</v>
      </c>
      <c r="B9" s="10">
        <v>21</v>
      </c>
      <c r="C9" s="9">
        <f>($R$2^((-1)/(2*$R$3)))*D9</f>
        <v>111.40636726671819</v>
      </c>
      <c r="D9" s="10">
        <v>125</v>
      </c>
      <c r="E9" s="9">
        <f>($R$2^((1)/(2*$R$3)))*D9</f>
        <v>140.25230678774543</v>
      </c>
      <c r="F9" s="10">
        <v>50</v>
      </c>
      <c r="G9" s="10">
        <v>315</v>
      </c>
      <c r="H9" s="10">
        <v>50</v>
      </c>
      <c r="I9" s="10">
        <v>280</v>
      </c>
      <c r="J9">
        <v>0.89</v>
      </c>
      <c r="K9">
        <f t="shared" si="1"/>
        <v>143.13690073984816</v>
      </c>
      <c r="L9">
        <v>40</v>
      </c>
    </row>
    <row r="10" spans="1:18" x14ac:dyDescent="0.25">
      <c r="A10">
        <v>9</v>
      </c>
      <c r="B10" s="1">
        <v>22</v>
      </c>
      <c r="C10" s="5">
        <v>140</v>
      </c>
      <c r="D10" s="1">
        <v>160</v>
      </c>
      <c r="E10" s="5">
        <f>($R$2^((1)/(2*$R$3)))*D10</f>
        <v>179.52295268831415</v>
      </c>
      <c r="F10" s="1">
        <v>62</v>
      </c>
      <c r="G10" s="9">
        <v>397</v>
      </c>
      <c r="H10" s="1">
        <v>62</v>
      </c>
      <c r="I10" s="9">
        <v>380</v>
      </c>
      <c r="J10">
        <v>2.25</v>
      </c>
      <c r="K10">
        <f t="shared" si="1"/>
        <v>183.47524795714557</v>
      </c>
      <c r="L10">
        <v>40</v>
      </c>
    </row>
    <row r="11" spans="1:18" x14ac:dyDescent="0.25">
      <c r="A11">
        <v>10</v>
      </c>
      <c r="B11" s="1">
        <v>23</v>
      </c>
      <c r="C11" s="5">
        <v>180</v>
      </c>
      <c r="D11" s="1">
        <v>200</v>
      </c>
      <c r="E11" s="5">
        <v>223</v>
      </c>
      <c r="F11" s="1">
        <v>79</v>
      </c>
      <c r="G11" s="9">
        <v>500</v>
      </c>
      <c r="H11" s="1">
        <v>79</v>
      </c>
      <c r="I11" s="9">
        <v>423</v>
      </c>
      <c r="J11">
        <v>3.99</v>
      </c>
      <c r="K11">
        <f t="shared" si="1"/>
        <v>227.3</v>
      </c>
      <c r="L11">
        <v>40</v>
      </c>
    </row>
    <row r="12" spans="1:18" x14ac:dyDescent="0.25">
      <c r="A12">
        <v>11</v>
      </c>
      <c r="B12" s="1">
        <v>24</v>
      </c>
      <c r="C12" s="5">
        <f>($R$2^((-1)/(2*$R$3)))*D12</f>
        <v>222.81273453343638</v>
      </c>
      <c r="D12" s="1">
        <v>250</v>
      </c>
      <c r="E12" s="5">
        <f t="shared" ref="E12:E17" si="2">($R$2^((1)/(2*$R$3)))*D12</f>
        <v>280.50461357549085</v>
      </c>
      <c r="F12" s="1">
        <v>99</v>
      </c>
      <c r="G12" s="9">
        <v>630</v>
      </c>
      <c r="H12" s="1">
        <v>99</v>
      </c>
      <c r="I12" s="9">
        <v>481</v>
      </c>
      <c r="J12">
        <v>6.12</v>
      </c>
      <c r="K12">
        <f t="shared" si="1"/>
        <v>286.27380147969632</v>
      </c>
      <c r="L12">
        <v>60</v>
      </c>
    </row>
    <row r="13" spans="1:18" x14ac:dyDescent="0.25">
      <c r="A13">
        <v>12</v>
      </c>
      <c r="B13" s="1">
        <v>25</v>
      </c>
      <c r="C13" s="5">
        <f>($R$2^((-1)/(2*$R$3)))*D13</f>
        <v>280.74404551212984</v>
      </c>
      <c r="D13" s="1">
        <v>315</v>
      </c>
      <c r="E13" s="5">
        <f t="shared" si="2"/>
        <v>353.43581310511843</v>
      </c>
      <c r="F13" s="1">
        <v>125</v>
      </c>
      <c r="G13" s="9">
        <v>794</v>
      </c>
      <c r="H13" s="1">
        <v>115</v>
      </c>
      <c r="I13" s="9">
        <v>535</v>
      </c>
      <c r="J13">
        <v>8.8000000000000007</v>
      </c>
      <c r="K13">
        <f t="shared" si="1"/>
        <v>360.70498986441726</v>
      </c>
      <c r="L13">
        <v>60</v>
      </c>
    </row>
    <row r="14" spans="1:18" x14ac:dyDescent="0.25">
      <c r="A14">
        <v>13</v>
      </c>
      <c r="B14" s="1">
        <v>26</v>
      </c>
      <c r="C14" s="5">
        <v>353</v>
      </c>
      <c r="D14" s="1">
        <v>400</v>
      </c>
      <c r="E14" s="5">
        <f t="shared" si="2"/>
        <v>448.80738172078532</v>
      </c>
      <c r="F14" s="1">
        <v>157</v>
      </c>
      <c r="G14" s="9">
        <v>1000</v>
      </c>
      <c r="H14" s="1">
        <v>153</v>
      </c>
      <c r="I14" s="9">
        <v>649</v>
      </c>
      <c r="J14">
        <v>11.98</v>
      </c>
      <c r="K14">
        <f t="shared" si="1"/>
        <v>458.38811989286387</v>
      </c>
      <c r="L14">
        <v>60</v>
      </c>
    </row>
    <row r="15" spans="1:18" x14ac:dyDescent="0.25">
      <c r="A15">
        <v>14</v>
      </c>
      <c r="B15" s="1">
        <v>27</v>
      </c>
      <c r="C15" s="5">
        <v>449</v>
      </c>
      <c r="D15" s="1">
        <v>500</v>
      </c>
      <c r="E15" s="5">
        <f t="shared" si="2"/>
        <v>561.0092271509817</v>
      </c>
      <c r="F15" s="1">
        <v>198</v>
      </c>
      <c r="G15" s="9">
        <v>1260</v>
      </c>
      <c r="H15" s="1">
        <v>249</v>
      </c>
      <c r="I15" s="9">
        <v>761</v>
      </c>
      <c r="J15">
        <v>15.13</v>
      </c>
      <c r="K15">
        <f t="shared" si="1"/>
        <v>572.21014986607986</v>
      </c>
      <c r="L15">
        <v>60</v>
      </c>
    </row>
    <row r="16" spans="1:18" x14ac:dyDescent="0.25">
      <c r="A16">
        <v>15</v>
      </c>
      <c r="B16" s="1">
        <v>28</v>
      </c>
      <c r="C16" s="9">
        <f>($R$2^((-1)/(2*$R$3)))*D16</f>
        <v>561.48809102425969</v>
      </c>
      <c r="D16" s="10">
        <v>630</v>
      </c>
      <c r="E16" s="9">
        <f t="shared" si="2"/>
        <v>706.87162621023685</v>
      </c>
      <c r="F16" s="1">
        <v>250</v>
      </c>
      <c r="G16" s="9">
        <v>1587</v>
      </c>
      <c r="H16" s="1">
        <v>361</v>
      </c>
      <c r="I16" s="9">
        <v>907</v>
      </c>
      <c r="J16">
        <v>18.39</v>
      </c>
      <c r="K16">
        <f t="shared" si="1"/>
        <v>721.40997972883451</v>
      </c>
      <c r="L16">
        <v>60</v>
      </c>
    </row>
    <row r="17" spans="1:12" x14ac:dyDescent="0.25">
      <c r="A17">
        <v>16</v>
      </c>
      <c r="B17" s="10">
        <v>29</v>
      </c>
      <c r="C17" s="9">
        <v>707</v>
      </c>
      <c r="D17" s="10">
        <v>800</v>
      </c>
      <c r="E17" s="9">
        <f t="shared" si="2"/>
        <v>897.61476344157063</v>
      </c>
      <c r="F17" s="10">
        <v>315</v>
      </c>
      <c r="G17" s="9">
        <v>2000</v>
      </c>
      <c r="H17" s="10">
        <v>507</v>
      </c>
      <c r="I17" s="9">
        <v>1198</v>
      </c>
      <c r="J17" s="15">
        <v>21.98</v>
      </c>
      <c r="K17">
        <f t="shared" si="1"/>
        <v>916.67623978572772</v>
      </c>
      <c r="L17">
        <v>60</v>
      </c>
    </row>
    <row r="18" spans="1:12" x14ac:dyDescent="0.25">
      <c r="A18">
        <v>17</v>
      </c>
      <c r="B18" s="10">
        <v>30</v>
      </c>
      <c r="C18" s="9">
        <v>898</v>
      </c>
      <c r="D18" s="10">
        <v>1000</v>
      </c>
      <c r="E18" s="9">
        <v>1100</v>
      </c>
      <c r="F18" s="10">
        <v>397</v>
      </c>
      <c r="G18" s="9">
        <v>2520</v>
      </c>
      <c r="H18" s="10">
        <v>798</v>
      </c>
      <c r="I18" s="9">
        <v>1300</v>
      </c>
      <c r="J18" s="15">
        <v>23.9</v>
      </c>
      <c r="K18">
        <f t="shared" si="1"/>
        <v>1120.2</v>
      </c>
      <c r="L18">
        <v>60</v>
      </c>
    </row>
    <row r="19" spans="1:12" x14ac:dyDescent="0.25">
      <c r="A19">
        <v>18</v>
      </c>
      <c r="B19" s="10">
        <v>31</v>
      </c>
      <c r="C19" s="9">
        <v>1100</v>
      </c>
      <c r="D19" s="10">
        <v>1250</v>
      </c>
      <c r="E19" s="9">
        <f>($R$2^((1)/(2*$R$3)))*D19</f>
        <v>1402.5230678774542</v>
      </c>
      <c r="F19" s="10">
        <v>500</v>
      </c>
      <c r="G19" s="9">
        <v>3175</v>
      </c>
      <c r="H19" s="10">
        <v>900</v>
      </c>
      <c r="I19" s="9">
        <v>1603</v>
      </c>
      <c r="J19" s="15">
        <v>23.68</v>
      </c>
      <c r="K19">
        <f t="shared" si="1"/>
        <v>1432.7753746651997</v>
      </c>
      <c r="L19">
        <v>60</v>
      </c>
    </row>
    <row r="20" spans="1:12" s="15" customFormat="1" x14ac:dyDescent="0.25">
      <c r="A20" s="15">
        <v>19</v>
      </c>
      <c r="B20" s="10">
        <v>32</v>
      </c>
      <c r="C20" s="9">
        <v>1403</v>
      </c>
      <c r="D20" s="10">
        <v>1600</v>
      </c>
      <c r="E20" s="9">
        <f>($R$2^((1)/(2*$R$3)))*D20</f>
        <v>1795.2295268831413</v>
      </c>
      <c r="F20" s="10">
        <v>630</v>
      </c>
      <c r="G20" s="9">
        <v>4000</v>
      </c>
      <c r="H20" s="10">
        <v>1203</v>
      </c>
      <c r="I20" s="9">
        <v>1995</v>
      </c>
      <c r="J20" s="15">
        <v>22.83</v>
      </c>
      <c r="K20" s="15">
        <f t="shared" si="1"/>
        <v>1834.4524795714553</v>
      </c>
      <c r="L20" s="15">
        <v>60</v>
      </c>
    </row>
    <row r="21" spans="1:12" s="15" customFormat="1" x14ac:dyDescent="0.25">
      <c r="A21" s="15">
        <v>20</v>
      </c>
      <c r="B21" s="10">
        <v>33</v>
      </c>
      <c r="C21" s="9">
        <v>1795</v>
      </c>
      <c r="D21" s="10">
        <v>2000</v>
      </c>
      <c r="E21" s="9">
        <v>2220</v>
      </c>
      <c r="F21" s="10">
        <v>794</v>
      </c>
      <c r="G21" s="9">
        <v>5040</v>
      </c>
      <c r="H21" s="10">
        <v>1595</v>
      </c>
      <c r="I21" s="9">
        <v>2420</v>
      </c>
      <c r="J21" s="15">
        <v>22.01</v>
      </c>
      <c r="K21" s="15">
        <f t="shared" si="1"/>
        <v>2262.5</v>
      </c>
      <c r="L21" s="15">
        <v>60</v>
      </c>
    </row>
    <row r="22" spans="1:12" s="12" customFormat="1" ht="14.25" customHeight="1" x14ac:dyDescent="0.25">
      <c r="A22" s="12">
        <v>21</v>
      </c>
      <c r="B22" s="13">
        <v>34</v>
      </c>
      <c r="C22" s="14">
        <v>2220</v>
      </c>
      <c r="D22" s="13">
        <v>2500</v>
      </c>
      <c r="E22" s="14">
        <v>2810</v>
      </c>
      <c r="F22" s="13">
        <v>1000</v>
      </c>
      <c r="G22" s="14">
        <v>6349</v>
      </c>
      <c r="H22" s="13">
        <v>2020</v>
      </c>
      <c r="I22" s="14">
        <v>3010</v>
      </c>
      <c r="J22" s="12">
        <v>21.59</v>
      </c>
      <c r="K22" s="12">
        <f t="shared" si="1"/>
        <v>2869</v>
      </c>
      <c r="L22" s="12">
        <v>60</v>
      </c>
    </row>
    <row r="23" spans="1:12" s="15" customFormat="1" x14ac:dyDescent="0.25">
      <c r="A23" s="15">
        <v>22</v>
      </c>
      <c r="B23" s="10">
        <v>35</v>
      </c>
      <c r="C23" s="9">
        <v>2810</v>
      </c>
      <c r="D23" s="10">
        <v>3150</v>
      </c>
      <c r="E23" s="9">
        <v>3565</v>
      </c>
      <c r="F23" s="10">
        <v>1260</v>
      </c>
      <c r="G23" s="9">
        <v>8000</v>
      </c>
      <c r="H23" s="10">
        <v>2610</v>
      </c>
      <c r="I23" s="9">
        <v>3765</v>
      </c>
      <c r="J23" s="15">
        <v>21.21</v>
      </c>
      <c r="K23" s="15">
        <f t="shared" si="1"/>
        <v>3640.5</v>
      </c>
      <c r="L23" s="15">
        <v>60</v>
      </c>
    </row>
    <row r="24" spans="1:12" s="15" customFormat="1" ht="15.75" customHeight="1" x14ac:dyDescent="0.25">
      <c r="A24" s="15">
        <v>23</v>
      </c>
      <c r="B24" s="10">
        <v>36</v>
      </c>
      <c r="C24" s="9">
        <f>($R$2^((-1)/(2*$R$3)))*D24</f>
        <v>3565.0037525349821</v>
      </c>
      <c r="D24" s="10">
        <v>4000</v>
      </c>
      <c r="E24" s="11">
        <v>4450</v>
      </c>
      <c r="F24" s="10">
        <v>1587</v>
      </c>
      <c r="G24" s="9">
        <v>10079</v>
      </c>
      <c r="H24" s="10">
        <v>3000</v>
      </c>
      <c r="I24" s="9">
        <v>5000</v>
      </c>
      <c r="J24" s="15">
        <v>21.01</v>
      </c>
      <c r="K24" s="15">
        <f t="shared" si="1"/>
        <v>4538.4996247465015</v>
      </c>
      <c r="L24" s="15">
        <v>60</v>
      </c>
    </row>
    <row r="25" spans="1:12" s="15" customFormat="1" x14ac:dyDescent="0.25">
      <c r="A25" s="15">
        <v>24</v>
      </c>
      <c r="B25" s="10">
        <v>37</v>
      </c>
      <c r="C25" s="11">
        <v>4450</v>
      </c>
      <c r="D25" s="10">
        <v>5000</v>
      </c>
      <c r="E25" s="7">
        <f>($R$2^((1)/(2*$R$3)))*D25</f>
        <v>5610.0922715098168</v>
      </c>
      <c r="F25" s="10">
        <v>2000</v>
      </c>
      <c r="G25" s="9">
        <v>12699</v>
      </c>
      <c r="H25" s="10">
        <v>4250</v>
      </c>
      <c r="I25" s="9">
        <v>5810</v>
      </c>
      <c r="J25" s="15">
        <v>21</v>
      </c>
      <c r="K25" s="15">
        <f t="shared" si="1"/>
        <v>5726.1014986607988</v>
      </c>
      <c r="L25" s="15">
        <v>60</v>
      </c>
    </row>
    <row r="26" spans="1:12" s="15" customFormat="1" x14ac:dyDescent="0.25">
      <c r="A26" s="15">
        <v>25</v>
      </c>
      <c r="B26" s="10">
        <v>38</v>
      </c>
      <c r="C26" s="16">
        <v>5610</v>
      </c>
      <c r="D26" s="10">
        <v>6300</v>
      </c>
      <c r="E26" s="9">
        <f>($R$2^((1)/(2*$R$3)))*D26</f>
        <v>7068.716262102369</v>
      </c>
      <c r="F26" s="10">
        <v>2520</v>
      </c>
      <c r="G26" s="9">
        <v>16000</v>
      </c>
      <c r="H26" s="10">
        <v>5410</v>
      </c>
      <c r="I26" s="9">
        <v>7269</v>
      </c>
      <c r="J26" s="15">
        <v>21</v>
      </c>
      <c r="K26" s="15">
        <f t="shared" si="1"/>
        <v>7214.5878883126061</v>
      </c>
      <c r="L26" s="15">
        <v>60</v>
      </c>
    </row>
    <row r="27" spans="1:12" s="15" customFormat="1" x14ac:dyDescent="0.25">
      <c r="A27" s="15">
        <v>26</v>
      </c>
      <c r="B27" s="10">
        <v>39</v>
      </c>
      <c r="C27" s="9">
        <v>7069</v>
      </c>
      <c r="D27" s="10">
        <v>8000</v>
      </c>
      <c r="E27" s="9">
        <f>($R$2^((1)/(2*$R$3)))*D27</f>
        <v>8976.1476344157072</v>
      </c>
      <c r="F27" s="10">
        <v>3175</v>
      </c>
      <c r="G27" s="9">
        <v>20159</v>
      </c>
      <c r="H27" s="10">
        <v>6869</v>
      </c>
      <c r="I27" s="9">
        <v>9176</v>
      </c>
      <c r="J27" s="15">
        <v>21</v>
      </c>
      <c r="K27" s="15">
        <f t="shared" si="1"/>
        <v>9166.8623978572778</v>
      </c>
      <c r="L27" s="15">
        <v>60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Filter Parameters</vt:lpstr>
      <vt:lpstr>Insertion Gain ParametersFre</vt:lpstr>
      <vt:lpstr>Parameters</vt:lpstr>
      <vt:lpstr>Bark Scale</vt:lpstr>
      <vt:lpstr>Critical</vt:lpstr>
      <vt:lpstr>Symmetric</vt:lpstr>
      <vt:lpstr>Octave</vt:lpstr>
      <vt:lpstr>Uniform</vt:lpstr>
      <vt:lpstr>ANSI</vt:lpstr>
      <vt:lpstr>ANSI new</vt:lpstr>
      <vt:lpstr>ANSI Oct</vt:lpstr>
      <vt:lpstr>Compression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Daniel</cp:lastModifiedBy>
  <dcterms:created xsi:type="dcterms:W3CDTF">2018-10-11T08:41:25Z</dcterms:created>
  <dcterms:modified xsi:type="dcterms:W3CDTF">2018-10-22T12:55:47Z</dcterms:modified>
</cp:coreProperties>
</file>