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Tepedino\Downloads\"/>
    </mc:Choice>
  </mc:AlternateContent>
  <xr:revisionPtr revIDLastSave="0" documentId="13_ncr:1_{89F38FB9-DC6E-43AE-A68F-A2E4034D5331}" xr6:coauthVersionLast="47" xr6:coauthVersionMax="47" xr10:uidLastSave="{00000000-0000-0000-0000-000000000000}"/>
  <bookViews>
    <workbookView xWindow="-120" yWindow="-120" windowWidth="29040" windowHeight="15720" tabRatio="154" xr2:uid="{5D3328F8-97F4-412F-B371-78D9B19D42CB}"/>
  </bookViews>
  <sheets>
    <sheet name="Simulador" sheetId="1" r:id="rId1"/>
    <sheet name="Dados" sheetId="2" state="hidden" r:id="rId2"/>
  </sheets>
  <definedNames>
    <definedName name="Aporte">Simulador!$F$20</definedName>
    <definedName name="Patrimonio">Simulador!$F$23</definedName>
    <definedName name="Qnt_Anos">Simulador!$F$21</definedName>
    <definedName name="Rendimento_Carteira">Simulador!$F$16</definedName>
    <definedName name="Salario">Simulador!$F$15</definedName>
    <definedName name="Sugestao_Investimento">Simulador!$F$17</definedName>
    <definedName name="Taxa_Mesal">Simulador!$F$22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F46" i="1" s="1"/>
  <c r="E47" i="1"/>
  <c r="F47" i="1" s="1"/>
  <c r="E48" i="1"/>
  <c r="F48" i="1" s="1"/>
  <c r="E49" i="1"/>
  <c r="F49" i="1" s="1"/>
  <c r="E50" i="1"/>
  <c r="F50" i="1" s="1"/>
  <c r="E4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2" i="1"/>
  <c r="E29" i="1"/>
  <c r="F29" i="1" s="1"/>
  <c r="F23" i="1"/>
  <c r="F24" i="1" s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F31" i="1"/>
  <c r="F17" i="1"/>
  <c r="E51" i="1" l="1"/>
  <c r="F45" i="1"/>
  <c r="F51" i="1" s="1"/>
</calcChain>
</file>

<file path=xl/sharedStrings.xml><?xml version="1.0" encoding="utf-8"?>
<sst xmlns="http://schemas.openxmlformats.org/spreadsheetml/2006/main" count="107" uniqueCount="45">
  <si>
    <t>Quanto desejo investir mensalmente?</t>
  </si>
  <si>
    <t>Por quantos anos pretendo manter os investimentos?</t>
  </si>
  <si>
    <t>Qual é a taxa média de rendimento mensal esperada?</t>
  </si>
  <si>
    <t>Qual será o patrimônio acumulado ao final do período?</t>
  </si>
  <si>
    <t>Qual será o valor estimado dos dividendos mensais ao longo do tempo?</t>
  </si>
  <si>
    <t>INVESTIMENTO</t>
  </si>
  <si>
    <t>Dividendo</t>
  </si>
  <si>
    <t>PRAZOS VARIADOS DE INVESTIMENTOS</t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</si>
  <si>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1</t>
    </r>
    <r>
      <rPr>
        <sz val="12"/>
        <color theme="1"/>
        <rFont val="Aptos Narrow"/>
        <family val="2"/>
        <scheme val="minor"/>
      </rPr>
      <t xml:space="preserve"> ano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</si>
  <si>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</si>
  <si>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</si>
  <si>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4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</si>
  <si>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5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</si>
  <si>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10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</si>
  <si>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15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</si>
  <si>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20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</si>
  <si>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25</t>
    </r>
    <r>
      <rPr>
        <sz val="12"/>
        <color theme="1"/>
        <rFont val="Aptos Narrow"/>
        <family val="2"/>
        <scheme val="minor"/>
      </rPr>
      <t xml:space="preserve"> anos de investimento?</t>
    </r>
  </si>
  <si>
    <r>
      <t xml:space="preserve">Qual será o patrimônio acumulado após </t>
    </r>
    <r>
      <rPr>
        <b/>
        <sz val="12"/>
        <color theme="1"/>
        <rFont val="Aptos Narrow"/>
        <family val="2"/>
        <scheme val="minor"/>
      </rPr>
      <t>30</t>
    </r>
    <r>
      <rPr>
        <sz val="12"/>
        <color theme="1"/>
        <rFont val="Aptos Narrow"/>
        <family val="2"/>
        <scheme val="minor"/>
      </rPr>
      <t xml:space="preserve"> anos de investimento?</t>
    </r>
  </si>
  <si>
    <t>Total</t>
  </si>
  <si>
    <t>Patrimônio</t>
  </si>
  <si>
    <t>Salário</t>
  </si>
  <si>
    <t>Rendimento da Carteira</t>
  </si>
  <si>
    <t>Sugestão de Investimento</t>
  </si>
  <si>
    <t>CONFIGURAÇÕES</t>
  </si>
  <si>
    <t>PERFIL DO INVESTIDOR</t>
  </si>
  <si>
    <t>Perfil de Investidor</t>
  </si>
  <si>
    <t>Conservador</t>
  </si>
  <si>
    <t>Moderado</t>
  </si>
  <si>
    <t>Balanceado</t>
  </si>
  <si>
    <t>Arrojado</t>
  </si>
  <si>
    <t>Agressivo</t>
  </si>
  <si>
    <t>Valor a ser investido por mês</t>
  </si>
  <si>
    <t>Tipos de Fundos Imobiliários (FIIs)</t>
  </si>
  <si>
    <t>FIIs de tijolo</t>
  </si>
  <si>
    <t>FIIs de papel</t>
  </si>
  <si>
    <t>Fundos de Fundos</t>
  </si>
  <si>
    <t>FIIs Híbridos</t>
  </si>
  <si>
    <t>Fiagros</t>
  </si>
  <si>
    <t>Fundos de Desenvolvimento</t>
  </si>
  <si>
    <t>Tipos de FIIs</t>
  </si>
  <si>
    <t>Percentual Sugerido</t>
  </si>
  <si>
    <t>Valores</t>
  </si>
  <si>
    <t>Percentual</t>
  </si>
  <si>
    <t>Chave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</si>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</sst>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8">
    <xf numFmtId="0" fontId="0" fillId="0" borderId="0" xfId="0"/>
    <xf numFmtId="0" fontId="0" fillId="0" borderId="8" xfId="0" applyBorder="1"/>
    <xf numFmtId="9" fontId="0" fillId="0" borderId="0" xfId="0" applyNumberFormat="1" applyAlignment="1">
      <alignment horizontal="center"/>
    </xf>
    <xf numFmtId="9" fontId="0" fillId="0" borderId="8" xfId="0" applyNumberFormat="1" applyBorder="1" applyAlignment="1">
      <alignment horizontal="center"/>
    </xf>
    <xf numFmtId="164" fontId="5" fillId="0" borderId="13" xfId="0" applyNumberFormat="1" applyFont="1" applyBorder="1" applyAlignment="1" applyProtection="1">
      <alignment horizontal="center"/>
      <protection locked="0"/>
    </xf>
    <xf numFmtId="10" fontId="5" fillId="0" borderId="11" xfId="0" applyNumberFormat="1" applyFont="1" applyBorder="1" applyAlignment="1" applyProtection="1">
      <alignment horizontal="center"/>
      <protection locked="0"/>
    </xf>
    <xf numFmtId="164" fontId="3" fillId="0" borderId="13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10" fontId="3" fillId="0" borderId="11" xfId="0" applyNumberFormat="1" applyFont="1" applyBorder="1" applyAlignment="1" applyProtection="1">
      <alignment horizontal="center"/>
      <protection locked="0"/>
    </xf>
    <xf numFmtId="0" fontId="5" fillId="5" borderId="16" xfId="0" applyFont="1" applyFill="1" applyBorder="1"/>
    <xf numFmtId="0" fontId="0" fillId="5" borderId="12" xfId="0" applyFill="1" applyBorder="1"/>
    <xf numFmtId="0" fontId="5" fillId="5" borderId="17" xfId="0" applyFont="1" applyFill="1" applyBorder="1"/>
    <xf numFmtId="0" fontId="5" fillId="5" borderId="10" xfId="0" applyFont="1" applyFill="1" applyBorder="1"/>
    <xf numFmtId="0" fontId="0" fillId="5" borderId="10" xfId="0" applyFill="1" applyBorder="1"/>
    <xf numFmtId="0" fontId="5" fillId="5" borderId="21" xfId="0" applyFont="1" applyFill="1" applyBorder="1"/>
    <xf numFmtId="0" fontId="5" fillId="5" borderId="14" xfId="0" applyFont="1" applyFill="1" applyBorder="1"/>
    <xf numFmtId="0" fontId="0" fillId="5" borderId="14" xfId="0" applyFill="1" applyBorder="1"/>
    <xf numFmtId="164" fontId="5" fillId="5" borderId="15" xfId="0" applyNumberFormat="1" applyFont="1" applyFill="1" applyBorder="1" applyAlignment="1">
      <alignment horizontal="center"/>
    </xf>
    <xf numFmtId="164" fontId="5" fillId="5" borderId="12" xfId="0" applyNumberFormat="1" applyFont="1" applyFill="1" applyBorder="1"/>
    <xf numFmtId="1" fontId="5" fillId="5" borderId="10" xfId="0" applyNumberFormat="1" applyFont="1" applyFill="1" applyBorder="1"/>
    <xf numFmtId="10" fontId="5" fillId="5" borderId="10" xfId="0" applyNumberFormat="1" applyFont="1" applyFill="1" applyBorder="1"/>
    <xf numFmtId="8" fontId="3" fillId="5" borderId="10" xfId="0" applyNumberFormat="1" applyFont="1" applyFill="1" applyBorder="1"/>
    <xf numFmtId="0" fontId="3" fillId="5" borderId="10" xfId="0" applyFont="1" applyFill="1" applyBorder="1"/>
    <xf numFmtId="8" fontId="3" fillId="5" borderId="11" xfId="0" applyNumberFormat="1" applyFont="1" applyFill="1" applyBorder="1" applyAlignment="1">
      <alignment horizontal="center"/>
    </xf>
    <xf numFmtId="164" fontId="3" fillId="5" borderId="14" xfId="0" applyNumberFormat="1" applyFont="1" applyFill="1" applyBorder="1"/>
    <xf numFmtId="164" fontId="3" fillId="5" borderId="1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0" borderId="0" xfId="0" applyFont="1"/>
    <xf numFmtId="0" fontId="5" fillId="5" borderId="12" xfId="0" applyFont="1" applyFill="1" applyBorder="1"/>
    <xf numFmtId="8" fontId="5" fillId="5" borderId="12" xfId="0" applyNumberFormat="1" applyFont="1" applyFill="1" applyBorder="1" applyAlignment="1">
      <alignment horizontal="center"/>
    </xf>
    <xf numFmtId="8" fontId="5" fillId="5" borderId="13" xfId="0" applyNumberFormat="1" applyFont="1" applyFill="1" applyBorder="1" applyAlignment="1">
      <alignment horizontal="center"/>
    </xf>
    <xf numFmtId="8" fontId="5" fillId="5" borderId="10" xfId="0" applyNumberFormat="1" applyFont="1" applyFill="1" applyBorder="1" applyAlignment="1">
      <alignment horizontal="center"/>
    </xf>
    <xf numFmtId="8" fontId="5" fillId="5" borderId="11" xfId="0" applyNumberFormat="1" applyFont="1" applyFill="1" applyBorder="1" applyAlignment="1">
      <alignment horizontal="center"/>
    </xf>
    <xf numFmtId="8" fontId="5" fillId="5" borderId="14" xfId="0" applyNumberFormat="1" applyFont="1" applyFill="1" applyBorder="1" applyAlignment="1">
      <alignment horizontal="center"/>
    </xf>
    <xf numFmtId="8" fontId="5" fillId="5" borderId="15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5" borderId="5" xfId="0" applyFont="1" applyFill="1" applyBorder="1"/>
    <xf numFmtId="0" fontId="5" fillId="5" borderId="0" xfId="0" applyFont="1" applyFill="1"/>
    <xf numFmtId="164" fontId="3" fillId="5" borderId="0" xfId="0" applyNumberFormat="1" applyFont="1" applyFill="1" applyAlignment="1">
      <alignment horizontal="center"/>
    </xf>
    <xf numFmtId="0" fontId="5" fillId="5" borderId="6" xfId="0" applyFont="1" applyFill="1" applyBorder="1"/>
    <xf numFmtId="0" fontId="0" fillId="0" borderId="5" xfId="0" applyBorder="1"/>
    <xf numFmtId="0" fontId="0" fillId="0" borderId="6" xfId="0" applyBorder="1"/>
    <xf numFmtId="0" fontId="6" fillId="4" borderId="5" xfId="0" applyFont="1" applyFill="1" applyBorder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9" fontId="5" fillId="5" borderId="12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9" fontId="5" fillId="5" borderId="10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9" xfId="0" applyFont="1" applyFill="1" applyBorder="1"/>
    <xf numFmtId="9" fontId="5" fillId="5" borderId="19" xfId="0" applyNumberFormat="1" applyFont="1" applyFill="1" applyBorder="1" applyAlignment="1">
      <alignment horizontal="center"/>
    </xf>
    <xf numFmtId="164" fontId="5" fillId="5" borderId="20" xfId="0" applyNumberFormat="1" applyFont="1" applyFill="1" applyBorder="1" applyAlignment="1">
      <alignment horizontal="center"/>
    </xf>
    <xf numFmtId="0" fontId="7" fillId="4" borderId="7" xfId="1" applyFont="1" applyFill="1" applyBorder="1" applyProtection="1"/>
    <xf numFmtId="0" fontId="7" fillId="4" borderId="8" xfId="1" applyFont="1" applyFill="1" applyBorder="1" applyProtection="1"/>
    <xf numFmtId="9" fontId="7" fillId="4" borderId="8" xfId="1" applyNumberFormat="1" applyFont="1" applyFill="1" applyBorder="1" applyAlignment="1" applyProtection="1">
      <alignment horizontal="center"/>
    </xf>
    <xf numFmtId="164" fontId="7" fillId="4" borderId="9" xfId="1" applyNumberFormat="1" applyFont="1" applyFill="1" applyBorder="1" applyAlignment="1" applyProtection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Total" xfId="1" builtinId="25"/>
  </cellStyles>
  <dxfs count="3"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2"/>
          <c:tx>
            <c:strRef>
              <c:f>Simulador!$E$44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55-4FB3-B16F-4540843A85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55-4FB3-B16F-4540843A85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55-4FB3-B16F-4540843A85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55-4FB3-B16F-4540843A85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55-4FB3-B16F-4540843A85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55-4FB3-B16F-4540843A85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Simulador!$B$45:$B$50</c:f>
              <c:strCache>
                <c:ptCount val="6"/>
                <c:pt idx="0">
                  <c:v>FIIs de tijolo</c:v>
                </c:pt>
                <c:pt idx="1">
                  <c:v>FIIs de papel</c:v>
                </c:pt>
                <c:pt idx="2">
                  <c:v>Fundos de Fundos</c:v>
                </c:pt>
                <c:pt idx="3">
                  <c:v>FIIs Híbridos</c:v>
                </c:pt>
                <c:pt idx="4">
                  <c:v>Fiagros</c:v>
                </c:pt>
                <c:pt idx="5">
                  <c:v>Fundos de Desenvolvimento</c:v>
                </c:pt>
              </c:strCache>
            </c:strRef>
          </c:cat>
          <c:val>
            <c:numRef>
              <c:f>Simulador!$E$45:$E$50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3-44CE-BC05-F64D210A6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Simulador!$C$44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7A55-4FB3-B16F-4540843A854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7A55-4FB3-B16F-4540843A854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7A55-4FB3-B16F-4540843A854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7A55-4FB3-B16F-4540843A854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7A55-4FB3-B16F-4540843A854B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7A55-4FB3-B16F-4540843A854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Simulador!$B$45:$B$50</c15:sqref>
                        </c15:formulaRef>
                      </c:ext>
                    </c:extLst>
                    <c:strCache>
                      <c:ptCount val="6"/>
                      <c:pt idx="0">
                        <c:v>FIIs de tijolo</c:v>
                      </c:pt>
                      <c:pt idx="1">
                        <c:v>FIIs de papel</c:v>
                      </c:pt>
                      <c:pt idx="2">
                        <c:v>Fundos de Fundos</c:v>
                      </c:pt>
                      <c:pt idx="3">
                        <c:v>FIIs Híbridos</c:v>
                      </c:pt>
                      <c:pt idx="4">
                        <c:v>Fiagros</c:v>
                      </c:pt>
                      <c:pt idx="5">
                        <c:v>Fundos de Desenvolvimento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Simulador!$C$45:$C$50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53-44CE-BC05-F64D210A6F0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Simulador!$D$44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7A55-4FB3-B16F-4540843A854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7A55-4FB3-B16F-4540843A854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7A55-4FB3-B16F-4540843A854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7A55-4FB3-B16F-4540843A854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7A55-4FB3-B16F-4540843A854B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7A55-4FB3-B16F-4540843A854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Simulador!$B$45:$B$50</c15:sqref>
                        </c15:formulaRef>
                      </c:ext>
                    </c:extLst>
                    <c:strCache>
                      <c:ptCount val="6"/>
                      <c:pt idx="0">
                        <c:v>FIIs de tijolo</c:v>
                      </c:pt>
                      <c:pt idx="1">
                        <c:v>FIIs de papel</c:v>
                      </c:pt>
                      <c:pt idx="2">
                        <c:v>Fundos de Fundos</c:v>
                      </c:pt>
                      <c:pt idx="3">
                        <c:v>FIIs Híbridos</c:v>
                      </c:pt>
                      <c:pt idx="4">
                        <c:v>Fiagros</c:v>
                      </c:pt>
                      <c:pt idx="5">
                        <c:v>Fundos de Desenvolvimento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Simulador!$D$45:$D$50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53-44CE-BC05-F64D210A6F0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612319</xdr:colOff>
      <xdr:row>0</xdr:row>
      <xdr:rowOff>194387</xdr:rowOff>
    </xdr:from>
    <xdr:to>
      <xdr:col>6</xdr:col>
      <xdr:colOff>9718</xdr:colOff>
      <xdr:row>12</xdr:row>
      <xdr:rowOff>99825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CDEB050-D66C-9CB1-C3E6-7B3A2F33D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2319" y="194387"/>
          <a:ext cx="7717195" cy="2238091"/>
        </a:xfrm>
        <a:prstGeom prst="rect">
          <a:avLst/>
        </a:prstGeom>
      </xdr:spPr>
    </xdr:pic>
    <xdr:clientData/>
  </xdr:twoCellAnchor>
  <xdr:twoCellAnchor>
    <xdr:from>
      <xdr:col>0</xdr:col>
      <xdr:colOff>605515</xdr:colOff>
      <xdr:row>51</xdr:row>
      <xdr:rowOff>193222</xdr:rowOff>
    </xdr:from>
    <xdr:to>
      <xdr:col>6</xdr:col>
      <xdr:colOff>9718</xdr:colOff>
      <xdr:row>66</xdr:row>
      <xdr:rowOff>48596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4C128F-B49B-CED1-6B37-504FA1A3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1B4BA-D82D-45EF-A97A-BEF65A6647E7}" name="Tabela1" displayName="Tabela1" ref="E2:H32" totalsRowShown="0" tableBorderDxfId="2">
  <autoFilter ref="E2:H32" xr:uid="{E5E1B4BA-D82D-45EF-A97A-BEF65A6647E7}"/>
  <tableColumns count="4">
    <tableColumn id="1" xr3:uid="{BE13B5AD-D6F2-435E-90D7-875984FD3D06}" name="Chave" dataDxfId="1">
      <calculatedColumnFormula>F3&amp;" - "&amp;G3</calculatedColumnFormula>
    </tableColumn>
    <tableColumn id="2" xr3:uid="{AA5CB6A7-484B-4D56-A0ED-6478D73A176B}" name="Perfil de Investidor"/>
    <tableColumn id="3" xr3:uid="{94B4D2FD-74DE-45E9-A30F-3CAF6D4F88CD}" name="Tipos de Fundos Imobiliários (FIIs)"/>
    <tableColumn id="4" xr3:uid="{75D5D750-F037-45A1-AD29-595DC6D79130}" name="Percentu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733602-48FB-435C-9F7F-37E0E598F00D}" name="Tabela2" displayName="Tabela2" ref="B2:B7" totalsRowShown="0">
  <autoFilter ref="B2:B7" xr:uid="{C5733602-48FB-435C-9F7F-37E0E598F00D}"/>
  <tableColumns count="1">
    <tableColumn id="1" xr3:uid="{674F8409-AD52-4CED-8121-83D4239CA381}" name="Perfil de Investi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89E7-3589-44C2-BCFA-33A84A50E895}">
  <sheetPr>
    <tabColor theme="3" tint="0.749992370372631"/>
  </sheetPr>
  <dimension ref="A13:L51"/>
  <sheetViews>
    <sheetView showGridLines="0" showRowColHeaders="0" tabSelected="1" zoomScale="98" zoomScaleNormal="98" workbookViewId="0"/>
  </sheetViews>
  <sheetFormatPr defaultColWidth="0" defaultRowHeight="15" x14ac:dyDescent="0.25"/>
  <cols>
    <col min="1" max="1" width="9.140625" customWidth="1"/>
    <col min="2" max="2" width="69.7109375" bestFit="1" customWidth="1"/>
    <col min="3" max="4" width="6.42578125" customWidth="1"/>
    <col min="5" max="5" width="18.85546875" bestFit="1" customWidth="1"/>
    <col min="6" max="6" width="14.28515625" bestFit="1" customWidth="1"/>
    <col min="7" max="7" width="9.140625" customWidth="1"/>
    <col min="8" max="8" width="25.7109375" hidden="1" customWidth="1"/>
    <col min="9" max="9" width="15" hidden="1" customWidth="1"/>
    <col min="10" max="12" width="0" hidden="1" customWidth="1"/>
    <col min="13" max="16384" width="9.140625" hidden="1"/>
  </cols>
  <sheetData>
    <row r="13" spans="2:6" ht="15.75" thickBot="1" x14ac:dyDescent="0.3"/>
    <row r="14" spans="2:6" ht="21" x14ac:dyDescent="0.35">
      <c r="B14" s="64" t="s">
        <v>23</v>
      </c>
      <c r="C14" s="65"/>
      <c r="D14" s="65"/>
      <c r="E14" s="65"/>
      <c r="F14" s="66"/>
    </row>
    <row r="15" spans="2:6" ht="15.75" x14ac:dyDescent="0.25">
      <c r="B15" s="9" t="s">
        <v>20</v>
      </c>
      <c r="C15" s="10"/>
      <c r="D15" s="10"/>
      <c r="E15" s="10"/>
      <c r="F15" s="4">
        <v>5000</v>
      </c>
    </row>
    <row r="16" spans="2:6" ht="15.75" x14ac:dyDescent="0.25">
      <c r="B16" s="11" t="s">
        <v>21</v>
      </c>
      <c r="C16" s="12"/>
      <c r="D16" s="13"/>
      <c r="E16" s="13"/>
      <c r="F16" s="5">
        <v>6.0000000000000001E-3</v>
      </c>
    </row>
    <row r="17" spans="1:6" ht="16.5" thickBot="1" x14ac:dyDescent="0.3">
      <c r="B17" s="14" t="s">
        <v>22</v>
      </c>
      <c r="C17" s="15"/>
      <c r="D17" s="16"/>
      <c r="E17" s="16"/>
      <c r="F17" s="17">
        <f>F15*30%</f>
        <v>1500</v>
      </c>
    </row>
    <row r="18" spans="1:6" ht="15.75" thickBot="1" x14ac:dyDescent="0.3"/>
    <row r="19" spans="1:6" ht="21" x14ac:dyDescent="0.35">
      <c r="B19" s="64" t="s">
        <v>5</v>
      </c>
      <c r="C19" s="65"/>
      <c r="D19" s="65"/>
      <c r="E19" s="65"/>
      <c r="F19" s="66"/>
    </row>
    <row r="20" spans="1:6" ht="15.75" x14ac:dyDescent="0.25">
      <c r="B20" s="9" t="s">
        <v>0</v>
      </c>
      <c r="C20" s="18"/>
      <c r="D20" s="18"/>
      <c r="E20" s="18"/>
      <c r="F20" s="6">
        <v>200</v>
      </c>
    </row>
    <row r="21" spans="1:6" ht="15.75" x14ac:dyDescent="0.25">
      <c r="B21" s="11" t="s">
        <v>1</v>
      </c>
      <c r="C21" s="19"/>
      <c r="D21" s="19"/>
      <c r="E21" s="19"/>
      <c r="F21" s="7">
        <v>5</v>
      </c>
    </row>
    <row r="22" spans="1:6" ht="15.75" x14ac:dyDescent="0.25">
      <c r="B22" s="11" t="s">
        <v>2</v>
      </c>
      <c r="C22" s="20"/>
      <c r="D22" s="20"/>
      <c r="E22" s="20"/>
      <c r="F22" s="8">
        <v>1.0789999999999999E-2</v>
      </c>
    </row>
    <row r="23" spans="1:6" ht="15.75" x14ac:dyDescent="0.25">
      <c r="B23" s="11" t="s">
        <v>3</v>
      </c>
      <c r="C23" s="21"/>
      <c r="D23" s="22"/>
      <c r="E23" s="22"/>
      <c r="F23" s="23">
        <f>FV(Taxa_Mesal,Qnt_Anos*12,Aporte*-1,0,0)</f>
        <v>16755.382799697527</v>
      </c>
    </row>
    <row r="24" spans="1:6" ht="16.5" thickBot="1" x14ac:dyDescent="0.3">
      <c r="B24" s="14" t="s">
        <v>4</v>
      </c>
      <c r="C24" s="24"/>
      <c r="D24" s="24"/>
      <c r="E24" s="24"/>
      <c r="F24" s="25">
        <f>Patrimonio*Rendimento_Carteira</f>
        <v>100.53229679818516</v>
      </c>
    </row>
    <row r="26" spans="1:6" ht="15.75" thickBot="1" x14ac:dyDescent="0.3"/>
    <row r="27" spans="1:6" ht="21" x14ac:dyDescent="0.35">
      <c r="B27" s="64" t="s">
        <v>7</v>
      </c>
      <c r="C27" s="65"/>
      <c r="D27" s="65"/>
      <c r="E27" s="65"/>
      <c r="F27" s="66"/>
    </row>
    <row r="28" spans="1:6" ht="21" x14ac:dyDescent="0.35">
      <c r="B28" s="26"/>
      <c r="C28" s="27"/>
      <c r="D28" s="27"/>
      <c r="E28" s="27" t="s">
        <v>19</v>
      </c>
      <c r="F28" s="28" t="s">
        <v>6</v>
      </c>
    </row>
    <row r="29" spans="1:6" ht="15.75" x14ac:dyDescent="0.25">
      <c r="A29" s="29">
        <v>1</v>
      </c>
      <c r="B29" s="9" t="s">
        <v>8</v>
      </c>
      <c r="C29" s="30"/>
      <c r="D29" s="30"/>
      <c r="E29" s="31">
        <f t="shared" ref="E29:E38" si="0">FV(Taxa_Mesal,A29*12,Aporte*-1,0,0)</f>
        <v>2547.6772001113118</v>
      </c>
      <c r="F29" s="32">
        <f t="shared" ref="F29:F38" si="1">$E29*Rendimento_Carteira</f>
        <v>15.28606320066787</v>
      </c>
    </row>
    <row r="30" spans="1:6" ht="15.75" x14ac:dyDescent="0.25">
      <c r="A30" s="29">
        <v>2</v>
      </c>
      <c r="B30" s="11" t="s">
        <v>9</v>
      </c>
      <c r="C30" s="12"/>
      <c r="D30" s="12"/>
      <c r="E30" s="33">
        <f t="shared" si="0"/>
        <v>5445.5254595290435</v>
      </c>
      <c r="F30" s="34">
        <f t="shared" si="1"/>
        <v>32.673152757174265</v>
      </c>
    </row>
    <row r="31" spans="1:6" ht="15.75" x14ac:dyDescent="0.25">
      <c r="A31" s="29">
        <v>3</v>
      </c>
      <c r="B31" s="11" t="s">
        <v>10</v>
      </c>
      <c r="C31" s="12"/>
      <c r="D31" s="12"/>
      <c r="E31" s="33">
        <f t="shared" si="0"/>
        <v>8741.6748046044213</v>
      </c>
      <c r="F31" s="34">
        <f t="shared" si="1"/>
        <v>52.450048827626532</v>
      </c>
    </row>
    <row r="32" spans="1:6" ht="15.75" x14ac:dyDescent="0.25">
      <c r="A32" s="29">
        <v>4</v>
      </c>
      <c r="B32" s="11" t="s">
        <v>11</v>
      </c>
      <c r="C32" s="12"/>
      <c r="D32" s="12"/>
      <c r="E32" s="33">
        <f t="shared" si="0"/>
        <v>12490.870598322032</v>
      </c>
      <c r="F32" s="34">
        <f t="shared" si="1"/>
        <v>74.945223589932198</v>
      </c>
    </row>
    <row r="33" spans="1:6" ht="15.75" x14ac:dyDescent="0.25">
      <c r="A33" s="29">
        <v>5</v>
      </c>
      <c r="B33" s="11" t="s">
        <v>12</v>
      </c>
      <c r="C33" s="12"/>
      <c r="D33" s="12"/>
      <c r="E33" s="33">
        <f t="shared" si="0"/>
        <v>16755.382799697527</v>
      </c>
      <c r="F33" s="34">
        <f t="shared" si="1"/>
        <v>100.53229679818516</v>
      </c>
    </row>
    <row r="34" spans="1:6" ht="15.75" x14ac:dyDescent="0.25">
      <c r="A34" s="29">
        <v>10</v>
      </c>
      <c r="B34" s="11" t="s">
        <v>13</v>
      </c>
      <c r="C34" s="12"/>
      <c r="D34" s="12"/>
      <c r="E34" s="33">
        <f t="shared" si="0"/>
        <v>48656.842506034438</v>
      </c>
      <c r="F34" s="34">
        <f t="shared" si="1"/>
        <v>291.94105503620665</v>
      </c>
    </row>
    <row r="35" spans="1:6" ht="15.75" x14ac:dyDescent="0.25">
      <c r="A35" s="29">
        <v>15</v>
      </c>
      <c r="B35" s="11" t="s">
        <v>14</v>
      </c>
      <c r="C35" s="12"/>
      <c r="D35" s="12"/>
      <c r="E35" s="33">
        <f t="shared" si="0"/>
        <v>109395.71929334418</v>
      </c>
      <c r="F35" s="34">
        <f t="shared" si="1"/>
        <v>656.37431576006509</v>
      </c>
    </row>
    <row r="36" spans="1:6" ht="15.75" x14ac:dyDescent="0.25">
      <c r="A36" s="29">
        <v>20</v>
      </c>
      <c r="B36" s="11" t="s">
        <v>15</v>
      </c>
      <c r="C36" s="12"/>
      <c r="D36" s="12"/>
      <c r="E36" s="33">
        <f t="shared" si="0"/>
        <v>225039.68001941612</v>
      </c>
      <c r="F36" s="34">
        <f t="shared" si="1"/>
        <v>1350.2380801164968</v>
      </c>
    </row>
    <row r="37" spans="1:6" ht="15.75" x14ac:dyDescent="0.25">
      <c r="A37" s="29">
        <v>25</v>
      </c>
      <c r="B37" s="11" t="s">
        <v>16</v>
      </c>
      <c r="C37" s="12"/>
      <c r="D37" s="12"/>
      <c r="E37" s="33">
        <f t="shared" si="0"/>
        <v>445220.33464764646</v>
      </c>
      <c r="F37" s="34">
        <f t="shared" si="1"/>
        <v>2671.322007885879</v>
      </c>
    </row>
    <row r="38" spans="1:6" ht="16.5" thickBot="1" x14ac:dyDescent="0.3">
      <c r="A38" s="29">
        <v>30</v>
      </c>
      <c r="B38" s="14" t="s">
        <v>17</v>
      </c>
      <c r="C38" s="15"/>
      <c r="D38" s="15"/>
      <c r="E38" s="35">
        <f t="shared" si="0"/>
        <v>864433.93100094295</v>
      </c>
      <c r="F38" s="36">
        <f t="shared" si="1"/>
        <v>5186.6035860056581</v>
      </c>
    </row>
    <row r="40" spans="1:6" ht="15.75" thickBot="1" x14ac:dyDescent="0.3"/>
    <row r="41" spans="1:6" ht="21" x14ac:dyDescent="0.35">
      <c r="B41" s="37" t="s">
        <v>24</v>
      </c>
      <c r="C41" s="38"/>
      <c r="D41" s="38"/>
      <c r="E41" s="67" t="s">
        <v>30</v>
      </c>
      <c r="F41" s="39"/>
    </row>
    <row r="42" spans="1:6" ht="15.75" x14ac:dyDescent="0.25">
      <c r="B42" s="40" t="s">
        <v>31</v>
      </c>
      <c r="C42" s="41"/>
      <c r="D42" s="41"/>
      <c r="E42" s="42">
        <f>Aporte</f>
        <v>200</v>
      </c>
      <c r="F42" s="43"/>
    </row>
    <row r="43" spans="1:6" x14ac:dyDescent="0.25">
      <c r="B43" s="44"/>
      <c r="F43" s="45"/>
    </row>
    <row r="44" spans="1:6" ht="15.75" x14ac:dyDescent="0.25">
      <c r="B44" s="46" t="s">
        <v>39</v>
      </c>
      <c r="C44" s="47"/>
      <c r="D44" s="47"/>
      <c r="E44" s="48" t="s">
        <v>40</v>
      </c>
      <c r="F44" s="49" t="s">
        <v>41</v>
      </c>
    </row>
    <row r="45" spans="1:6" ht="15.75" x14ac:dyDescent="0.25">
      <c r="B45" s="50" t="s">
        <v>33</v>
      </c>
      <c r="C45" s="30"/>
      <c r="D45" s="30"/>
      <c r="E45" s="51">
        <f>VLOOKUP($E$41&amp;" - "&amp;$B45,Tabela1[],4,0)</f>
        <v>0.3</v>
      </c>
      <c r="F45" s="52">
        <f t="shared" ref="F45:F50" si="2">Aporte*$E45</f>
        <v>60</v>
      </c>
    </row>
    <row r="46" spans="1:6" ht="15.75" x14ac:dyDescent="0.25">
      <c r="B46" s="53" t="s">
        <v>34</v>
      </c>
      <c r="C46" s="12"/>
      <c r="D46" s="12"/>
      <c r="E46" s="54">
        <f>VLOOKUP($E$41&amp;" - "&amp;$B46,Tabela1[],4,0)</f>
        <v>0.3</v>
      </c>
      <c r="F46" s="55">
        <f t="shared" si="2"/>
        <v>60</v>
      </c>
    </row>
    <row r="47" spans="1:6" ht="15.75" x14ac:dyDescent="0.25">
      <c r="B47" s="53" t="s">
        <v>35</v>
      </c>
      <c r="C47" s="12"/>
      <c r="D47" s="12"/>
      <c r="E47" s="54">
        <f>VLOOKUP($E$41&amp;" - "&amp;$B47,Tabela1[],4,0)</f>
        <v>0.2</v>
      </c>
      <c r="F47" s="55">
        <f t="shared" si="2"/>
        <v>40</v>
      </c>
    </row>
    <row r="48" spans="1:6" ht="15.75" x14ac:dyDescent="0.25">
      <c r="B48" s="53" t="s">
        <v>36</v>
      </c>
      <c r="C48" s="12"/>
      <c r="D48" s="12"/>
      <c r="E48" s="54">
        <f>VLOOKUP($E$41&amp;" - "&amp;$B48,Tabela1[],4,0)</f>
        <v>0.1</v>
      </c>
      <c r="F48" s="55">
        <f t="shared" si="2"/>
        <v>20</v>
      </c>
    </row>
    <row r="49" spans="2:6" ht="15.75" x14ac:dyDescent="0.25">
      <c r="B49" s="53" t="s">
        <v>37</v>
      </c>
      <c r="C49" s="12"/>
      <c r="D49" s="12"/>
      <c r="E49" s="54">
        <f>VLOOKUP($E$41&amp;" - "&amp;$B49,Tabela1[],4,0)</f>
        <v>0.05</v>
      </c>
      <c r="F49" s="55">
        <f t="shared" si="2"/>
        <v>10</v>
      </c>
    </row>
    <row r="50" spans="2:6" ht="15.75" x14ac:dyDescent="0.25">
      <c r="B50" s="56" t="s">
        <v>38</v>
      </c>
      <c r="C50" s="57"/>
      <c r="D50" s="57"/>
      <c r="E50" s="58">
        <f>VLOOKUP($E$41&amp;" - "&amp;$B50,Tabela1[],4,0)</f>
        <v>0.05</v>
      </c>
      <c r="F50" s="59">
        <f t="shared" si="2"/>
        <v>10</v>
      </c>
    </row>
    <row r="51" spans="2:6" ht="16.5" thickBot="1" x14ac:dyDescent="0.3">
      <c r="B51" s="60" t="s">
        <v>18</v>
      </c>
      <c r="C51" s="61"/>
      <c r="D51" s="61"/>
      <c r="E51" s="62">
        <f>SUM(E45:E50)</f>
        <v>1</v>
      </c>
      <c r="F51" s="63">
        <f>SUM(F45:F50)</f>
        <v>200</v>
      </c>
    </row>
  </sheetData>
  <sheetProtection sheet="1" objects="1" scenarios="1"/>
  <mergeCells count="3">
    <mergeCell ref="B27:F27"/>
    <mergeCell ref="B14:F14"/>
    <mergeCell ref="B19:F1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9F5C25-49C0-4BEC-9F64-A77D8055BE03}">
          <x14:formula1>
            <xm:f>Dados!$B$3:$B$7</xm:f>
          </x14:formula1>
          <xm:sqref>D41:E41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044F-D9D0-4B5B-ACE6-8CB56DA7D582}">
  <sheetPr>
    <tabColor theme="3" tint="0.89999084444715716"/>
  </sheetPr>
  <dimension ref="B1:H32"/>
  <sheetViews>
    <sheetView workbookViewId="0">
      <selection activeCell="B15" sqref="B15"/>
    </sheetView>
  </sheetViews>
  <sheetFormatPr defaultRowHeight="15" x14ac:dyDescent="0.25"/>
  <cols>
    <col min="2" max="2" width="19.42578125" customWidth="1"/>
    <col min="5" max="5" width="38.42578125" bestFit="1" customWidth="1"/>
    <col min="6" max="6" width="19.42578125" customWidth="1"/>
    <col min="7" max="7" width="34.7109375" bestFit="1" customWidth="1"/>
    <col min="8" max="8" width="13" bestFit="1" customWidth="1"/>
  </cols>
  <sheetData>
    <row r="1" spans="2:8" x14ac:dyDescent="0.25">
      <c r="E1" t="s">
        <v>44</v>
      </c>
    </row>
    <row r="2" spans="2:8" x14ac:dyDescent="0.25">
      <c r="B2" t="s">
        <v>25</v>
      </c>
      <c r="E2" t="s">
        <v>43</v>
      </c>
      <c r="F2" t="s">
        <v>25</v>
      </c>
      <c r="G2" t="s">
        <v>32</v>
      </c>
      <c r="H2" t="s">
        <v>42</v>
      </c>
    </row>
    <row r="3" spans="2:8" x14ac:dyDescent="0.25">
      <c r="B3" t="s">
        <v>26</v>
      </c>
      <c r="E3" t="str">
        <f>F3&amp;" - "&amp;G3</f>
        <v>Conservador - FIIs de tijolo</v>
      </c>
      <c r="F3" t="s">
        <v>26</v>
      </c>
      <c r="G3" t="s">
        <v>33</v>
      </c>
      <c r="H3" s="2">
        <v>0.3</v>
      </c>
    </row>
    <row r="4" spans="2:8" x14ac:dyDescent="0.25">
      <c r="B4" t="s">
        <v>27</v>
      </c>
      <c r="E4" t="str">
        <f t="shared" ref="E4:E32" si="0">F4&amp;" - "&amp;G4</f>
        <v>Conservador - FIIs de papel</v>
      </c>
      <c r="F4" t="s">
        <v>26</v>
      </c>
      <c r="G4" t="s">
        <v>34</v>
      </c>
      <c r="H4" s="2">
        <v>0.4</v>
      </c>
    </row>
    <row r="5" spans="2:8" x14ac:dyDescent="0.25">
      <c r="B5" t="s">
        <v>28</v>
      </c>
      <c r="E5" t="str">
        <f t="shared" si="0"/>
        <v>Conservador - Fundos de Fundos</v>
      </c>
      <c r="F5" t="s">
        <v>26</v>
      </c>
      <c r="G5" t="s">
        <v>35</v>
      </c>
      <c r="H5" s="2">
        <v>0.1</v>
      </c>
    </row>
    <row r="6" spans="2:8" x14ac:dyDescent="0.25">
      <c r="B6" t="s">
        <v>29</v>
      </c>
      <c r="E6" t="str">
        <f t="shared" si="0"/>
        <v>Conservador - FIIs Híbridos</v>
      </c>
      <c r="F6" t="s">
        <v>26</v>
      </c>
      <c r="G6" t="s">
        <v>36</v>
      </c>
      <c r="H6" s="2">
        <v>7.0000000000000007E-2</v>
      </c>
    </row>
    <row r="7" spans="2:8" x14ac:dyDescent="0.25">
      <c r="B7" t="s">
        <v>30</v>
      </c>
      <c r="E7" t="str">
        <f t="shared" si="0"/>
        <v>Conservador - Fiagros</v>
      </c>
      <c r="F7" t="s">
        <v>26</v>
      </c>
      <c r="G7" t="s">
        <v>37</v>
      </c>
      <c r="H7" s="2">
        <v>0.08</v>
      </c>
    </row>
    <row r="8" spans="2:8" ht="15.75" thickBot="1" x14ac:dyDescent="0.3">
      <c r="E8" s="1" t="str">
        <f t="shared" si="0"/>
        <v>Conservador - Fundos de Desenvolvimento</v>
      </c>
      <c r="F8" s="1" t="s">
        <v>26</v>
      </c>
      <c r="G8" s="1" t="s">
        <v>38</v>
      </c>
      <c r="H8" s="3">
        <v>0.05</v>
      </c>
    </row>
    <row r="9" spans="2:8" x14ac:dyDescent="0.25">
      <c r="E9" t="str">
        <f t="shared" si="0"/>
        <v>Moderado - FIIs de tijolo</v>
      </c>
      <c r="F9" t="s">
        <v>27</v>
      </c>
      <c r="G9" t="s">
        <v>33</v>
      </c>
      <c r="H9" s="2">
        <v>0.25</v>
      </c>
    </row>
    <row r="10" spans="2:8" x14ac:dyDescent="0.25">
      <c r="E10" t="str">
        <f t="shared" si="0"/>
        <v>Moderado - FIIs de papel</v>
      </c>
      <c r="F10" t="s">
        <v>27</v>
      </c>
      <c r="G10" t="s">
        <v>34</v>
      </c>
      <c r="H10" s="2">
        <v>0.4</v>
      </c>
    </row>
    <row r="11" spans="2:8" x14ac:dyDescent="0.25">
      <c r="E11" t="str">
        <f t="shared" si="0"/>
        <v>Moderado - Fundos de Fundos</v>
      </c>
      <c r="F11" t="s">
        <v>27</v>
      </c>
      <c r="G11" t="s">
        <v>35</v>
      </c>
      <c r="H11" s="2">
        <v>0.15</v>
      </c>
    </row>
    <row r="12" spans="2:8" x14ac:dyDescent="0.25">
      <c r="E12" t="str">
        <f t="shared" si="0"/>
        <v>Moderado - FIIs Híbridos</v>
      </c>
      <c r="F12" t="s">
        <v>27</v>
      </c>
      <c r="G12" t="s">
        <v>36</v>
      </c>
      <c r="H12" s="2">
        <v>0.12</v>
      </c>
    </row>
    <row r="13" spans="2:8" x14ac:dyDescent="0.25">
      <c r="E13" t="str">
        <f t="shared" si="0"/>
        <v>Moderado - Fiagros</v>
      </c>
      <c r="F13" t="s">
        <v>27</v>
      </c>
      <c r="G13" t="s">
        <v>37</v>
      </c>
      <c r="H13" s="2">
        <v>0.05</v>
      </c>
    </row>
    <row r="14" spans="2:8" ht="15.75" thickBot="1" x14ac:dyDescent="0.3">
      <c r="E14" s="1" t="str">
        <f t="shared" si="0"/>
        <v>Moderado - Fundos de Desenvolvimento</v>
      </c>
      <c r="F14" s="1" t="s">
        <v>27</v>
      </c>
      <c r="G14" s="1" t="s">
        <v>38</v>
      </c>
      <c r="H14" s="3">
        <v>0.03</v>
      </c>
    </row>
    <row r="15" spans="2:8" x14ac:dyDescent="0.25">
      <c r="E15" t="str">
        <f t="shared" si="0"/>
        <v>Balanceado - FIIs de tijolo</v>
      </c>
      <c r="F15" t="s">
        <v>28</v>
      </c>
      <c r="G15" t="s">
        <v>33</v>
      </c>
      <c r="H15" s="2">
        <v>0.3</v>
      </c>
    </row>
    <row r="16" spans="2:8" x14ac:dyDescent="0.25">
      <c r="E16" t="str">
        <f t="shared" si="0"/>
        <v>Balanceado - FIIs de papel</v>
      </c>
      <c r="F16" t="s">
        <v>28</v>
      </c>
      <c r="G16" t="s">
        <v>34</v>
      </c>
      <c r="H16" s="2">
        <v>0.35</v>
      </c>
    </row>
    <row r="17" spans="5:8" x14ac:dyDescent="0.25">
      <c r="E17" t="str">
        <f t="shared" si="0"/>
        <v>Balanceado - Fundos de Fundos</v>
      </c>
      <c r="F17" t="s">
        <v>28</v>
      </c>
      <c r="G17" t="s">
        <v>35</v>
      </c>
      <c r="H17" s="2">
        <v>0.2</v>
      </c>
    </row>
    <row r="18" spans="5:8" x14ac:dyDescent="0.25">
      <c r="E18" t="str">
        <f t="shared" si="0"/>
        <v>Balanceado - FIIs Híbridos</v>
      </c>
      <c r="F18" t="s">
        <v>28</v>
      </c>
      <c r="G18" t="s">
        <v>36</v>
      </c>
      <c r="H18" s="2">
        <v>0.05</v>
      </c>
    </row>
    <row r="19" spans="5:8" x14ac:dyDescent="0.25">
      <c r="E19" t="str">
        <f t="shared" si="0"/>
        <v>Balanceado - Fiagros</v>
      </c>
      <c r="F19" t="s">
        <v>28</v>
      </c>
      <c r="G19" t="s">
        <v>37</v>
      </c>
      <c r="H19" s="2">
        <v>0.05</v>
      </c>
    </row>
    <row r="20" spans="5:8" ht="15.75" thickBot="1" x14ac:dyDescent="0.3">
      <c r="E20" s="1" t="str">
        <f t="shared" si="0"/>
        <v>Balanceado - Fundos de Desenvolvimento</v>
      </c>
      <c r="F20" s="1" t="s">
        <v>28</v>
      </c>
      <c r="G20" s="1" t="s">
        <v>38</v>
      </c>
      <c r="H20" s="3">
        <v>0.05</v>
      </c>
    </row>
    <row r="21" spans="5:8" x14ac:dyDescent="0.25">
      <c r="E21" t="str">
        <f t="shared" si="0"/>
        <v>Arrojado - FIIs de tijolo</v>
      </c>
      <c r="F21" t="s">
        <v>29</v>
      </c>
      <c r="G21" t="s">
        <v>33</v>
      </c>
      <c r="H21" s="2">
        <v>0.3</v>
      </c>
    </row>
    <row r="22" spans="5:8" x14ac:dyDescent="0.25">
      <c r="E22" t="str">
        <f t="shared" si="0"/>
        <v>Arrojado - FIIs de papel</v>
      </c>
      <c r="F22" t="s">
        <v>29</v>
      </c>
      <c r="G22" t="s">
        <v>34</v>
      </c>
      <c r="H22" s="2">
        <v>0.3</v>
      </c>
    </row>
    <row r="23" spans="5:8" x14ac:dyDescent="0.25">
      <c r="E23" t="str">
        <f t="shared" si="0"/>
        <v>Arrojado - Fundos de Fundos</v>
      </c>
      <c r="F23" t="s">
        <v>29</v>
      </c>
      <c r="G23" t="s">
        <v>35</v>
      </c>
      <c r="H23" s="2">
        <v>0.2</v>
      </c>
    </row>
    <row r="24" spans="5:8" x14ac:dyDescent="0.25">
      <c r="E24" t="str">
        <f t="shared" si="0"/>
        <v>Arrojado - FIIs Híbridos</v>
      </c>
      <c r="F24" t="s">
        <v>29</v>
      </c>
      <c r="G24" t="s">
        <v>36</v>
      </c>
      <c r="H24" s="2">
        <v>0.1</v>
      </c>
    </row>
    <row r="25" spans="5:8" x14ac:dyDescent="0.25">
      <c r="E25" t="str">
        <f t="shared" si="0"/>
        <v>Arrojado - Fiagros</v>
      </c>
      <c r="F25" t="s">
        <v>29</v>
      </c>
      <c r="G25" t="s">
        <v>37</v>
      </c>
      <c r="H25" s="2">
        <v>0.05</v>
      </c>
    </row>
    <row r="26" spans="5:8" ht="15.75" thickBot="1" x14ac:dyDescent="0.3">
      <c r="E26" s="1" t="str">
        <f t="shared" si="0"/>
        <v>Arrojado - Fundos de Desenvolvimento</v>
      </c>
      <c r="F26" s="1" t="s">
        <v>29</v>
      </c>
      <c r="G26" s="1" t="s">
        <v>38</v>
      </c>
      <c r="H26" s="3">
        <v>0.05</v>
      </c>
    </row>
    <row r="27" spans="5:8" x14ac:dyDescent="0.25">
      <c r="E27" t="str">
        <f t="shared" si="0"/>
        <v>Agressivo - FIIs de tijolo</v>
      </c>
      <c r="F27" t="s">
        <v>30</v>
      </c>
      <c r="G27" t="s">
        <v>33</v>
      </c>
      <c r="H27" s="2">
        <v>0.3</v>
      </c>
    </row>
    <row r="28" spans="5:8" x14ac:dyDescent="0.25">
      <c r="E28" t="str">
        <f t="shared" si="0"/>
        <v>Agressivo - FIIs de papel</v>
      </c>
      <c r="F28" t="s">
        <v>30</v>
      </c>
      <c r="G28" t="s">
        <v>34</v>
      </c>
      <c r="H28" s="2">
        <v>0.3</v>
      </c>
    </row>
    <row r="29" spans="5:8" x14ac:dyDescent="0.25">
      <c r="E29" t="str">
        <f t="shared" si="0"/>
        <v>Agressivo - Fundos de Fundos</v>
      </c>
      <c r="F29" t="s">
        <v>30</v>
      </c>
      <c r="G29" t="s">
        <v>35</v>
      </c>
      <c r="H29" s="2">
        <v>0.2</v>
      </c>
    </row>
    <row r="30" spans="5:8" x14ac:dyDescent="0.25">
      <c r="E30" t="str">
        <f t="shared" si="0"/>
        <v>Agressivo - FIIs Híbridos</v>
      </c>
      <c r="F30" t="s">
        <v>30</v>
      </c>
      <c r="G30" t="s">
        <v>36</v>
      </c>
      <c r="H30" s="2">
        <v>0.1</v>
      </c>
    </row>
    <row r="31" spans="5:8" x14ac:dyDescent="0.25">
      <c r="E31" t="str">
        <f t="shared" si="0"/>
        <v>Agressivo - Fiagros</v>
      </c>
      <c r="F31" t="s">
        <v>30</v>
      </c>
      <c r="G31" t="s">
        <v>37</v>
      </c>
      <c r="H31" s="2">
        <v>0.05</v>
      </c>
    </row>
    <row r="32" spans="5:8" x14ac:dyDescent="0.25">
      <c r="E32" t="str">
        <f t="shared" si="0"/>
        <v>Agressivo - Fundos de Desenvolvimento</v>
      </c>
      <c r="F32" t="s">
        <v>30</v>
      </c>
      <c r="G32" t="s">
        <v>38</v>
      </c>
      <c r="H32" s="2">
        <v>0.05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448c17-369b-4aaf-bcf1-8e36d46b6ae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C3A4F5B51A4459379B6E602A8CB32" ma:contentTypeVersion="16" ma:contentTypeDescription="Create a new document." ma:contentTypeScope="" ma:versionID="117ad87fee6e7deeee21e8e906a8e527">
  <xsd:schema xmlns:xsd="http://www.w3.org/2001/XMLSchema" xmlns:xs="http://www.w3.org/2001/XMLSchema" xmlns:p="http://schemas.microsoft.com/office/2006/metadata/properties" xmlns:ns3="f4837b42-caed-457a-870f-4121b7973448" xmlns:ns4="0b448c17-369b-4aaf-bcf1-8e36d46b6ae1" targetNamespace="http://schemas.microsoft.com/office/2006/metadata/properties" ma:root="true" ma:fieldsID="a1ef1cd4cebfb644fa8c6e316b701bf5" ns3:_="" ns4:_="">
    <xsd:import namespace="f4837b42-caed-457a-870f-4121b7973448"/>
    <xsd:import namespace="0b448c17-369b-4aaf-bcf1-8e36d46b6a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Tags" minOccurs="0"/>
                <xsd:element ref="ns4:MediaLengthInSeconds" minOccurs="0"/>
                <xsd:element ref="ns4:MediaServiceOCR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37b42-caed-457a-870f-4121b79734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48c17-369b-4aaf-bcf1-8e36d46b6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CA98B9-3DDF-4746-9236-0BD7105A45A7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f4837b42-caed-457a-870f-4121b7973448"/>
    <ds:schemaRef ds:uri="0b448c17-369b-4aaf-bcf1-8e36d46b6ae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EC30560-4ABF-4CB1-8B6E-30BCAD382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7C0F4F-FE73-450B-B7AC-41446B68E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37b42-caed-457a-870f-4121b7973448"/>
    <ds:schemaRef ds:uri="0b448c17-369b-4aaf-bcf1-8e36d46b6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Dados</vt:lpstr>
      <vt:lpstr>Aporte</vt:lpstr>
      <vt:lpstr>Patrimonio</vt:lpstr>
      <vt:lpstr>Qnt_Anos</vt:lpstr>
      <vt:lpstr>Rendimento_Carteira</vt:lpstr>
      <vt:lpstr>Salario</vt:lpstr>
      <vt:lpstr>Sugestao_Investimento</vt:lpstr>
      <vt:lpstr>Taxa_Mesal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Tepedino Penha</dc:creator>
  <cp:lastModifiedBy>Daniel Tepedino Penha</cp:lastModifiedBy>
  <dcterms:created xsi:type="dcterms:W3CDTF">2025-06-07T11:52:17Z</dcterms:created>
  <dcterms:modified xsi:type="dcterms:W3CDTF">2025-06-07T17:19:22Z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0x010100295C3A4F5B51A4459379B6E602A8CB32</vt:lpwstr>
  </property>
</Properties>
</file>