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Occupation Title</t>
        </is>
      </c>
      <c r="C1" s="1" t="inlineStr">
        <is>
          <t>Occupation Code</t>
        </is>
      </c>
    </row>
    <row r="2">
      <c r="A2" s="1" t="n">
        <v>0</v>
      </c>
      <c r="B2" t="inlineStr">
        <is>
          <t>Accountants and auditors</t>
        </is>
      </c>
      <c r="C2">
        <f>"13-2011"</f>
        <v/>
      </c>
    </row>
    <row r="3">
      <c r="A3" s="1" t="n">
        <v>1</v>
      </c>
      <c r="B3" t="inlineStr">
        <is>
          <t>Actors</t>
        </is>
      </c>
      <c r="C3">
        <f>"27-2011"</f>
        <v/>
      </c>
    </row>
    <row r="4">
      <c r="A4" s="1" t="n">
        <v>2</v>
      </c>
      <c r="B4" t="inlineStr">
        <is>
          <t>Actuaries</t>
        </is>
      </c>
      <c r="C4">
        <f>"15-2011"</f>
        <v/>
      </c>
    </row>
    <row r="5">
      <c r="A5" s="1" t="n">
        <v>3</v>
      </c>
      <c r="B5" t="inlineStr">
        <is>
          <t>Acupuncturists</t>
        </is>
      </c>
      <c r="C5">
        <f>"29-1291"</f>
        <v/>
      </c>
    </row>
    <row r="6">
      <c r="A6" s="1" t="n">
        <v>4</v>
      </c>
      <c r="B6" t="inlineStr">
        <is>
          <t>Adhesive bonding machine operators and tenders</t>
        </is>
      </c>
      <c r="C6">
        <f>"51-9191"</f>
        <v/>
      </c>
    </row>
    <row r="7">
      <c r="A7" s="1" t="n">
        <v>5</v>
      </c>
      <c r="B7" t="inlineStr">
        <is>
          <t>Administrative law judges, adjudicators, and hearing officers</t>
        </is>
      </c>
      <c r="C7">
        <f>"23-1021"</f>
        <v/>
      </c>
    </row>
    <row r="8">
      <c r="A8" s="1" t="n">
        <v>6</v>
      </c>
      <c r="B8" t="inlineStr">
        <is>
          <t>Administrative services managers</t>
        </is>
      </c>
      <c r="C8">
        <f>"11-3012"</f>
        <v/>
      </c>
    </row>
    <row r="9">
      <c r="A9" s="1" t="n">
        <v>7</v>
      </c>
      <c r="B9" t="inlineStr">
        <is>
          <t>Adult basic education, adult secondary education, and english as a second language instructors</t>
        </is>
      </c>
      <c r="C9">
        <f>"25-3011"</f>
        <v/>
      </c>
    </row>
    <row r="10">
      <c r="A10" s="1" t="n">
        <v>8</v>
      </c>
      <c r="B10" t="inlineStr">
        <is>
          <t>Advertising and promotions managers</t>
        </is>
      </c>
      <c r="C10">
        <f>"11-2011"</f>
        <v/>
      </c>
    </row>
    <row r="11">
      <c r="A11" s="1" t="n">
        <v>9</v>
      </c>
      <c r="B11" t="inlineStr">
        <is>
          <t>Advertising sales agents</t>
        </is>
      </c>
      <c r="C11">
        <f>"41-3011"</f>
        <v/>
      </c>
    </row>
    <row r="12">
      <c r="A12" s="1" t="n">
        <v>10</v>
      </c>
      <c r="B12" t="inlineStr">
        <is>
          <t>Aerospace engineering and operations technologists and technicians</t>
        </is>
      </c>
      <c r="C12">
        <f>"17-3021"</f>
        <v/>
      </c>
    </row>
    <row r="13">
      <c r="A13" s="1" t="n">
        <v>11</v>
      </c>
      <c r="B13" t="inlineStr">
        <is>
          <t>Aerospace engineers</t>
        </is>
      </c>
      <c r="C13">
        <f>"17-2011"</f>
        <v/>
      </c>
    </row>
    <row r="14">
      <c r="A14" s="1" t="n">
        <v>12</v>
      </c>
      <c r="B14" t="inlineStr">
        <is>
          <t>Agents and business managers of artists, performers, and athletes</t>
        </is>
      </c>
      <c r="C14">
        <f>"13-1011"</f>
        <v/>
      </c>
    </row>
    <row r="15">
      <c r="A15" s="1" t="n">
        <v>13</v>
      </c>
      <c r="B15" t="inlineStr">
        <is>
          <t>Agricultural engineers</t>
        </is>
      </c>
      <c r="C15">
        <f>"17-2021"</f>
        <v/>
      </c>
    </row>
    <row r="16">
      <c r="A16" s="1" t="n">
        <v>14</v>
      </c>
      <c r="B16" t="inlineStr">
        <is>
          <t>Agricultural equipment operators</t>
        </is>
      </c>
      <c r="C16">
        <f>"45-2091"</f>
        <v/>
      </c>
    </row>
    <row r="17">
      <c r="A17" s="1" t="n">
        <v>15</v>
      </c>
      <c r="B17" t="inlineStr">
        <is>
          <t>Agricultural inspectors</t>
        </is>
      </c>
      <c r="C17">
        <f>"45-2011"</f>
        <v/>
      </c>
    </row>
    <row r="18">
      <c r="A18" s="1" t="n">
        <v>16</v>
      </c>
      <c r="B18" t="inlineStr">
        <is>
          <t>Agricultural sciences teachers, postsecondary</t>
        </is>
      </c>
      <c r="C18">
        <f>"25-1041"</f>
        <v/>
      </c>
    </row>
    <row r="19">
      <c r="A19" s="1" t="n">
        <v>17</v>
      </c>
      <c r="B19" t="inlineStr">
        <is>
          <t>Agricultural technicians</t>
        </is>
      </c>
      <c r="C19">
        <f>"19-4012"</f>
        <v/>
      </c>
    </row>
    <row r="20">
      <c r="A20" s="1" t="n">
        <v>18</v>
      </c>
      <c r="B20" t="inlineStr">
        <is>
          <t>Agricultural workers, all other</t>
        </is>
      </c>
      <c r="C20">
        <f>"45-2099"</f>
        <v/>
      </c>
    </row>
    <row r="21">
      <c r="A21" s="1" t="n">
        <v>19</v>
      </c>
      <c r="B21" t="inlineStr">
        <is>
          <t>Air traffic controllers</t>
        </is>
      </c>
      <c r="C21">
        <f>"53-2021"</f>
        <v/>
      </c>
    </row>
    <row r="22">
      <c r="A22" s="1" t="n">
        <v>20</v>
      </c>
      <c r="B22" t="inlineStr">
        <is>
          <t>Aircraft cargo handling supervisors</t>
        </is>
      </c>
      <c r="C22">
        <f>"53-1041"</f>
        <v/>
      </c>
    </row>
    <row r="23">
      <c r="A23" s="1" t="n">
        <v>21</v>
      </c>
      <c r="B23" t="inlineStr">
        <is>
          <t>Aircraft mechanics and service technicians</t>
        </is>
      </c>
      <c r="C23">
        <f>"49-3011"</f>
        <v/>
      </c>
    </row>
    <row r="24">
      <c r="A24" s="1" t="n">
        <v>22</v>
      </c>
      <c r="B24" t="inlineStr">
        <is>
          <t>Aircraft service attendants</t>
        </is>
      </c>
      <c r="C24">
        <f>"53-6032"</f>
        <v/>
      </c>
    </row>
    <row r="25">
      <c r="A25" s="1" t="n">
        <v>23</v>
      </c>
      <c r="B25" t="inlineStr">
        <is>
          <t>Aircraft structure, surfaces, rigging, and systems assemblers</t>
        </is>
      </c>
      <c r="C25">
        <f>"51-2011"</f>
        <v/>
      </c>
    </row>
    <row r="26">
      <c r="A26" s="1" t="n">
        <v>24</v>
      </c>
      <c r="B26" t="inlineStr">
        <is>
          <t>Airfield operations specialists</t>
        </is>
      </c>
      <c r="C26">
        <f>"53-2022"</f>
        <v/>
      </c>
    </row>
    <row r="27">
      <c r="A27" s="1" t="n">
        <v>25</v>
      </c>
      <c r="B27" t="inlineStr">
        <is>
          <t>Airline pilots, copilots, and flight engineers</t>
        </is>
      </c>
      <c r="C27">
        <f>"53-2011"</f>
        <v/>
      </c>
    </row>
    <row r="28">
      <c r="A28" s="1" t="n">
        <v>26</v>
      </c>
      <c r="B28" t="inlineStr">
        <is>
          <t>Ambulance drivers and attendants, except emergency medical technicians</t>
        </is>
      </c>
      <c r="C28">
        <f>"53-3011"</f>
        <v/>
      </c>
    </row>
    <row r="29">
      <c r="A29" s="1" t="n">
        <v>27</v>
      </c>
      <c r="B29" t="inlineStr">
        <is>
          <t>Amusement and recreation attendants</t>
        </is>
      </c>
      <c r="C29">
        <f>"39-3091"</f>
        <v/>
      </c>
    </row>
    <row r="30">
      <c r="A30" s="1" t="n">
        <v>28</v>
      </c>
      <c r="B30" t="inlineStr">
        <is>
          <t>Anesthesiologists</t>
        </is>
      </c>
      <c r="C30">
        <f>"29-1211"</f>
        <v/>
      </c>
    </row>
    <row r="31">
      <c r="A31" s="1" t="n">
        <v>29</v>
      </c>
      <c r="B31" t="inlineStr">
        <is>
          <t>Animal breeders</t>
        </is>
      </c>
      <c r="C31">
        <f>"45-2021"</f>
        <v/>
      </c>
    </row>
    <row r="32">
      <c r="A32" s="1" t="n">
        <v>30</v>
      </c>
      <c r="B32" t="inlineStr">
        <is>
          <t>Animal caretakers</t>
        </is>
      </c>
      <c r="C32">
        <f>"39-2021"</f>
        <v/>
      </c>
    </row>
    <row r="33">
      <c r="A33" s="1" t="n">
        <v>31</v>
      </c>
      <c r="B33" t="inlineStr">
        <is>
          <t>Animal control workers</t>
        </is>
      </c>
      <c r="C33">
        <f>"33-9011"</f>
        <v/>
      </c>
    </row>
    <row r="34">
      <c r="A34" s="1" t="n">
        <v>32</v>
      </c>
      <c r="B34" t="inlineStr">
        <is>
          <t>Animal scientists</t>
        </is>
      </c>
      <c r="C34">
        <f>"19-1011"</f>
        <v/>
      </c>
    </row>
    <row r="35">
      <c r="A35" s="1" t="n">
        <v>33</v>
      </c>
      <c r="B35" t="inlineStr">
        <is>
          <t>Animal trainers</t>
        </is>
      </c>
      <c r="C35">
        <f>"39-2011"</f>
        <v/>
      </c>
    </row>
    <row r="36">
      <c r="A36" s="1" t="n">
        <v>34</v>
      </c>
      <c r="B36" t="inlineStr">
        <is>
          <t>Anthropologists and archeologists</t>
        </is>
      </c>
      <c r="C36">
        <f>"19-3091"</f>
        <v/>
      </c>
    </row>
    <row r="37">
      <c r="A37" s="1" t="n">
        <v>35</v>
      </c>
      <c r="B37" t="inlineStr">
        <is>
          <t>Anthropology and archeology teachers, postsecondary</t>
        </is>
      </c>
      <c r="C37">
        <f>"25-1061"</f>
        <v/>
      </c>
    </row>
    <row r="38">
      <c r="A38" s="1" t="n">
        <v>36</v>
      </c>
      <c r="B38" t="inlineStr">
        <is>
          <t>Arbitrators, mediators, and conciliators</t>
        </is>
      </c>
      <c r="C38">
        <f>"23-1022"</f>
        <v/>
      </c>
    </row>
    <row r="39">
      <c r="A39" s="1" t="n">
        <v>37</v>
      </c>
      <c r="B39" t="inlineStr">
        <is>
          <t>Architects, except landscape and naval</t>
        </is>
      </c>
      <c r="C39">
        <f>"17-1011"</f>
        <v/>
      </c>
    </row>
    <row r="40">
      <c r="A40" s="1" t="n">
        <v>38</v>
      </c>
      <c r="B40" t="inlineStr">
        <is>
          <t>Architectural and civil drafters</t>
        </is>
      </c>
      <c r="C40">
        <f>"17-3011"</f>
        <v/>
      </c>
    </row>
    <row r="41">
      <c r="A41" s="1" t="n">
        <v>39</v>
      </c>
      <c r="B41" t="inlineStr">
        <is>
          <t>Architectural and engineering managers</t>
        </is>
      </c>
      <c r="C41">
        <f>"11-9041"</f>
        <v/>
      </c>
    </row>
    <row r="42">
      <c r="A42" s="1" t="n">
        <v>40</v>
      </c>
      <c r="B42" t="inlineStr">
        <is>
          <t>Architecture teachers, postsecondary</t>
        </is>
      </c>
      <c r="C42">
        <f>"25-1031"</f>
        <v/>
      </c>
    </row>
    <row r="43">
      <c r="A43" s="1" t="n">
        <v>41</v>
      </c>
      <c r="B43" t="inlineStr">
        <is>
          <t>Archivists</t>
        </is>
      </c>
      <c r="C43">
        <f>"25-4011"</f>
        <v/>
      </c>
    </row>
    <row r="44">
      <c r="A44" s="1" t="n">
        <v>42</v>
      </c>
      <c r="B44" t="inlineStr">
        <is>
          <t>Area, ethnic, and cultural studies teachers, postsecondary</t>
        </is>
      </c>
      <c r="C44">
        <f>"25-1062"</f>
        <v/>
      </c>
    </row>
    <row r="45">
      <c r="A45" s="1" t="n">
        <v>43</v>
      </c>
      <c r="B45" t="inlineStr">
        <is>
          <t>Art directors</t>
        </is>
      </c>
      <c r="C45">
        <f>"27-1011"</f>
        <v/>
      </c>
    </row>
    <row r="46">
      <c r="A46" s="1" t="n">
        <v>44</v>
      </c>
      <c r="B46" t="inlineStr">
        <is>
          <t>Art, drama, and music teachers, postsecondary</t>
        </is>
      </c>
      <c r="C46">
        <f>"25-1121"</f>
        <v/>
      </c>
    </row>
    <row r="47">
      <c r="A47" s="1" t="n">
        <v>45</v>
      </c>
      <c r="B47" t="inlineStr">
        <is>
          <t>Artists and related workers, all other</t>
        </is>
      </c>
      <c r="C47">
        <f>"27-1019"</f>
        <v/>
      </c>
    </row>
    <row r="48">
      <c r="A48" s="1" t="n">
        <v>46</v>
      </c>
      <c r="B48" t="inlineStr">
        <is>
          <t>Astronomers</t>
        </is>
      </c>
      <c r="C48">
        <f>"19-2011"</f>
        <v/>
      </c>
    </row>
    <row r="49">
      <c r="A49" s="1" t="n">
        <v>47</v>
      </c>
      <c r="B49" t="inlineStr">
        <is>
          <t>Athletes and sports competitors</t>
        </is>
      </c>
      <c r="C49">
        <f>"27-2021"</f>
        <v/>
      </c>
    </row>
    <row r="50">
      <c r="A50" s="1" t="n">
        <v>48</v>
      </c>
      <c r="B50" t="inlineStr">
        <is>
          <t>Athletic trainers</t>
        </is>
      </c>
      <c r="C50">
        <f>"29-9091"</f>
        <v/>
      </c>
    </row>
    <row r="51">
      <c r="A51" s="1" t="n">
        <v>49</v>
      </c>
      <c r="B51" t="inlineStr">
        <is>
          <t>Atmospheric and space scientists</t>
        </is>
      </c>
      <c r="C51">
        <f>"19-2021"</f>
        <v/>
      </c>
    </row>
    <row r="52">
      <c r="A52" s="1" t="n">
        <v>50</v>
      </c>
      <c r="B52" t="inlineStr">
        <is>
          <t>Atmospheric, earth, marine, and space sciences teachers, postsecondary</t>
        </is>
      </c>
      <c r="C52">
        <f>"25-1051"</f>
        <v/>
      </c>
    </row>
    <row r="53">
      <c r="A53" s="1" t="n">
        <v>51</v>
      </c>
      <c r="B53" t="inlineStr">
        <is>
          <t>Audio and video technicians</t>
        </is>
      </c>
      <c r="C53">
        <f>"27-4011"</f>
        <v/>
      </c>
    </row>
    <row r="54">
      <c r="A54" s="1" t="n">
        <v>52</v>
      </c>
      <c r="B54" t="inlineStr">
        <is>
          <t>Audiologists</t>
        </is>
      </c>
      <c r="C54">
        <f>"29-1181"</f>
        <v/>
      </c>
    </row>
    <row r="55">
      <c r="A55" s="1" t="n">
        <v>53</v>
      </c>
      <c r="B55" t="inlineStr">
        <is>
          <t>Audiovisual equipment installers and repairers</t>
        </is>
      </c>
      <c r="C55">
        <f>"49-2097"</f>
        <v/>
      </c>
    </row>
    <row r="56">
      <c r="A56" s="1" t="n">
        <v>54</v>
      </c>
      <c r="B56" t="inlineStr">
        <is>
          <t>Automotive and watercraft service attendants</t>
        </is>
      </c>
      <c r="C56">
        <f>"53-6031"</f>
        <v/>
      </c>
    </row>
    <row r="57">
      <c r="A57" s="1" t="n">
        <v>55</v>
      </c>
      <c r="B57" t="inlineStr">
        <is>
          <t>Automotive body and related repairers</t>
        </is>
      </c>
      <c r="C57">
        <f>"49-3021"</f>
        <v/>
      </c>
    </row>
    <row r="58">
      <c r="A58" s="1" t="n">
        <v>56</v>
      </c>
      <c r="B58" t="inlineStr">
        <is>
          <t>Automotive glass installers and repairers</t>
        </is>
      </c>
      <c r="C58">
        <f>"49-3022"</f>
        <v/>
      </c>
    </row>
    <row r="59">
      <c r="A59" s="1" t="n">
        <v>57</v>
      </c>
      <c r="B59" t="inlineStr">
        <is>
          <t>Automotive service technicians and mechanics</t>
        </is>
      </c>
      <c r="C59">
        <f>"49-3023"</f>
        <v/>
      </c>
    </row>
    <row r="60">
      <c r="A60" s="1" t="n">
        <v>58</v>
      </c>
      <c r="B60" t="inlineStr">
        <is>
          <t>Avionics technicians</t>
        </is>
      </c>
      <c r="C60">
        <f>"49-2091"</f>
        <v/>
      </c>
    </row>
    <row r="61">
      <c r="A61" s="1" t="n">
        <v>59</v>
      </c>
      <c r="B61" t="inlineStr">
        <is>
          <t>Baggage porters and bellhops</t>
        </is>
      </c>
      <c r="C61">
        <f>"39-6011"</f>
        <v/>
      </c>
    </row>
    <row r="62">
      <c r="A62" s="1" t="n">
        <v>60</v>
      </c>
      <c r="B62" t="inlineStr">
        <is>
          <t>Bailiffs</t>
        </is>
      </c>
      <c r="C62">
        <f>"33-3011"</f>
        <v/>
      </c>
    </row>
    <row r="63">
      <c r="A63" s="1" t="n">
        <v>61</v>
      </c>
      <c r="B63" t="inlineStr">
        <is>
          <t>Bakers</t>
        </is>
      </c>
      <c r="C63">
        <f>"51-3011"</f>
        <v/>
      </c>
    </row>
    <row r="64">
      <c r="A64" s="1" t="n">
        <v>62</v>
      </c>
      <c r="B64" t="inlineStr">
        <is>
          <t>Barbers</t>
        </is>
      </c>
      <c r="C64">
        <f>"39-5011"</f>
        <v/>
      </c>
    </row>
    <row r="65">
      <c r="A65" s="1" t="n">
        <v>63</v>
      </c>
      <c r="B65" t="inlineStr">
        <is>
          <t>Bartenders</t>
        </is>
      </c>
      <c r="C65">
        <f>"35-3011"</f>
        <v/>
      </c>
    </row>
    <row r="66">
      <c r="A66" s="1" t="n">
        <v>64</v>
      </c>
      <c r="B66" t="inlineStr">
        <is>
          <t>Bicycle repairers</t>
        </is>
      </c>
      <c r="C66">
        <f>"49-3091"</f>
        <v/>
      </c>
    </row>
    <row r="67">
      <c r="A67" s="1" t="n">
        <v>65</v>
      </c>
      <c r="B67" t="inlineStr">
        <is>
          <t>Bill and account collectors</t>
        </is>
      </c>
      <c r="C67">
        <f>"43-3011"</f>
        <v/>
      </c>
    </row>
    <row r="68">
      <c r="A68" s="1" t="n">
        <v>66</v>
      </c>
      <c r="B68" t="inlineStr">
        <is>
          <t>Billing and posting clerks</t>
        </is>
      </c>
      <c r="C68">
        <f>"43-3021"</f>
        <v/>
      </c>
    </row>
    <row r="69">
      <c r="A69" s="1" t="n">
        <v>67</v>
      </c>
      <c r="B69" t="inlineStr">
        <is>
          <t>Biochemists and biophysicists</t>
        </is>
      </c>
      <c r="C69">
        <f>"19-1021"</f>
        <v/>
      </c>
    </row>
    <row r="70">
      <c r="A70" s="1" t="n">
        <v>68</v>
      </c>
      <c r="B70" t="inlineStr">
        <is>
          <t>Bioengineers and biomedical engineers</t>
        </is>
      </c>
      <c r="C70">
        <f>"17-2031"</f>
        <v/>
      </c>
    </row>
    <row r="71">
      <c r="A71" s="1" t="n">
        <v>69</v>
      </c>
      <c r="B71" t="inlineStr">
        <is>
          <t>Biological science teachers, postsecondary</t>
        </is>
      </c>
      <c r="C71">
        <f>"25-1042"</f>
        <v/>
      </c>
    </row>
    <row r="72">
      <c r="A72" s="1" t="n">
        <v>70</v>
      </c>
      <c r="B72" t="inlineStr">
        <is>
          <t>Biological scientists, all other</t>
        </is>
      </c>
      <c r="C72">
        <f>"19-1029"</f>
        <v/>
      </c>
    </row>
    <row r="73">
      <c r="A73" s="1" t="n">
        <v>71</v>
      </c>
      <c r="B73" t="inlineStr">
        <is>
          <t>Biological technicians</t>
        </is>
      </c>
      <c r="C73">
        <f>"19-4021"</f>
        <v/>
      </c>
    </row>
    <row r="74">
      <c r="A74" s="1" t="n">
        <v>72</v>
      </c>
      <c r="B74" t="inlineStr">
        <is>
          <t>Boilermakers</t>
        </is>
      </c>
      <c r="C74">
        <f>"47-2011"</f>
        <v/>
      </c>
    </row>
    <row r="75">
      <c r="A75" s="1" t="n">
        <v>73</v>
      </c>
      <c r="B75" t="inlineStr">
        <is>
          <t>Bookkeeping, accounting, and auditing clerks</t>
        </is>
      </c>
      <c r="C75">
        <f>"43-3031"</f>
        <v/>
      </c>
    </row>
    <row r="76">
      <c r="A76" s="1" t="n">
        <v>74</v>
      </c>
      <c r="B76" t="inlineStr">
        <is>
          <t>Brickmasons and blockmasons</t>
        </is>
      </c>
      <c r="C76">
        <f>"47-2021"</f>
        <v/>
      </c>
    </row>
    <row r="77">
      <c r="A77" s="1" t="n">
        <v>75</v>
      </c>
      <c r="B77" t="inlineStr">
        <is>
          <t>Bridge and lock tenders</t>
        </is>
      </c>
      <c r="C77">
        <f>"53-6011"</f>
        <v/>
      </c>
    </row>
    <row r="78">
      <c r="A78" s="1" t="n">
        <v>76</v>
      </c>
      <c r="B78" t="inlineStr">
        <is>
          <t>Broadcast announcers and radio disc jockeys</t>
        </is>
      </c>
      <c r="C78">
        <f>"27-3011"</f>
        <v/>
      </c>
    </row>
    <row r="79">
      <c r="A79" s="1" t="n">
        <v>77</v>
      </c>
      <c r="B79" t="inlineStr">
        <is>
          <t>Broadcast technicians</t>
        </is>
      </c>
      <c r="C79">
        <f>"27-4012"</f>
        <v/>
      </c>
    </row>
    <row r="80">
      <c r="A80" s="1" t="n">
        <v>78</v>
      </c>
      <c r="B80" t="inlineStr">
        <is>
          <t>Brokerage clerks</t>
        </is>
      </c>
      <c r="C80">
        <f>"43-4011"</f>
        <v/>
      </c>
    </row>
    <row r="81">
      <c r="A81" s="1" t="n">
        <v>79</v>
      </c>
      <c r="B81" t="inlineStr">
        <is>
          <t>Budget analysts</t>
        </is>
      </c>
      <c r="C81">
        <f>"13-2031"</f>
        <v/>
      </c>
    </row>
    <row r="82">
      <c r="A82" s="1" t="n">
        <v>80</v>
      </c>
      <c r="B82" t="inlineStr">
        <is>
          <t>Building cleaning workers, all other</t>
        </is>
      </c>
      <c r="C82">
        <f>"37-2019"</f>
        <v/>
      </c>
    </row>
    <row r="83">
      <c r="A83" s="1" t="n">
        <v>81</v>
      </c>
      <c r="B83" t="inlineStr">
        <is>
          <t>Bus and truck mechanics and diesel engine specialists</t>
        </is>
      </c>
      <c r="C83">
        <f>"49-3031"</f>
        <v/>
      </c>
    </row>
    <row r="84">
      <c r="A84" s="1" t="n">
        <v>82</v>
      </c>
      <c r="B84" t="inlineStr">
        <is>
          <t>Bus drivers, school</t>
        </is>
      </c>
      <c r="C84">
        <f>"53-3051"</f>
        <v/>
      </c>
    </row>
    <row r="85">
      <c r="A85" s="1" t="n">
        <v>83</v>
      </c>
      <c r="B85" t="inlineStr">
        <is>
          <t>Bus drivers, transit and intercity</t>
        </is>
      </c>
      <c r="C85">
        <f>"53-3052"</f>
        <v/>
      </c>
    </row>
    <row r="86">
      <c r="A86" s="1" t="n">
        <v>84</v>
      </c>
      <c r="B86" t="inlineStr">
        <is>
          <t>Business operations specialists, all other</t>
        </is>
      </c>
      <c r="C86">
        <f>"13-1199"</f>
        <v/>
      </c>
    </row>
    <row r="87">
      <c r="A87" s="1" t="n">
        <v>85</v>
      </c>
      <c r="B87" t="inlineStr">
        <is>
          <t>Business teachers, postsecondary</t>
        </is>
      </c>
      <c r="C87">
        <f>"25-1011"</f>
        <v/>
      </c>
    </row>
    <row r="88">
      <c r="A88" s="1" t="n">
        <v>86</v>
      </c>
      <c r="B88" t="inlineStr">
        <is>
          <t>Butchers and meat cutters</t>
        </is>
      </c>
      <c r="C88">
        <f>"51-3021"</f>
        <v/>
      </c>
    </row>
    <row r="89">
      <c r="A89" s="1" t="n">
        <v>87</v>
      </c>
      <c r="B89" t="inlineStr">
        <is>
          <t>Buyers and purchasing agents</t>
        </is>
      </c>
      <c r="C89">
        <f>"13-1020"</f>
        <v/>
      </c>
    </row>
    <row r="90">
      <c r="A90" s="1" t="n">
        <v>88</v>
      </c>
      <c r="B90" t="inlineStr">
        <is>
          <t>Cabinetmakers and bench carpenters</t>
        </is>
      </c>
      <c r="C90">
        <f>"51-7011"</f>
        <v/>
      </c>
    </row>
    <row r="91">
      <c r="A91" s="1" t="n">
        <v>89</v>
      </c>
      <c r="B91" t="inlineStr">
        <is>
          <t>Calibration technologists and technicians</t>
        </is>
      </c>
      <c r="C91">
        <f>"17-3028"</f>
        <v/>
      </c>
    </row>
    <row r="92">
      <c r="A92" s="1" t="n">
        <v>90</v>
      </c>
      <c r="B92" t="inlineStr">
        <is>
          <t>Camera and photographic equipment repairers</t>
        </is>
      </c>
      <c r="C92">
        <f>"49-9061"</f>
        <v/>
      </c>
    </row>
    <row r="93">
      <c r="A93" s="1" t="n">
        <v>91</v>
      </c>
      <c r="B93" t="inlineStr">
        <is>
          <t>Camera operators, television, video, and film</t>
        </is>
      </c>
      <c r="C93">
        <f>"27-4031"</f>
        <v/>
      </c>
    </row>
    <row r="94">
      <c r="A94" s="1" t="n">
        <v>92</v>
      </c>
      <c r="B94" t="inlineStr">
        <is>
          <t>Captains, mates, and pilots of water vessels</t>
        </is>
      </c>
      <c r="C94">
        <f>"53-5021"</f>
        <v/>
      </c>
    </row>
    <row r="95">
      <c r="A95" s="1" t="n">
        <v>93</v>
      </c>
      <c r="B95" t="inlineStr">
        <is>
          <t>Cardiologists</t>
        </is>
      </c>
      <c r="C95">
        <f>"29-1212"</f>
        <v/>
      </c>
    </row>
    <row r="96">
      <c r="A96" s="1" t="n">
        <v>94</v>
      </c>
      <c r="B96" t="inlineStr">
        <is>
          <t>Cardiovascular technologists and technicians</t>
        </is>
      </c>
      <c r="C96">
        <f>"29-2031"</f>
        <v/>
      </c>
    </row>
    <row r="97">
      <c r="A97" s="1" t="n">
        <v>95</v>
      </c>
      <c r="B97" t="inlineStr">
        <is>
          <t>Career/technical education teachers, middle school</t>
        </is>
      </c>
      <c r="C97">
        <f>"25-2023"</f>
        <v/>
      </c>
    </row>
    <row r="98">
      <c r="A98" s="1" t="n">
        <v>96</v>
      </c>
      <c r="B98" t="inlineStr">
        <is>
          <t>Career/technical education teachers, postsecondary</t>
        </is>
      </c>
      <c r="C98">
        <f>"25-1194"</f>
        <v/>
      </c>
    </row>
    <row r="99">
      <c r="A99" s="1" t="n">
        <v>97</v>
      </c>
      <c r="B99" t="inlineStr">
        <is>
          <t>Career/technical education teachers, secondary school</t>
        </is>
      </c>
      <c r="C99">
        <f>"25-2032"</f>
        <v/>
      </c>
    </row>
    <row r="100">
      <c r="A100" s="1" t="n">
        <v>98</v>
      </c>
      <c r="B100" t="inlineStr">
        <is>
          <t>Cargo and freight agents</t>
        </is>
      </c>
      <c r="C100">
        <f>"43-5011"</f>
        <v/>
      </c>
    </row>
    <row r="101">
      <c r="A101" s="1" t="n">
        <v>99</v>
      </c>
      <c r="B101" t="inlineStr">
        <is>
          <t>Carpenters</t>
        </is>
      </c>
      <c r="C101">
        <f>"47-2031"</f>
        <v/>
      </c>
    </row>
    <row r="102">
      <c r="A102" s="1" t="n">
        <v>100</v>
      </c>
      <c r="B102" t="inlineStr">
        <is>
          <t>Carpet installers</t>
        </is>
      </c>
      <c r="C102">
        <f>"47-2041"</f>
        <v/>
      </c>
    </row>
    <row r="103">
      <c r="A103" s="1" t="n">
        <v>101</v>
      </c>
      <c r="B103" t="inlineStr">
        <is>
          <t>Cartographers and photogrammetrists</t>
        </is>
      </c>
      <c r="C103">
        <f>"17-1021"</f>
        <v/>
      </c>
    </row>
    <row r="104">
      <c r="A104" s="1" t="n">
        <v>102</v>
      </c>
      <c r="B104" t="inlineStr">
        <is>
          <t>Cashiers</t>
        </is>
      </c>
      <c r="C104">
        <f>"41-2011"</f>
        <v/>
      </c>
    </row>
    <row r="105">
      <c r="A105" s="1" t="n">
        <v>103</v>
      </c>
      <c r="B105" t="inlineStr">
        <is>
          <t>Cement masons and concrete finishers</t>
        </is>
      </c>
      <c r="C105">
        <f>"47-2051"</f>
        <v/>
      </c>
    </row>
    <row r="106">
      <c r="A106" s="1" t="n">
        <v>104</v>
      </c>
      <c r="B106" t="inlineStr">
        <is>
          <t>Chefs and head cooks</t>
        </is>
      </c>
      <c r="C106">
        <f>"35-1011"</f>
        <v/>
      </c>
    </row>
    <row r="107">
      <c r="A107" s="1" t="n">
        <v>105</v>
      </c>
      <c r="B107" t="inlineStr">
        <is>
          <t>Chemical engineers</t>
        </is>
      </c>
      <c r="C107">
        <f>"17-2041"</f>
        <v/>
      </c>
    </row>
    <row r="108">
      <c r="A108" s="1" t="n">
        <v>106</v>
      </c>
      <c r="B108" t="inlineStr">
        <is>
          <t>Chemical equipment operators and tenders</t>
        </is>
      </c>
      <c r="C108">
        <f>"51-9011"</f>
        <v/>
      </c>
    </row>
    <row r="109">
      <c r="A109" s="1" t="n">
        <v>107</v>
      </c>
      <c r="B109" t="inlineStr">
        <is>
          <t>Chemical plant and system operators</t>
        </is>
      </c>
      <c r="C109">
        <f>"51-8091"</f>
        <v/>
      </c>
    </row>
    <row r="110">
      <c r="A110" s="1" t="n">
        <v>108</v>
      </c>
      <c r="B110" t="inlineStr">
        <is>
          <t>Chemical technicians</t>
        </is>
      </c>
      <c r="C110">
        <f>"19-4031"</f>
        <v/>
      </c>
    </row>
    <row r="111">
      <c r="A111" s="1" t="n">
        <v>109</v>
      </c>
      <c r="B111" t="inlineStr">
        <is>
          <t>Chemistry teachers, postsecondary</t>
        </is>
      </c>
      <c r="C111">
        <f>"25-1052"</f>
        <v/>
      </c>
    </row>
    <row r="112">
      <c r="A112" s="1" t="n">
        <v>110</v>
      </c>
      <c r="B112" t="inlineStr">
        <is>
          <t>Chemists</t>
        </is>
      </c>
      <c r="C112">
        <f>"19-2031"</f>
        <v/>
      </c>
    </row>
    <row r="113">
      <c r="A113" s="1" t="n">
        <v>111</v>
      </c>
      <c r="B113" t="inlineStr">
        <is>
          <t>Chief executives</t>
        </is>
      </c>
      <c r="C113">
        <f>"11-1011"</f>
        <v/>
      </c>
    </row>
    <row r="114">
      <c r="A114" s="1" t="n">
        <v>112</v>
      </c>
      <c r="B114" t="inlineStr">
        <is>
          <t>Child, family, and school social workers</t>
        </is>
      </c>
      <c r="C114">
        <f>"21-1021"</f>
        <v/>
      </c>
    </row>
    <row r="115">
      <c r="A115" s="1" t="n">
        <v>113</v>
      </c>
      <c r="B115" t="inlineStr">
        <is>
          <t>Childcare workers</t>
        </is>
      </c>
      <c r="C115">
        <f>"39-9011"</f>
        <v/>
      </c>
    </row>
    <row r="116">
      <c r="A116" s="1" t="n">
        <v>114</v>
      </c>
      <c r="B116" t="inlineStr">
        <is>
          <t>Chiropractors</t>
        </is>
      </c>
      <c r="C116">
        <f>"29-1011"</f>
        <v/>
      </c>
    </row>
    <row r="117">
      <c r="A117" s="1" t="n">
        <v>115</v>
      </c>
      <c r="B117" t="inlineStr">
        <is>
          <t>Choreographers</t>
        </is>
      </c>
      <c r="C117">
        <f>"27-2032"</f>
        <v/>
      </c>
    </row>
    <row r="118">
      <c r="A118" s="1" t="n">
        <v>116</v>
      </c>
      <c r="B118" t="inlineStr">
        <is>
          <t>Civil engineering technologists and technicians</t>
        </is>
      </c>
      <c r="C118">
        <f>"17-3022"</f>
        <v/>
      </c>
    </row>
    <row r="119">
      <c r="A119" s="1" t="n">
        <v>117</v>
      </c>
      <c r="B119" t="inlineStr">
        <is>
          <t>Civil engineers</t>
        </is>
      </c>
      <c r="C119">
        <f>"17-2051"</f>
        <v/>
      </c>
    </row>
    <row r="120">
      <c r="A120" s="1" t="n">
        <v>118</v>
      </c>
      <c r="B120" t="inlineStr">
        <is>
          <t>Claims adjusters, examiners, and investigators</t>
        </is>
      </c>
      <c r="C120">
        <f>"13-1031"</f>
        <v/>
      </c>
    </row>
    <row r="121">
      <c r="A121" s="1" t="n">
        <v>119</v>
      </c>
      <c r="B121" t="inlineStr">
        <is>
          <t>Cleaners of vehicles and equipment</t>
        </is>
      </c>
      <c r="C121">
        <f>"53-7061"</f>
        <v/>
      </c>
    </row>
    <row r="122">
      <c r="A122" s="1" t="n">
        <v>120</v>
      </c>
      <c r="B122" t="inlineStr">
        <is>
          <t>Cleaning, washing, and metal pickling equipment operators and tenders</t>
        </is>
      </c>
      <c r="C122">
        <f>"51-9192"</f>
        <v/>
      </c>
    </row>
    <row r="123">
      <c r="A123" s="1" t="n">
        <v>121</v>
      </c>
      <c r="B123" t="inlineStr">
        <is>
          <t>Clergy</t>
        </is>
      </c>
      <c r="C123">
        <f>"21-2011"</f>
        <v/>
      </c>
    </row>
    <row r="124">
      <c r="A124" s="1" t="n">
        <v>122</v>
      </c>
      <c r="B124" t="inlineStr">
        <is>
          <t>Clinical and counseling psychologists</t>
        </is>
      </c>
      <c r="C124">
        <f>"19-3033"</f>
        <v/>
      </c>
    </row>
    <row r="125">
      <c r="A125" s="1" t="n">
        <v>123</v>
      </c>
      <c r="B125" t="inlineStr">
        <is>
          <t>Clinical laboratory technologists and technicians</t>
        </is>
      </c>
      <c r="C125">
        <f>"29-2010"</f>
        <v/>
      </c>
    </row>
    <row r="126">
      <c r="A126" s="1" t="n">
        <v>124</v>
      </c>
      <c r="B126" t="inlineStr">
        <is>
          <t>Coaches and scouts</t>
        </is>
      </c>
      <c r="C126">
        <f>"27-2022"</f>
        <v/>
      </c>
    </row>
    <row r="127">
      <c r="A127" s="1" t="n">
        <v>125</v>
      </c>
      <c r="B127" t="inlineStr">
        <is>
          <t>Coating, painting, and spraying machine setters, operators, and tenders</t>
        </is>
      </c>
      <c r="C127">
        <f>"51-9124"</f>
        <v/>
      </c>
    </row>
    <row r="128">
      <c r="A128" s="1" t="n">
        <v>126</v>
      </c>
      <c r="B128" t="inlineStr">
        <is>
          <t>Coil winders, tapers, and finishers</t>
        </is>
      </c>
      <c r="C128">
        <f>"51-2021"</f>
        <v/>
      </c>
    </row>
    <row r="129">
      <c r="A129" s="1" t="n">
        <v>127</v>
      </c>
      <c r="B129" t="inlineStr">
        <is>
          <t>Coin, vending, and amusement machine servicers and repairers</t>
        </is>
      </c>
      <c r="C129">
        <f>"49-9091"</f>
        <v/>
      </c>
    </row>
    <row r="130">
      <c r="A130" s="1" t="n">
        <v>128</v>
      </c>
      <c r="B130" t="inlineStr">
        <is>
          <t>Commercial and industrial designers</t>
        </is>
      </c>
      <c r="C130">
        <f>"27-1021"</f>
        <v/>
      </c>
    </row>
    <row r="131">
      <c r="A131" s="1" t="n">
        <v>129</v>
      </c>
      <c r="B131" t="inlineStr">
        <is>
          <t>Commercial divers</t>
        </is>
      </c>
      <c r="C131">
        <f>"49-9092"</f>
        <v/>
      </c>
    </row>
    <row r="132">
      <c r="A132" s="1" t="n">
        <v>130</v>
      </c>
      <c r="B132" t="inlineStr">
        <is>
          <t>Commercial pilots</t>
        </is>
      </c>
      <c r="C132">
        <f>"53-2012"</f>
        <v/>
      </c>
    </row>
    <row r="133">
      <c r="A133" s="1" t="n">
        <v>131</v>
      </c>
      <c r="B133" t="inlineStr">
        <is>
          <t>Communications equipment operators, all other</t>
        </is>
      </c>
      <c r="C133">
        <f>"43-2099"</f>
        <v/>
      </c>
    </row>
    <row r="134">
      <c r="A134" s="1" t="n">
        <v>132</v>
      </c>
      <c r="B134" t="inlineStr">
        <is>
          <t>Communications teachers, postsecondary</t>
        </is>
      </c>
      <c r="C134">
        <f>"25-1122"</f>
        <v/>
      </c>
    </row>
    <row r="135">
      <c r="A135" s="1" t="n">
        <v>133</v>
      </c>
      <c r="B135" t="inlineStr">
        <is>
          <t>Community and social service specialists, all other</t>
        </is>
      </c>
      <c r="C135">
        <f>"21-1099"</f>
        <v/>
      </c>
    </row>
    <row r="136">
      <c r="A136" s="1" t="n">
        <v>134</v>
      </c>
      <c r="B136" t="inlineStr">
        <is>
          <t>Community health workers</t>
        </is>
      </c>
      <c r="C136">
        <f>"21-1094"</f>
        <v/>
      </c>
    </row>
    <row r="137">
      <c r="A137" s="1" t="n">
        <v>135</v>
      </c>
      <c r="B137" t="inlineStr">
        <is>
          <t>Compensation and benefits managers</t>
        </is>
      </c>
      <c r="C137">
        <f>"11-3111"</f>
        <v/>
      </c>
    </row>
    <row r="138">
      <c r="A138" s="1" t="n">
        <v>136</v>
      </c>
      <c r="B138" t="inlineStr">
        <is>
          <t>Compensation, benefits, and job analysis specialists</t>
        </is>
      </c>
      <c r="C138">
        <f>"13-1141"</f>
        <v/>
      </c>
    </row>
    <row r="139">
      <c r="A139" s="1" t="n">
        <v>137</v>
      </c>
      <c r="B139" t="inlineStr">
        <is>
          <t>Compliance officers</t>
        </is>
      </c>
      <c r="C139">
        <f>"13-1041"</f>
        <v/>
      </c>
    </row>
    <row r="140">
      <c r="A140" s="1" t="n">
        <v>138</v>
      </c>
      <c r="B140" t="inlineStr">
        <is>
          <t>Computer and information research scientists</t>
        </is>
      </c>
      <c r="C140">
        <f>"15-1221"</f>
        <v/>
      </c>
    </row>
    <row r="141">
      <c r="A141" s="1" t="n">
        <v>139</v>
      </c>
      <c r="B141" t="inlineStr">
        <is>
          <t>Computer and information systems managers</t>
        </is>
      </c>
      <c r="C141">
        <f>"11-3021"</f>
        <v/>
      </c>
    </row>
    <row r="142">
      <c r="A142" s="1" t="n">
        <v>140</v>
      </c>
      <c r="B142" t="inlineStr">
        <is>
          <t>Computer hardware engineers</t>
        </is>
      </c>
      <c r="C142">
        <f>"17-2061"</f>
        <v/>
      </c>
    </row>
    <row r="143">
      <c r="A143" s="1" t="n">
        <v>141</v>
      </c>
      <c r="B143" t="inlineStr">
        <is>
          <t>Computer network architects</t>
        </is>
      </c>
      <c r="C143">
        <f>"15-1241"</f>
        <v/>
      </c>
    </row>
    <row r="144">
      <c r="A144" s="1" t="n">
        <v>142</v>
      </c>
      <c r="B144" t="inlineStr">
        <is>
          <t>Computer network support specialists</t>
        </is>
      </c>
      <c r="C144">
        <f>"15-1231"</f>
        <v/>
      </c>
    </row>
    <row r="145">
      <c r="A145" s="1" t="n">
        <v>143</v>
      </c>
      <c r="B145" t="inlineStr">
        <is>
          <t>Computer numerically controlled tool operators</t>
        </is>
      </c>
      <c r="C145">
        <f>"51-9161"</f>
        <v/>
      </c>
    </row>
    <row r="146">
      <c r="A146" s="1" t="n">
        <v>144</v>
      </c>
      <c r="B146" t="inlineStr">
        <is>
          <t>Computer numerically controlled tool programmers</t>
        </is>
      </c>
      <c r="C146">
        <f>"51-9162"</f>
        <v/>
      </c>
    </row>
    <row r="147">
      <c r="A147" s="1" t="n">
        <v>145</v>
      </c>
      <c r="B147" t="inlineStr">
        <is>
          <t>Computer occupations, all other</t>
        </is>
      </c>
      <c r="C147">
        <f>"15-1299"</f>
        <v/>
      </c>
    </row>
    <row r="148">
      <c r="A148" s="1" t="n">
        <v>146</v>
      </c>
      <c r="B148" t="inlineStr">
        <is>
          <t>Computer programmers</t>
        </is>
      </c>
      <c r="C148">
        <f>"15-1251"</f>
        <v/>
      </c>
    </row>
    <row r="149">
      <c r="A149" s="1" t="n">
        <v>147</v>
      </c>
      <c r="B149" t="inlineStr">
        <is>
          <t>Computer science teachers, postsecondary</t>
        </is>
      </c>
      <c r="C149">
        <f>"25-1021"</f>
        <v/>
      </c>
    </row>
    <row r="150">
      <c r="A150" s="1" t="n">
        <v>148</v>
      </c>
      <c r="B150" t="inlineStr">
        <is>
          <t>Computer systems analysts</t>
        </is>
      </c>
      <c r="C150">
        <f>"15-1211"</f>
        <v/>
      </c>
    </row>
    <row r="151">
      <c r="A151" s="1" t="n">
        <v>149</v>
      </c>
      <c r="B151" t="inlineStr">
        <is>
          <t>Computer user support specialists</t>
        </is>
      </c>
      <c r="C151">
        <f>"15-1232"</f>
        <v/>
      </c>
    </row>
    <row r="152">
      <c r="A152" s="1" t="n">
        <v>150</v>
      </c>
      <c r="B152" t="inlineStr">
        <is>
          <t>Computer, automated teller, and office machine repairers</t>
        </is>
      </c>
      <c r="C152">
        <f>"49-2011"</f>
        <v/>
      </c>
    </row>
    <row r="153">
      <c r="A153" s="1" t="n">
        <v>151</v>
      </c>
      <c r="B153" t="inlineStr">
        <is>
          <t>Concierges</t>
        </is>
      </c>
      <c r="C153">
        <f>"39-6012"</f>
        <v/>
      </c>
    </row>
    <row r="154">
      <c r="A154" s="1" t="n">
        <v>152</v>
      </c>
      <c r="B154" t="inlineStr">
        <is>
          <t>Conservation scientists</t>
        </is>
      </c>
      <c r="C154">
        <f>"19-1031"</f>
        <v/>
      </c>
    </row>
    <row r="155">
      <c r="A155" s="1" t="n">
        <v>153</v>
      </c>
      <c r="B155" t="inlineStr">
        <is>
          <t>Construction and building inspectors</t>
        </is>
      </c>
      <c r="C155">
        <f>"47-4011"</f>
        <v/>
      </c>
    </row>
    <row r="156">
      <c r="A156" s="1" t="n">
        <v>154</v>
      </c>
      <c r="B156" t="inlineStr">
        <is>
          <t>Construction laborers</t>
        </is>
      </c>
      <c r="C156">
        <f>"47-2061"</f>
        <v/>
      </c>
    </row>
    <row r="157">
      <c r="A157" s="1" t="n">
        <v>155</v>
      </c>
      <c r="B157" t="inlineStr">
        <is>
          <t>Construction managers</t>
        </is>
      </c>
      <c r="C157">
        <f>"11-9021"</f>
        <v/>
      </c>
    </row>
    <row r="158">
      <c r="A158" s="1" t="n">
        <v>156</v>
      </c>
      <c r="B158" t="inlineStr">
        <is>
          <t>Continuous mining machine operators</t>
        </is>
      </c>
      <c r="C158">
        <f>"47-5041"</f>
        <v/>
      </c>
    </row>
    <row r="159">
      <c r="A159" s="1" t="n">
        <v>157</v>
      </c>
      <c r="B159" t="inlineStr">
        <is>
          <t>Control and valve installers and repairers, except mechanical door</t>
        </is>
      </c>
      <c r="C159">
        <f>"49-9012"</f>
        <v/>
      </c>
    </row>
    <row r="160">
      <c r="A160" s="1" t="n">
        <v>158</v>
      </c>
      <c r="B160" t="inlineStr">
        <is>
          <t>Conveyor operators and tenders</t>
        </is>
      </c>
      <c r="C160">
        <f>"53-7011"</f>
        <v/>
      </c>
    </row>
    <row r="161">
      <c r="A161" s="1" t="n">
        <v>159</v>
      </c>
      <c r="B161" t="inlineStr">
        <is>
          <t>Cooks, all other</t>
        </is>
      </c>
      <c r="C161">
        <f>"35-2019"</f>
        <v/>
      </c>
    </row>
    <row r="162">
      <c r="A162" s="1" t="n">
        <v>160</v>
      </c>
      <c r="B162" t="inlineStr">
        <is>
          <t>Cooks, fast food</t>
        </is>
      </c>
      <c r="C162">
        <f>"35-2011"</f>
        <v/>
      </c>
    </row>
    <row r="163">
      <c r="A163" s="1" t="n">
        <v>161</v>
      </c>
      <c r="B163" t="inlineStr">
        <is>
          <t>Cooks, institution and cafeteria</t>
        </is>
      </c>
      <c r="C163">
        <f>"35-2012"</f>
        <v/>
      </c>
    </row>
    <row r="164">
      <c r="A164" s="1" t="n">
        <v>162</v>
      </c>
      <c r="B164" t="inlineStr">
        <is>
          <t>Cooks, private household</t>
        </is>
      </c>
      <c r="C164">
        <f>"35-2013"</f>
        <v/>
      </c>
    </row>
    <row r="165">
      <c r="A165" s="1" t="n">
        <v>163</v>
      </c>
      <c r="B165" t="inlineStr">
        <is>
          <t>Cooks, restaurant</t>
        </is>
      </c>
      <c r="C165">
        <f>"35-2014"</f>
        <v/>
      </c>
    </row>
    <row r="166">
      <c r="A166" s="1" t="n">
        <v>164</v>
      </c>
      <c r="B166" t="inlineStr">
        <is>
          <t>Cooks, short order</t>
        </is>
      </c>
      <c r="C166">
        <f>"35-2015"</f>
        <v/>
      </c>
    </row>
    <row r="167">
      <c r="A167" s="1" t="n">
        <v>165</v>
      </c>
      <c r="B167" t="inlineStr">
        <is>
          <t>Cooling and freezing equipment operators and tenders</t>
        </is>
      </c>
      <c r="C167">
        <f>"51-9193"</f>
        <v/>
      </c>
    </row>
    <row r="168">
      <c r="A168" s="1" t="n">
        <v>166</v>
      </c>
      <c r="B168" t="inlineStr">
        <is>
          <t>Correctional officers and jailers</t>
        </is>
      </c>
      <c r="C168">
        <f>"33-3012"</f>
        <v/>
      </c>
    </row>
    <row r="169">
      <c r="A169" s="1" t="n">
        <v>167</v>
      </c>
      <c r="B169" t="inlineStr">
        <is>
          <t>Correspondence clerks</t>
        </is>
      </c>
      <c r="C169">
        <f>"43-4021"</f>
        <v/>
      </c>
    </row>
    <row r="170">
      <c r="A170" s="1" t="n">
        <v>168</v>
      </c>
      <c r="B170" t="inlineStr">
        <is>
          <t>Cost estimators</t>
        </is>
      </c>
      <c r="C170">
        <f>"13-1051"</f>
        <v/>
      </c>
    </row>
    <row r="171">
      <c r="A171" s="1" t="n">
        <v>169</v>
      </c>
      <c r="B171" t="inlineStr">
        <is>
          <t>Costume attendants</t>
        </is>
      </c>
      <c r="C171">
        <f>"39-3092"</f>
        <v/>
      </c>
    </row>
    <row r="172">
      <c r="A172" s="1" t="n">
        <v>170</v>
      </c>
      <c r="B172" t="inlineStr">
        <is>
          <t>Counselors, all other</t>
        </is>
      </c>
      <c r="C172">
        <f>"21-1019"</f>
        <v/>
      </c>
    </row>
    <row r="173">
      <c r="A173" s="1" t="n">
        <v>171</v>
      </c>
      <c r="B173" t="inlineStr">
        <is>
          <t>Counter and rental clerks</t>
        </is>
      </c>
      <c r="C173">
        <f>"41-2021"</f>
        <v/>
      </c>
    </row>
    <row r="174">
      <c r="A174" s="1" t="n">
        <v>172</v>
      </c>
      <c r="B174" t="inlineStr">
        <is>
          <t>Couriers and messengers</t>
        </is>
      </c>
      <c r="C174">
        <f>"43-5021"</f>
        <v/>
      </c>
    </row>
    <row r="175">
      <c r="A175" s="1" t="n">
        <v>173</v>
      </c>
      <c r="B175" t="inlineStr">
        <is>
          <t>Court reporters and simultaneous captioners</t>
        </is>
      </c>
      <c r="C175">
        <f>"27-3092"</f>
        <v/>
      </c>
    </row>
    <row r="176">
      <c r="A176" s="1" t="n">
        <v>174</v>
      </c>
      <c r="B176" t="inlineStr">
        <is>
          <t>Court, municipal, and license clerks</t>
        </is>
      </c>
      <c r="C176">
        <f>"43-4031"</f>
        <v/>
      </c>
    </row>
    <row r="177">
      <c r="A177" s="1" t="n">
        <v>175</v>
      </c>
      <c r="B177" t="inlineStr">
        <is>
          <t>Craft artists</t>
        </is>
      </c>
      <c r="C177">
        <f>"27-1012"</f>
        <v/>
      </c>
    </row>
    <row r="178">
      <c r="A178" s="1" t="n">
        <v>176</v>
      </c>
      <c r="B178" t="inlineStr">
        <is>
          <t>Crane and tower operators</t>
        </is>
      </c>
      <c r="C178">
        <f>"53-7021"</f>
        <v/>
      </c>
    </row>
    <row r="179">
      <c r="A179" s="1" t="n">
        <v>177</v>
      </c>
      <c r="B179" t="inlineStr">
        <is>
          <t>Credit analysts</t>
        </is>
      </c>
      <c r="C179">
        <f>"13-2041"</f>
        <v/>
      </c>
    </row>
    <row r="180">
      <c r="A180" s="1" t="n">
        <v>178</v>
      </c>
      <c r="B180" t="inlineStr">
        <is>
          <t>Credit authorizers, checkers, and clerks</t>
        </is>
      </c>
      <c r="C180">
        <f>"43-4041"</f>
        <v/>
      </c>
    </row>
    <row r="181">
      <c r="A181" s="1" t="n">
        <v>179</v>
      </c>
      <c r="B181" t="inlineStr">
        <is>
          <t>Credit counselors</t>
        </is>
      </c>
      <c r="C181">
        <f>"13-2071"</f>
        <v/>
      </c>
    </row>
    <row r="182">
      <c r="A182" s="1" t="n">
        <v>180</v>
      </c>
      <c r="B182" t="inlineStr">
        <is>
          <t>Crematory operators</t>
        </is>
      </c>
      <c r="C182">
        <f>"39-4012"</f>
        <v/>
      </c>
    </row>
    <row r="183">
      <c r="A183" s="1" t="n">
        <v>181</v>
      </c>
      <c r="B183" t="inlineStr">
        <is>
          <t>Criminal justice and law enforcement teachers, postsecondary</t>
        </is>
      </c>
      <c r="C183">
        <f>"25-1111"</f>
        <v/>
      </c>
    </row>
    <row r="184">
      <c r="A184" s="1" t="n">
        <v>182</v>
      </c>
      <c r="B184" t="inlineStr">
        <is>
          <t>Crossing guards and flaggers</t>
        </is>
      </c>
      <c r="C184">
        <f>"33-9091"</f>
        <v/>
      </c>
    </row>
    <row r="185">
      <c r="A185" s="1" t="n">
        <v>183</v>
      </c>
      <c r="B185" t="inlineStr">
        <is>
          <t>Crushing, grinding, and polishing machine setters, operators, and tenders</t>
        </is>
      </c>
      <c r="C185">
        <f>"51-9021"</f>
        <v/>
      </c>
    </row>
    <row r="186">
      <c r="A186" s="1" t="n">
        <v>184</v>
      </c>
      <c r="B186" t="inlineStr">
        <is>
          <t>Curators</t>
        </is>
      </c>
      <c r="C186">
        <f>"25-4012"</f>
        <v/>
      </c>
    </row>
    <row r="187">
      <c r="A187" s="1" t="n">
        <v>185</v>
      </c>
      <c r="B187" t="inlineStr">
        <is>
          <t>Customer service representatives</t>
        </is>
      </c>
      <c r="C187">
        <f>"43-4051"</f>
        <v/>
      </c>
    </row>
    <row r="188">
      <c r="A188" s="1" t="n">
        <v>186</v>
      </c>
      <c r="B188" t="inlineStr">
        <is>
          <t>Cutters and trimmers, hand</t>
        </is>
      </c>
      <c r="C188">
        <f>"51-9031"</f>
        <v/>
      </c>
    </row>
    <row r="189">
      <c r="A189" s="1" t="n">
        <v>187</v>
      </c>
      <c r="B189" t="inlineStr">
        <is>
          <t>Cutting and slicing machine setters, operators, and tenders</t>
        </is>
      </c>
      <c r="C189">
        <f>"51-9032"</f>
        <v/>
      </c>
    </row>
    <row r="190">
      <c r="A190" s="1" t="n">
        <v>188</v>
      </c>
      <c r="B190" t="inlineStr">
        <is>
          <t>Cutting, punching, and press machine setters, operators, and tenders, metal and plastic</t>
        </is>
      </c>
      <c r="C190">
        <f>"51-4031"</f>
        <v/>
      </c>
    </row>
    <row r="191">
      <c r="A191" s="1" t="n">
        <v>189</v>
      </c>
      <c r="B191" t="inlineStr">
        <is>
          <t>Dancers</t>
        </is>
      </c>
      <c r="C191">
        <f>"27-2031"</f>
        <v/>
      </c>
    </row>
    <row r="192">
      <c r="A192" s="1" t="n">
        <v>190</v>
      </c>
      <c r="B192" t="inlineStr">
        <is>
          <t>Data entry keyers</t>
        </is>
      </c>
      <c r="C192">
        <f>"43-9021"</f>
        <v/>
      </c>
    </row>
    <row r="193">
      <c r="A193" s="1" t="n">
        <v>191</v>
      </c>
      <c r="B193" t="inlineStr">
        <is>
          <t>Data scientists</t>
        </is>
      </c>
      <c r="C193">
        <f>"15-2051"</f>
        <v/>
      </c>
    </row>
    <row r="194">
      <c r="A194" s="1" t="n">
        <v>192</v>
      </c>
      <c r="B194" t="inlineStr">
        <is>
          <t>Database administrators</t>
        </is>
      </c>
      <c r="C194">
        <f>"15-1242"</f>
        <v/>
      </c>
    </row>
    <row r="195">
      <c r="A195" s="1" t="n">
        <v>193</v>
      </c>
      <c r="B195" t="inlineStr">
        <is>
          <t>Database architects</t>
        </is>
      </c>
      <c r="C195">
        <f>"15-1243"</f>
        <v/>
      </c>
    </row>
    <row r="196">
      <c r="A196" s="1" t="n">
        <v>194</v>
      </c>
      <c r="B196" t="inlineStr">
        <is>
          <t>Demonstrators and product promoters</t>
        </is>
      </c>
      <c r="C196">
        <f>"41-9011"</f>
        <v/>
      </c>
    </row>
    <row r="197">
      <c r="A197" s="1" t="n">
        <v>195</v>
      </c>
      <c r="B197" t="inlineStr">
        <is>
          <t>Dental assistants</t>
        </is>
      </c>
      <c r="C197">
        <f>"31-9091"</f>
        <v/>
      </c>
    </row>
    <row r="198">
      <c r="A198" s="1" t="n">
        <v>196</v>
      </c>
      <c r="B198" t="inlineStr">
        <is>
          <t>Dental hygienists</t>
        </is>
      </c>
      <c r="C198">
        <f>"29-1292"</f>
        <v/>
      </c>
    </row>
    <row r="199">
      <c r="A199" s="1" t="n">
        <v>197</v>
      </c>
      <c r="B199" t="inlineStr">
        <is>
          <t>Dental laboratory technicians</t>
        </is>
      </c>
      <c r="C199">
        <f>"51-9081"</f>
        <v/>
      </c>
    </row>
    <row r="200">
      <c r="A200" s="1" t="n">
        <v>198</v>
      </c>
      <c r="B200" t="inlineStr">
        <is>
          <t>Dentists, all other specialists</t>
        </is>
      </c>
      <c r="C200">
        <f>"29-1029"</f>
        <v/>
      </c>
    </row>
    <row r="201">
      <c r="A201" s="1" t="n">
        <v>199</v>
      </c>
      <c r="B201" t="inlineStr">
        <is>
          <t>Dentists, general</t>
        </is>
      </c>
      <c r="C201">
        <f>"29-1021"</f>
        <v/>
      </c>
    </row>
    <row r="202">
      <c r="A202" s="1" t="n">
        <v>200</v>
      </c>
      <c r="B202" t="inlineStr">
        <is>
          <t>Dermatologists</t>
        </is>
      </c>
      <c r="C202">
        <f>"29-1213"</f>
        <v/>
      </c>
    </row>
    <row r="203">
      <c r="A203" s="1" t="n">
        <v>201</v>
      </c>
      <c r="B203" t="inlineStr">
        <is>
          <t>Derrick operators, oil and gas</t>
        </is>
      </c>
      <c r="C203">
        <f>"47-5011"</f>
        <v/>
      </c>
    </row>
    <row r="204">
      <c r="A204" s="1" t="n">
        <v>202</v>
      </c>
      <c r="B204" t="inlineStr">
        <is>
          <t>Designers, all other</t>
        </is>
      </c>
      <c r="C204">
        <f>"27-1029"</f>
        <v/>
      </c>
    </row>
    <row r="205">
      <c r="A205" s="1" t="n">
        <v>203</v>
      </c>
      <c r="B205" t="inlineStr">
        <is>
          <t>Desktop publishers</t>
        </is>
      </c>
      <c r="C205">
        <f>"43-9031"</f>
        <v/>
      </c>
    </row>
    <row r="206">
      <c r="A206" s="1" t="n">
        <v>204</v>
      </c>
      <c r="B206" t="inlineStr">
        <is>
          <t>Detectives and criminal investigators</t>
        </is>
      </c>
      <c r="C206">
        <f>"33-3021"</f>
        <v/>
      </c>
    </row>
    <row r="207">
      <c r="A207" s="1" t="n">
        <v>205</v>
      </c>
      <c r="B207" t="inlineStr">
        <is>
          <t>Diagnostic medical sonographers</t>
        </is>
      </c>
      <c r="C207">
        <f>"29-2032"</f>
        <v/>
      </c>
    </row>
    <row r="208">
      <c r="A208" s="1" t="n">
        <v>206</v>
      </c>
      <c r="B208" t="inlineStr">
        <is>
          <t>Dietetic technicians</t>
        </is>
      </c>
      <c r="C208">
        <f>"29-2051"</f>
        <v/>
      </c>
    </row>
    <row r="209">
      <c r="A209" s="1" t="n">
        <v>207</v>
      </c>
      <c r="B209" t="inlineStr">
        <is>
          <t>Dietitians and nutritionists</t>
        </is>
      </c>
      <c r="C209">
        <f>"29-1031"</f>
        <v/>
      </c>
    </row>
    <row r="210">
      <c r="A210" s="1" t="n">
        <v>208</v>
      </c>
      <c r="B210" t="inlineStr">
        <is>
          <t>Dining room and cafeteria attendants and bartender helpers</t>
        </is>
      </c>
      <c r="C210">
        <f>"35-9011"</f>
        <v/>
      </c>
    </row>
    <row r="211">
      <c r="A211" s="1" t="n">
        <v>209</v>
      </c>
      <c r="B211" t="inlineStr">
        <is>
          <t>Directors, religious activities and education</t>
        </is>
      </c>
      <c r="C211">
        <f>"21-2021"</f>
        <v/>
      </c>
    </row>
    <row r="212">
      <c r="A212" s="1" t="n">
        <v>210</v>
      </c>
      <c r="B212" t="inlineStr">
        <is>
          <t>Disc jockeys, except radio</t>
        </is>
      </c>
      <c r="C212">
        <f>"27-2091"</f>
        <v/>
      </c>
    </row>
    <row r="213">
      <c r="A213" s="1" t="n">
        <v>211</v>
      </c>
      <c r="B213" t="inlineStr">
        <is>
          <t>Dishwashers</t>
        </is>
      </c>
      <c r="C213">
        <f>"35-9021"</f>
        <v/>
      </c>
    </row>
    <row r="214">
      <c r="A214" s="1" t="n">
        <v>212</v>
      </c>
      <c r="B214" t="inlineStr">
        <is>
          <t>Dispatchers, except police, fire, and ambulance</t>
        </is>
      </c>
      <c r="C214">
        <f>"43-5032"</f>
        <v/>
      </c>
    </row>
    <row r="215">
      <c r="A215" s="1" t="n">
        <v>213</v>
      </c>
      <c r="B215" t="inlineStr">
        <is>
          <t>Door-to-door sales workers, news and street vendors, and related workers</t>
        </is>
      </c>
      <c r="C215">
        <f>"41-9091"</f>
        <v/>
      </c>
    </row>
    <row r="216">
      <c r="A216" s="1" t="n">
        <v>214</v>
      </c>
      <c r="B216" t="inlineStr">
        <is>
          <t>Drafters, all other</t>
        </is>
      </c>
      <c r="C216">
        <f>"17-3019"</f>
        <v/>
      </c>
    </row>
    <row r="217">
      <c r="A217" s="1" t="n">
        <v>215</v>
      </c>
      <c r="B217" t="inlineStr">
        <is>
          <t>Dredge operators</t>
        </is>
      </c>
      <c r="C217">
        <f>"53-7031"</f>
        <v/>
      </c>
    </row>
    <row r="218">
      <c r="A218" s="1" t="n">
        <v>216</v>
      </c>
      <c r="B218" t="inlineStr">
        <is>
          <t>Drilling and boring machine tool setters, operators, and tenders, metal and plastic</t>
        </is>
      </c>
      <c r="C218">
        <f>"51-4032"</f>
        <v/>
      </c>
    </row>
    <row r="219">
      <c r="A219" s="1" t="n">
        <v>217</v>
      </c>
      <c r="B219" t="inlineStr">
        <is>
          <t>Driver/sales workers</t>
        </is>
      </c>
      <c r="C219">
        <f>"53-3031"</f>
        <v/>
      </c>
    </row>
    <row r="220">
      <c r="A220" s="1" t="n">
        <v>218</v>
      </c>
      <c r="B220" t="inlineStr">
        <is>
          <t>Drywall and ceiling tile installers</t>
        </is>
      </c>
      <c r="C220">
        <f>"47-2081"</f>
        <v/>
      </c>
    </row>
    <row r="221">
      <c r="A221" s="1" t="n">
        <v>219</v>
      </c>
      <c r="B221" t="inlineStr">
        <is>
          <t>Earth drillers, except oil and gas</t>
        </is>
      </c>
      <c r="C221">
        <f>"47-5023"</f>
        <v/>
      </c>
    </row>
    <row r="222">
      <c r="A222" s="1" t="n">
        <v>220</v>
      </c>
      <c r="B222" t="inlineStr">
        <is>
          <t>Economics teachers, postsecondary</t>
        </is>
      </c>
      <c r="C222">
        <f>"25-1063"</f>
        <v/>
      </c>
    </row>
    <row r="223">
      <c r="A223" s="1" t="n">
        <v>221</v>
      </c>
      <c r="B223" t="inlineStr">
        <is>
          <t>Economists</t>
        </is>
      </c>
      <c r="C223">
        <f>"19-3011"</f>
        <v/>
      </c>
    </row>
    <row r="224">
      <c r="A224" s="1" t="n">
        <v>222</v>
      </c>
      <c r="B224" t="inlineStr">
        <is>
          <t>Editors</t>
        </is>
      </c>
      <c r="C224">
        <f>"27-3041"</f>
        <v/>
      </c>
    </row>
    <row r="225">
      <c r="A225" s="1" t="n">
        <v>223</v>
      </c>
      <c r="B225" t="inlineStr">
        <is>
          <t>Education administrators, all other</t>
        </is>
      </c>
      <c r="C225">
        <f>"11-9039"</f>
        <v/>
      </c>
    </row>
    <row r="226">
      <c r="A226" s="1" t="n">
        <v>224</v>
      </c>
      <c r="B226" t="inlineStr">
        <is>
          <t>Education administrators, kindergarten through secondary</t>
        </is>
      </c>
      <c r="C226">
        <f>"11-9032"</f>
        <v/>
      </c>
    </row>
    <row r="227">
      <c r="A227" s="1" t="n">
        <v>225</v>
      </c>
      <c r="B227" t="inlineStr">
        <is>
          <t>Education administrators, postsecondary</t>
        </is>
      </c>
      <c r="C227">
        <f>"11-9033"</f>
        <v/>
      </c>
    </row>
    <row r="228">
      <c r="A228" s="1" t="n">
        <v>226</v>
      </c>
      <c r="B228" t="inlineStr">
        <is>
          <t>Education and childcare administrators, preschool and daycare</t>
        </is>
      </c>
      <c r="C228">
        <f>"11-9031"</f>
        <v/>
      </c>
    </row>
    <row r="229">
      <c r="A229" s="1" t="n">
        <v>227</v>
      </c>
      <c r="B229" t="inlineStr">
        <is>
          <t>Education teachers, postsecondary</t>
        </is>
      </c>
      <c r="C229">
        <f>"25-1081"</f>
        <v/>
      </c>
    </row>
    <row r="230">
      <c r="A230" s="1" t="n">
        <v>228</v>
      </c>
      <c r="B230" t="inlineStr">
        <is>
          <t>Educational instruction and library workers, all other</t>
        </is>
      </c>
      <c r="C230">
        <f>"25-9099"</f>
        <v/>
      </c>
    </row>
    <row r="231">
      <c r="A231" s="1" t="n">
        <v>229</v>
      </c>
      <c r="B231" t="inlineStr">
        <is>
          <t>Educational, guidance, and career counselors and advisors</t>
        </is>
      </c>
      <c r="C231">
        <f>"21-1012"</f>
        <v/>
      </c>
    </row>
    <row r="232">
      <c r="A232" s="1" t="n">
        <v>230</v>
      </c>
      <c r="B232" t="inlineStr">
        <is>
          <t>Electric motor, power tool, and related repairers</t>
        </is>
      </c>
      <c r="C232">
        <f>"49-2092"</f>
        <v/>
      </c>
    </row>
    <row r="233">
      <c r="A233" s="1" t="n">
        <v>231</v>
      </c>
      <c r="B233" t="inlineStr">
        <is>
          <t>Electrical and electronic engineering technologists and technicians</t>
        </is>
      </c>
      <c r="C233">
        <f>"17-3023"</f>
        <v/>
      </c>
    </row>
    <row r="234">
      <c r="A234" s="1" t="n">
        <v>232</v>
      </c>
      <c r="B234" t="inlineStr">
        <is>
          <t>Electrical and electronics drafters</t>
        </is>
      </c>
      <c r="C234">
        <f>"17-3012"</f>
        <v/>
      </c>
    </row>
    <row r="235">
      <c r="A235" s="1" t="n">
        <v>233</v>
      </c>
      <c r="B235" t="inlineStr">
        <is>
          <t>Electrical and electronics installers and repairers, transportation equipment</t>
        </is>
      </c>
      <c r="C235">
        <f>"49-2093"</f>
        <v/>
      </c>
    </row>
    <row r="236">
      <c r="A236" s="1" t="n">
        <v>234</v>
      </c>
      <c r="B236" t="inlineStr">
        <is>
          <t>Electrical and electronics repairers, commercial and industrial equipment</t>
        </is>
      </c>
      <c r="C236">
        <f>"49-2094"</f>
        <v/>
      </c>
    </row>
    <row r="237">
      <c r="A237" s="1" t="n">
        <v>235</v>
      </c>
      <c r="B237" t="inlineStr">
        <is>
          <t>Electrical and electronics repairers, powerhouse, substation, and relay</t>
        </is>
      </c>
      <c r="C237">
        <f>"49-2095"</f>
        <v/>
      </c>
    </row>
    <row r="238">
      <c r="A238" s="1" t="n">
        <v>236</v>
      </c>
      <c r="B238" t="inlineStr">
        <is>
          <t>Electrical engineers</t>
        </is>
      </c>
      <c r="C238">
        <f>"17-2071"</f>
        <v/>
      </c>
    </row>
    <row r="239">
      <c r="A239" s="1" t="n">
        <v>237</v>
      </c>
      <c r="B239" t="inlineStr">
        <is>
          <t>Electrical power-line installers and repairers</t>
        </is>
      </c>
      <c r="C239">
        <f>"49-9051"</f>
        <v/>
      </c>
    </row>
    <row r="240">
      <c r="A240" s="1" t="n">
        <v>238</v>
      </c>
      <c r="B240" t="inlineStr">
        <is>
          <t>Electrical, electronic, and electromechanical assemblers, except coil winders, tapers, and finishers</t>
        </is>
      </c>
      <c r="C240">
        <f>"51-2028"</f>
        <v/>
      </c>
    </row>
    <row r="241">
      <c r="A241" s="1" t="n">
        <v>239</v>
      </c>
      <c r="B241" t="inlineStr">
        <is>
          <t>Electricians</t>
        </is>
      </c>
      <c r="C241">
        <f>"47-2111"</f>
        <v/>
      </c>
    </row>
    <row r="242">
      <c r="A242" s="1" t="n">
        <v>240</v>
      </c>
      <c r="B242" t="inlineStr">
        <is>
          <t>Electro-mechanical and mechatronics technologists and technicians</t>
        </is>
      </c>
      <c r="C242">
        <f>"17-3024"</f>
        <v/>
      </c>
    </row>
    <row r="243">
      <c r="A243" s="1" t="n">
        <v>241</v>
      </c>
      <c r="B243" t="inlineStr">
        <is>
          <t>Electronic equipment installers and repairers, motor vehicles</t>
        </is>
      </c>
      <c r="C243">
        <f>"49-2096"</f>
        <v/>
      </c>
    </row>
    <row r="244">
      <c r="A244" s="1" t="n">
        <v>242</v>
      </c>
      <c r="B244" t="inlineStr">
        <is>
          <t>Electronics engineers, except computer</t>
        </is>
      </c>
      <c r="C244">
        <f>"17-2072"</f>
        <v/>
      </c>
    </row>
    <row r="245">
      <c r="A245" s="1" t="n">
        <v>243</v>
      </c>
      <c r="B245" t="inlineStr">
        <is>
          <t>Elementary school teachers, except special education</t>
        </is>
      </c>
      <c r="C245">
        <f>"25-2021"</f>
        <v/>
      </c>
    </row>
    <row r="246">
      <c r="A246" s="1" t="n">
        <v>244</v>
      </c>
      <c r="B246" t="inlineStr">
        <is>
          <t>Elevator and escalator installers and repairers</t>
        </is>
      </c>
      <c r="C246">
        <f>"47-4021"</f>
        <v/>
      </c>
    </row>
    <row r="247">
      <c r="A247" s="1" t="n">
        <v>245</v>
      </c>
      <c r="B247" t="inlineStr">
        <is>
          <t>Eligibility interviewers, government programs</t>
        </is>
      </c>
      <c r="C247">
        <f>"43-4061"</f>
        <v/>
      </c>
    </row>
    <row r="248">
      <c r="A248" s="1" t="n">
        <v>246</v>
      </c>
      <c r="B248" t="inlineStr">
        <is>
          <t>Embalmers</t>
        </is>
      </c>
      <c r="C248">
        <f>"39-4011"</f>
        <v/>
      </c>
    </row>
    <row r="249">
      <c r="A249" s="1" t="n">
        <v>247</v>
      </c>
      <c r="B249" t="inlineStr">
        <is>
          <t>Emergency management directors</t>
        </is>
      </c>
      <c r="C249">
        <f>"11-9161"</f>
        <v/>
      </c>
    </row>
    <row r="250">
      <c r="A250" s="1" t="n">
        <v>248</v>
      </c>
      <c r="B250" t="inlineStr">
        <is>
          <t>Emergency medical technicians</t>
        </is>
      </c>
      <c r="C250">
        <f>"29-2042"</f>
        <v/>
      </c>
    </row>
    <row r="251">
      <c r="A251" s="1" t="n">
        <v>249</v>
      </c>
      <c r="B251" t="inlineStr">
        <is>
          <t>Emergency medicine physicians</t>
        </is>
      </c>
      <c r="C251">
        <f>"29-1214"</f>
        <v/>
      </c>
    </row>
    <row r="252">
      <c r="A252" s="1" t="n">
        <v>250</v>
      </c>
      <c r="B252" t="inlineStr">
        <is>
          <t>Engine and other machine assemblers</t>
        </is>
      </c>
      <c r="C252">
        <f>"51-2031"</f>
        <v/>
      </c>
    </row>
    <row r="253">
      <c r="A253" s="1" t="n">
        <v>251</v>
      </c>
      <c r="B253" t="inlineStr">
        <is>
          <t>Engineering teachers, postsecondary</t>
        </is>
      </c>
      <c r="C253">
        <f>"25-1032"</f>
        <v/>
      </c>
    </row>
    <row r="254">
      <c r="A254" s="1" t="n">
        <v>252</v>
      </c>
      <c r="B254" t="inlineStr">
        <is>
          <t>Engineering technologists and technicians, except drafters, all other</t>
        </is>
      </c>
      <c r="C254">
        <f>"17-3029"</f>
        <v/>
      </c>
    </row>
    <row r="255">
      <c r="A255" s="1" t="n">
        <v>253</v>
      </c>
      <c r="B255" t="inlineStr">
        <is>
          <t>Engineers, all other</t>
        </is>
      </c>
      <c r="C255">
        <f>"17-2199"</f>
        <v/>
      </c>
    </row>
    <row r="256">
      <c r="A256" s="1" t="n">
        <v>254</v>
      </c>
      <c r="B256" t="inlineStr">
        <is>
          <t>English language and literature teachers, postsecondary</t>
        </is>
      </c>
      <c r="C256">
        <f>"25-1123"</f>
        <v/>
      </c>
    </row>
    <row r="257">
      <c r="A257" s="1" t="n">
        <v>255</v>
      </c>
      <c r="B257" t="inlineStr">
        <is>
          <t>Entertainers and performers, sports and related workers, all other</t>
        </is>
      </c>
      <c r="C257">
        <f>"27-2099"</f>
        <v/>
      </c>
    </row>
    <row r="258">
      <c r="A258" s="1" t="n">
        <v>256</v>
      </c>
      <c r="B258" t="inlineStr">
        <is>
          <t>Entertainment and recreation managers, except gambling</t>
        </is>
      </c>
      <c r="C258">
        <f>"11-9072"</f>
        <v/>
      </c>
    </row>
    <row r="259">
      <c r="A259" s="1" t="n">
        <v>257</v>
      </c>
      <c r="B259" t="inlineStr">
        <is>
          <t>Entertainment attendants and related workers, all other</t>
        </is>
      </c>
      <c r="C259">
        <f>"39-3099"</f>
        <v/>
      </c>
    </row>
    <row r="260">
      <c r="A260" s="1" t="n">
        <v>258</v>
      </c>
      <c r="B260" t="inlineStr">
        <is>
          <t>Environmental engineering technologists and technicians</t>
        </is>
      </c>
      <c r="C260">
        <f>"17-3025"</f>
        <v/>
      </c>
    </row>
    <row r="261">
      <c r="A261" s="1" t="n">
        <v>259</v>
      </c>
      <c r="B261" t="inlineStr">
        <is>
          <t>Environmental engineers</t>
        </is>
      </c>
      <c r="C261">
        <f>"17-2081"</f>
        <v/>
      </c>
    </row>
    <row r="262">
      <c r="A262" s="1" t="n">
        <v>260</v>
      </c>
      <c r="B262" t="inlineStr">
        <is>
          <t>Environmental science and protection technicians, including health</t>
        </is>
      </c>
      <c r="C262">
        <f>"19-4042"</f>
        <v/>
      </c>
    </row>
    <row r="263">
      <c r="A263" s="1" t="n">
        <v>261</v>
      </c>
      <c r="B263" t="inlineStr">
        <is>
          <t>Environmental science teachers, postsecondary</t>
        </is>
      </c>
      <c r="C263">
        <f>"25-1053"</f>
        <v/>
      </c>
    </row>
    <row r="264">
      <c r="A264" s="1" t="n">
        <v>262</v>
      </c>
      <c r="B264" t="inlineStr">
        <is>
          <t>Environmental scientists and specialists, including health</t>
        </is>
      </c>
      <c r="C264">
        <f>"19-2041"</f>
        <v/>
      </c>
    </row>
    <row r="265">
      <c r="A265" s="1" t="n">
        <v>263</v>
      </c>
      <c r="B265" t="inlineStr">
        <is>
          <t>Epidemiologists</t>
        </is>
      </c>
      <c r="C265">
        <f>"19-1041"</f>
        <v/>
      </c>
    </row>
    <row r="266">
      <c r="A266" s="1" t="n">
        <v>264</v>
      </c>
      <c r="B266" t="inlineStr">
        <is>
          <t>Etchers and engravers</t>
        </is>
      </c>
      <c r="C266">
        <f>"51-9194"</f>
        <v/>
      </c>
    </row>
    <row r="267">
      <c r="A267" s="1" t="n">
        <v>265</v>
      </c>
      <c r="B267" t="inlineStr">
        <is>
          <t>Excavating and loading machine and dragline operators, surface mining</t>
        </is>
      </c>
      <c r="C267">
        <f>"47-5022"</f>
        <v/>
      </c>
    </row>
    <row r="268">
      <c r="A268" s="1" t="n">
        <v>266</v>
      </c>
      <c r="B268" t="inlineStr">
        <is>
          <t>Executive secretaries and executive administrative assistants</t>
        </is>
      </c>
      <c r="C268">
        <f>"43-6011"</f>
        <v/>
      </c>
    </row>
    <row r="269">
      <c r="A269" s="1" t="n">
        <v>267</v>
      </c>
      <c r="B269" t="inlineStr">
        <is>
          <t>Exercise physiologists</t>
        </is>
      </c>
      <c r="C269">
        <f>"29-1128"</f>
        <v/>
      </c>
    </row>
    <row r="270">
      <c r="A270" s="1" t="n">
        <v>268</v>
      </c>
      <c r="B270" t="inlineStr">
        <is>
          <t>Exercise trainers and group fitness instructors</t>
        </is>
      </c>
      <c r="C270">
        <f>"39-9031"</f>
        <v/>
      </c>
    </row>
    <row r="271">
      <c r="A271" s="1" t="n">
        <v>269</v>
      </c>
      <c r="B271" t="inlineStr">
        <is>
          <t>Explosives workers, ordnance handling experts, and blasters</t>
        </is>
      </c>
      <c r="C271">
        <f>"47-5032"</f>
        <v/>
      </c>
    </row>
    <row r="272">
      <c r="A272" s="1" t="n">
        <v>270</v>
      </c>
      <c r="B272" t="inlineStr">
        <is>
          <t>Extraction workers, all other</t>
        </is>
      </c>
      <c r="C272">
        <f>"47-5099"</f>
        <v/>
      </c>
    </row>
    <row r="273">
      <c r="A273" s="1" t="n">
        <v>271</v>
      </c>
      <c r="B273" t="inlineStr">
        <is>
          <t>Extruding and drawing machine setters, operators, and tenders, metal and plastic</t>
        </is>
      </c>
      <c r="C273">
        <f>"51-4021"</f>
        <v/>
      </c>
    </row>
    <row r="274">
      <c r="A274" s="1" t="n">
        <v>272</v>
      </c>
      <c r="B274" t="inlineStr">
        <is>
          <t>Extruding and forming machine setters, operators, and tenders, synthetic and glass fibers</t>
        </is>
      </c>
      <c r="C274">
        <f>"51-6091"</f>
        <v/>
      </c>
    </row>
    <row r="275">
      <c r="A275" s="1" t="n">
        <v>273</v>
      </c>
      <c r="B275" t="inlineStr">
        <is>
          <t>Extruding, forming, pressing, and compacting machine setters, operators, and tenders</t>
        </is>
      </c>
      <c r="C275">
        <f>"51-9041"</f>
        <v/>
      </c>
    </row>
    <row r="276">
      <c r="A276" s="1" t="n">
        <v>274</v>
      </c>
      <c r="B276" t="inlineStr">
        <is>
          <t>Fabric and apparel patternmakers</t>
        </is>
      </c>
      <c r="C276">
        <f>"51-6092"</f>
        <v/>
      </c>
    </row>
    <row r="277">
      <c r="A277" s="1" t="n">
        <v>275</v>
      </c>
      <c r="B277" t="inlineStr">
        <is>
          <t>Facilities managers</t>
        </is>
      </c>
      <c r="C277">
        <f>"11-3013"</f>
        <v/>
      </c>
    </row>
    <row r="278">
      <c r="A278" s="1" t="n">
        <v>276</v>
      </c>
      <c r="B278" t="inlineStr">
        <is>
          <t>Fallers</t>
        </is>
      </c>
      <c r="C278">
        <f>"45-4021"</f>
        <v/>
      </c>
    </row>
    <row r="279">
      <c r="A279" s="1" t="n">
        <v>277</v>
      </c>
      <c r="B279" t="inlineStr">
        <is>
          <t>Family and consumer sciences teachers, postsecondary</t>
        </is>
      </c>
      <c r="C279">
        <f>"25-1192"</f>
        <v/>
      </c>
    </row>
    <row r="280">
      <c r="A280" s="1" t="n">
        <v>278</v>
      </c>
      <c r="B280" t="inlineStr">
        <is>
          <t>Family medicine physicians</t>
        </is>
      </c>
      <c r="C280">
        <f>"29-1215"</f>
        <v/>
      </c>
    </row>
    <row r="281">
      <c r="A281" s="1" t="n">
        <v>279</v>
      </c>
      <c r="B281" t="inlineStr">
        <is>
          <t>Farm and home management educators</t>
        </is>
      </c>
      <c r="C281">
        <f>"25-9021"</f>
        <v/>
      </c>
    </row>
    <row r="282">
      <c r="A282" s="1" t="n">
        <v>280</v>
      </c>
      <c r="B282" t="inlineStr">
        <is>
          <t>Farm equipment mechanics and service technicians</t>
        </is>
      </c>
      <c r="C282">
        <f>"49-3041"</f>
        <v/>
      </c>
    </row>
    <row r="283">
      <c r="A283" s="1" t="n">
        <v>281</v>
      </c>
      <c r="B283" t="inlineStr">
        <is>
          <t>Farm labor contractors</t>
        </is>
      </c>
      <c r="C283">
        <f>"13-1074"</f>
        <v/>
      </c>
    </row>
    <row r="284">
      <c r="A284" s="1" t="n">
        <v>282</v>
      </c>
      <c r="B284" t="inlineStr">
        <is>
          <t>Farmers, ranchers, and other agricultural managers</t>
        </is>
      </c>
      <c r="C284">
        <f>"11-9013"</f>
        <v/>
      </c>
    </row>
    <row r="285">
      <c r="A285" s="1" t="n">
        <v>283</v>
      </c>
      <c r="B285" t="inlineStr">
        <is>
          <t>Farmworkers and laborers, crop, nursery, and greenhouse</t>
        </is>
      </c>
      <c r="C285">
        <f>"45-2092"</f>
        <v/>
      </c>
    </row>
    <row r="286">
      <c r="A286" s="1" t="n">
        <v>284</v>
      </c>
      <c r="B286" t="inlineStr">
        <is>
          <t>Farmworkers, farm, ranch, and aquacultural animals</t>
        </is>
      </c>
      <c r="C286">
        <f>"45-2093"</f>
        <v/>
      </c>
    </row>
    <row r="287">
      <c r="A287" s="1" t="n">
        <v>285</v>
      </c>
      <c r="B287" t="inlineStr">
        <is>
          <t>Fashion designers</t>
        </is>
      </c>
      <c r="C287">
        <f>"27-1022"</f>
        <v/>
      </c>
    </row>
    <row r="288">
      <c r="A288" s="1" t="n">
        <v>286</v>
      </c>
      <c r="B288" t="inlineStr">
        <is>
          <t>Fast food and counter workers</t>
        </is>
      </c>
      <c r="C288">
        <f>"35-3023"</f>
        <v/>
      </c>
    </row>
    <row r="289">
      <c r="A289" s="1" t="n">
        <v>287</v>
      </c>
      <c r="B289" t="inlineStr">
        <is>
          <t>Fence erectors</t>
        </is>
      </c>
      <c r="C289">
        <f>"47-4031"</f>
        <v/>
      </c>
    </row>
    <row r="290">
      <c r="A290" s="1" t="n">
        <v>288</v>
      </c>
      <c r="B290" t="inlineStr">
        <is>
          <t>Fiberglass laminators and fabricators</t>
        </is>
      </c>
      <c r="C290">
        <f>"51-2051"</f>
        <v/>
      </c>
    </row>
    <row r="291">
      <c r="A291" s="1" t="n">
        <v>289</v>
      </c>
      <c r="B291" t="inlineStr">
        <is>
          <t>File clerks</t>
        </is>
      </c>
      <c r="C291">
        <f>"43-4071"</f>
        <v/>
      </c>
    </row>
    <row r="292">
      <c r="A292" s="1" t="n">
        <v>290</v>
      </c>
      <c r="B292" t="inlineStr">
        <is>
          <t>Film and video editors</t>
        </is>
      </c>
      <c r="C292">
        <f>"27-4032"</f>
        <v/>
      </c>
    </row>
    <row r="293">
      <c r="A293" s="1" t="n">
        <v>291</v>
      </c>
      <c r="B293" t="inlineStr">
        <is>
          <t>Financial and investment analysts</t>
        </is>
      </c>
      <c r="C293">
        <f>"13-2051"</f>
        <v/>
      </c>
    </row>
    <row r="294">
      <c r="A294" s="1" t="n">
        <v>292</v>
      </c>
      <c r="B294" t="inlineStr">
        <is>
          <t>Financial clerks, all other</t>
        </is>
      </c>
      <c r="C294">
        <f>"43-3099"</f>
        <v/>
      </c>
    </row>
    <row r="295">
      <c r="A295" s="1" t="n">
        <v>293</v>
      </c>
      <c r="B295" t="inlineStr">
        <is>
          <t>Financial examiners</t>
        </is>
      </c>
      <c r="C295">
        <f>"13-2061"</f>
        <v/>
      </c>
    </row>
    <row r="296">
      <c r="A296" s="1" t="n">
        <v>294</v>
      </c>
      <c r="B296" t="inlineStr">
        <is>
          <t>Financial managers</t>
        </is>
      </c>
      <c r="C296">
        <f>"11-3031"</f>
        <v/>
      </c>
    </row>
    <row r="297">
      <c r="A297" s="1" t="n">
        <v>295</v>
      </c>
      <c r="B297" t="inlineStr">
        <is>
          <t>Financial risk specialists</t>
        </is>
      </c>
      <c r="C297">
        <f>"13-2054"</f>
        <v/>
      </c>
    </row>
    <row r="298">
      <c r="A298" s="1" t="n">
        <v>296</v>
      </c>
      <c r="B298" t="inlineStr">
        <is>
          <t>Financial specialists, all other</t>
        </is>
      </c>
      <c r="C298">
        <f>"13-2099"</f>
        <v/>
      </c>
    </row>
    <row r="299">
      <c r="A299" s="1" t="n">
        <v>297</v>
      </c>
      <c r="B299" t="inlineStr">
        <is>
          <t>Fine artists, including painters, sculptors, and illustrators</t>
        </is>
      </c>
      <c r="C299">
        <f>"27-1013"</f>
        <v/>
      </c>
    </row>
    <row r="300">
      <c r="A300" s="1" t="n">
        <v>298</v>
      </c>
      <c r="B300" t="inlineStr">
        <is>
          <t>Fire inspectors and investigators</t>
        </is>
      </c>
      <c r="C300">
        <f>"33-2021"</f>
        <v/>
      </c>
    </row>
    <row r="301">
      <c r="A301" s="1" t="n">
        <v>299</v>
      </c>
      <c r="B301" t="inlineStr">
        <is>
          <t>Firefighters</t>
        </is>
      </c>
      <c r="C301">
        <f>"33-2011"</f>
        <v/>
      </c>
    </row>
    <row r="302">
      <c r="A302" s="1" t="n">
        <v>300</v>
      </c>
      <c r="B302" t="inlineStr">
        <is>
          <t>First-line supervisors of construction trades and extraction workers</t>
        </is>
      </c>
      <c r="C302">
        <f>"47-1011"</f>
        <v/>
      </c>
    </row>
    <row r="303">
      <c r="A303" s="1" t="n">
        <v>301</v>
      </c>
      <c r="B303" t="inlineStr">
        <is>
          <t>First-line supervisors of correctional officers</t>
        </is>
      </c>
      <c r="C303">
        <f>"33-1011"</f>
        <v/>
      </c>
    </row>
    <row r="304">
      <c r="A304" s="1" t="n">
        <v>302</v>
      </c>
      <c r="B304" t="inlineStr">
        <is>
          <t>First-line supervisors of entertainment and recreation workers, except gambling services</t>
        </is>
      </c>
      <c r="C304">
        <f>"39-1014"</f>
        <v/>
      </c>
    </row>
    <row r="305">
      <c r="A305" s="1" t="n">
        <v>303</v>
      </c>
      <c r="B305" t="inlineStr">
        <is>
          <t>First-line supervisors of farming, fishing, and forestry workers</t>
        </is>
      </c>
      <c r="C305">
        <f>"45-1011"</f>
        <v/>
      </c>
    </row>
    <row r="306">
      <c r="A306" s="1" t="n">
        <v>304</v>
      </c>
      <c r="B306" t="inlineStr">
        <is>
          <t>First-line supervisors of firefighting and prevention workers</t>
        </is>
      </c>
      <c r="C306">
        <f>"33-1021"</f>
        <v/>
      </c>
    </row>
    <row r="307">
      <c r="A307" s="1" t="n">
        <v>305</v>
      </c>
      <c r="B307" t="inlineStr">
        <is>
          <t>First-line supervisors of food preparation and serving workers</t>
        </is>
      </c>
      <c r="C307">
        <f>"35-1012"</f>
        <v/>
      </c>
    </row>
    <row r="308">
      <c r="A308" s="1" t="n">
        <v>306</v>
      </c>
      <c r="B308" t="inlineStr">
        <is>
          <t>First-line supervisors of gambling services workers</t>
        </is>
      </c>
      <c r="C308">
        <f>"39-1013"</f>
        <v/>
      </c>
    </row>
    <row r="309">
      <c r="A309" s="1" t="n">
        <v>307</v>
      </c>
      <c r="B309" t="inlineStr">
        <is>
          <t>First-line supervisors of housekeeping and janitorial workers</t>
        </is>
      </c>
      <c r="C309">
        <f>"37-1011"</f>
        <v/>
      </c>
    </row>
    <row r="310">
      <c r="A310" s="1" t="n">
        <v>308</v>
      </c>
      <c r="B310" t="inlineStr">
        <is>
          <t>First-line supervisors of landscaping, lawn service, and groundskeeping workers</t>
        </is>
      </c>
      <c r="C310">
        <f>"37-1012"</f>
        <v/>
      </c>
    </row>
    <row r="311">
      <c r="A311" s="1" t="n">
        <v>309</v>
      </c>
      <c r="B311" t="inlineStr">
        <is>
          <t>First-line supervisors of mechanics, installers, and repairers</t>
        </is>
      </c>
      <c r="C311">
        <f>"49-1011"</f>
        <v/>
      </c>
    </row>
    <row r="312">
      <c r="A312" s="1" t="n">
        <v>310</v>
      </c>
      <c r="B312" t="inlineStr">
        <is>
          <t>First-line supervisors of non-retail sales workers</t>
        </is>
      </c>
      <c r="C312">
        <f>"41-1012"</f>
        <v/>
      </c>
    </row>
    <row r="313">
      <c r="A313" s="1" t="n">
        <v>311</v>
      </c>
      <c r="B313" t="inlineStr">
        <is>
          <t>First-line supervisors of office and administrative support workers</t>
        </is>
      </c>
      <c r="C313">
        <f>"43-1011"</f>
        <v/>
      </c>
    </row>
    <row r="314">
      <c r="A314" s="1" t="n">
        <v>312</v>
      </c>
      <c r="B314" t="inlineStr">
        <is>
          <t>First-line supervisors of personal service workers</t>
        </is>
      </c>
      <c r="C314">
        <f>"39-1022"</f>
        <v/>
      </c>
    </row>
    <row r="315">
      <c r="A315" s="1" t="n">
        <v>313</v>
      </c>
      <c r="B315" t="inlineStr">
        <is>
          <t>First-line supervisors of police and detectives</t>
        </is>
      </c>
      <c r="C315">
        <f>"33-1012"</f>
        <v/>
      </c>
    </row>
    <row r="316">
      <c r="A316" s="1" t="n">
        <v>314</v>
      </c>
      <c r="B316" t="inlineStr">
        <is>
          <t>First-line supervisors of production and operating workers</t>
        </is>
      </c>
      <c r="C316">
        <f>"51-1011"</f>
        <v/>
      </c>
    </row>
    <row r="317">
      <c r="A317" s="1" t="n">
        <v>315</v>
      </c>
      <c r="B317" t="inlineStr">
        <is>
          <t>First-line supervisors of protective service workers, all other</t>
        </is>
      </c>
      <c r="C317">
        <f>"33-1099"</f>
        <v/>
      </c>
    </row>
    <row r="318">
      <c r="A318" s="1" t="n">
        <v>316</v>
      </c>
      <c r="B318" t="inlineStr">
        <is>
          <t>First-line supervisors of retail sales workers</t>
        </is>
      </c>
      <c r="C318">
        <f>"41-1011"</f>
        <v/>
      </c>
    </row>
    <row r="319">
      <c r="A319" s="1" t="n">
        <v>317</v>
      </c>
      <c r="B319" t="inlineStr">
        <is>
          <t>First-line supervisors of security workers</t>
        </is>
      </c>
      <c r="C319">
        <f>"33-1091"</f>
        <v/>
      </c>
    </row>
    <row r="320">
      <c r="A320" s="1" t="n">
        <v>318</v>
      </c>
      <c r="B320" t="inlineStr">
        <is>
          <t>First-line supervisors of transportation and material moving workers, except aircraft cargo handling supervisors</t>
        </is>
      </c>
      <c r="C320">
        <f>"53-1047"</f>
        <v/>
      </c>
    </row>
    <row r="321">
      <c r="A321" s="1" t="n">
        <v>319</v>
      </c>
      <c r="B321" t="inlineStr">
        <is>
          <t>Fish and game wardens</t>
        </is>
      </c>
      <c r="C321">
        <f>"33-3031"</f>
        <v/>
      </c>
    </row>
    <row r="322">
      <c r="A322" s="1" t="n">
        <v>320</v>
      </c>
      <c r="B322" t="inlineStr">
        <is>
          <t>Fishing and hunting workers</t>
        </is>
      </c>
      <c r="C322">
        <f>"45-3031"</f>
        <v/>
      </c>
    </row>
    <row r="323">
      <c r="A323" s="1" t="n">
        <v>321</v>
      </c>
      <c r="B323" t="inlineStr">
        <is>
          <t>Flight attendants</t>
        </is>
      </c>
      <c r="C323">
        <f>"53-2031"</f>
        <v/>
      </c>
    </row>
    <row r="324">
      <c r="A324" s="1" t="n">
        <v>322</v>
      </c>
      <c r="B324" t="inlineStr">
        <is>
          <t>Floor layers, except carpet, wood, and hard tiles</t>
        </is>
      </c>
      <c r="C324">
        <f>"47-2042"</f>
        <v/>
      </c>
    </row>
    <row r="325">
      <c r="A325" s="1" t="n">
        <v>323</v>
      </c>
      <c r="B325" t="inlineStr">
        <is>
          <t>Floor sanders and finishers</t>
        </is>
      </c>
      <c r="C325">
        <f>"47-2043"</f>
        <v/>
      </c>
    </row>
    <row r="326">
      <c r="A326" s="1" t="n">
        <v>324</v>
      </c>
      <c r="B326" t="inlineStr">
        <is>
          <t>Floral designers</t>
        </is>
      </c>
      <c r="C326">
        <f>"27-1023"</f>
        <v/>
      </c>
    </row>
    <row r="327">
      <c r="A327" s="1" t="n">
        <v>325</v>
      </c>
      <c r="B327" t="inlineStr">
        <is>
          <t>Food and tobacco roasting, baking, and drying machine operators and tenders</t>
        </is>
      </c>
      <c r="C327">
        <f>"51-3091"</f>
        <v/>
      </c>
    </row>
    <row r="328">
      <c r="A328" s="1" t="n">
        <v>326</v>
      </c>
      <c r="B328" t="inlineStr">
        <is>
          <t>Food batchmakers</t>
        </is>
      </c>
      <c r="C328">
        <f>"51-3092"</f>
        <v/>
      </c>
    </row>
    <row r="329">
      <c r="A329" s="1" t="n">
        <v>327</v>
      </c>
      <c r="B329" t="inlineStr">
        <is>
          <t>Food cooking machine operators and tenders</t>
        </is>
      </c>
      <c r="C329">
        <f>"51-3093"</f>
        <v/>
      </c>
    </row>
    <row r="330">
      <c r="A330" s="1" t="n">
        <v>328</v>
      </c>
      <c r="B330" t="inlineStr">
        <is>
          <t>Food preparation and serving related workers, all other</t>
        </is>
      </c>
      <c r="C330">
        <f>"35-9099"</f>
        <v/>
      </c>
    </row>
    <row r="331">
      <c r="A331" s="1" t="n">
        <v>329</v>
      </c>
      <c r="B331" t="inlineStr">
        <is>
          <t>Food preparation workers</t>
        </is>
      </c>
      <c r="C331">
        <f>"35-2021"</f>
        <v/>
      </c>
    </row>
    <row r="332">
      <c r="A332" s="1" t="n">
        <v>330</v>
      </c>
      <c r="B332" t="inlineStr">
        <is>
          <t>Food processing workers, all other</t>
        </is>
      </c>
      <c r="C332">
        <f>"51-3099"</f>
        <v/>
      </c>
    </row>
    <row r="333">
      <c r="A333" s="1" t="n">
        <v>331</v>
      </c>
      <c r="B333" t="inlineStr">
        <is>
          <t>Food science technicians</t>
        </is>
      </c>
      <c r="C333">
        <f>"19-4013"</f>
        <v/>
      </c>
    </row>
    <row r="334">
      <c r="A334" s="1" t="n">
        <v>332</v>
      </c>
      <c r="B334" t="inlineStr">
        <is>
          <t>Food scientists and technologists</t>
        </is>
      </c>
      <c r="C334">
        <f>"19-1012"</f>
        <v/>
      </c>
    </row>
    <row r="335">
      <c r="A335" s="1" t="n">
        <v>333</v>
      </c>
      <c r="B335" t="inlineStr">
        <is>
          <t>Food servers, nonrestaurant</t>
        </is>
      </c>
      <c r="C335">
        <f>"35-3041"</f>
        <v/>
      </c>
    </row>
    <row r="336">
      <c r="A336" s="1" t="n">
        <v>334</v>
      </c>
      <c r="B336" t="inlineStr">
        <is>
          <t>Food service managers</t>
        </is>
      </c>
      <c r="C336">
        <f>"11-9051"</f>
        <v/>
      </c>
    </row>
    <row r="337">
      <c r="A337" s="1" t="n">
        <v>335</v>
      </c>
      <c r="B337" t="inlineStr">
        <is>
          <t>Foreign language and literature teachers, postsecondary</t>
        </is>
      </c>
      <c r="C337">
        <f>"25-1124"</f>
        <v/>
      </c>
    </row>
    <row r="338">
      <c r="A338" s="1" t="n">
        <v>336</v>
      </c>
      <c r="B338" t="inlineStr">
        <is>
          <t>Forensic science technicians</t>
        </is>
      </c>
      <c r="C338">
        <f>"19-4092"</f>
        <v/>
      </c>
    </row>
    <row r="339">
      <c r="A339" s="1" t="n">
        <v>337</v>
      </c>
      <c r="B339" t="inlineStr">
        <is>
          <t>Forest and conservation technicians</t>
        </is>
      </c>
      <c r="C339">
        <f>"19-4071"</f>
        <v/>
      </c>
    </row>
    <row r="340">
      <c r="A340" s="1" t="n">
        <v>338</v>
      </c>
      <c r="B340" t="inlineStr">
        <is>
          <t>Forest and conservation workers</t>
        </is>
      </c>
      <c r="C340">
        <f>"45-4011"</f>
        <v/>
      </c>
    </row>
    <row r="341">
      <c r="A341" s="1" t="n">
        <v>339</v>
      </c>
      <c r="B341" t="inlineStr">
        <is>
          <t>Forest fire inspectors and prevention specialists</t>
        </is>
      </c>
      <c r="C341">
        <f>"33-2022"</f>
        <v/>
      </c>
    </row>
    <row r="342">
      <c r="A342" s="1" t="n">
        <v>340</v>
      </c>
      <c r="B342" t="inlineStr">
        <is>
          <t>Foresters</t>
        </is>
      </c>
      <c r="C342">
        <f>"19-1032"</f>
        <v/>
      </c>
    </row>
    <row r="343">
      <c r="A343" s="1" t="n">
        <v>341</v>
      </c>
      <c r="B343" t="inlineStr">
        <is>
          <t>Forestry and conservation science teachers, postsecondary</t>
        </is>
      </c>
      <c r="C343">
        <f>"25-1043"</f>
        <v/>
      </c>
    </row>
    <row r="344">
      <c r="A344" s="1" t="n">
        <v>342</v>
      </c>
      <c r="B344" t="inlineStr">
        <is>
          <t>Forging machine setters, operators, and tenders, metal and plastic</t>
        </is>
      </c>
      <c r="C344">
        <f>"51-4022"</f>
        <v/>
      </c>
    </row>
    <row r="345">
      <c r="A345" s="1" t="n">
        <v>343</v>
      </c>
      <c r="B345" t="inlineStr">
        <is>
          <t>Foundry mold and coremakers</t>
        </is>
      </c>
      <c r="C345">
        <f>"51-4071"</f>
        <v/>
      </c>
    </row>
    <row r="346">
      <c r="A346" s="1" t="n">
        <v>344</v>
      </c>
      <c r="B346" t="inlineStr">
        <is>
          <t>Fundraisers</t>
        </is>
      </c>
      <c r="C346">
        <f>"13-1131"</f>
        <v/>
      </c>
    </row>
    <row r="347">
      <c r="A347" s="1" t="n">
        <v>345</v>
      </c>
      <c r="B347" t="inlineStr">
        <is>
          <t>Fundraising managers</t>
        </is>
      </c>
      <c r="C347">
        <f>"11-2033"</f>
        <v/>
      </c>
    </row>
    <row r="348">
      <c r="A348" s="1" t="n">
        <v>346</v>
      </c>
      <c r="B348" t="inlineStr">
        <is>
          <t>Funeral attendants</t>
        </is>
      </c>
      <c r="C348">
        <f>"39-4021"</f>
        <v/>
      </c>
    </row>
    <row r="349">
      <c r="A349" s="1" t="n">
        <v>347</v>
      </c>
      <c r="B349" t="inlineStr">
        <is>
          <t>Funeral home managers</t>
        </is>
      </c>
      <c r="C349">
        <f>"11-9171"</f>
        <v/>
      </c>
    </row>
    <row r="350">
      <c r="A350" s="1" t="n">
        <v>348</v>
      </c>
      <c r="B350" t="inlineStr">
        <is>
          <t>Furnace, kiln, oven, drier, and kettle operators and tenders</t>
        </is>
      </c>
      <c r="C350">
        <f>"51-9051"</f>
        <v/>
      </c>
    </row>
    <row r="351">
      <c r="A351" s="1" t="n">
        <v>349</v>
      </c>
      <c r="B351" t="inlineStr">
        <is>
          <t>Furniture finishers</t>
        </is>
      </c>
      <c r="C351">
        <f>"51-7021"</f>
        <v/>
      </c>
    </row>
    <row r="352">
      <c r="A352" s="1" t="n">
        <v>350</v>
      </c>
      <c r="B352" t="inlineStr">
        <is>
          <t>Gambling and sports book writers and runners</t>
        </is>
      </c>
      <c r="C352">
        <f>"39-3012"</f>
        <v/>
      </c>
    </row>
    <row r="353">
      <c r="A353" s="1" t="n">
        <v>351</v>
      </c>
      <c r="B353" t="inlineStr">
        <is>
          <t>Gambling cage workers</t>
        </is>
      </c>
      <c r="C353">
        <f>"43-3041"</f>
        <v/>
      </c>
    </row>
    <row r="354">
      <c r="A354" s="1" t="n">
        <v>352</v>
      </c>
      <c r="B354" t="inlineStr">
        <is>
          <t>Gambling change persons and booth cashiers</t>
        </is>
      </c>
      <c r="C354">
        <f>"41-2012"</f>
        <v/>
      </c>
    </row>
    <row r="355">
      <c r="A355" s="1" t="n">
        <v>353</v>
      </c>
      <c r="B355" t="inlineStr">
        <is>
          <t>Gambling dealers</t>
        </is>
      </c>
      <c r="C355">
        <f>"39-3011"</f>
        <v/>
      </c>
    </row>
    <row r="356">
      <c r="A356" s="1" t="n">
        <v>354</v>
      </c>
      <c r="B356" t="inlineStr">
        <is>
          <t>Gambling managers</t>
        </is>
      </c>
      <c r="C356">
        <f>"11-9071"</f>
        <v/>
      </c>
    </row>
    <row r="357">
      <c r="A357" s="1" t="n">
        <v>355</v>
      </c>
      <c r="B357" t="inlineStr">
        <is>
          <t>Gambling service workers, all other</t>
        </is>
      </c>
      <c r="C357">
        <f>"39-3019"</f>
        <v/>
      </c>
    </row>
    <row r="358">
      <c r="A358" s="1" t="n">
        <v>356</v>
      </c>
      <c r="B358" t="inlineStr">
        <is>
          <t>Gambling surveillance officers and gambling investigators</t>
        </is>
      </c>
      <c r="C358">
        <f>"33-9031"</f>
        <v/>
      </c>
    </row>
    <row r="359">
      <c r="A359" s="1" t="n">
        <v>357</v>
      </c>
      <c r="B359" t="inlineStr">
        <is>
          <t>Gas compressor and gas pumping station operators</t>
        </is>
      </c>
      <c r="C359">
        <f>"53-7071"</f>
        <v/>
      </c>
    </row>
    <row r="360">
      <c r="A360" s="1" t="n">
        <v>358</v>
      </c>
      <c r="B360" t="inlineStr">
        <is>
          <t>Gas plant operators</t>
        </is>
      </c>
      <c r="C360">
        <f>"51-8092"</f>
        <v/>
      </c>
    </row>
    <row r="361">
      <c r="A361" s="1" t="n">
        <v>359</v>
      </c>
      <c r="B361" t="inlineStr">
        <is>
          <t>General and operations managers</t>
        </is>
      </c>
      <c r="C361">
        <f>"11-1021"</f>
        <v/>
      </c>
    </row>
    <row r="362">
      <c r="A362" s="1" t="n">
        <v>360</v>
      </c>
      <c r="B362" t="inlineStr">
        <is>
          <t>General internal medicine physicians</t>
        </is>
      </c>
      <c r="C362">
        <f>"29-1216"</f>
        <v/>
      </c>
    </row>
    <row r="363">
      <c r="A363" s="1" t="n">
        <v>361</v>
      </c>
      <c r="B363" t="inlineStr">
        <is>
          <t>Genetic counselors</t>
        </is>
      </c>
      <c r="C363">
        <f>"29-9092"</f>
        <v/>
      </c>
    </row>
    <row r="364">
      <c r="A364" s="1" t="n">
        <v>362</v>
      </c>
      <c r="B364" t="inlineStr">
        <is>
          <t>Geographers</t>
        </is>
      </c>
      <c r="C364">
        <f>"19-3092"</f>
        <v/>
      </c>
    </row>
    <row r="365">
      <c r="A365" s="1" t="n">
        <v>363</v>
      </c>
      <c r="B365" t="inlineStr">
        <is>
          <t>Geography teachers, postsecondary</t>
        </is>
      </c>
      <c r="C365">
        <f>"25-1064"</f>
        <v/>
      </c>
    </row>
    <row r="366">
      <c r="A366" s="1" t="n">
        <v>364</v>
      </c>
      <c r="B366" t="inlineStr">
        <is>
          <t>Geological technicians, except hydrologic technicians</t>
        </is>
      </c>
      <c r="C366">
        <f>"19-4043"</f>
        <v/>
      </c>
    </row>
    <row r="367">
      <c r="A367" s="1" t="n">
        <v>365</v>
      </c>
      <c r="B367" t="inlineStr">
        <is>
          <t>Geoscientists, except hydrologists and geographers</t>
        </is>
      </c>
      <c r="C367">
        <f>"19-2042"</f>
        <v/>
      </c>
    </row>
    <row r="368">
      <c r="A368" s="1" t="n">
        <v>366</v>
      </c>
      <c r="B368" t="inlineStr">
        <is>
          <t>Glaziers</t>
        </is>
      </c>
      <c r="C368">
        <f>"47-2121"</f>
        <v/>
      </c>
    </row>
    <row r="369">
      <c r="A369" s="1" t="n">
        <v>367</v>
      </c>
      <c r="B369" t="inlineStr">
        <is>
          <t>Graders and sorters, agricultural products</t>
        </is>
      </c>
      <c r="C369">
        <f>"45-2041"</f>
        <v/>
      </c>
    </row>
    <row r="370">
      <c r="A370" s="1" t="n">
        <v>368</v>
      </c>
      <c r="B370" t="inlineStr">
        <is>
          <t>Graphic designers</t>
        </is>
      </c>
      <c r="C370">
        <f>"27-1024"</f>
        <v/>
      </c>
    </row>
    <row r="371">
      <c r="A371" s="1" t="n">
        <v>369</v>
      </c>
      <c r="B371" t="inlineStr">
        <is>
          <t>Grinding and polishing workers, hand</t>
        </is>
      </c>
      <c r="C371">
        <f>"51-9022"</f>
        <v/>
      </c>
    </row>
    <row r="372">
      <c r="A372" s="1" t="n">
        <v>370</v>
      </c>
      <c r="B372" t="inlineStr">
        <is>
          <t>Grinding, lapping, polishing, and buffing machine tool setters, operators, and tenders, metal and plastic</t>
        </is>
      </c>
      <c r="C372">
        <f>"51-4033"</f>
        <v/>
      </c>
    </row>
    <row r="373">
      <c r="A373" s="1" t="n">
        <v>371</v>
      </c>
      <c r="B373" t="inlineStr">
        <is>
          <t>Grounds maintenance workers, all other</t>
        </is>
      </c>
      <c r="C373">
        <f>"37-3019"</f>
        <v/>
      </c>
    </row>
    <row r="374">
      <c r="A374" s="1" t="n">
        <v>372</v>
      </c>
      <c r="B374" t="inlineStr">
        <is>
          <t>Hairdressers, hairstylists, and cosmetologists</t>
        </is>
      </c>
      <c r="C374">
        <f>"39-5012"</f>
        <v/>
      </c>
    </row>
    <row r="375">
      <c r="A375" s="1" t="n">
        <v>373</v>
      </c>
      <c r="B375" t="inlineStr">
        <is>
          <t>Hazardous materials removal workers</t>
        </is>
      </c>
      <c r="C375">
        <f>"47-4041"</f>
        <v/>
      </c>
    </row>
    <row r="376">
      <c r="A376" s="1" t="n">
        <v>374</v>
      </c>
      <c r="B376" t="inlineStr">
        <is>
          <t>Health and safety engineers, except mining safety engineers and inspectors</t>
        </is>
      </c>
      <c r="C376">
        <f>"17-2111"</f>
        <v/>
      </c>
    </row>
    <row r="377">
      <c r="A377" s="1" t="n">
        <v>375</v>
      </c>
      <c r="B377" t="inlineStr">
        <is>
          <t>Health education specialists</t>
        </is>
      </c>
      <c r="C377">
        <f>"21-1091"</f>
        <v/>
      </c>
    </row>
    <row r="378">
      <c r="A378" s="1" t="n">
        <v>376</v>
      </c>
      <c r="B378" t="inlineStr">
        <is>
          <t>Health information technologists and medical registrars</t>
        </is>
      </c>
      <c r="C378">
        <f>"29-9021"</f>
        <v/>
      </c>
    </row>
    <row r="379">
      <c r="A379" s="1" t="n">
        <v>377</v>
      </c>
      <c r="B379" t="inlineStr">
        <is>
          <t>Health specialties teachers, postsecondary</t>
        </is>
      </c>
      <c r="C379">
        <f>"25-1071"</f>
        <v/>
      </c>
    </row>
    <row r="380">
      <c r="A380" s="1" t="n">
        <v>378</v>
      </c>
      <c r="B380" t="inlineStr">
        <is>
          <t>Health technologists and technicians, all other</t>
        </is>
      </c>
      <c r="C380">
        <f>"29-2099"</f>
        <v/>
      </c>
    </row>
    <row r="381">
      <c r="A381" s="1" t="n">
        <v>379</v>
      </c>
      <c r="B381" t="inlineStr">
        <is>
          <t>Healthcare diagnosing or treating practitioners, all other</t>
        </is>
      </c>
      <c r="C381">
        <f>"29-1299"</f>
        <v/>
      </c>
    </row>
    <row r="382">
      <c r="A382" s="1" t="n">
        <v>380</v>
      </c>
      <c r="B382" t="inlineStr">
        <is>
          <t>Healthcare practitioners and technical workers, all other</t>
        </is>
      </c>
      <c r="C382">
        <f>"29-9099"</f>
        <v/>
      </c>
    </row>
    <row r="383">
      <c r="A383" s="1" t="n">
        <v>381</v>
      </c>
      <c r="B383" t="inlineStr">
        <is>
          <t>Healthcare social workers</t>
        </is>
      </c>
      <c r="C383">
        <f>"21-1022"</f>
        <v/>
      </c>
    </row>
    <row r="384">
      <c r="A384" s="1" t="n">
        <v>382</v>
      </c>
      <c r="B384" t="inlineStr">
        <is>
          <t>Healthcare support workers, all other</t>
        </is>
      </c>
      <c r="C384">
        <f>"31-9099"</f>
        <v/>
      </c>
    </row>
    <row r="385">
      <c r="A385" s="1" t="n">
        <v>383</v>
      </c>
      <c r="B385" t="inlineStr">
        <is>
          <t>Hearing aid specialists</t>
        </is>
      </c>
      <c r="C385">
        <f>"29-2092"</f>
        <v/>
      </c>
    </row>
    <row r="386">
      <c r="A386" s="1" t="n">
        <v>384</v>
      </c>
      <c r="B386" t="inlineStr">
        <is>
          <t>Heat treating equipment setters, operators, and tenders, metal and plastic</t>
        </is>
      </c>
      <c r="C386">
        <f>"51-4191"</f>
        <v/>
      </c>
    </row>
    <row r="387">
      <c r="A387" s="1" t="n">
        <v>385</v>
      </c>
      <c r="B387" t="inlineStr">
        <is>
          <t>Heating, air conditioning, and refrigeration mechanics and installers</t>
        </is>
      </c>
      <c r="C387">
        <f>"49-9021"</f>
        <v/>
      </c>
    </row>
    <row r="388">
      <c r="A388" s="1" t="n">
        <v>386</v>
      </c>
      <c r="B388" t="inlineStr">
        <is>
          <t>Heavy and tractor-trailer truck drivers</t>
        </is>
      </c>
      <c r="C388">
        <f>"53-3032"</f>
        <v/>
      </c>
    </row>
    <row r="389">
      <c r="A389" s="1" t="n">
        <v>387</v>
      </c>
      <c r="B389" t="inlineStr">
        <is>
          <t>Helpers, construction trades, all other</t>
        </is>
      </c>
      <c r="C389">
        <f>"47-3019"</f>
        <v/>
      </c>
    </row>
    <row r="390">
      <c r="A390" s="1" t="n">
        <v>388</v>
      </c>
      <c r="B390" t="inlineStr">
        <is>
          <t>Helpers--brickmasons, blockmasons, stonemasons, and tile and marble setters</t>
        </is>
      </c>
      <c r="C390">
        <f>"47-3011"</f>
        <v/>
      </c>
    </row>
    <row r="391">
      <c r="A391" s="1" t="n">
        <v>389</v>
      </c>
      <c r="B391" t="inlineStr">
        <is>
          <t>Helpers--carpenters</t>
        </is>
      </c>
      <c r="C391">
        <f>"47-3012"</f>
        <v/>
      </c>
    </row>
    <row r="392">
      <c r="A392" s="1" t="n">
        <v>390</v>
      </c>
      <c r="B392" t="inlineStr">
        <is>
          <t>Helpers--electricians</t>
        </is>
      </c>
      <c r="C392">
        <f>"47-3013"</f>
        <v/>
      </c>
    </row>
    <row r="393">
      <c r="A393" s="1" t="n">
        <v>391</v>
      </c>
      <c r="B393" t="inlineStr">
        <is>
          <t>Helpers--extraction workers</t>
        </is>
      </c>
      <c r="C393">
        <f>"47-5081"</f>
        <v/>
      </c>
    </row>
    <row r="394">
      <c r="A394" s="1" t="n">
        <v>392</v>
      </c>
      <c r="B394" t="inlineStr">
        <is>
          <t>Helpers--installation, maintenance, and repair workers</t>
        </is>
      </c>
      <c r="C394">
        <f>"49-9098"</f>
        <v/>
      </c>
    </row>
    <row r="395">
      <c r="A395" s="1" t="n">
        <v>393</v>
      </c>
      <c r="B395" t="inlineStr">
        <is>
          <t>Helpers--painters, paperhangers, plasterers, and stucco masons</t>
        </is>
      </c>
      <c r="C395">
        <f>"47-3014"</f>
        <v/>
      </c>
    </row>
    <row r="396">
      <c r="A396" s="1" t="n">
        <v>394</v>
      </c>
      <c r="B396" t="inlineStr">
        <is>
          <t>Helpers--pipelayers, plumbers, pipefitters, and steamfitters</t>
        </is>
      </c>
      <c r="C396">
        <f>"47-3015"</f>
        <v/>
      </c>
    </row>
    <row r="397">
      <c r="A397" s="1" t="n">
        <v>395</v>
      </c>
      <c r="B397" t="inlineStr">
        <is>
          <t>Helpers--production workers</t>
        </is>
      </c>
      <c r="C397">
        <f>"51-9198"</f>
        <v/>
      </c>
    </row>
    <row r="398">
      <c r="A398" s="1" t="n">
        <v>396</v>
      </c>
      <c r="B398" t="inlineStr">
        <is>
          <t>Helpers--roofers</t>
        </is>
      </c>
      <c r="C398">
        <f>"47-3016"</f>
        <v/>
      </c>
    </row>
    <row r="399">
      <c r="A399" s="1" t="n">
        <v>397</v>
      </c>
      <c r="B399" t="inlineStr">
        <is>
          <t>Highway maintenance workers</t>
        </is>
      </c>
      <c r="C399">
        <f>"47-4051"</f>
        <v/>
      </c>
    </row>
    <row r="400">
      <c r="A400" s="1" t="n">
        <v>398</v>
      </c>
      <c r="B400" t="inlineStr">
        <is>
          <t>Historians</t>
        </is>
      </c>
      <c r="C400">
        <f>"19-3093"</f>
        <v/>
      </c>
    </row>
    <row r="401">
      <c r="A401" s="1" t="n">
        <v>399</v>
      </c>
      <c r="B401" t="inlineStr">
        <is>
          <t>History teachers, postsecondary</t>
        </is>
      </c>
      <c r="C401">
        <f>"25-1125"</f>
        <v/>
      </c>
    </row>
    <row r="402">
      <c r="A402" s="1" t="n">
        <v>400</v>
      </c>
      <c r="B402" t="inlineStr">
        <is>
          <t>Hoist and winch operators</t>
        </is>
      </c>
      <c r="C402">
        <f>"53-7041"</f>
        <v/>
      </c>
    </row>
    <row r="403">
      <c r="A403" s="1" t="n">
        <v>401</v>
      </c>
      <c r="B403" t="inlineStr">
        <is>
          <t>Home appliance repairers</t>
        </is>
      </c>
      <c r="C403">
        <f>"49-9031"</f>
        <v/>
      </c>
    </row>
    <row r="404">
      <c r="A404" s="1" t="n">
        <v>402</v>
      </c>
      <c r="B404" t="inlineStr">
        <is>
          <t>Home health and personal care aides</t>
        </is>
      </c>
      <c r="C404">
        <f>"31-1120"</f>
        <v/>
      </c>
    </row>
    <row r="405">
      <c r="A405" s="1" t="n">
        <v>403</v>
      </c>
      <c r="B405" t="inlineStr">
        <is>
          <t>Hosts and hostesses, restaurant, lounge, and coffee shop</t>
        </is>
      </c>
      <c r="C405">
        <f>"35-9031"</f>
        <v/>
      </c>
    </row>
    <row r="406">
      <c r="A406" s="1" t="n">
        <v>404</v>
      </c>
      <c r="B406" t="inlineStr">
        <is>
          <t>Hotel, motel, and resort desk clerks</t>
        </is>
      </c>
      <c r="C406">
        <f>"43-4081"</f>
        <v/>
      </c>
    </row>
    <row r="407">
      <c r="A407" s="1" t="n">
        <v>405</v>
      </c>
      <c r="B407" t="inlineStr">
        <is>
          <t>Human resources assistants, except payroll and timekeeping</t>
        </is>
      </c>
      <c r="C407">
        <f>"43-4161"</f>
        <v/>
      </c>
    </row>
    <row r="408">
      <c r="A408" s="1" t="n">
        <v>406</v>
      </c>
      <c r="B408" t="inlineStr">
        <is>
          <t>Human resources managers</t>
        </is>
      </c>
      <c r="C408">
        <f>"11-3121"</f>
        <v/>
      </c>
    </row>
    <row r="409">
      <c r="A409" s="1" t="n">
        <v>407</v>
      </c>
      <c r="B409" t="inlineStr">
        <is>
          <t>Human resources specialists</t>
        </is>
      </c>
      <c r="C409">
        <f>"13-1071"</f>
        <v/>
      </c>
    </row>
    <row r="410">
      <c r="A410" s="1" t="n">
        <v>408</v>
      </c>
      <c r="B410" t="inlineStr">
        <is>
          <t>Hydrologic technicians</t>
        </is>
      </c>
      <c r="C410">
        <f>"19-4044"</f>
        <v/>
      </c>
    </row>
    <row r="411">
      <c r="A411" s="1" t="n">
        <v>409</v>
      </c>
      <c r="B411" t="inlineStr">
        <is>
          <t>Hydrologists</t>
        </is>
      </c>
      <c r="C411">
        <f>"19-2043"</f>
        <v/>
      </c>
    </row>
    <row r="412">
      <c r="A412" s="1" t="n">
        <v>410</v>
      </c>
      <c r="B412" t="inlineStr">
        <is>
          <t>Industrial engineering technologists and technicians</t>
        </is>
      </c>
      <c r="C412">
        <f>"17-3026"</f>
        <v/>
      </c>
    </row>
    <row r="413">
      <c r="A413" s="1" t="n">
        <v>411</v>
      </c>
      <c r="B413" t="inlineStr">
        <is>
          <t>Industrial engineers</t>
        </is>
      </c>
      <c r="C413">
        <f>"17-2112"</f>
        <v/>
      </c>
    </row>
    <row r="414">
      <c r="A414" s="1" t="n">
        <v>412</v>
      </c>
      <c r="B414" t="inlineStr">
        <is>
          <t>Industrial machinery mechanics</t>
        </is>
      </c>
      <c r="C414">
        <f>"49-9041"</f>
        <v/>
      </c>
    </row>
    <row r="415">
      <c r="A415" s="1" t="n">
        <v>413</v>
      </c>
      <c r="B415" t="inlineStr">
        <is>
          <t>Industrial production managers</t>
        </is>
      </c>
      <c r="C415">
        <f>"11-3051"</f>
        <v/>
      </c>
    </row>
    <row r="416">
      <c r="A416" s="1" t="n">
        <v>414</v>
      </c>
      <c r="B416" t="inlineStr">
        <is>
          <t>Industrial truck and tractor operators</t>
        </is>
      </c>
      <c r="C416">
        <f>"53-7051"</f>
        <v/>
      </c>
    </row>
    <row r="417">
      <c r="A417" s="1" t="n">
        <v>415</v>
      </c>
      <c r="B417" t="inlineStr">
        <is>
          <t>Industrial-organizational psychologists</t>
        </is>
      </c>
      <c r="C417">
        <f>"19-3032"</f>
        <v/>
      </c>
    </row>
    <row r="418">
      <c r="A418" s="1" t="n">
        <v>416</v>
      </c>
      <c r="B418" t="inlineStr">
        <is>
          <t>Information and record clerks, all other</t>
        </is>
      </c>
      <c r="C418">
        <f>"43-4199"</f>
        <v/>
      </c>
    </row>
    <row r="419">
      <c r="A419" s="1" t="n">
        <v>417</v>
      </c>
      <c r="B419" t="inlineStr">
        <is>
          <t>Information security analysts</t>
        </is>
      </c>
      <c r="C419">
        <f>"15-1212"</f>
        <v/>
      </c>
    </row>
    <row r="420">
      <c r="A420" s="1" t="n">
        <v>418</v>
      </c>
      <c r="B420" t="inlineStr">
        <is>
          <t>Inspectors, testers, sorters, samplers, and weighers</t>
        </is>
      </c>
      <c r="C420">
        <f>"51-9061"</f>
        <v/>
      </c>
    </row>
    <row r="421">
      <c r="A421" s="1" t="n">
        <v>419</v>
      </c>
      <c r="B421" t="inlineStr">
        <is>
          <t>Installation, maintenance, and repair workers, all other</t>
        </is>
      </c>
      <c r="C421">
        <f>"49-9099"</f>
        <v/>
      </c>
    </row>
    <row r="422">
      <c r="A422" s="1" t="n">
        <v>420</v>
      </c>
      <c r="B422" t="inlineStr">
        <is>
          <t>Instructional coordinators</t>
        </is>
      </c>
      <c r="C422">
        <f>"25-9031"</f>
        <v/>
      </c>
    </row>
    <row r="423">
      <c r="A423" s="1" t="n">
        <v>421</v>
      </c>
      <c r="B423" t="inlineStr">
        <is>
          <t>Insulation workers, floor, ceiling, and wall</t>
        </is>
      </c>
      <c r="C423">
        <f>"47-2131"</f>
        <v/>
      </c>
    </row>
    <row r="424">
      <c r="A424" s="1" t="n">
        <v>422</v>
      </c>
      <c r="B424" t="inlineStr">
        <is>
          <t>Insulation workers, mechanical</t>
        </is>
      </c>
      <c r="C424">
        <f>"47-2132"</f>
        <v/>
      </c>
    </row>
    <row r="425">
      <c r="A425" s="1" t="n">
        <v>423</v>
      </c>
      <c r="B425" t="inlineStr">
        <is>
          <t>Insurance appraisers, auto damage</t>
        </is>
      </c>
      <c r="C425">
        <f>"13-1032"</f>
        <v/>
      </c>
    </row>
    <row r="426">
      <c r="A426" s="1" t="n">
        <v>424</v>
      </c>
      <c r="B426" t="inlineStr">
        <is>
          <t>Insurance claims and policy processing clerks</t>
        </is>
      </c>
      <c r="C426">
        <f>"43-9041"</f>
        <v/>
      </c>
    </row>
    <row r="427">
      <c r="A427" s="1" t="n">
        <v>425</v>
      </c>
      <c r="B427" t="inlineStr">
        <is>
          <t>Insurance sales agents</t>
        </is>
      </c>
      <c r="C427">
        <f>"41-3021"</f>
        <v/>
      </c>
    </row>
    <row r="428">
      <c r="A428" s="1" t="n">
        <v>426</v>
      </c>
      <c r="B428" t="inlineStr">
        <is>
          <t>Insurance underwriters</t>
        </is>
      </c>
      <c r="C428">
        <f>"13-2053"</f>
        <v/>
      </c>
    </row>
    <row r="429">
      <c r="A429" s="1" t="n">
        <v>427</v>
      </c>
      <c r="B429" t="inlineStr">
        <is>
          <t>Interior designers</t>
        </is>
      </c>
      <c r="C429">
        <f>"27-1025"</f>
        <v/>
      </c>
    </row>
    <row r="430">
      <c r="A430" s="1" t="n">
        <v>428</v>
      </c>
      <c r="B430" t="inlineStr">
        <is>
          <t>Interpreters and translators</t>
        </is>
      </c>
      <c r="C430">
        <f>"27-3091"</f>
        <v/>
      </c>
    </row>
    <row r="431">
      <c r="A431" s="1" t="n">
        <v>429</v>
      </c>
      <c r="B431" t="inlineStr">
        <is>
          <t>Interviewers, except eligibility and loan</t>
        </is>
      </c>
      <c r="C431">
        <f>"43-4111"</f>
        <v/>
      </c>
    </row>
    <row r="432">
      <c r="A432" s="1" t="n">
        <v>430</v>
      </c>
      <c r="B432" t="inlineStr">
        <is>
          <t>Janitors and cleaners, except maids and housekeeping cleaners</t>
        </is>
      </c>
      <c r="C432">
        <f>"37-2011"</f>
        <v/>
      </c>
    </row>
    <row r="433">
      <c r="A433" s="1" t="n">
        <v>431</v>
      </c>
      <c r="B433" t="inlineStr">
        <is>
          <t>Jewelers and precious stone and metal workers</t>
        </is>
      </c>
      <c r="C433">
        <f>"51-9071"</f>
        <v/>
      </c>
    </row>
    <row r="434">
      <c r="A434" s="1" t="n">
        <v>432</v>
      </c>
      <c r="B434" t="inlineStr">
        <is>
          <t>Judges, magistrate judges, and magistrates</t>
        </is>
      </c>
      <c r="C434">
        <f>"23-1023"</f>
        <v/>
      </c>
    </row>
    <row r="435">
      <c r="A435" s="1" t="n">
        <v>433</v>
      </c>
      <c r="B435" t="inlineStr">
        <is>
          <t>Judicial law clerks</t>
        </is>
      </c>
      <c r="C435">
        <f>"23-1012"</f>
        <v/>
      </c>
    </row>
    <row r="436">
      <c r="A436" s="1" t="n">
        <v>434</v>
      </c>
      <c r="B436" t="inlineStr">
        <is>
          <t>Kindergarten teachers, except special education</t>
        </is>
      </c>
      <c r="C436">
        <f>"25-2012"</f>
        <v/>
      </c>
    </row>
    <row r="437">
      <c r="A437" s="1" t="n">
        <v>435</v>
      </c>
      <c r="B437" t="inlineStr">
        <is>
          <t>Labor relations specialists</t>
        </is>
      </c>
      <c r="C437">
        <f>"13-1075"</f>
        <v/>
      </c>
    </row>
    <row r="438">
      <c r="A438" s="1" t="n">
        <v>436</v>
      </c>
      <c r="B438" t="inlineStr">
        <is>
          <t>Laborers and freight, stock, and material movers, hand</t>
        </is>
      </c>
      <c r="C438">
        <f>"53-7062"</f>
        <v/>
      </c>
    </row>
    <row r="439">
      <c r="A439" s="1" t="n">
        <v>437</v>
      </c>
      <c r="B439" t="inlineStr">
        <is>
          <t>Landscape architects</t>
        </is>
      </c>
      <c r="C439">
        <f>"17-1012"</f>
        <v/>
      </c>
    </row>
    <row r="440">
      <c r="A440" s="1" t="n">
        <v>438</v>
      </c>
      <c r="B440" t="inlineStr">
        <is>
          <t>Landscaping and groundskeeping workers</t>
        </is>
      </c>
      <c r="C440">
        <f>"37-3011"</f>
        <v/>
      </c>
    </row>
    <row r="441">
      <c r="A441" s="1" t="n">
        <v>439</v>
      </c>
      <c r="B441" t="inlineStr">
        <is>
          <t>Lathe and turning machine tool setters, operators, and tenders, metal and plastic</t>
        </is>
      </c>
      <c r="C441">
        <f>"51-4034"</f>
        <v/>
      </c>
    </row>
    <row r="442">
      <c r="A442" s="1" t="n">
        <v>440</v>
      </c>
      <c r="B442" t="inlineStr">
        <is>
          <t>Laundry and dry-cleaning workers</t>
        </is>
      </c>
      <c r="C442">
        <f>"51-6011"</f>
        <v/>
      </c>
    </row>
    <row r="443">
      <c r="A443" s="1" t="n">
        <v>441</v>
      </c>
      <c r="B443" t="inlineStr">
        <is>
          <t>Law teachers, postsecondary</t>
        </is>
      </c>
      <c r="C443">
        <f>"25-1112"</f>
        <v/>
      </c>
    </row>
    <row r="444">
      <c r="A444" s="1" t="n">
        <v>442</v>
      </c>
      <c r="B444" t="inlineStr">
        <is>
          <t>Lawyers</t>
        </is>
      </c>
      <c r="C444">
        <f>"23-1011"</f>
        <v/>
      </c>
    </row>
    <row r="445">
      <c r="A445" s="1" t="n">
        <v>443</v>
      </c>
      <c r="B445" t="inlineStr">
        <is>
          <t>Layout workers, metal and plastic</t>
        </is>
      </c>
      <c r="C445">
        <f>"51-4192"</f>
        <v/>
      </c>
    </row>
    <row r="446">
      <c r="A446" s="1" t="n">
        <v>444</v>
      </c>
      <c r="B446" t="inlineStr">
        <is>
          <t>Legal secretaries and administrative assistants</t>
        </is>
      </c>
      <c r="C446">
        <f>"43-6012"</f>
        <v/>
      </c>
    </row>
    <row r="447">
      <c r="A447" s="1" t="n">
        <v>445</v>
      </c>
      <c r="B447" t="inlineStr">
        <is>
          <t>Legal support workers, all other</t>
        </is>
      </c>
      <c r="C447">
        <f>"23-2099"</f>
        <v/>
      </c>
    </row>
    <row r="448">
      <c r="A448" s="1" t="n">
        <v>446</v>
      </c>
      <c r="B448" t="inlineStr">
        <is>
          <t>Legislators</t>
        </is>
      </c>
      <c r="C448">
        <f>"11-1031"</f>
        <v/>
      </c>
    </row>
    <row r="449">
      <c r="A449" s="1" t="n">
        <v>447</v>
      </c>
      <c r="B449" t="inlineStr">
        <is>
          <t>Librarians and media collections specialists</t>
        </is>
      </c>
      <c r="C449">
        <f>"25-4022"</f>
        <v/>
      </c>
    </row>
    <row r="450">
      <c r="A450" s="1" t="n">
        <v>448</v>
      </c>
      <c r="B450" t="inlineStr">
        <is>
          <t>Library assistants, clerical</t>
        </is>
      </c>
      <c r="C450">
        <f>"43-4121"</f>
        <v/>
      </c>
    </row>
    <row r="451">
      <c r="A451" s="1" t="n">
        <v>449</v>
      </c>
      <c r="B451" t="inlineStr">
        <is>
          <t>Library science teachers, postsecondary</t>
        </is>
      </c>
      <c r="C451">
        <f>"25-1082"</f>
        <v/>
      </c>
    </row>
    <row r="452">
      <c r="A452" s="1" t="n">
        <v>450</v>
      </c>
      <c r="B452" t="inlineStr">
        <is>
          <t>Library technicians</t>
        </is>
      </c>
      <c r="C452">
        <f>"25-4031"</f>
        <v/>
      </c>
    </row>
    <row r="453">
      <c r="A453" s="1" t="n">
        <v>451</v>
      </c>
      <c r="B453" t="inlineStr">
        <is>
          <t>Licensed practical and licensed vocational nurses</t>
        </is>
      </c>
      <c r="C453">
        <f>"29-2061"</f>
        <v/>
      </c>
    </row>
    <row r="454">
      <c r="A454" s="1" t="n">
        <v>452</v>
      </c>
      <c r="B454" t="inlineStr">
        <is>
          <t>Life scientists, all other</t>
        </is>
      </c>
      <c r="C454">
        <f>"19-1099"</f>
        <v/>
      </c>
    </row>
    <row r="455">
      <c r="A455" s="1" t="n">
        <v>453</v>
      </c>
      <c r="B455" t="inlineStr">
        <is>
          <t>Life, physical, and social science technicians, all other</t>
        </is>
      </c>
      <c r="C455">
        <f>"19-4099"</f>
        <v/>
      </c>
    </row>
    <row r="456">
      <c r="A456" s="1" t="n">
        <v>454</v>
      </c>
      <c r="B456" t="inlineStr">
        <is>
          <t>Lifeguards, ski patrol, and other recreational protective service workers</t>
        </is>
      </c>
      <c r="C456">
        <f>"33-9092"</f>
        <v/>
      </c>
    </row>
    <row r="457">
      <c r="A457" s="1" t="n">
        <v>455</v>
      </c>
      <c r="B457" t="inlineStr">
        <is>
          <t>Light truck drivers</t>
        </is>
      </c>
      <c r="C457">
        <f>"53-3033"</f>
        <v/>
      </c>
    </row>
    <row r="458">
      <c r="A458" s="1" t="n">
        <v>456</v>
      </c>
      <c r="B458" t="inlineStr">
        <is>
          <t>Lighting technicians</t>
        </is>
      </c>
      <c r="C458">
        <f>"27-4015"</f>
        <v/>
      </c>
    </row>
    <row r="459">
      <c r="A459" s="1" t="n">
        <v>457</v>
      </c>
      <c r="B459" t="inlineStr">
        <is>
          <t>Loading and moving machine operators, underground mining</t>
        </is>
      </c>
      <c r="C459">
        <f>"47-5044"</f>
        <v/>
      </c>
    </row>
    <row r="460">
      <c r="A460" s="1" t="n">
        <v>458</v>
      </c>
      <c r="B460" t="inlineStr">
        <is>
          <t>Loan interviewers and clerks</t>
        </is>
      </c>
      <c r="C460">
        <f>"43-4131"</f>
        <v/>
      </c>
    </row>
    <row r="461">
      <c r="A461" s="1" t="n">
        <v>459</v>
      </c>
      <c r="B461" t="inlineStr">
        <is>
          <t>Loan officers</t>
        </is>
      </c>
      <c r="C461">
        <f>"13-2072"</f>
        <v/>
      </c>
    </row>
    <row r="462">
      <c r="A462" s="1" t="n">
        <v>460</v>
      </c>
      <c r="B462" t="inlineStr">
        <is>
          <t>Locker room, coatroom, and dressing room attendants</t>
        </is>
      </c>
      <c r="C462">
        <f>"39-3093"</f>
        <v/>
      </c>
    </row>
    <row r="463">
      <c r="A463" s="1" t="n">
        <v>461</v>
      </c>
      <c r="B463" t="inlineStr">
        <is>
          <t>Locksmiths and safe repairers</t>
        </is>
      </c>
      <c r="C463">
        <f>"49-9094"</f>
        <v/>
      </c>
    </row>
    <row r="464">
      <c r="A464" s="1" t="n">
        <v>462</v>
      </c>
      <c r="B464" t="inlineStr">
        <is>
          <t>Locomotive engineers</t>
        </is>
      </c>
      <c r="C464">
        <f>"53-4011"</f>
        <v/>
      </c>
    </row>
    <row r="465">
      <c r="A465" s="1" t="n">
        <v>463</v>
      </c>
      <c r="B465" t="inlineStr">
        <is>
          <t>Lodging managers</t>
        </is>
      </c>
      <c r="C465">
        <f>"11-9081"</f>
        <v/>
      </c>
    </row>
    <row r="466">
      <c r="A466" s="1" t="n">
        <v>464</v>
      </c>
      <c r="B466" t="inlineStr">
        <is>
          <t>Log graders and scalers</t>
        </is>
      </c>
      <c r="C466">
        <f>"45-4023"</f>
        <v/>
      </c>
    </row>
    <row r="467">
      <c r="A467" s="1" t="n">
        <v>465</v>
      </c>
      <c r="B467" t="inlineStr">
        <is>
          <t>Logging equipment operators</t>
        </is>
      </c>
      <c r="C467">
        <f>"45-4022"</f>
        <v/>
      </c>
    </row>
    <row r="468">
      <c r="A468" s="1" t="n">
        <v>466</v>
      </c>
      <c r="B468" t="inlineStr">
        <is>
          <t>Logging workers, all other</t>
        </is>
      </c>
      <c r="C468">
        <f>"45-4029"</f>
        <v/>
      </c>
    </row>
    <row r="469">
      <c r="A469" s="1" t="n">
        <v>467</v>
      </c>
      <c r="B469" t="inlineStr">
        <is>
          <t>Logisticians</t>
        </is>
      </c>
      <c r="C469">
        <f>"13-1081"</f>
        <v/>
      </c>
    </row>
    <row r="470">
      <c r="A470" s="1" t="n">
        <v>468</v>
      </c>
      <c r="B470" t="inlineStr">
        <is>
          <t>Machine feeders and offbearers</t>
        </is>
      </c>
      <c r="C470">
        <f>"53-7063"</f>
        <v/>
      </c>
    </row>
    <row r="471">
      <c r="A471" s="1" t="n">
        <v>469</v>
      </c>
      <c r="B471" t="inlineStr">
        <is>
          <t>Machinists</t>
        </is>
      </c>
      <c r="C471">
        <f>"51-4041"</f>
        <v/>
      </c>
    </row>
    <row r="472">
      <c r="A472" s="1" t="n">
        <v>470</v>
      </c>
      <c r="B472" t="inlineStr">
        <is>
          <t>Magnetic resonance imaging technologists</t>
        </is>
      </c>
      <c r="C472">
        <f>"29-2035"</f>
        <v/>
      </c>
    </row>
    <row r="473">
      <c r="A473" s="1" t="n">
        <v>471</v>
      </c>
      <c r="B473" t="inlineStr">
        <is>
          <t>Maids and housekeeping cleaners</t>
        </is>
      </c>
      <c r="C473">
        <f>"37-2012"</f>
        <v/>
      </c>
    </row>
    <row r="474">
      <c r="A474" s="1" t="n">
        <v>472</v>
      </c>
      <c r="B474" t="inlineStr">
        <is>
          <t>Mail clerks and mail machine operators, except postal service</t>
        </is>
      </c>
      <c r="C474">
        <f>"43-9051"</f>
        <v/>
      </c>
    </row>
    <row r="475">
      <c r="A475" s="1" t="n">
        <v>473</v>
      </c>
      <c r="B475" t="inlineStr">
        <is>
          <t>Maintenance and repair workers, general</t>
        </is>
      </c>
      <c r="C475">
        <f>"49-9071"</f>
        <v/>
      </c>
    </row>
    <row r="476">
      <c r="A476" s="1" t="n">
        <v>474</v>
      </c>
      <c r="B476" t="inlineStr">
        <is>
          <t>Maintenance workers, machinery</t>
        </is>
      </c>
      <c r="C476">
        <f>"49-9043"</f>
        <v/>
      </c>
    </row>
    <row r="477">
      <c r="A477" s="1" t="n">
        <v>475</v>
      </c>
      <c r="B477" t="inlineStr">
        <is>
          <t>Makeup artists, theatrical and performance</t>
        </is>
      </c>
      <c r="C477">
        <f>"39-5091"</f>
        <v/>
      </c>
    </row>
    <row r="478">
      <c r="A478" s="1" t="n">
        <v>476</v>
      </c>
      <c r="B478" t="inlineStr">
        <is>
          <t>Management analysts</t>
        </is>
      </c>
      <c r="C478">
        <f>"13-1111"</f>
        <v/>
      </c>
    </row>
    <row r="479">
      <c r="A479" s="1" t="n">
        <v>477</v>
      </c>
      <c r="B479" t="inlineStr">
        <is>
          <t>Managers, all other</t>
        </is>
      </c>
      <c r="C479">
        <f>"11-9199"</f>
        <v/>
      </c>
    </row>
    <row r="480">
      <c r="A480" s="1" t="n">
        <v>478</v>
      </c>
      <c r="B480" t="inlineStr">
        <is>
          <t>Manicurists and pedicurists</t>
        </is>
      </c>
      <c r="C480">
        <f>"39-5092"</f>
        <v/>
      </c>
    </row>
    <row r="481">
      <c r="A481" s="1" t="n">
        <v>479</v>
      </c>
      <c r="B481" t="inlineStr">
        <is>
          <t>Manufactured building and mobile home installers</t>
        </is>
      </c>
      <c r="C481">
        <f>"49-9095"</f>
        <v/>
      </c>
    </row>
    <row r="482">
      <c r="A482" s="1" t="n">
        <v>480</v>
      </c>
      <c r="B482" t="inlineStr">
        <is>
          <t>Marine engineers and naval architects</t>
        </is>
      </c>
      <c r="C482">
        <f>"17-2121"</f>
        <v/>
      </c>
    </row>
    <row r="483">
      <c r="A483" s="1" t="n">
        <v>481</v>
      </c>
      <c r="B483" t="inlineStr">
        <is>
          <t>Market research analysts and marketing specialists</t>
        </is>
      </c>
      <c r="C483">
        <f>"13-1161"</f>
        <v/>
      </c>
    </row>
    <row r="484">
      <c r="A484" s="1" t="n">
        <v>482</v>
      </c>
      <c r="B484" t="inlineStr">
        <is>
          <t>Marketing managers</t>
        </is>
      </c>
      <c r="C484">
        <f>"11-2021"</f>
        <v/>
      </c>
    </row>
    <row r="485">
      <c r="A485" s="1" t="n">
        <v>483</v>
      </c>
      <c r="B485" t="inlineStr">
        <is>
          <t>Marriage and family therapists</t>
        </is>
      </c>
      <c r="C485">
        <f>"21-1013"</f>
        <v/>
      </c>
    </row>
    <row r="486">
      <c r="A486" s="1" t="n">
        <v>484</v>
      </c>
      <c r="B486" t="inlineStr">
        <is>
          <t>Massage therapists</t>
        </is>
      </c>
      <c r="C486">
        <f>"31-9011"</f>
        <v/>
      </c>
    </row>
    <row r="487">
      <c r="A487" s="1" t="n">
        <v>485</v>
      </c>
      <c r="B487" t="inlineStr">
        <is>
          <t>Material moving workers, all other</t>
        </is>
      </c>
      <c r="C487">
        <f>"53-7199"</f>
        <v/>
      </c>
    </row>
    <row r="488">
      <c r="A488" s="1" t="n">
        <v>486</v>
      </c>
      <c r="B488" t="inlineStr">
        <is>
          <t>Materials engineers</t>
        </is>
      </c>
      <c r="C488">
        <f>"17-2131"</f>
        <v/>
      </c>
    </row>
    <row r="489">
      <c r="A489" s="1" t="n">
        <v>487</v>
      </c>
      <c r="B489" t="inlineStr">
        <is>
          <t>Materials scientists</t>
        </is>
      </c>
      <c r="C489">
        <f>"19-2032"</f>
        <v/>
      </c>
    </row>
    <row r="490">
      <c r="A490" s="1" t="n">
        <v>488</v>
      </c>
      <c r="B490" t="inlineStr">
        <is>
          <t>Mathematical science occupations, all other</t>
        </is>
      </c>
      <c r="C490">
        <f>"15-2099"</f>
        <v/>
      </c>
    </row>
    <row r="491">
      <c r="A491" s="1" t="n">
        <v>489</v>
      </c>
      <c r="B491" t="inlineStr">
        <is>
          <t>Mathematical science teachers, postsecondary</t>
        </is>
      </c>
      <c r="C491">
        <f>"25-1022"</f>
        <v/>
      </c>
    </row>
    <row r="492">
      <c r="A492" s="1" t="n">
        <v>490</v>
      </c>
      <c r="B492" t="inlineStr">
        <is>
          <t>Mathematicians</t>
        </is>
      </c>
      <c r="C492">
        <f>"15-2021"</f>
        <v/>
      </c>
    </row>
    <row r="493">
      <c r="A493" s="1" t="n">
        <v>491</v>
      </c>
      <c r="B493" t="inlineStr">
        <is>
          <t>Meat, poultry, and fish cutters and trimmers</t>
        </is>
      </c>
      <c r="C493">
        <f>"51-3022"</f>
        <v/>
      </c>
    </row>
    <row r="494">
      <c r="A494" s="1" t="n">
        <v>492</v>
      </c>
      <c r="B494" t="inlineStr">
        <is>
          <t>Mechanical door repairers</t>
        </is>
      </c>
      <c r="C494">
        <f>"49-9011"</f>
        <v/>
      </c>
    </row>
    <row r="495">
      <c r="A495" s="1" t="n">
        <v>493</v>
      </c>
      <c r="B495" t="inlineStr">
        <is>
          <t>Mechanical drafters</t>
        </is>
      </c>
      <c r="C495">
        <f>"17-3013"</f>
        <v/>
      </c>
    </row>
    <row r="496">
      <c r="A496" s="1" t="n">
        <v>494</v>
      </c>
      <c r="B496" t="inlineStr">
        <is>
          <t>Mechanical engineering technologists and technicians</t>
        </is>
      </c>
      <c r="C496">
        <f>"17-3027"</f>
        <v/>
      </c>
    </row>
    <row r="497">
      <c r="A497" s="1" t="n">
        <v>495</v>
      </c>
      <c r="B497" t="inlineStr">
        <is>
          <t>Mechanical engineers</t>
        </is>
      </c>
      <c r="C497">
        <f>"17-2141"</f>
        <v/>
      </c>
    </row>
    <row r="498">
      <c r="A498" s="1" t="n">
        <v>496</v>
      </c>
      <c r="B498" t="inlineStr">
        <is>
          <t>Media and communication equipment workers, all other</t>
        </is>
      </c>
      <c r="C498">
        <f>"27-4099"</f>
        <v/>
      </c>
    </row>
    <row r="499">
      <c r="A499" s="1" t="n">
        <v>497</v>
      </c>
      <c r="B499" t="inlineStr">
        <is>
          <t>Media and communication workers, all other</t>
        </is>
      </c>
      <c r="C499">
        <f>"27-3099"</f>
        <v/>
      </c>
    </row>
    <row r="500">
      <c r="A500" s="1" t="n">
        <v>498</v>
      </c>
      <c r="B500" t="inlineStr">
        <is>
          <t>Medical and health services managers</t>
        </is>
      </c>
      <c r="C500">
        <f>"11-9111"</f>
        <v/>
      </c>
    </row>
    <row r="501">
      <c r="A501" s="1" t="n">
        <v>499</v>
      </c>
      <c r="B501" t="inlineStr">
        <is>
          <t>Medical appliance technicians</t>
        </is>
      </c>
      <c r="C501">
        <f>"51-9082"</f>
        <v/>
      </c>
    </row>
    <row r="502">
      <c r="A502" s="1" t="n">
        <v>500</v>
      </c>
      <c r="B502" t="inlineStr">
        <is>
          <t>Medical assistants</t>
        </is>
      </c>
      <c r="C502">
        <f>"31-9092"</f>
        <v/>
      </c>
    </row>
    <row r="503">
      <c r="A503" s="1" t="n">
        <v>501</v>
      </c>
      <c r="B503" t="inlineStr">
        <is>
          <t>Medical dosimetrists</t>
        </is>
      </c>
      <c r="C503">
        <f>"29-2036"</f>
        <v/>
      </c>
    </row>
    <row r="504">
      <c r="A504" s="1" t="n">
        <v>502</v>
      </c>
      <c r="B504" t="inlineStr">
        <is>
          <t>Medical equipment preparers</t>
        </is>
      </c>
      <c r="C504">
        <f>"31-9093"</f>
        <v/>
      </c>
    </row>
    <row r="505">
      <c r="A505" s="1" t="n">
        <v>503</v>
      </c>
      <c r="B505" t="inlineStr">
        <is>
          <t>Medical equipment repairers</t>
        </is>
      </c>
      <c r="C505">
        <f>"49-9062"</f>
        <v/>
      </c>
    </row>
    <row r="506">
      <c r="A506" s="1" t="n">
        <v>504</v>
      </c>
      <c r="B506" t="inlineStr">
        <is>
          <t>Medical records specialists</t>
        </is>
      </c>
      <c r="C506">
        <f>"29-2072"</f>
        <v/>
      </c>
    </row>
    <row r="507">
      <c r="A507" s="1" t="n">
        <v>505</v>
      </c>
      <c r="B507" t="inlineStr">
        <is>
          <t>Medical scientists, except epidemiologists</t>
        </is>
      </c>
      <c r="C507">
        <f>"19-1042"</f>
        <v/>
      </c>
    </row>
    <row r="508">
      <c r="A508" s="1" t="n">
        <v>506</v>
      </c>
      <c r="B508" t="inlineStr">
        <is>
          <t>Medical secretaries and administrative assistants</t>
        </is>
      </c>
      <c r="C508">
        <f>"43-6013"</f>
        <v/>
      </c>
    </row>
    <row r="509">
      <c r="A509" s="1" t="n">
        <v>507</v>
      </c>
      <c r="B509" t="inlineStr">
        <is>
          <t>Medical transcriptionists</t>
        </is>
      </c>
      <c r="C509">
        <f>"31-9094"</f>
        <v/>
      </c>
    </row>
    <row r="510">
      <c r="A510" s="1" t="n">
        <v>508</v>
      </c>
      <c r="B510" t="inlineStr">
        <is>
          <t>Meeting, convention, and event planners</t>
        </is>
      </c>
      <c r="C510">
        <f>"13-1121"</f>
        <v/>
      </c>
    </row>
    <row r="511">
      <c r="A511" s="1" t="n">
        <v>509</v>
      </c>
      <c r="B511" t="inlineStr">
        <is>
          <t>Mental health and substance abuse social workers</t>
        </is>
      </c>
      <c r="C511">
        <f>"21-1023"</f>
        <v/>
      </c>
    </row>
    <row r="512">
      <c r="A512" s="1" t="n">
        <v>510</v>
      </c>
      <c r="B512" t="inlineStr">
        <is>
          <t>Merchandise displayers and window trimmers</t>
        </is>
      </c>
      <c r="C512">
        <f>"27-1026"</f>
        <v/>
      </c>
    </row>
    <row r="513">
      <c r="A513" s="1" t="n">
        <v>511</v>
      </c>
      <c r="B513" t="inlineStr">
        <is>
          <t>Metal workers and plastic workers, all other</t>
        </is>
      </c>
      <c r="C513">
        <f>"51-4199"</f>
        <v/>
      </c>
    </row>
    <row r="514">
      <c r="A514" s="1" t="n">
        <v>512</v>
      </c>
      <c r="B514" t="inlineStr">
        <is>
          <t>Metal-refining furnace operators and tenders</t>
        </is>
      </c>
      <c r="C514">
        <f>"51-4051"</f>
        <v/>
      </c>
    </row>
    <row r="515">
      <c r="A515" s="1" t="n">
        <v>513</v>
      </c>
      <c r="B515" t="inlineStr">
        <is>
          <t>Meter readers, utilities</t>
        </is>
      </c>
      <c r="C515">
        <f>"43-5041"</f>
        <v/>
      </c>
    </row>
    <row r="516">
      <c r="A516" s="1" t="n">
        <v>514</v>
      </c>
      <c r="B516" t="inlineStr">
        <is>
          <t>Microbiologists</t>
        </is>
      </c>
      <c r="C516">
        <f>"19-1022"</f>
        <v/>
      </c>
    </row>
    <row r="517">
      <c r="A517" s="1" t="n">
        <v>515</v>
      </c>
      <c r="B517" t="inlineStr">
        <is>
          <t>Middle school teachers, except special and career/technical education</t>
        </is>
      </c>
      <c r="C517">
        <f>"25-2022"</f>
        <v/>
      </c>
    </row>
    <row r="518">
      <c r="A518" s="1" t="n">
        <v>516</v>
      </c>
      <c r="B518" t="inlineStr">
        <is>
          <t>Milling and planing machine setters, operators, and tenders, metal and plastic</t>
        </is>
      </c>
      <c r="C518">
        <f>"51-4035"</f>
        <v/>
      </c>
    </row>
    <row r="519">
      <c r="A519" s="1" t="n">
        <v>517</v>
      </c>
      <c r="B519" t="inlineStr">
        <is>
          <t>Millwrights</t>
        </is>
      </c>
      <c r="C519">
        <f>"49-9044"</f>
        <v/>
      </c>
    </row>
    <row r="520">
      <c r="A520" s="1" t="n">
        <v>518</v>
      </c>
      <c r="B520" t="inlineStr">
        <is>
          <t>Mining and geological engineers, including mining safety engineers</t>
        </is>
      </c>
      <c r="C520">
        <f>"17-2151"</f>
        <v/>
      </c>
    </row>
    <row r="521">
      <c r="A521" s="1" t="n">
        <v>519</v>
      </c>
      <c r="B521" t="inlineStr">
        <is>
          <t>Miscellaneous assemblers and fabricators</t>
        </is>
      </c>
      <c r="C521">
        <f>"51-2090"</f>
        <v/>
      </c>
    </row>
    <row r="522">
      <c r="A522" s="1" t="n">
        <v>520</v>
      </c>
      <c r="B522" t="inlineStr">
        <is>
          <t>Miscellaneous construction and related workers</t>
        </is>
      </c>
      <c r="C522">
        <f>"47-4090"</f>
        <v/>
      </c>
    </row>
    <row r="523">
      <c r="A523" s="1" t="n">
        <v>521</v>
      </c>
      <c r="B523" t="inlineStr">
        <is>
          <t>Mixing and blending machine setters, operators, and tenders</t>
        </is>
      </c>
      <c r="C523">
        <f>"51-9023"</f>
        <v/>
      </c>
    </row>
    <row r="524">
      <c r="A524" s="1" t="n">
        <v>522</v>
      </c>
      <c r="B524" t="inlineStr">
        <is>
          <t>Mobile heavy equipment mechanics, except engines</t>
        </is>
      </c>
      <c r="C524">
        <f>"49-3042"</f>
        <v/>
      </c>
    </row>
    <row r="525">
      <c r="A525" s="1" t="n">
        <v>523</v>
      </c>
      <c r="B525" t="inlineStr">
        <is>
          <t>Model makers, metal and plastic</t>
        </is>
      </c>
      <c r="C525">
        <f>"51-4061"</f>
        <v/>
      </c>
    </row>
    <row r="526">
      <c r="A526" s="1" t="n">
        <v>524</v>
      </c>
      <c r="B526" t="inlineStr">
        <is>
          <t>Model makers, wood</t>
        </is>
      </c>
      <c r="C526">
        <f>"51-7031"</f>
        <v/>
      </c>
    </row>
    <row r="527">
      <c r="A527" s="1" t="n">
        <v>525</v>
      </c>
      <c r="B527" t="inlineStr">
        <is>
          <t>Models</t>
        </is>
      </c>
      <c r="C527">
        <f>"41-9012"</f>
        <v/>
      </c>
    </row>
    <row r="528">
      <c r="A528" s="1" t="n">
        <v>526</v>
      </c>
      <c r="B528" t="inlineStr">
        <is>
          <t>Molders, shapers, and casters, except metal and plastic</t>
        </is>
      </c>
      <c r="C528">
        <f>"51-9195"</f>
        <v/>
      </c>
    </row>
    <row r="529">
      <c r="A529" s="1" t="n">
        <v>527</v>
      </c>
      <c r="B529" t="inlineStr">
        <is>
          <t>Molding, coremaking, and casting machine setters, operators, and tenders, metal and plastic</t>
        </is>
      </c>
      <c r="C529">
        <f>"51-4072"</f>
        <v/>
      </c>
    </row>
    <row r="530">
      <c r="A530" s="1" t="n">
        <v>528</v>
      </c>
      <c r="B530" t="inlineStr">
        <is>
          <t>Morticians, undertakers, and funeral arrangers</t>
        </is>
      </c>
      <c r="C530">
        <f>"39-4031"</f>
        <v/>
      </c>
    </row>
    <row r="531">
      <c r="A531" s="1" t="n">
        <v>529</v>
      </c>
      <c r="B531" t="inlineStr">
        <is>
          <t>Motion picture projectionists</t>
        </is>
      </c>
      <c r="C531">
        <f>"39-3021"</f>
        <v/>
      </c>
    </row>
    <row r="532">
      <c r="A532" s="1" t="n">
        <v>530</v>
      </c>
      <c r="B532" t="inlineStr">
        <is>
          <t>Motor vehicle operators, all other</t>
        </is>
      </c>
      <c r="C532">
        <f>"53-3099"</f>
        <v/>
      </c>
    </row>
    <row r="533">
      <c r="A533" s="1" t="n">
        <v>531</v>
      </c>
      <c r="B533" t="inlineStr">
        <is>
          <t>Motorboat mechanics and service technicians</t>
        </is>
      </c>
      <c r="C533">
        <f>"49-3051"</f>
        <v/>
      </c>
    </row>
    <row r="534">
      <c r="A534" s="1" t="n">
        <v>532</v>
      </c>
      <c r="B534" t="inlineStr">
        <is>
          <t>Motorboat operators</t>
        </is>
      </c>
      <c r="C534">
        <f>"53-5022"</f>
        <v/>
      </c>
    </row>
    <row r="535">
      <c r="A535" s="1" t="n">
        <v>533</v>
      </c>
      <c r="B535" t="inlineStr">
        <is>
          <t>Motorcycle mechanics</t>
        </is>
      </c>
      <c r="C535">
        <f>"49-3052"</f>
        <v/>
      </c>
    </row>
    <row r="536">
      <c r="A536" s="1" t="n">
        <v>534</v>
      </c>
      <c r="B536" t="inlineStr">
        <is>
          <t>Multiple machine tool setters, operators, and tenders, metal and plastic</t>
        </is>
      </c>
      <c r="C536">
        <f>"51-4081"</f>
        <v/>
      </c>
    </row>
    <row r="537">
      <c r="A537" s="1" t="n">
        <v>535</v>
      </c>
      <c r="B537" t="inlineStr">
        <is>
          <t>Museum technicians and conservators</t>
        </is>
      </c>
      <c r="C537">
        <f>"25-4013"</f>
        <v/>
      </c>
    </row>
    <row r="538">
      <c r="A538" s="1" t="n">
        <v>536</v>
      </c>
      <c r="B538" t="inlineStr">
        <is>
          <t>Music directors and composers</t>
        </is>
      </c>
      <c r="C538">
        <f>"27-2041"</f>
        <v/>
      </c>
    </row>
    <row r="539">
      <c r="A539" s="1" t="n">
        <v>537</v>
      </c>
      <c r="B539" t="inlineStr">
        <is>
          <t>Musical instrument repairers and tuners</t>
        </is>
      </c>
      <c r="C539">
        <f>"49-9063"</f>
        <v/>
      </c>
    </row>
    <row r="540">
      <c r="A540" s="1" t="n">
        <v>538</v>
      </c>
      <c r="B540" t="inlineStr">
        <is>
          <t>Musicians and singers</t>
        </is>
      </c>
      <c r="C540">
        <f>"27-2042"</f>
        <v/>
      </c>
    </row>
    <row r="541">
      <c r="A541" s="1" t="n">
        <v>539</v>
      </c>
      <c r="B541" t="inlineStr">
        <is>
          <t>Natural sciences managers</t>
        </is>
      </c>
      <c r="C541">
        <f>"11-9121"</f>
        <v/>
      </c>
    </row>
    <row r="542">
      <c r="A542" s="1" t="n">
        <v>540</v>
      </c>
      <c r="B542" t="inlineStr">
        <is>
          <t>Network and computer systems administrators</t>
        </is>
      </c>
      <c r="C542">
        <f>"15-1244"</f>
        <v/>
      </c>
    </row>
    <row r="543">
      <c r="A543" s="1" t="n">
        <v>541</v>
      </c>
      <c r="B543" t="inlineStr">
        <is>
          <t>Neurologists</t>
        </is>
      </c>
      <c r="C543">
        <f>"29-1217"</f>
        <v/>
      </c>
    </row>
    <row r="544">
      <c r="A544" s="1" t="n">
        <v>542</v>
      </c>
      <c r="B544" t="inlineStr">
        <is>
          <t>New accounts clerks</t>
        </is>
      </c>
      <c r="C544">
        <f>"43-4141"</f>
        <v/>
      </c>
    </row>
    <row r="545">
      <c r="A545" s="1" t="n">
        <v>543</v>
      </c>
      <c r="B545" t="inlineStr">
        <is>
          <t>News analysts, reporters, and journalists</t>
        </is>
      </c>
      <c r="C545">
        <f>"27-3023"</f>
        <v/>
      </c>
    </row>
    <row r="546">
      <c r="A546" s="1" t="n">
        <v>544</v>
      </c>
      <c r="B546" t="inlineStr">
        <is>
          <t>Nuclear engineers</t>
        </is>
      </c>
      <c r="C546">
        <f>"17-2161"</f>
        <v/>
      </c>
    </row>
    <row r="547">
      <c r="A547" s="1" t="n">
        <v>545</v>
      </c>
      <c r="B547" t="inlineStr">
        <is>
          <t>Nuclear medicine technologists</t>
        </is>
      </c>
      <c r="C547">
        <f>"29-2033"</f>
        <v/>
      </c>
    </row>
    <row r="548">
      <c r="A548" s="1" t="n">
        <v>546</v>
      </c>
      <c r="B548" t="inlineStr">
        <is>
          <t>Nuclear power reactor operators</t>
        </is>
      </c>
      <c r="C548">
        <f>"51-8011"</f>
        <v/>
      </c>
    </row>
    <row r="549">
      <c r="A549" s="1" t="n">
        <v>547</v>
      </c>
      <c r="B549" t="inlineStr">
        <is>
          <t>Nuclear technicians</t>
        </is>
      </c>
      <c r="C549">
        <f>"19-4051"</f>
        <v/>
      </c>
    </row>
    <row r="550">
      <c r="A550" s="1" t="n">
        <v>548</v>
      </c>
      <c r="B550" t="inlineStr">
        <is>
          <t>Nurse anesthetists</t>
        </is>
      </c>
      <c r="C550">
        <f>"29-1151"</f>
        <v/>
      </c>
    </row>
    <row r="551">
      <c r="A551" s="1" t="n">
        <v>549</v>
      </c>
      <c r="B551" t="inlineStr">
        <is>
          <t>Nurse midwives</t>
        </is>
      </c>
      <c r="C551">
        <f>"29-1161"</f>
        <v/>
      </c>
    </row>
    <row r="552">
      <c r="A552" s="1" t="n">
        <v>550</v>
      </c>
      <c r="B552" t="inlineStr">
        <is>
          <t>Nurse practitioners</t>
        </is>
      </c>
      <c r="C552">
        <f>"29-1171"</f>
        <v/>
      </c>
    </row>
    <row r="553">
      <c r="A553" s="1" t="n">
        <v>551</v>
      </c>
      <c r="B553" t="inlineStr">
        <is>
          <t>Nursing assistants</t>
        </is>
      </c>
      <c r="C553">
        <f>"31-1131"</f>
        <v/>
      </c>
    </row>
    <row r="554">
      <c r="A554" s="1" t="n">
        <v>552</v>
      </c>
      <c r="B554" t="inlineStr">
        <is>
          <t>Nursing instructors and teachers, postsecondary</t>
        </is>
      </c>
      <c r="C554">
        <f>"25-1072"</f>
        <v/>
      </c>
    </row>
    <row r="555">
      <c r="A555" s="1" t="n">
        <v>553</v>
      </c>
      <c r="B555" t="inlineStr">
        <is>
          <t>Obstetricians and gynecologists</t>
        </is>
      </c>
      <c r="C555">
        <f>"29-1218"</f>
        <v/>
      </c>
    </row>
    <row r="556">
      <c r="A556" s="1" t="n">
        <v>554</v>
      </c>
      <c r="B556" t="inlineStr">
        <is>
          <t>Occupational health and safety specialists</t>
        </is>
      </c>
      <c r="C556">
        <f>"19-5011"</f>
        <v/>
      </c>
    </row>
    <row r="557">
      <c r="A557" s="1" t="n">
        <v>555</v>
      </c>
      <c r="B557" t="inlineStr">
        <is>
          <t>Occupational health and safety technicians</t>
        </is>
      </c>
      <c r="C557">
        <f>"19-5012"</f>
        <v/>
      </c>
    </row>
    <row r="558">
      <c r="A558" s="1" t="n">
        <v>556</v>
      </c>
      <c r="B558" t="inlineStr">
        <is>
          <t>Occupational therapists</t>
        </is>
      </c>
      <c r="C558">
        <f>"29-1122"</f>
        <v/>
      </c>
    </row>
    <row r="559">
      <c r="A559" s="1" t="n">
        <v>557</v>
      </c>
      <c r="B559" t="inlineStr">
        <is>
          <t>Occupational therapy aides</t>
        </is>
      </c>
      <c r="C559">
        <f>"31-2012"</f>
        <v/>
      </c>
    </row>
    <row r="560">
      <c r="A560" s="1" t="n">
        <v>558</v>
      </c>
      <c r="B560" t="inlineStr">
        <is>
          <t>Occupational therapy assistants</t>
        </is>
      </c>
      <c r="C560">
        <f>"31-2011"</f>
        <v/>
      </c>
    </row>
    <row r="561">
      <c r="A561" s="1" t="n">
        <v>559</v>
      </c>
      <c r="B561" t="inlineStr">
        <is>
          <t>Office and administrative support workers, all other</t>
        </is>
      </c>
      <c r="C561">
        <f>"43-9199"</f>
        <v/>
      </c>
    </row>
    <row r="562">
      <c r="A562" s="1" t="n">
        <v>560</v>
      </c>
      <c r="B562" t="inlineStr">
        <is>
          <t>Office clerks, general</t>
        </is>
      </c>
      <c r="C562">
        <f>"43-9061"</f>
        <v/>
      </c>
    </row>
    <row r="563">
      <c r="A563" s="1" t="n">
        <v>561</v>
      </c>
      <c r="B563" t="inlineStr">
        <is>
          <t>Office machine operators, except computer</t>
        </is>
      </c>
      <c r="C563">
        <f>"43-9071"</f>
        <v/>
      </c>
    </row>
    <row r="564">
      <c r="A564" s="1" t="n">
        <v>562</v>
      </c>
      <c r="B564" t="inlineStr">
        <is>
          <t>Operating engineers and other construction equipment operators</t>
        </is>
      </c>
      <c r="C564">
        <f>"47-2073"</f>
        <v/>
      </c>
    </row>
    <row r="565">
      <c r="A565" s="1" t="n">
        <v>563</v>
      </c>
      <c r="B565" t="inlineStr">
        <is>
          <t>Operations research analysts</t>
        </is>
      </c>
      <c r="C565">
        <f>"15-2031"</f>
        <v/>
      </c>
    </row>
    <row r="566">
      <c r="A566" s="1" t="n">
        <v>564</v>
      </c>
      <c r="B566" t="inlineStr">
        <is>
          <t>Ophthalmic laboratory technicians</t>
        </is>
      </c>
      <c r="C566">
        <f>"51-9083"</f>
        <v/>
      </c>
    </row>
    <row r="567">
      <c r="A567" s="1" t="n">
        <v>565</v>
      </c>
      <c r="B567" t="inlineStr">
        <is>
          <t>Ophthalmic medical technicians</t>
        </is>
      </c>
      <c r="C567">
        <f>"29-2057"</f>
        <v/>
      </c>
    </row>
    <row r="568">
      <c r="A568" s="1" t="n">
        <v>566</v>
      </c>
      <c r="B568" t="inlineStr">
        <is>
          <t>Ophthalmologists, except pediatric</t>
        </is>
      </c>
      <c r="C568">
        <f>"29-1241"</f>
        <v/>
      </c>
    </row>
    <row r="569">
      <c r="A569" s="1" t="n">
        <v>567</v>
      </c>
      <c r="B569" t="inlineStr">
        <is>
          <t>Opticians, dispensing</t>
        </is>
      </c>
      <c r="C569">
        <f>"29-2081"</f>
        <v/>
      </c>
    </row>
    <row r="570">
      <c r="A570" s="1" t="n">
        <v>568</v>
      </c>
      <c r="B570" t="inlineStr">
        <is>
          <t>Optometrists</t>
        </is>
      </c>
      <c r="C570">
        <f>"29-1041"</f>
        <v/>
      </c>
    </row>
    <row r="571">
      <c r="A571" s="1" t="n">
        <v>569</v>
      </c>
      <c r="B571" t="inlineStr">
        <is>
          <t>Oral and maxillofacial surgeons</t>
        </is>
      </c>
      <c r="C571">
        <f>"29-1022"</f>
        <v/>
      </c>
    </row>
    <row r="572">
      <c r="A572" s="1" t="n">
        <v>570</v>
      </c>
      <c r="B572" t="inlineStr">
        <is>
          <t>Order clerks</t>
        </is>
      </c>
      <c r="C572">
        <f>"43-4151"</f>
        <v/>
      </c>
    </row>
    <row r="573">
      <c r="A573" s="1" t="n">
        <v>571</v>
      </c>
      <c r="B573" t="inlineStr">
        <is>
          <t>Orderlies</t>
        </is>
      </c>
      <c r="C573">
        <f>"31-1132"</f>
        <v/>
      </c>
    </row>
    <row r="574">
      <c r="A574" s="1" t="n">
        <v>572</v>
      </c>
      <c r="B574" t="inlineStr">
        <is>
          <t>Orthodontists</t>
        </is>
      </c>
      <c r="C574">
        <f>"29-1023"</f>
        <v/>
      </c>
    </row>
    <row r="575">
      <c r="A575" s="1" t="n">
        <v>573</v>
      </c>
      <c r="B575" t="inlineStr">
        <is>
          <t>Orthopedic surgeons, except pediatric</t>
        </is>
      </c>
      <c r="C575">
        <f>"29-1242"</f>
        <v/>
      </c>
    </row>
    <row r="576">
      <c r="A576" s="1" t="n">
        <v>574</v>
      </c>
      <c r="B576" t="inlineStr">
        <is>
          <t>Orthotists and prosthetists</t>
        </is>
      </c>
      <c r="C576">
        <f>"29-2091"</f>
        <v/>
      </c>
    </row>
    <row r="577">
      <c r="A577" s="1" t="n">
        <v>575</v>
      </c>
      <c r="B577" t="inlineStr">
        <is>
          <t>Outdoor power equipment and other small engine mechanics</t>
        </is>
      </c>
      <c r="C577">
        <f>"49-3053"</f>
        <v/>
      </c>
    </row>
    <row r="578">
      <c r="A578" s="1" t="n">
        <v>576</v>
      </c>
      <c r="B578" t="inlineStr">
        <is>
          <t>Packaging and filling machine operators and tenders</t>
        </is>
      </c>
      <c r="C578">
        <f>"51-9111"</f>
        <v/>
      </c>
    </row>
    <row r="579">
      <c r="A579" s="1" t="n">
        <v>577</v>
      </c>
      <c r="B579" t="inlineStr">
        <is>
          <t>Packers and packagers, hand</t>
        </is>
      </c>
      <c r="C579">
        <f>"53-7064"</f>
        <v/>
      </c>
    </row>
    <row r="580">
      <c r="A580" s="1" t="n">
        <v>578</v>
      </c>
      <c r="B580" t="inlineStr">
        <is>
          <t>Painters, construction and maintenance</t>
        </is>
      </c>
      <c r="C580">
        <f>"47-2141"</f>
        <v/>
      </c>
    </row>
    <row r="581">
      <c r="A581" s="1" t="n">
        <v>579</v>
      </c>
      <c r="B581" t="inlineStr">
        <is>
          <t>Painting, coating, and decorating workers</t>
        </is>
      </c>
      <c r="C581">
        <f>"51-9123"</f>
        <v/>
      </c>
    </row>
    <row r="582">
      <c r="A582" s="1" t="n">
        <v>580</v>
      </c>
      <c r="B582" t="inlineStr">
        <is>
          <t>Paper goods machine setters, operators, and tenders</t>
        </is>
      </c>
      <c r="C582">
        <f>"51-9196"</f>
        <v/>
      </c>
    </row>
    <row r="583">
      <c r="A583" s="1" t="n">
        <v>581</v>
      </c>
      <c r="B583" t="inlineStr">
        <is>
          <t>Paperhangers</t>
        </is>
      </c>
      <c r="C583">
        <f>"47-2142"</f>
        <v/>
      </c>
    </row>
    <row r="584">
      <c r="A584" s="1" t="n">
        <v>582</v>
      </c>
      <c r="B584" t="inlineStr">
        <is>
          <t>Paralegals and legal assistants</t>
        </is>
      </c>
      <c r="C584">
        <f>"23-2011"</f>
        <v/>
      </c>
    </row>
    <row r="585">
      <c r="A585" s="1" t="n">
        <v>583</v>
      </c>
      <c r="B585" t="inlineStr">
        <is>
          <t>Paramedics</t>
        </is>
      </c>
      <c r="C585">
        <f>"29-2043"</f>
        <v/>
      </c>
    </row>
    <row r="586">
      <c r="A586" s="1" t="n">
        <v>584</v>
      </c>
      <c r="B586" t="inlineStr">
        <is>
          <t>Parking attendants</t>
        </is>
      </c>
      <c r="C586">
        <f>"53-6021"</f>
        <v/>
      </c>
    </row>
    <row r="587">
      <c r="A587" s="1" t="n">
        <v>585</v>
      </c>
      <c r="B587" t="inlineStr">
        <is>
          <t>Parking enforcement workers</t>
        </is>
      </c>
      <c r="C587">
        <f>"33-3041"</f>
        <v/>
      </c>
    </row>
    <row r="588">
      <c r="A588" s="1" t="n">
        <v>586</v>
      </c>
      <c r="B588" t="inlineStr">
        <is>
          <t>Parts salespersons</t>
        </is>
      </c>
      <c r="C588">
        <f>"41-2022"</f>
        <v/>
      </c>
    </row>
    <row r="589">
      <c r="A589" s="1" t="n">
        <v>587</v>
      </c>
      <c r="B589" t="inlineStr">
        <is>
          <t>Passenger attendants</t>
        </is>
      </c>
      <c r="C589">
        <f>"53-6061"</f>
        <v/>
      </c>
    </row>
    <row r="590">
      <c r="A590" s="1" t="n">
        <v>588</v>
      </c>
      <c r="B590" t="inlineStr">
        <is>
          <t>Patternmakers, metal and plastic</t>
        </is>
      </c>
      <c r="C590">
        <f>"51-4062"</f>
        <v/>
      </c>
    </row>
    <row r="591">
      <c r="A591" s="1" t="n">
        <v>589</v>
      </c>
      <c r="B591" t="inlineStr">
        <is>
          <t>Patternmakers, wood</t>
        </is>
      </c>
      <c r="C591">
        <f>"51-7032"</f>
        <v/>
      </c>
    </row>
    <row r="592">
      <c r="A592" s="1" t="n">
        <v>590</v>
      </c>
      <c r="B592" t="inlineStr">
        <is>
          <t>Paving, surfacing, and tamping equipment operators</t>
        </is>
      </c>
      <c r="C592">
        <f>"47-2071"</f>
        <v/>
      </c>
    </row>
    <row r="593">
      <c r="A593" s="1" t="n">
        <v>591</v>
      </c>
      <c r="B593" t="inlineStr">
        <is>
          <t>Payroll and timekeeping clerks</t>
        </is>
      </c>
      <c r="C593">
        <f>"43-3051"</f>
        <v/>
      </c>
    </row>
    <row r="594">
      <c r="A594" s="1" t="n">
        <v>592</v>
      </c>
      <c r="B594" t="inlineStr">
        <is>
          <t>Pediatric surgeons</t>
        </is>
      </c>
      <c r="C594">
        <f>"29-1243"</f>
        <v/>
      </c>
    </row>
    <row r="595">
      <c r="A595" s="1" t="n">
        <v>593</v>
      </c>
      <c r="B595" t="inlineStr">
        <is>
          <t>Pediatricians, general</t>
        </is>
      </c>
      <c r="C595">
        <f>"29-1221"</f>
        <v/>
      </c>
    </row>
    <row r="596">
      <c r="A596" s="1" t="n">
        <v>594</v>
      </c>
      <c r="B596" t="inlineStr">
        <is>
          <t>Personal care and service workers, all other</t>
        </is>
      </c>
      <c r="C596">
        <f>"39-9099"</f>
        <v/>
      </c>
    </row>
    <row r="597">
      <c r="A597" s="1" t="n">
        <v>595</v>
      </c>
      <c r="B597" t="inlineStr">
        <is>
          <t>Personal financial advisors</t>
        </is>
      </c>
      <c r="C597">
        <f>"13-2052"</f>
        <v/>
      </c>
    </row>
    <row r="598">
      <c r="A598" s="1" t="n">
        <v>596</v>
      </c>
      <c r="B598" t="inlineStr">
        <is>
          <t>Personal service managers, all other</t>
        </is>
      </c>
      <c r="C598">
        <f>"11-9179"</f>
        <v/>
      </c>
    </row>
    <row r="599">
      <c r="A599" s="1" t="n">
        <v>597</v>
      </c>
      <c r="B599" t="inlineStr">
        <is>
          <t>Pest control workers</t>
        </is>
      </c>
      <c r="C599">
        <f>"37-2021"</f>
        <v/>
      </c>
    </row>
    <row r="600">
      <c r="A600" s="1" t="n">
        <v>598</v>
      </c>
      <c r="B600" t="inlineStr">
        <is>
          <t>Pesticide handlers, sprayers, and applicators, vegetation</t>
        </is>
      </c>
      <c r="C600">
        <f>"37-3012"</f>
        <v/>
      </c>
    </row>
    <row r="601">
      <c r="A601" s="1" t="n">
        <v>599</v>
      </c>
      <c r="B601" t="inlineStr">
        <is>
          <t>Petroleum engineers</t>
        </is>
      </c>
      <c r="C601">
        <f>"17-2171"</f>
        <v/>
      </c>
    </row>
    <row r="602">
      <c r="A602" s="1" t="n">
        <v>600</v>
      </c>
      <c r="B602" t="inlineStr">
        <is>
          <t>Petroleum pump system operators, refinery operators, and gaugers</t>
        </is>
      </c>
      <c r="C602">
        <f>"51-8093"</f>
        <v/>
      </c>
    </row>
    <row r="603">
      <c r="A603" s="1" t="n">
        <v>601</v>
      </c>
      <c r="B603" t="inlineStr">
        <is>
          <t>Pharmacists</t>
        </is>
      </c>
      <c r="C603">
        <f>"29-1051"</f>
        <v/>
      </c>
    </row>
    <row r="604">
      <c r="A604" s="1" t="n">
        <v>602</v>
      </c>
      <c r="B604" t="inlineStr">
        <is>
          <t>Pharmacy aides</t>
        </is>
      </c>
      <c r="C604">
        <f>"31-9095"</f>
        <v/>
      </c>
    </row>
    <row r="605">
      <c r="A605" s="1" t="n">
        <v>603</v>
      </c>
      <c r="B605" t="inlineStr">
        <is>
          <t>Pharmacy technicians</t>
        </is>
      </c>
      <c r="C605">
        <f>"29-2052"</f>
        <v/>
      </c>
    </row>
    <row r="606">
      <c r="A606" s="1" t="n">
        <v>604</v>
      </c>
      <c r="B606" t="inlineStr">
        <is>
          <t>Philosophy and religion teachers, postsecondary</t>
        </is>
      </c>
      <c r="C606">
        <f>"25-1126"</f>
        <v/>
      </c>
    </row>
    <row r="607">
      <c r="A607" s="1" t="n">
        <v>605</v>
      </c>
      <c r="B607" t="inlineStr">
        <is>
          <t>Phlebotomists</t>
        </is>
      </c>
      <c r="C607">
        <f>"31-9097"</f>
        <v/>
      </c>
    </row>
    <row r="608">
      <c r="A608" s="1" t="n">
        <v>606</v>
      </c>
      <c r="B608" t="inlineStr">
        <is>
          <t>Photographers</t>
        </is>
      </c>
      <c r="C608">
        <f>"27-4021"</f>
        <v/>
      </c>
    </row>
    <row r="609">
      <c r="A609" s="1" t="n">
        <v>607</v>
      </c>
      <c r="B609" t="inlineStr">
        <is>
          <t>Photographic process workers and processing machine operators</t>
        </is>
      </c>
      <c r="C609">
        <f>"51-9151"</f>
        <v/>
      </c>
    </row>
    <row r="610">
      <c r="A610" s="1" t="n">
        <v>608</v>
      </c>
      <c r="B610" t="inlineStr">
        <is>
          <t>Physical scientists, all other</t>
        </is>
      </c>
      <c r="C610">
        <f>"19-2099"</f>
        <v/>
      </c>
    </row>
    <row r="611">
      <c r="A611" s="1" t="n">
        <v>609</v>
      </c>
      <c r="B611" t="inlineStr">
        <is>
          <t>Physical therapist aides</t>
        </is>
      </c>
      <c r="C611">
        <f>"31-2022"</f>
        <v/>
      </c>
    </row>
    <row r="612">
      <c r="A612" s="1" t="n">
        <v>610</v>
      </c>
      <c r="B612" t="inlineStr">
        <is>
          <t>Physical therapist assistants</t>
        </is>
      </c>
      <c r="C612">
        <f>"31-2021"</f>
        <v/>
      </c>
    </row>
    <row r="613">
      <c r="A613" s="1" t="n">
        <v>611</v>
      </c>
      <c r="B613" t="inlineStr">
        <is>
          <t>Physical therapists</t>
        </is>
      </c>
      <c r="C613">
        <f>"29-1123"</f>
        <v/>
      </c>
    </row>
    <row r="614">
      <c r="A614" s="1" t="n">
        <v>612</v>
      </c>
      <c r="B614" t="inlineStr">
        <is>
          <t>Physician assistants</t>
        </is>
      </c>
      <c r="C614">
        <f>"29-1071"</f>
        <v/>
      </c>
    </row>
    <row r="615">
      <c r="A615" s="1" t="n">
        <v>613</v>
      </c>
      <c r="B615" t="inlineStr">
        <is>
          <t>Physicians, all other</t>
        </is>
      </c>
      <c r="C615">
        <f>"29-1229"</f>
        <v/>
      </c>
    </row>
    <row r="616">
      <c r="A616" s="1" t="n">
        <v>614</v>
      </c>
      <c r="B616" t="inlineStr">
        <is>
          <t>Physicians, pathologists</t>
        </is>
      </c>
      <c r="C616">
        <f>"29-1222"</f>
        <v/>
      </c>
    </row>
    <row r="617">
      <c r="A617" s="1" t="n">
        <v>615</v>
      </c>
      <c r="B617" t="inlineStr">
        <is>
          <t>Physicists</t>
        </is>
      </c>
      <c r="C617">
        <f>"19-2012"</f>
        <v/>
      </c>
    </row>
    <row r="618">
      <c r="A618" s="1" t="n">
        <v>616</v>
      </c>
      <c r="B618" t="inlineStr">
        <is>
          <t>Physics teachers, postsecondary</t>
        </is>
      </c>
      <c r="C618">
        <f>"25-1054"</f>
        <v/>
      </c>
    </row>
    <row r="619">
      <c r="A619" s="1" t="n">
        <v>617</v>
      </c>
      <c r="B619" t="inlineStr">
        <is>
          <t>Pile driver operators</t>
        </is>
      </c>
      <c r="C619">
        <f>"47-2072"</f>
        <v/>
      </c>
    </row>
    <row r="620">
      <c r="A620" s="1" t="n">
        <v>618</v>
      </c>
      <c r="B620" t="inlineStr">
        <is>
          <t>Pipelayers</t>
        </is>
      </c>
      <c r="C620">
        <f>"47-2151"</f>
        <v/>
      </c>
    </row>
    <row r="621">
      <c r="A621" s="1" t="n">
        <v>619</v>
      </c>
      <c r="B621" t="inlineStr">
        <is>
          <t>Plant and system operators, all other</t>
        </is>
      </c>
      <c r="C621">
        <f>"51-8099"</f>
        <v/>
      </c>
    </row>
    <row r="622">
      <c r="A622" s="1" t="n">
        <v>620</v>
      </c>
      <c r="B622" t="inlineStr">
        <is>
          <t>Plasterers and stucco masons</t>
        </is>
      </c>
      <c r="C622">
        <f>"47-2161"</f>
        <v/>
      </c>
    </row>
    <row r="623">
      <c r="A623" s="1" t="n">
        <v>621</v>
      </c>
      <c r="B623" t="inlineStr">
        <is>
          <t>Plating machine setters, operators, and tenders, metal and plastic</t>
        </is>
      </c>
      <c r="C623">
        <f>"51-4193"</f>
        <v/>
      </c>
    </row>
    <row r="624">
      <c r="A624" s="1" t="n">
        <v>622</v>
      </c>
      <c r="B624" t="inlineStr">
        <is>
          <t>Plumbers, pipefitters, and steamfitters</t>
        </is>
      </c>
      <c r="C624">
        <f>"47-2152"</f>
        <v/>
      </c>
    </row>
    <row r="625">
      <c r="A625" s="1" t="n">
        <v>623</v>
      </c>
      <c r="B625" t="inlineStr">
        <is>
          <t>Podiatrists</t>
        </is>
      </c>
      <c r="C625">
        <f>"29-1081"</f>
        <v/>
      </c>
    </row>
    <row r="626">
      <c r="A626" s="1" t="n">
        <v>624</v>
      </c>
      <c r="B626" t="inlineStr">
        <is>
          <t>Police and sheriff's patrol officers</t>
        </is>
      </c>
      <c r="C626">
        <f>"33-3051"</f>
        <v/>
      </c>
    </row>
    <row r="627">
      <c r="A627" s="1" t="n">
        <v>625</v>
      </c>
      <c r="B627" t="inlineStr">
        <is>
          <t>Political science teachers, postsecondary</t>
        </is>
      </c>
      <c r="C627">
        <f>"25-1065"</f>
        <v/>
      </c>
    </row>
    <row r="628">
      <c r="A628" s="1" t="n">
        <v>626</v>
      </c>
      <c r="B628" t="inlineStr">
        <is>
          <t>Political scientists</t>
        </is>
      </c>
      <c r="C628">
        <f>"19-3094"</f>
        <v/>
      </c>
    </row>
    <row r="629">
      <c r="A629" s="1" t="n">
        <v>627</v>
      </c>
      <c r="B629" t="inlineStr">
        <is>
          <t>Postal service clerks</t>
        </is>
      </c>
      <c r="C629">
        <f>"43-5051"</f>
        <v/>
      </c>
    </row>
    <row r="630">
      <c r="A630" s="1" t="n">
        <v>628</v>
      </c>
      <c r="B630" t="inlineStr">
        <is>
          <t>Postal service mail carriers</t>
        </is>
      </c>
      <c r="C630">
        <f>"43-5052"</f>
        <v/>
      </c>
    </row>
    <row r="631">
      <c r="A631" s="1" t="n">
        <v>629</v>
      </c>
      <c r="B631" t="inlineStr">
        <is>
          <t>Postal service mail sorters, processors, and processing machine operators</t>
        </is>
      </c>
      <c r="C631">
        <f>"43-5053"</f>
        <v/>
      </c>
    </row>
    <row r="632">
      <c r="A632" s="1" t="n">
        <v>630</v>
      </c>
      <c r="B632" t="inlineStr">
        <is>
          <t>Postmasters and mail superintendents</t>
        </is>
      </c>
      <c r="C632">
        <f>"11-9131"</f>
        <v/>
      </c>
    </row>
    <row r="633">
      <c r="A633" s="1" t="n">
        <v>631</v>
      </c>
      <c r="B633" t="inlineStr">
        <is>
          <t>Postsecondary teachers, all other</t>
        </is>
      </c>
      <c r="C633">
        <f>"25-1199"</f>
        <v/>
      </c>
    </row>
    <row r="634">
      <c r="A634" s="1" t="n">
        <v>632</v>
      </c>
      <c r="B634" t="inlineStr">
        <is>
          <t>Pourers and casters, metal</t>
        </is>
      </c>
      <c r="C634">
        <f>"51-4052"</f>
        <v/>
      </c>
    </row>
    <row r="635">
      <c r="A635" s="1" t="n">
        <v>633</v>
      </c>
      <c r="B635" t="inlineStr">
        <is>
          <t>Power distributors and dispatchers</t>
        </is>
      </c>
      <c r="C635">
        <f>"51-8012"</f>
        <v/>
      </c>
    </row>
    <row r="636">
      <c r="A636" s="1" t="n">
        <v>634</v>
      </c>
      <c r="B636" t="inlineStr">
        <is>
          <t>Power plant operators</t>
        </is>
      </c>
      <c r="C636">
        <f>"51-8013"</f>
        <v/>
      </c>
    </row>
    <row r="637">
      <c r="A637" s="1" t="n">
        <v>635</v>
      </c>
      <c r="B637" t="inlineStr">
        <is>
          <t>Precision instrument and equipment repairers, all other</t>
        </is>
      </c>
      <c r="C637">
        <f>"49-9069"</f>
        <v/>
      </c>
    </row>
    <row r="638">
      <c r="A638" s="1" t="n">
        <v>636</v>
      </c>
      <c r="B638" t="inlineStr">
        <is>
          <t>Prepress technicians and workers</t>
        </is>
      </c>
      <c r="C638">
        <f>"51-5111"</f>
        <v/>
      </c>
    </row>
    <row r="639">
      <c r="A639" s="1" t="n">
        <v>637</v>
      </c>
      <c r="B639" t="inlineStr">
        <is>
          <t>Preschool teachers, except special education</t>
        </is>
      </c>
      <c r="C639">
        <f>"25-2011"</f>
        <v/>
      </c>
    </row>
    <row r="640">
      <c r="A640" s="1" t="n">
        <v>638</v>
      </c>
      <c r="B640" t="inlineStr">
        <is>
          <t>Pressers, textile, garment, and related materials</t>
        </is>
      </c>
      <c r="C640">
        <f>"51-6021"</f>
        <v/>
      </c>
    </row>
    <row r="641">
      <c r="A641" s="1" t="n">
        <v>639</v>
      </c>
      <c r="B641" t="inlineStr">
        <is>
          <t>Print binding and finishing workers</t>
        </is>
      </c>
      <c r="C641">
        <f>"51-5113"</f>
        <v/>
      </c>
    </row>
    <row r="642">
      <c r="A642" s="1" t="n">
        <v>640</v>
      </c>
      <c r="B642" t="inlineStr">
        <is>
          <t>Printing press operators</t>
        </is>
      </c>
      <c r="C642">
        <f>"51-5112"</f>
        <v/>
      </c>
    </row>
    <row r="643">
      <c r="A643" s="1" t="n">
        <v>641</v>
      </c>
      <c r="B643" t="inlineStr">
        <is>
          <t>Private detectives and investigators</t>
        </is>
      </c>
      <c r="C643">
        <f>"33-9021"</f>
        <v/>
      </c>
    </row>
    <row r="644">
      <c r="A644" s="1" t="n">
        <v>642</v>
      </c>
      <c r="B644" t="inlineStr">
        <is>
          <t>Probation officers and correctional treatment specialists</t>
        </is>
      </c>
      <c r="C644">
        <f>"21-1092"</f>
        <v/>
      </c>
    </row>
    <row r="645">
      <c r="A645" s="1" t="n">
        <v>643</v>
      </c>
      <c r="B645" t="inlineStr">
        <is>
          <t>Procurement clerks</t>
        </is>
      </c>
      <c r="C645">
        <f>"43-3061"</f>
        <v/>
      </c>
    </row>
    <row r="646">
      <c r="A646" s="1" t="n">
        <v>644</v>
      </c>
      <c r="B646" t="inlineStr">
        <is>
          <t>Producers and directors</t>
        </is>
      </c>
      <c r="C646">
        <f>"27-2012"</f>
        <v/>
      </c>
    </row>
    <row r="647">
      <c r="A647" s="1" t="n">
        <v>645</v>
      </c>
      <c r="B647" t="inlineStr">
        <is>
          <t>Production workers, all other</t>
        </is>
      </c>
      <c r="C647">
        <f>"51-9199"</f>
        <v/>
      </c>
    </row>
    <row r="648">
      <c r="A648" s="1" t="n">
        <v>646</v>
      </c>
      <c r="B648" t="inlineStr">
        <is>
          <t>Production, planning, and expediting clerks</t>
        </is>
      </c>
      <c r="C648">
        <f>"43-5061"</f>
        <v/>
      </c>
    </row>
    <row r="649">
      <c r="A649" s="1" t="n">
        <v>647</v>
      </c>
      <c r="B649" t="inlineStr">
        <is>
          <t>Project management specialists</t>
        </is>
      </c>
      <c r="C649">
        <f>"13-1082"</f>
        <v/>
      </c>
    </row>
    <row r="650">
      <c r="A650" s="1" t="n">
        <v>648</v>
      </c>
      <c r="B650" t="inlineStr">
        <is>
          <t>Proofreaders and copy markers</t>
        </is>
      </c>
      <c r="C650">
        <f>"43-9081"</f>
        <v/>
      </c>
    </row>
    <row r="651">
      <c r="A651" s="1" t="n">
        <v>649</v>
      </c>
      <c r="B651" t="inlineStr">
        <is>
          <t>Property appraisers and assessors</t>
        </is>
      </c>
      <c r="C651">
        <f>"13-2020"</f>
        <v/>
      </c>
    </row>
    <row r="652">
      <c r="A652" s="1" t="n">
        <v>650</v>
      </c>
      <c r="B652" t="inlineStr">
        <is>
          <t>Property, real estate, and community association managers</t>
        </is>
      </c>
      <c r="C652">
        <f>"11-9141"</f>
        <v/>
      </c>
    </row>
    <row r="653">
      <c r="A653" s="1" t="n">
        <v>651</v>
      </c>
      <c r="B653" t="inlineStr">
        <is>
          <t>Protective service workers, all other</t>
        </is>
      </c>
      <c r="C653">
        <f>"33-9099"</f>
        <v/>
      </c>
    </row>
    <row r="654">
      <c r="A654" s="1" t="n">
        <v>652</v>
      </c>
      <c r="B654" t="inlineStr">
        <is>
          <t>Psychiatric aides</t>
        </is>
      </c>
      <c r="C654">
        <f>"31-1133"</f>
        <v/>
      </c>
    </row>
    <row r="655">
      <c r="A655" s="1" t="n">
        <v>653</v>
      </c>
      <c r="B655" t="inlineStr">
        <is>
          <t>Psychiatric technicians</t>
        </is>
      </c>
      <c r="C655">
        <f>"29-2053"</f>
        <v/>
      </c>
    </row>
    <row r="656">
      <c r="A656" s="1" t="n">
        <v>654</v>
      </c>
      <c r="B656" t="inlineStr">
        <is>
          <t>Psychiatrists</t>
        </is>
      </c>
      <c r="C656">
        <f>"29-1223"</f>
        <v/>
      </c>
    </row>
    <row r="657">
      <c r="A657" s="1" t="n">
        <v>655</v>
      </c>
      <c r="B657" t="inlineStr">
        <is>
          <t>Psychologists, all other</t>
        </is>
      </c>
      <c r="C657">
        <f>"19-3039"</f>
        <v/>
      </c>
    </row>
    <row r="658">
      <c r="A658" s="1" t="n">
        <v>656</v>
      </c>
      <c r="B658" t="inlineStr">
        <is>
          <t>Psychology teachers, postsecondary</t>
        </is>
      </c>
      <c r="C658">
        <f>"25-1066"</f>
        <v/>
      </c>
    </row>
    <row r="659">
      <c r="A659" s="1" t="n">
        <v>657</v>
      </c>
      <c r="B659" t="inlineStr">
        <is>
          <t>Public relations managers</t>
        </is>
      </c>
      <c r="C659">
        <f>"11-2032"</f>
        <v/>
      </c>
    </row>
    <row r="660">
      <c r="A660" s="1" t="n">
        <v>658</v>
      </c>
      <c r="B660" t="inlineStr">
        <is>
          <t>Public relations specialists</t>
        </is>
      </c>
      <c r="C660">
        <f>"27-3031"</f>
        <v/>
      </c>
    </row>
    <row r="661">
      <c r="A661" s="1" t="n">
        <v>659</v>
      </c>
      <c r="B661" t="inlineStr">
        <is>
          <t>Public safety telecommunicators</t>
        </is>
      </c>
      <c r="C661">
        <f>"43-5031"</f>
        <v/>
      </c>
    </row>
    <row r="662">
      <c r="A662" s="1" t="n">
        <v>660</v>
      </c>
      <c r="B662" t="inlineStr">
        <is>
          <t>Pump operators, except wellhead pumpers</t>
        </is>
      </c>
      <c r="C662">
        <f>"53-7072"</f>
        <v/>
      </c>
    </row>
    <row r="663">
      <c r="A663" s="1" t="n">
        <v>661</v>
      </c>
      <c r="B663" t="inlineStr">
        <is>
          <t>Purchasing managers</t>
        </is>
      </c>
      <c r="C663">
        <f>"11-3061"</f>
        <v/>
      </c>
    </row>
    <row r="664">
      <c r="A664" s="1" t="n">
        <v>662</v>
      </c>
      <c r="B664" t="inlineStr">
        <is>
          <t>Radiation therapists</t>
        </is>
      </c>
      <c r="C664">
        <f>"29-1124"</f>
        <v/>
      </c>
    </row>
    <row r="665">
      <c r="A665" s="1" t="n">
        <v>663</v>
      </c>
      <c r="B665" t="inlineStr">
        <is>
          <t>Radio, cellular, and tower equipment installers and repairers</t>
        </is>
      </c>
      <c r="C665">
        <f>"49-2021"</f>
        <v/>
      </c>
    </row>
    <row r="666">
      <c r="A666" s="1" t="n">
        <v>664</v>
      </c>
      <c r="B666" t="inlineStr">
        <is>
          <t>Radiologic technologists and technicians</t>
        </is>
      </c>
      <c r="C666">
        <f>"29-2034"</f>
        <v/>
      </c>
    </row>
    <row r="667">
      <c r="A667" s="1" t="n">
        <v>665</v>
      </c>
      <c r="B667" t="inlineStr">
        <is>
          <t>Radiologists</t>
        </is>
      </c>
      <c r="C667">
        <f>"29-1224"</f>
        <v/>
      </c>
    </row>
    <row r="668">
      <c r="A668" s="1" t="n">
        <v>666</v>
      </c>
      <c r="B668" t="inlineStr">
        <is>
          <t>Rail car repairers</t>
        </is>
      </c>
      <c r="C668">
        <f>"49-3043"</f>
        <v/>
      </c>
    </row>
    <row r="669">
      <c r="A669" s="1" t="n">
        <v>667</v>
      </c>
      <c r="B669" t="inlineStr">
        <is>
          <t>Rail transportation workers, all other</t>
        </is>
      </c>
      <c r="C669">
        <f>"53-4099"</f>
        <v/>
      </c>
    </row>
    <row r="670">
      <c r="A670" s="1" t="n">
        <v>668</v>
      </c>
      <c r="B670" t="inlineStr">
        <is>
          <t>Rail yard engineers, dinkey operators, and hostlers</t>
        </is>
      </c>
      <c r="C670">
        <f>"53-4013"</f>
        <v/>
      </c>
    </row>
    <row r="671">
      <c r="A671" s="1" t="n">
        <v>669</v>
      </c>
      <c r="B671" t="inlineStr">
        <is>
          <t>Rail-track laying and maintenance equipment operators</t>
        </is>
      </c>
      <c r="C671">
        <f>"47-4061"</f>
        <v/>
      </c>
    </row>
    <row r="672">
      <c r="A672" s="1" t="n">
        <v>670</v>
      </c>
      <c r="B672" t="inlineStr">
        <is>
          <t>Railroad brake, signal, and switch operators and locomotive firers</t>
        </is>
      </c>
      <c r="C672">
        <f>"53-4022"</f>
        <v/>
      </c>
    </row>
    <row r="673">
      <c r="A673" s="1" t="n">
        <v>671</v>
      </c>
      <c r="B673" t="inlineStr">
        <is>
          <t>Railroad conductors and yardmasters</t>
        </is>
      </c>
      <c r="C673">
        <f>"53-4031"</f>
        <v/>
      </c>
    </row>
    <row r="674">
      <c r="A674" s="1" t="n">
        <v>672</v>
      </c>
      <c r="B674" t="inlineStr">
        <is>
          <t>Real estate brokers</t>
        </is>
      </c>
      <c r="C674">
        <f>"41-9021"</f>
        <v/>
      </c>
    </row>
    <row r="675">
      <c r="A675" s="1" t="n">
        <v>673</v>
      </c>
      <c r="B675" t="inlineStr">
        <is>
          <t>Real estate sales agents</t>
        </is>
      </c>
      <c r="C675">
        <f>"41-9022"</f>
        <v/>
      </c>
    </row>
    <row r="676">
      <c r="A676" s="1" t="n">
        <v>674</v>
      </c>
      <c r="B676" t="inlineStr">
        <is>
          <t>Receptionists and information clerks</t>
        </is>
      </c>
      <c r="C676">
        <f>"43-4171"</f>
        <v/>
      </c>
    </row>
    <row r="677">
      <c r="A677" s="1" t="n">
        <v>675</v>
      </c>
      <c r="B677" t="inlineStr">
        <is>
          <t>Recreation and fitness studies teachers, postsecondary</t>
        </is>
      </c>
      <c r="C677">
        <f>"25-1193"</f>
        <v/>
      </c>
    </row>
    <row r="678">
      <c r="A678" s="1" t="n">
        <v>676</v>
      </c>
      <c r="B678" t="inlineStr">
        <is>
          <t>Recreation workers</t>
        </is>
      </c>
      <c r="C678">
        <f>"39-9032"</f>
        <v/>
      </c>
    </row>
    <row r="679">
      <c r="A679" s="1" t="n">
        <v>677</v>
      </c>
      <c r="B679" t="inlineStr">
        <is>
          <t>Recreational therapists</t>
        </is>
      </c>
      <c r="C679">
        <f>"29-1125"</f>
        <v/>
      </c>
    </row>
    <row r="680">
      <c r="A680" s="1" t="n">
        <v>678</v>
      </c>
      <c r="B680" t="inlineStr">
        <is>
          <t>Recreational vehicle service technicians</t>
        </is>
      </c>
      <c r="C680">
        <f>"49-3092"</f>
        <v/>
      </c>
    </row>
    <row r="681">
      <c r="A681" s="1" t="n">
        <v>679</v>
      </c>
      <c r="B681" t="inlineStr">
        <is>
          <t>Refractory materials repairers, except brickmasons</t>
        </is>
      </c>
      <c r="C681">
        <f>"49-9045"</f>
        <v/>
      </c>
    </row>
    <row r="682">
      <c r="A682" s="1" t="n">
        <v>680</v>
      </c>
      <c r="B682" t="inlineStr">
        <is>
          <t>Refuse and recyclable material collectors</t>
        </is>
      </c>
      <c r="C682">
        <f>"53-7081"</f>
        <v/>
      </c>
    </row>
    <row r="683">
      <c r="A683" s="1" t="n">
        <v>681</v>
      </c>
      <c r="B683" t="inlineStr">
        <is>
          <t>Registered nurses</t>
        </is>
      </c>
      <c r="C683">
        <f>"29-1141"</f>
        <v/>
      </c>
    </row>
    <row r="684">
      <c r="A684" s="1" t="n">
        <v>682</v>
      </c>
      <c r="B684" t="inlineStr">
        <is>
          <t>Rehabilitation counselors</t>
        </is>
      </c>
      <c r="C684">
        <f>"21-1015"</f>
        <v/>
      </c>
    </row>
    <row r="685">
      <c r="A685" s="1" t="n">
        <v>683</v>
      </c>
      <c r="B685" t="inlineStr">
        <is>
          <t>Reinforcing iron and rebar workers</t>
        </is>
      </c>
      <c r="C685">
        <f>"47-2171"</f>
        <v/>
      </c>
    </row>
    <row r="686">
      <c r="A686" s="1" t="n">
        <v>684</v>
      </c>
      <c r="B686" t="inlineStr">
        <is>
          <t>Religious workers, all other</t>
        </is>
      </c>
      <c r="C686">
        <f>"21-2099"</f>
        <v/>
      </c>
    </row>
    <row r="687">
      <c r="A687" s="1" t="n">
        <v>685</v>
      </c>
      <c r="B687" t="inlineStr">
        <is>
          <t>Reservation and transportation ticket agents and travel clerks</t>
        </is>
      </c>
      <c r="C687">
        <f>"43-4181"</f>
        <v/>
      </c>
    </row>
    <row r="688">
      <c r="A688" s="1" t="n">
        <v>686</v>
      </c>
      <c r="B688" t="inlineStr">
        <is>
          <t>Residential advisors</t>
        </is>
      </c>
      <c r="C688">
        <f>"39-9041"</f>
        <v/>
      </c>
    </row>
    <row r="689">
      <c r="A689" s="1" t="n">
        <v>687</v>
      </c>
      <c r="B689" t="inlineStr">
        <is>
          <t>Respiratory therapists</t>
        </is>
      </c>
      <c r="C689">
        <f>"29-1126"</f>
        <v/>
      </c>
    </row>
    <row r="690">
      <c r="A690" s="1" t="n">
        <v>688</v>
      </c>
      <c r="B690" t="inlineStr">
        <is>
          <t>Retail salespersons</t>
        </is>
      </c>
      <c r="C690">
        <f>"41-2031"</f>
        <v/>
      </c>
    </row>
    <row r="691">
      <c r="A691" s="1" t="n">
        <v>689</v>
      </c>
      <c r="B691" t="inlineStr">
        <is>
          <t>Riggers</t>
        </is>
      </c>
      <c r="C691">
        <f>"49-9096"</f>
        <v/>
      </c>
    </row>
    <row r="692">
      <c r="A692" s="1" t="n">
        <v>690</v>
      </c>
      <c r="B692" t="inlineStr">
        <is>
          <t>Rock splitters, quarry</t>
        </is>
      </c>
      <c r="C692">
        <f>"47-5051"</f>
        <v/>
      </c>
    </row>
    <row r="693">
      <c r="A693" s="1" t="n">
        <v>691</v>
      </c>
      <c r="B693" t="inlineStr">
        <is>
          <t>Rolling machine setters, operators, and tenders, metal and plastic</t>
        </is>
      </c>
      <c r="C693">
        <f>"51-4023"</f>
        <v/>
      </c>
    </row>
    <row r="694">
      <c r="A694" s="1" t="n">
        <v>692</v>
      </c>
      <c r="B694" t="inlineStr">
        <is>
          <t>Roof bolters, mining</t>
        </is>
      </c>
      <c r="C694">
        <f>"47-5043"</f>
        <v/>
      </c>
    </row>
    <row r="695">
      <c r="A695" s="1" t="n">
        <v>693</v>
      </c>
      <c r="B695" t="inlineStr">
        <is>
          <t>Roofers</t>
        </is>
      </c>
      <c r="C695">
        <f>"47-2181"</f>
        <v/>
      </c>
    </row>
    <row r="696">
      <c r="A696" s="1" t="n">
        <v>694</v>
      </c>
      <c r="B696" t="inlineStr">
        <is>
          <t>Rotary drill operators, oil and gas</t>
        </is>
      </c>
      <c r="C696">
        <f>"47-5012"</f>
        <v/>
      </c>
    </row>
    <row r="697">
      <c r="A697" s="1" t="n">
        <v>695</v>
      </c>
      <c r="B697" t="inlineStr">
        <is>
          <t>Roustabouts, oil and gas</t>
        </is>
      </c>
      <c r="C697">
        <f>"47-5071"</f>
        <v/>
      </c>
    </row>
    <row r="698">
      <c r="A698" s="1" t="n">
        <v>696</v>
      </c>
      <c r="B698" t="inlineStr">
        <is>
          <t>Sailors and marine oilers</t>
        </is>
      </c>
      <c r="C698">
        <f>"53-5011"</f>
        <v/>
      </c>
    </row>
    <row r="699">
      <c r="A699" s="1" t="n">
        <v>697</v>
      </c>
      <c r="B699" t="inlineStr">
        <is>
          <t>Sales and related workers, all other</t>
        </is>
      </c>
      <c r="C699">
        <f>"41-9099"</f>
        <v/>
      </c>
    </row>
    <row r="700">
      <c r="A700" s="1" t="n">
        <v>698</v>
      </c>
      <c r="B700" t="inlineStr">
        <is>
          <t>Sales engineers</t>
        </is>
      </c>
      <c r="C700">
        <f>"41-9031"</f>
        <v/>
      </c>
    </row>
    <row r="701">
      <c r="A701" s="1" t="n">
        <v>699</v>
      </c>
      <c r="B701" t="inlineStr">
        <is>
          <t>Sales managers</t>
        </is>
      </c>
      <c r="C701">
        <f>"11-2022"</f>
        <v/>
      </c>
    </row>
    <row r="702">
      <c r="A702" s="1" t="n">
        <v>700</v>
      </c>
      <c r="B702" t="inlineStr">
        <is>
          <t>Sales representatives of services, except advertising, insurance, financial services, and travel</t>
        </is>
      </c>
      <c r="C702">
        <f>"41-3091"</f>
        <v/>
      </c>
    </row>
    <row r="703">
      <c r="A703" s="1" t="n">
        <v>701</v>
      </c>
      <c r="B703" t="inlineStr">
        <is>
          <t>Sales representatives, wholesale and manufacturing, except technical and scientific products</t>
        </is>
      </c>
      <c r="C703">
        <f>"41-4012"</f>
        <v/>
      </c>
    </row>
    <row r="704">
      <c r="A704" s="1" t="n">
        <v>702</v>
      </c>
      <c r="B704" t="inlineStr">
        <is>
          <t>Sales representatives, wholesale and manufacturing, technical and scientific products</t>
        </is>
      </c>
      <c r="C704">
        <f>"41-4011"</f>
        <v/>
      </c>
    </row>
    <row r="705">
      <c r="A705" s="1" t="n">
        <v>703</v>
      </c>
      <c r="B705" t="inlineStr">
        <is>
          <t>Sawing machine setters, operators, and tenders, wood</t>
        </is>
      </c>
      <c r="C705">
        <f>"51-7041"</f>
        <v/>
      </c>
    </row>
    <row r="706">
      <c r="A706" s="1" t="n">
        <v>704</v>
      </c>
      <c r="B706" t="inlineStr">
        <is>
          <t>School bus monitors</t>
        </is>
      </c>
      <c r="C706">
        <f>"33-9094"</f>
        <v/>
      </c>
    </row>
    <row r="707">
      <c r="A707" s="1" t="n">
        <v>705</v>
      </c>
      <c r="B707" t="inlineStr">
        <is>
          <t>School psychologists</t>
        </is>
      </c>
      <c r="C707">
        <f>"19-3034"</f>
        <v/>
      </c>
    </row>
    <row r="708">
      <c r="A708" s="1" t="n">
        <v>706</v>
      </c>
      <c r="B708" t="inlineStr">
        <is>
          <t>Secondary school teachers, except special and career/technical education</t>
        </is>
      </c>
      <c r="C708">
        <f>"25-2031"</f>
        <v/>
      </c>
    </row>
    <row r="709">
      <c r="A709" s="1" t="n">
        <v>707</v>
      </c>
      <c r="B709" t="inlineStr">
        <is>
          <t>Secretaries and administrative assistants, except legal, medical, and executive</t>
        </is>
      </c>
      <c r="C709">
        <f>"43-6014"</f>
        <v/>
      </c>
    </row>
    <row r="710">
      <c r="A710" s="1" t="n">
        <v>708</v>
      </c>
      <c r="B710" t="inlineStr">
        <is>
          <t>Securities, commodities, and financial services sales agents</t>
        </is>
      </c>
      <c r="C710">
        <f>"41-3031"</f>
        <v/>
      </c>
    </row>
    <row r="711">
      <c r="A711" s="1" t="n">
        <v>709</v>
      </c>
      <c r="B711" t="inlineStr">
        <is>
          <t>Security and fire alarm systems installers</t>
        </is>
      </c>
      <c r="C711">
        <f>"49-2098"</f>
        <v/>
      </c>
    </row>
    <row r="712">
      <c r="A712" s="1" t="n">
        <v>710</v>
      </c>
      <c r="B712" t="inlineStr">
        <is>
          <t>Security guards</t>
        </is>
      </c>
      <c r="C712">
        <f>"33-9032"</f>
        <v/>
      </c>
    </row>
    <row r="713">
      <c r="A713" s="1" t="n">
        <v>711</v>
      </c>
      <c r="B713" t="inlineStr">
        <is>
          <t>Self-enrichment teachers</t>
        </is>
      </c>
      <c r="C713">
        <f>"25-3021"</f>
        <v/>
      </c>
    </row>
    <row r="714">
      <c r="A714" s="1" t="n">
        <v>712</v>
      </c>
      <c r="B714" t="inlineStr">
        <is>
          <t>Semiconductor processing technicians</t>
        </is>
      </c>
      <c r="C714">
        <f>"51-9141"</f>
        <v/>
      </c>
    </row>
    <row r="715">
      <c r="A715" s="1" t="n">
        <v>713</v>
      </c>
      <c r="B715" t="inlineStr">
        <is>
          <t>Separating, filtering, clarifying, precipitating, and still machine setters, operators, and tenders</t>
        </is>
      </c>
      <c r="C715">
        <f>"51-9012"</f>
        <v/>
      </c>
    </row>
    <row r="716">
      <c r="A716" s="1" t="n">
        <v>714</v>
      </c>
      <c r="B716" t="inlineStr">
        <is>
          <t>Septic tank servicers and sewer pipe cleaners</t>
        </is>
      </c>
      <c r="C716">
        <f>"47-4071"</f>
        <v/>
      </c>
    </row>
    <row r="717">
      <c r="A717" s="1" t="n">
        <v>715</v>
      </c>
      <c r="B717" t="inlineStr">
        <is>
          <t>Service unit operators, oil and gas</t>
        </is>
      </c>
      <c r="C717">
        <f>"47-5013"</f>
        <v/>
      </c>
    </row>
    <row r="718">
      <c r="A718" s="1" t="n">
        <v>716</v>
      </c>
      <c r="B718" t="inlineStr">
        <is>
          <t>Set and exhibit designers</t>
        </is>
      </c>
      <c r="C718">
        <f>"27-1027"</f>
        <v/>
      </c>
    </row>
    <row r="719">
      <c r="A719" s="1" t="n">
        <v>717</v>
      </c>
      <c r="B719" t="inlineStr">
        <is>
          <t>Sewers, hand</t>
        </is>
      </c>
      <c r="C719">
        <f>"51-6051"</f>
        <v/>
      </c>
    </row>
    <row r="720">
      <c r="A720" s="1" t="n">
        <v>718</v>
      </c>
      <c r="B720" t="inlineStr">
        <is>
          <t>Sewing machine operators</t>
        </is>
      </c>
      <c r="C720">
        <f>"51-6031"</f>
        <v/>
      </c>
    </row>
    <row r="721">
      <c r="A721" s="1" t="n">
        <v>719</v>
      </c>
      <c r="B721" t="inlineStr">
        <is>
          <t>Shampooers</t>
        </is>
      </c>
      <c r="C721">
        <f>"39-5093"</f>
        <v/>
      </c>
    </row>
    <row r="722">
      <c r="A722" s="1" t="n">
        <v>720</v>
      </c>
      <c r="B722" t="inlineStr">
        <is>
          <t>Sheet metal workers</t>
        </is>
      </c>
      <c r="C722">
        <f>"47-2211"</f>
        <v/>
      </c>
    </row>
    <row r="723">
      <c r="A723" s="1" t="n">
        <v>721</v>
      </c>
      <c r="B723" t="inlineStr">
        <is>
          <t>Ship engineers</t>
        </is>
      </c>
      <c r="C723">
        <f>"53-5031"</f>
        <v/>
      </c>
    </row>
    <row r="724">
      <c r="A724" s="1" t="n">
        <v>722</v>
      </c>
      <c r="B724" t="inlineStr">
        <is>
          <t>Shipping, receiving, and inventory clerks</t>
        </is>
      </c>
      <c r="C724">
        <f>"43-5071"</f>
        <v/>
      </c>
    </row>
    <row r="725">
      <c r="A725" s="1" t="n">
        <v>723</v>
      </c>
      <c r="B725" t="inlineStr">
        <is>
          <t>Shoe and leather workers and repairers</t>
        </is>
      </c>
      <c r="C725">
        <f>"51-6041"</f>
        <v/>
      </c>
    </row>
    <row r="726">
      <c r="A726" s="1" t="n">
        <v>724</v>
      </c>
      <c r="B726" t="inlineStr">
        <is>
          <t>Shoe machine operators and tenders</t>
        </is>
      </c>
      <c r="C726">
        <f>"51-6042"</f>
        <v/>
      </c>
    </row>
    <row r="727">
      <c r="A727" s="1" t="n">
        <v>725</v>
      </c>
      <c r="B727" t="inlineStr">
        <is>
          <t>Shuttle drivers and chauffeurs</t>
        </is>
      </c>
      <c r="C727">
        <f>"53-3053"</f>
        <v/>
      </c>
    </row>
    <row r="728">
      <c r="A728" s="1" t="n">
        <v>726</v>
      </c>
      <c r="B728" t="inlineStr">
        <is>
          <t>Signal and track switch repairers</t>
        </is>
      </c>
      <c r="C728">
        <f>"49-9097"</f>
        <v/>
      </c>
    </row>
    <row r="729">
      <c r="A729" s="1" t="n">
        <v>727</v>
      </c>
      <c r="B729" t="inlineStr">
        <is>
          <t>Skincare specialists</t>
        </is>
      </c>
      <c r="C729">
        <f>"39-5094"</f>
        <v/>
      </c>
    </row>
    <row r="730">
      <c r="A730" s="1" t="n">
        <v>728</v>
      </c>
      <c r="B730" t="inlineStr">
        <is>
          <t>Slaughterers and meat packers</t>
        </is>
      </c>
      <c r="C730">
        <f>"51-3023"</f>
        <v/>
      </c>
    </row>
    <row r="731">
      <c r="A731" s="1" t="n">
        <v>729</v>
      </c>
      <c r="B731" t="inlineStr">
        <is>
          <t>Social and community service managers</t>
        </is>
      </c>
      <c r="C731">
        <f>"11-9151"</f>
        <v/>
      </c>
    </row>
    <row r="732">
      <c r="A732" s="1" t="n">
        <v>730</v>
      </c>
      <c r="B732" t="inlineStr">
        <is>
          <t>Social and human service assistants</t>
        </is>
      </c>
      <c r="C732">
        <f>"21-1093"</f>
        <v/>
      </c>
    </row>
    <row r="733">
      <c r="A733" s="1" t="n">
        <v>731</v>
      </c>
      <c r="B733" t="inlineStr">
        <is>
          <t>Social science research assistants</t>
        </is>
      </c>
      <c r="C733">
        <f>"19-4061"</f>
        <v/>
      </c>
    </row>
    <row r="734">
      <c r="A734" s="1" t="n">
        <v>732</v>
      </c>
      <c r="B734" t="inlineStr">
        <is>
          <t>Social sciences teachers, postsecondary, all other</t>
        </is>
      </c>
      <c r="C734">
        <f>"25-1069"</f>
        <v/>
      </c>
    </row>
    <row r="735">
      <c r="A735" s="1" t="n">
        <v>733</v>
      </c>
      <c r="B735" t="inlineStr">
        <is>
          <t>Social scientists and related workers, all other</t>
        </is>
      </c>
      <c r="C735">
        <f>"19-3099"</f>
        <v/>
      </c>
    </row>
    <row r="736">
      <c r="A736" s="1" t="n">
        <v>734</v>
      </c>
      <c r="B736" t="inlineStr">
        <is>
          <t>Social work teachers, postsecondary</t>
        </is>
      </c>
      <c r="C736">
        <f>"25-1113"</f>
        <v/>
      </c>
    </row>
    <row r="737">
      <c r="A737" s="1" t="n">
        <v>735</v>
      </c>
      <c r="B737" t="inlineStr">
        <is>
          <t>Social workers, all other</t>
        </is>
      </c>
      <c r="C737">
        <f>"21-1029"</f>
        <v/>
      </c>
    </row>
    <row r="738">
      <c r="A738" s="1" t="n">
        <v>736</v>
      </c>
      <c r="B738" t="inlineStr">
        <is>
          <t>Sociologists</t>
        </is>
      </c>
      <c r="C738">
        <f>"19-3041"</f>
        <v/>
      </c>
    </row>
    <row r="739">
      <c r="A739" s="1" t="n">
        <v>737</v>
      </c>
      <c r="B739" t="inlineStr">
        <is>
          <t>Sociology teachers, postsecondary</t>
        </is>
      </c>
      <c r="C739">
        <f>"25-1067"</f>
        <v/>
      </c>
    </row>
    <row r="740">
      <c r="A740" s="1" t="n">
        <v>738</v>
      </c>
      <c r="B740" t="inlineStr">
        <is>
          <t>Software developers</t>
        </is>
      </c>
      <c r="C740">
        <f>"15-1252"</f>
        <v/>
      </c>
    </row>
    <row r="741">
      <c r="A741" s="1" t="n">
        <v>739</v>
      </c>
      <c r="B741" t="inlineStr">
        <is>
          <t>Software quality assurance analysts and testers</t>
        </is>
      </c>
      <c r="C741">
        <f>"15-1253"</f>
        <v/>
      </c>
    </row>
    <row r="742">
      <c r="A742" s="1" t="n">
        <v>740</v>
      </c>
      <c r="B742" t="inlineStr">
        <is>
          <t>Soil and plant scientists</t>
        </is>
      </c>
      <c r="C742">
        <f>"19-1013"</f>
        <v/>
      </c>
    </row>
    <row r="743">
      <c r="A743" s="1" t="n">
        <v>741</v>
      </c>
      <c r="B743" t="inlineStr">
        <is>
          <t>Solar photovoltaic installers</t>
        </is>
      </c>
      <c r="C743">
        <f>"47-2231"</f>
        <v/>
      </c>
    </row>
    <row r="744">
      <c r="A744" s="1" t="n">
        <v>742</v>
      </c>
      <c r="B744" t="inlineStr">
        <is>
          <t>Sound engineering technicians</t>
        </is>
      </c>
      <c r="C744">
        <f>"27-4014"</f>
        <v/>
      </c>
    </row>
    <row r="745">
      <c r="A745" s="1" t="n">
        <v>743</v>
      </c>
      <c r="B745" t="inlineStr">
        <is>
          <t>Special education teachers, all other</t>
        </is>
      </c>
      <c r="C745">
        <f>"25-2059"</f>
        <v/>
      </c>
    </row>
    <row r="746">
      <c r="A746" s="1" t="n">
        <v>744</v>
      </c>
      <c r="B746" t="inlineStr">
        <is>
          <t>Special education teachers, kindergarten and elementary school</t>
        </is>
      </c>
      <c r="C746">
        <f>"25-2052"</f>
        <v/>
      </c>
    </row>
    <row r="747">
      <c r="A747" s="1" t="n">
        <v>745</v>
      </c>
      <c r="B747" t="inlineStr">
        <is>
          <t>Special education teachers, middle school</t>
        </is>
      </c>
      <c r="C747">
        <f>"25-2057"</f>
        <v/>
      </c>
    </row>
    <row r="748">
      <c r="A748" s="1" t="n">
        <v>746</v>
      </c>
      <c r="B748" t="inlineStr">
        <is>
          <t>Special education teachers, preschool</t>
        </is>
      </c>
      <c r="C748">
        <f>"25-2051"</f>
        <v/>
      </c>
    </row>
    <row r="749">
      <c r="A749" s="1" t="n">
        <v>747</v>
      </c>
      <c r="B749" t="inlineStr">
        <is>
          <t>Special education teachers, secondary school</t>
        </is>
      </c>
      <c r="C749">
        <f>"25-2058"</f>
        <v/>
      </c>
    </row>
    <row r="750">
      <c r="A750" s="1" t="n">
        <v>748</v>
      </c>
      <c r="B750" t="inlineStr">
        <is>
          <t>Special effects artists and animators</t>
        </is>
      </c>
      <c r="C750">
        <f>"27-1014"</f>
        <v/>
      </c>
    </row>
    <row r="751">
      <c r="A751" s="1" t="n">
        <v>749</v>
      </c>
      <c r="B751" t="inlineStr">
        <is>
          <t>Speech-language pathologists</t>
        </is>
      </c>
      <c r="C751">
        <f>"29-1127"</f>
        <v/>
      </c>
    </row>
    <row r="752">
      <c r="A752" s="1" t="n">
        <v>750</v>
      </c>
      <c r="B752" t="inlineStr">
        <is>
          <t>Stationary engineers and boiler operators</t>
        </is>
      </c>
      <c r="C752">
        <f>"51-8021"</f>
        <v/>
      </c>
    </row>
    <row r="753">
      <c r="A753" s="1" t="n">
        <v>751</v>
      </c>
      <c r="B753" t="inlineStr">
        <is>
          <t>Statistical assistants</t>
        </is>
      </c>
      <c r="C753">
        <f>"43-9111"</f>
        <v/>
      </c>
    </row>
    <row r="754">
      <c r="A754" s="1" t="n">
        <v>752</v>
      </c>
      <c r="B754" t="inlineStr">
        <is>
          <t>Statisticians</t>
        </is>
      </c>
      <c r="C754">
        <f>"15-2041"</f>
        <v/>
      </c>
    </row>
    <row r="755">
      <c r="A755" s="1" t="n">
        <v>753</v>
      </c>
      <c r="B755" t="inlineStr">
        <is>
          <t>Stockers and order fillers</t>
        </is>
      </c>
      <c r="C755">
        <f>"53-7065"</f>
        <v/>
      </c>
    </row>
    <row r="756">
      <c r="A756" s="1" t="n">
        <v>754</v>
      </c>
      <c r="B756" t="inlineStr">
        <is>
          <t>Stonemasons</t>
        </is>
      </c>
      <c r="C756">
        <f>"47-2022"</f>
        <v/>
      </c>
    </row>
    <row r="757">
      <c r="A757" s="1" t="n">
        <v>755</v>
      </c>
      <c r="B757" t="inlineStr">
        <is>
          <t>Structural iron and steel workers</t>
        </is>
      </c>
      <c r="C757">
        <f>"47-2221"</f>
        <v/>
      </c>
    </row>
    <row r="758">
      <c r="A758" s="1" t="n">
        <v>756</v>
      </c>
      <c r="B758" t="inlineStr">
        <is>
          <t>Structural metal fabricators and fitters</t>
        </is>
      </c>
      <c r="C758">
        <f>"51-2041"</f>
        <v/>
      </c>
    </row>
    <row r="759">
      <c r="A759" s="1" t="n">
        <v>757</v>
      </c>
      <c r="B759" t="inlineStr">
        <is>
          <t>Substance abuse, behavioral disorder, and mental health counselors</t>
        </is>
      </c>
      <c r="C759">
        <f>"21-1018"</f>
        <v/>
      </c>
    </row>
    <row r="760">
      <c r="A760" s="1" t="n">
        <v>758</v>
      </c>
      <c r="B760" t="inlineStr">
        <is>
          <t>Substitute teachers, short-term</t>
        </is>
      </c>
      <c r="C760">
        <f>"25-3031"</f>
        <v/>
      </c>
    </row>
    <row r="761">
      <c r="A761" s="1" t="n">
        <v>759</v>
      </c>
      <c r="B761" t="inlineStr">
        <is>
          <t>Subway and streetcar operators</t>
        </is>
      </c>
      <c r="C761">
        <f>"53-4041"</f>
        <v/>
      </c>
    </row>
    <row r="762">
      <c r="A762" s="1" t="n">
        <v>760</v>
      </c>
      <c r="B762" t="inlineStr">
        <is>
          <t>Surgeons, all other</t>
        </is>
      </c>
      <c r="C762">
        <f>"29-1249"</f>
        <v/>
      </c>
    </row>
    <row r="763">
      <c r="A763" s="1" t="n">
        <v>761</v>
      </c>
      <c r="B763" t="inlineStr">
        <is>
          <t>Surgical assistants</t>
        </is>
      </c>
      <c r="C763">
        <f>"29-9093"</f>
        <v/>
      </c>
    </row>
    <row r="764">
      <c r="A764" s="1" t="n">
        <v>762</v>
      </c>
      <c r="B764" t="inlineStr">
        <is>
          <t>Surgical technologists</t>
        </is>
      </c>
      <c r="C764">
        <f>"29-2055"</f>
        <v/>
      </c>
    </row>
    <row r="765">
      <c r="A765" s="1" t="n">
        <v>763</v>
      </c>
      <c r="B765" t="inlineStr">
        <is>
          <t>Survey researchers</t>
        </is>
      </c>
      <c r="C765">
        <f>"19-3022"</f>
        <v/>
      </c>
    </row>
    <row r="766">
      <c r="A766" s="1" t="n">
        <v>764</v>
      </c>
      <c r="B766" t="inlineStr">
        <is>
          <t>Surveying and mapping technicians</t>
        </is>
      </c>
      <c r="C766">
        <f>"17-3031"</f>
        <v/>
      </c>
    </row>
    <row r="767">
      <c r="A767" s="1" t="n">
        <v>765</v>
      </c>
      <c r="B767" t="inlineStr">
        <is>
          <t>Surveyors</t>
        </is>
      </c>
      <c r="C767">
        <f>"17-1022"</f>
        <v/>
      </c>
    </row>
    <row r="768">
      <c r="A768" s="1" t="n">
        <v>766</v>
      </c>
      <c r="B768" t="inlineStr">
        <is>
          <t>Switchboard operators, including answering service</t>
        </is>
      </c>
      <c r="C768">
        <f>"43-2011"</f>
        <v/>
      </c>
    </row>
    <row r="769">
      <c r="A769" s="1" t="n">
        <v>767</v>
      </c>
      <c r="B769" t="inlineStr">
        <is>
          <t>Tailors, dressmakers, and custom sewers</t>
        </is>
      </c>
      <c r="C769">
        <f>"51-6052"</f>
        <v/>
      </c>
    </row>
    <row r="770">
      <c r="A770" s="1" t="n">
        <v>768</v>
      </c>
      <c r="B770" t="inlineStr">
        <is>
          <t>Tank car, truck, and ship loaders</t>
        </is>
      </c>
      <c r="C770">
        <f>"53-7121"</f>
        <v/>
      </c>
    </row>
    <row r="771">
      <c r="A771" s="1" t="n">
        <v>769</v>
      </c>
      <c r="B771" t="inlineStr">
        <is>
          <t>Tapers</t>
        </is>
      </c>
      <c r="C771">
        <f>"47-2082"</f>
        <v/>
      </c>
    </row>
    <row r="772">
      <c r="A772" s="1" t="n">
        <v>770</v>
      </c>
      <c r="B772" t="inlineStr">
        <is>
          <t>Tax examiners and collectors, and revenue agents</t>
        </is>
      </c>
      <c r="C772">
        <f>"13-2081"</f>
        <v/>
      </c>
    </row>
    <row r="773">
      <c r="A773" s="1" t="n">
        <v>771</v>
      </c>
      <c r="B773" t="inlineStr">
        <is>
          <t>Tax preparers</t>
        </is>
      </c>
      <c r="C773">
        <f>"13-2082"</f>
        <v/>
      </c>
    </row>
    <row r="774">
      <c r="A774" s="1" t="n">
        <v>772</v>
      </c>
      <c r="B774" t="inlineStr">
        <is>
          <t>Taxi drivers</t>
        </is>
      </c>
      <c r="C774">
        <f>"53-3054"</f>
        <v/>
      </c>
    </row>
    <row r="775">
      <c r="A775" s="1" t="n">
        <v>773</v>
      </c>
      <c r="B775" t="inlineStr">
        <is>
          <t>Teachers and instructors, all other</t>
        </is>
      </c>
      <c r="C775">
        <f>"25-3099"</f>
        <v/>
      </c>
    </row>
    <row r="776">
      <c r="A776" s="1" t="n">
        <v>774</v>
      </c>
      <c r="B776" t="inlineStr">
        <is>
          <t>Teaching assistants, except postsecondary</t>
        </is>
      </c>
      <c r="C776">
        <f>"25-9045"</f>
        <v/>
      </c>
    </row>
    <row r="777">
      <c r="A777" s="1" t="n">
        <v>775</v>
      </c>
      <c r="B777" t="inlineStr">
        <is>
          <t>Teaching assistants, postsecondary</t>
        </is>
      </c>
      <c r="C777">
        <f>"25-9044"</f>
        <v/>
      </c>
    </row>
    <row r="778">
      <c r="A778" s="1" t="n">
        <v>776</v>
      </c>
      <c r="B778" t="inlineStr">
        <is>
          <t>Technical writers</t>
        </is>
      </c>
      <c r="C778">
        <f>"27-3042"</f>
        <v/>
      </c>
    </row>
    <row r="779">
      <c r="A779" s="1" t="n">
        <v>777</v>
      </c>
      <c r="B779" t="inlineStr">
        <is>
          <t>Telecommunications equipment installers and repairers, except line installers</t>
        </is>
      </c>
      <c r="C779">
        <f>"49-2022"</f>
        <v/>
      </c>
    </row>
    <row r="780">
      <c r="A780" s="1" t="n">
        <v>778</v>
      </c>
      <c r="B780" t="inlineStr">
        <is>
          <t>Telecommunications line installers and repairers</t>
        </is>
      </c>
      <c r="C780">
        <f>"49-9052"</f>
        <v/>
      </c>
    </row>
    <row r="781">
      <c r="A781" s="1" t="n">
        <v>779</v>
      </c>
      <c r="B781" t="inlineStr">
        <is>
          <t>Telemarketers</t>
        </is>
      </c>
      <c r="C781">
        <f>"41-9041"</f>
        <v/>
      </c>
    </row>
    <row r="782">
      <c r="A782" s="1" t="n">
        <v>780</v>
      </c>
      <c r="B782" t="inlineStr">
        <is>
          <t>Telephone operators</t>
        </is>
      </c>
      <c r="C782">
        <f>"43-2021"</f>
        <v/>
      </c>
    </row>
    <row r="783">
      <c r="A783" s="1" t="n">
        <v>781</v>
      </c>
      <c r="B783" t="inlineStr">
        <is>
          <t>Tellers</t>
        </is>
      </c>
      <c r="C783">
        <f>"43-3071"</f>
        <v/>
      </c>
    </row>
    <row r="784">
      <c r="A784" s="1" t="n">
        <v>782</v>
      </c>
      <c r="B784" t="inlineStr">
        <is>
          <t>Textile bleaching and dyeing machine operators and tenders</t>
        </is>
      </c>
      <c r="C784">
        <f>"51-6061"</f>
        <v/>
      </c>
    </row>
    <row r="785">
      <c r="A785" s="1" t="n">
        <v>783</v>
      </c>
      <c r="B785" t="inlineStr">
        <is>
          <t>Textile cutting machine setters, operators, and tenders</t>
        </is>
      </c>
      <c r="C785">
        <f>"51-6062"</f>
        <v/>
      </c>
    </row>
    <row r="786">
      <c r="A786" s="1" t="n">
        <v>784</v>
      </c>
      <c r="B786" t="inlineStr">
        <is>
          <t>Textile knitting and weaving machine setters, operators, and tenders</t>
        </is>
      </c>
      <c r="C786">
        <f>"51-6063"</f>
        <v/>
      </c>
    </row>
    <row r="787">
      <c r="A787" s="1" t="n">
        <v>785</v>
      </c>
      <c r="B787" t="inlineStr">
        <is>
          <t>Textile winding, twisting, and drawing out machine setters, operators, and tenders</t>
        </is>
      </c>
      <c r="C787">
        <f>"51-6064"</f>
        <v/>
      </c>
    </row>
    <row r="788">
      <c r="A788" s="1" t="n">
        <v>786</v>
      </c>
      <c r="B788" t="inlineStr">
        <is>
          <t>Textile, apparel, and furnishings workers, all other</t>
        </is>
      </c>
      <c r="C788">
        <f>"51-6099"</f>
        <v/>
      </c>
    </row>
    <row r="789">
      <c r="A789" s="1" t="n">
        <v>787</v>
      </c>
      <c r="B789" t="inlineStr">
        <is>
          <t>Therapists, all other</t>
        </is>
      </c>
      <c r="C789">
        <f>"29-1129"</f>
        <v/>
      </c>
    </row>
    <row r="790">
      <c r="A790" s="1" t="n">
        <v>788</v>
      </c>
      <c r="B790" t="inlineStr">
        <is>
          <t>Tile and stone setters</t>
        </is>
      </c>
      <c r="C790">
        <f>"47-2044"</f>
        <v/>
      </c>
    </row>
    <row r="791">
      <c r="A791" s="1" t="n">
        <v>789</v>
      </c>
      <c r="B791" t="inlineStr">
        <is>
          <t>Timing device assemblers and adjusters</t>
        </is>
      </c>
      <c r="C791">
        <f>"51-2061"</f>
        <v/>
      </c>
    </row>
    <row r="792">
      <c r="A792" s="1" t="n">
        <v>790</v>
      </c>
      <c r="B792" t="inlineStr">
        <is>
          <t>Tire builders</t>
        </is>
      </c>
      <c r="C792">
        <f>"51-9197"</f>
        <v/>
      </c>
    </row>
    <row r="793">
      <c r="A793" s="1" t="n">
        <v>791</v>
      </c>
      <c r="B793" t="inlineStr">
        <is>
          <t>Tire repairers and changers</t>
        </is>
      </c>
      <c r="C793">
        <f>"49-3093"</f>
        <v/>
      </c>
    </row>
    <row r="794">
      <c r="A794" s="1" t="n">
        <v>792</v>
      </c>
      <c r="B794" t="inlineStr">
        <is>
          <t>Title examiners, abstractors, and searchers</t>
        </is>
      </c>
      <c r="C794">
        <f>"23-2093"</f>
        <v/>
      </c>
    </row>
    <row r="795">
      <c r="A795" s="1" t="n">
        <v>793</v>
      </c>
      <c r="B795" t="inlineStr">
        <is>
          <t>Tool and die makers</t>
        </is>
      </c>
      <c r="C795">
        <f>"51-4111"</f>
        <v/>
      </c>
    </row>
    <row r="796">
      <c r="A796" s="1" t="n">
        <v>794</v>
      </c>
      <c r="B796" t="inlineStr">
        <is>
          <t>Tool grinders, filers, and sharpeners</t>
        </is>
      </c>
      <c r="C796">
        <f>"51-4194"</f>
        <v/>
      </c>
    </row>
    <row r="797">
      <c r="A797" s="1" t="n">
        <v>795</v>
      </c>
      <c r="B797" t="inlineStr">
        <is>
          <t>Tour and travel guides</t>
        </is>
      </c>
      <c r="C797">
        <f>"39-7010"</f>
        <v/>
      </c>
    </row>
    <row r="798">
      <c r="A798" s="1" t="n">
        <v>796</v>
      </c>
      <c r="B798" t="inlineStr">
        <is>
          <t>Traffic technicians</t>
        </is>
      </c>
      <c r="C798">
        <f>"53-6041"</f>
        <v/>
      </c>
    </row>
    <row r="799">
      <c r="A799" s="1" t="n">
        <v>797</v>
      </c>
      <c r="B799" t="inlineStr">
        <is>
          <t>Training and development managers</t>
        </is>
      </c>
      <c r="C799">
        <f>"11-3131"</f>
        <v/>
      </c>
    </row>
    <row r="800">
      <c r="A800" s="1" t="n">
        <v>798</v>
      </c>
      <c r="B800" t="inlineStr">
        <is>
          <t>Training and development specialists</t>
        </is>
      </c>
      <c r="C800">
        <f>"13-1151"</f>
        <v/>
      </c>
    </row>
    <row r="801">
      <c r="A801" s="1" t="n">
        <v>799</v>
      </c>
      <c r="B801" t="inlineStr">
        <is>
          <t>Transit and railroad police</t>
        </is>
      </c>
      <c r="C801">
        <f>"33-3052"</f>
        <v/>
      </c>
    </row>
    <row r="802">
      <c r="A802" s="1" t="n">
        <v>800</v>
      </c>
      <c r="B802" t="inlineStr">
        <is>
          <t>Transportation inspectors</t>
        </is>
      </c>
      <c r="C802">
        <f>"53-6051"</f>
        <v/>
      </c>
    </row>
    <row r="803">
      <c r="A803" s="1" t="n">
        <v>801</v>
      </c>
      <c r="B803" t="inlineStr">
        <is>
          <t>Transportation security screeners</t>
        </is>
      </c>
      <c r="C803">
        <f>"33-9093"</f>
        <v/>
      </c>
    </row>
    <row r="804">
      <c r="A804" s="1" t="n">
        <v>802</v>
      </c>
      <c r="B804" t="inlineStr">
        <is>
          <t>Transportation workers, all other</t>
        </is>
      </c>
      <c r="C804">
        <f>"53-6099"</f>
        <v/>
      </c>
    </row>
    <row r="805">
      <c r="A805" s="1" t="n">
        <v>803</v>
      </c>
      <c r="B805" t="inlineStr">
        <is>
          <t>Transportation, storage, and distribution managers</t>
        </is>
      </c>
      <c r="C805">
        <f>"11-3071"</f>
        <v/>
      </c>
    </row>
    <row r="806">
      <c r="A806" s="1" t="n">
        <v>804</v>
      </c>
      <c r="B806" t="inlineStr">
        <is>
          <t>Travel agents</t>
        </is>
      </c>
      <c r="C806">
        <f>"41-3041"</f>
        <v/>
      </c>
    </row>
    <row r="807">
      <c r="A807" s="1" t="n">
        <v>805</v>
      </c>
      <c r="B807" t="inlineStr">
        <is>
          <t>Tree trimmers and pruners</t>
        </is>
      </c>
      <c r="C807">
        <f>"37-3013"</f>
        <v/>
      </c>
    </row>
    <row r="808">
      <c r="A808" s="1" t="n">
        <v>806</v>
      </c>
      <c r="B808" t="inlineStr">
        <is>
          <t>Tutors</t>
        </is>
      </c>
      <c r="C808">
        <f>"25-3041"</f>
        <v/>
      </c>
    </row>
    <row r="809">
      <c r="A809" s="1" t="n">
        <v>807</v>
      </c>
      <c r="B809" t="inlineStr">
        <is>
          <t>Umpires, referees, and other sports officials</t>
        </is>
      </c>
      <c r="C809">
        <f>"27-2023"</f>
        <v/>
      </c>
    </row>
    <row r="810">
      <c r="A810" s="1" t="n">
        <v>808</v>
      </c>
      <c r="B810" t="inlineStr">
        <is>
          <t>Underground mining machine operators, all other</t>
        </is>
      </c>
      <c r="C810">
        <f>"47-5049"</f>
        <v/>
      </c>
    </row>
    <row r="811">
      <c r="A811" s="1" t="n">
        <v>809</v>
      </c>
      <c r="B811" t="inlineStr">
        <is>
          <t>Upholsterers</t>
        </is>
      </c>
      <c r="C811">
        <f>"51-6093"</f>
        <v/>
      </c>
    </row>
    <row r="812">
      <c r="A812" s="1" t="n">
        <v>810</v>
      </c>
      <c r="B812" t="inlineStr">
        <is>
          <t>Urban and regional planners</t>
        </is>
      </c>
      <c r="C812">
        <f>"19-3051"</f>
        <v/>
      </c>
    </row>
    <row r="813">
      <c r="A813" s="1" t="n">
        <v>811</v>
      </c>
      <c r="B813" t="inlineStr">
        <is>
          <t>Ushers, lobby attendants, and ticket takers</t>
        </is>
      </c>
      <c r="C813">
        <f>"39-3031"</f>
        <v/>
      </c>
    </row>
    <row r="814">
      <c r="A814" s="1" t="n">
        <v>812</v>
      </c>
      <c r="B814" t="inlineStr">
        <is>
          <t>Veterinarians</t>
        </is>
      </c>
      <c r="C814">
        <f>"29-1131"</f>
        <v/>
      </c>
    </row>
    <row r="815">
      <c r="A815" s="1" t="n">
        <v>813</v>
      </c>
      <c r="B815" t="inlineStr">
        <is>
          <t>Veterinary assistants and laboratory animal caretakers</t>
        </is>
      </c>
      <c r="C815">
        <f>"31-9096"</f>
        <v/>
      </c>
    </row>
    <row r="816">
      <c r="A816" s="1" t="n">
        <v>814</v>
      </c>
      <c r="B816" t="inlineStr">
        <is>
          <t>Veterinary technologists and technicians</t>
        </is>
      </c>
      <c r="C816">
        <f>"29-2056"</f>
        <v/>
      </c>
    </row>
    <row r="817">
      <c r="A817" s="1" t="n">
        <v>815</v>
      </c>
      <c r="B817" t="inlineStr">
        <is>
          <t>Waiters and waitresses</t>
        </is>
      </c>
      <c r="C817">
        <f>"35-3031"</f>
        <v/>
      </c>
    </row>
    <row r="818">
      <c r="A818" s="1" t="n">
        <v>816</v>
      </c>
      <c r="B818" t="inlineStr">
        <is>
          <t>Watch and clock repairers</t>
        </is>
      </c>
      <c r="C818">
        <f>"49-9064"</f>
        <v/>
      </c>
    </row>
    <row r="819">
      <c r="A819" s="1" t="n">
        <v>817</v>
      </c>
      <c r="B819" t="inlineStr">
        <is>
          <t>Water and wastewater treatment plant and system operators</t>
        </is>
      </c>
      <c r="C819">
        <f>"51-8031"</f>
        <v/>
      </c>
    </row>
    <row r="820">
      <c r="A820" s="1" t="n">
        <v>818</v>
      </c>
      <c r="B820" t="inlineStr">
        <is>
          <t>Web and digital interface designers</t>
        </is>
      </c>
      <c r="C820">
        <f>"15-1255"</f>
        <v/>
      </c>
    </row>
    <row r="821">
      <c r="A821" s="1" t="n">
        <v>819</v>
      </c>
      <c r="B821" t="inlineStr">
        <is>
          <t>Web developers</t>
        </is>
      </c>
      <c r="C821">
        <f>"15-1254"</f>
        <v/>
      </c>
    </row>
    <row r="822">
      <c r="A822" s="1" t="n">
        <v>820</v>
      </c>
      <c r="B822" t="inlineStr">
        <is>
          <t>Weighers, measurers, checkers, and samplers, recordkeeping</t>
        </is>
      </c>
      <c r="C822">
        <f>"43-5111"</f>
        <v/>
      </c>
    </row>
    <row r="823">
      <c r="A823" s="1" t="n">
        <v>821</v>
      </c>
      <c r="B823" t="inlineStr">
        <is>
          <t>Welders, cutters, solderers, and brazers</t>
        </is>
      </c>
      <c r="C823">
        <f>"51-4121"</f>
        <v/>
      </c>
    </row>
    <row r="824">
      <c r="A824" s="1" t="n">
        <v>822</v>
      </c>
      <c r="B824" t="inlineStr">
        <is>
          <t>Welding, soldering, and brazing machine setters, operators, and tenders</t>
        </is>
      </c>
      <c r="C824">
        <f>"51-4122"</f>
        <v/>
      </c>
    </row>
    <row r="825">
      <c r="A825" s="1" t="n">
        <v>823</v>
      </c>
      <c r="B825" t="inlineStr">
        <is>
          <t>Wellhead pumpers</t>
        </is>
      </c>
      <c r="C825">
        <f>"53-7073"</f>
        <v/>
      </c>
    </row>
    <row r="826">
      <c r="A826" s="1" t="n">
        <v>824</v>
      </c>
      <c r="B826" t="inlineStr">
        <is>
          <t>Wind turbine service technicians</t>
        </is>
      </c>
      <c r="C826">
        <f>"49-9081"</f>
        <v/>
      </c>
    </row>
    <row r="827">
      <c r="A827" s="1" t="n">
        <v>825</v>
      </c>
      <c r="B827" t="inlineStr">
        <is>
          <t>Woodworkers, all other</t>
        </is>
      </c>
      <c r="C827">
        <f>"51-7099"</f>
        <v/>
      </c>
    </row>
    <row r="828">
      <c r="A828" s="1" t="n">
        <v>826</v>
      </c>
      <c r="B828" t="inlineStr">
        <is>
          <t>Woodworking machine setters, operators, and tenders, except sawing</t>
        </is>
      </c>
      <c r="C828">
        <f>"51-7042"</f>
        <v/>
      </c>
    </row>
    <row r="829">
      <c r="A829" s="1" t="n">
        <v>827</v>
      </c>
      <c r="B829" t="inlineStr">
        <is>
          <t>Word processors and typists</t>
        </is>
      </c>
      <c r="C829">
        <f>"43-9022"</f>
        <v/>
      </c>
    </row>
    <row r="830">
      <c r="A830" s="1" t="n">
        <v>828</v>
      </c>
      <c r="B830" t="inlineStr">
        <is>
          <t>Writers and authors</t>
        </is>
      </c>
      <c r="C830">
        <f>"27-3043"</f>
        <v/>
      </c>
    </row>
    <row r="831">
      <c r="A831" s="1" t="n">
        <v>829</v>
      </c>
      <c r="B831" t="inlineStr">
        <is>
          <t>Zoologists and wildlife biologists</t>
        </is>
      </c>
      <c r="C831">
        <f>"19-1023"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2024-09-15T03:11:12Z</dcterms:created>
  <dcterms:modified xsi:type="dcterms:W3CDTF">2024-09-15T03:11:12Z</dcterms:modified>
</cp:coreProperties>
</file>