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1F5BE65F-8A8A-4DCC-BC9A-5E393326CDCC}" xr6:coauthVersionLast="47" xr6:coauthVersionMax="47" xr10:uidLastSave="{00000000-0000-0000-0000-000000000000}"/>
  <bookViews>
    <workbookView xWindow="-28920" yWindow="-120" windowWidth="29040" windowHeight="15840" activeTab="1" xr2:uid="{00000000-000D-0000-FFFF-FFFF00000000}"/>
  </bookViews>
  <sheets>
    <sheet name="Kravspecifikation" sheetId="13" r:id="rId1"/>
    <sheet name="Tidsplan" sheetId="11" r:id="rId2"/>
    <sheet name="Risikoanalyse" sheetId="14" r:id="rId3"/>
    <sheet name="About" sheetId="12" state="hidden" r:id="rId4"/>
  </sheets>
  <definedNames>
    <definedName name="Display_Week">Tidsplan!$F$4</definedName>
    <definedName name="_xlnm.Print_Titles" localSheetId="1">Tidsplan!$4:$6</definedName>
    <definedName name="Project_Start">Tidsplan!$F$3</definedName>
    <definedName name="task_end" localSheetId="1">Tidsplan!$G1</definedName>
    <definedName name="task_progress" localSheetId="1">Tidsplan!$E1</definedName>
    <definedName name="task_start" localSheetId="1">Tidsplan!$F1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11" l="1"/>
  <c r="I35" i="11"/>
  <c r="C19" i="11"/>
  <c r="H35" i="11"/>
  <c r="H24" i="11"/>
  <c r="H23" i="11"/>
  <c r="H19" i="11"/>
  <c r="H20" i="11"/>
  <c r="I16" i="11"/>
  <c r="I29" i="11"/>
  <c r="I30" i="11"/>
  <c r="H30" i="11"/>
  <c r="H29" i="11"/>
  <c r="H16" i="11"/>
  <c r="I15" i="11"/>
  <c r="H15" i="11"/>
  <c r="I21" i="11"/>
  <c r="H21" i="11"/>
  <c r="I27" i="11"/>
  <c r="I26" i="11"/>
  <c r="H27" i="11"/>
  <c r="H26" i="11"/>
  <c r="I25" i="11"/>
  <c r="G13" i="11"/>
  <c r="F37" i="11"/>
  <c r="G36" i="11"/>
  <c r="G35" i="11"/>
  <c r="F29" i="11"/>
  <c r="G17" i="11"/>
  <c r="G18" i="11" s="1"/>
  <c r="F21" i="11" s="1"/>
  <c r="G21" i="11" s="1"/>
  <c r="F18" i="11"/>
  <c r="G27" i="11"/>
  <c r="F27" i="11"/>
  <c r="I10" i="11"/>
  <c r="B38" i="11"/>
  <c r="B37" i="11"/>
  <c r="B36" i="11"/>
  <c r="B35" i="11"/>
  <c r="B30" i="11"/>
  <c r="B29" i="11"/>
  <c r="B27" i="11"/>
  <c r="B26" i="11"/>
  <c r="B25" i="11"/>
  <c r="B24" i="11"/>
  <c r="B23" i="11"/>
  <c r="B21" i="11"/>
  <c r="B20" i="11"/>
  <c r="B19" i="11"/>
  <c r="B18" i="11"/>
  <c r="B17" i="11"/>
  <c r="C17" i="11"/>
  <c r="C18" i="11"/>
  <c r="C20" i="11"/>
  <c r="C21" i="11"/>
  <c r="B16" i="11"/>
  <c r="B15" i="11"/>
  <c r="C25" i="11"/>
  <c r="F25" i="11"/>
  <c r="G25" i="11" s="1"/>
  <c r="K25" i="11" s="1"/>
  <c r="F24" i="11"/>
  <c r="G24" i="11" s="1"/>
  <c r="C23" i="11"/>
  <c r="C24" i="11"/>
  <c r="C27" i="11"/>
  <c r="F23" i="11"/>
  <c r="G23" i="11" s="1"/>
  <c r="F26" i="11"/>
  <c r="C38" i="11"/>
  <c r="C37" i="11"/>
  <c r="F3" i="11"/>
  <c r="G29" i="11"/>
  <c r="F15" i="11"/>
  <c r="F12" i="11"/>
  <c r="G12" i="11" s="1"/>
  <c r="F10" i="11"/>
  <c r="H10" i="11" s="1"/>
  <c r="G26" i="11"/>
  <c r="C15" i="11"/>
  <c r="C36" i="11"/>
  <c r="C35" i="11"/>
  <c r="C30" i="11"/>
  <c r="C29" i="11"/>
  <c r="C26" i="11"/>
  <c r="C16" i="11"/>
  <c r="K34" i="11"/>
  <c r="K7" i="11"/>
  <c r="G19" i="11" l="1"/>
  <c r="F20" i="11"/>
  <c r="F19" i="11"/>
  <c r="G20" i="11"/>
  <c r="K24" i="11"/>
  <c r="K23" i="11"/>
  <c r="F13" i="11"/>
  <c r="F30" i="11"/>
  <c r="G30" i="11" s="1"/>
  <c r="F9" i="11"/>
  <c r="F35" i="11" l="1"/>
  <c r="K30" i="11"/>
  <c r="G9" i="11"/>
  <c r="I9" i="11" s="1"/>
  <c r="H9" i="11"/>
  <c r="K26" i="11"/>
  <c r="L5" i="11"/>
  <c r="K40" i="11"/>
  <c r="K39" i="11"/>
  <c r="K33" i="11"/>
  <c r="K32" i="11"/>
  <c r="K31" i="11"/>
  <c r="K28" i="11"/>
  <c r="K22" i="11"/>
  <c r="K14" i="11"/>
  <c r="K8" i="11"/>
  <c r="K35" i="11" l="1"/>
  <c r="F36" i="11"/>
  <c r="K9" i="11"/>
  <c r="G10" i="11"/>
  <c r="F11" i="11" s="1"/>
  <c r="G11" i="11" s="1"/>
  <c r="L6" i="11"/>
  <c r="K29" i="11" l="1"/>
  <c r="K10" i="11"/>
  <c r="K27" i="11"/>
  <c r="M5" i="11"/>
  <c r="N5" i="11" s="1"/>
  <c r="O5" i="11" s="1"/>
  <c r="P5" i="11" s="1"/>
  <c r="Q5" i="11" s="1"/>
  <c r="R5" i="11" s="1"/>
  <c r="S5" i="11" s="1"/>
  <c r="S4" i="11" s="1"/>
  <c r="L4" i="11"/>
  <c r="F38" i="11" l="1"/>
  <c r="G38" i="11" s="1"/>
  <c r="G37" i="11"/>
  <c r="K13" i="11"/>
  <c r="K11" i="11"/>
  <c r="K12" i="11"/>
  <c r="T5" i="11"/>
  <c r="U5" i="11" s="1"/>
  <c r="V5" i="11" s="1"/>
  <c r="W5" i="11" s="1"/>
  <c r="M6" i="11"/>
  <c r="K36" i="11" l="1"/>
  <c r="K37" i="11"/>
  <c r="X5" i="11"/>
  <c r="Y5" i="11" s="1"/>
  <c r="Z5" i="11" s="1"/>
  <c r="K18" i="11"/>
  <c r="N6" i="11"/>
  <c r="K38" i="11" l="1"/>
  <c r="Z4" i="11"/>
  <c r="AA5" i="11"/>
  <c r="AB5" i="11" s="1"/>
  <c r="AC5" i="11" s="1"/>
  <c r="AD5" i="11" s="1"/>
  <c r="AE5" i="11" s="1"/>
  <c r="AF5" i="11" s="1"/>
  <c r="AG5" i="11" s="1"/>
  <c r="AH5" i="11" s="1"/>
  <c r="AI5" i="11" s="1"/>
  <c r="AJ5" i="11" s="1"/>
  <c r="AK5" i="11" s="1"/>
  <c r="AL5" i="11" s="1"/>
  <c r="AM5" i="11" s="1"/>
  <c r="O6" i="11"/>
  <c r="AG4" i="11" l="1"/>
  <c r="AN5" i="1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P4" i="11" l="1"/>
  <c r="BQ5" i="11"/>
  <c r="BP6" i="11"/>
  <c r="BO6" i="11"/>
  <c r="AJ6" i="11"/>
  <c r="BQ6" i="11" l="1"/>
  <c r="BR5" i="11"/>
  <c r="AK6" i="11"/>
  <c r="BR6" i="11" l="1"/>
  <c r="BS5" i="11"/>
  <c r="AL6" i="11"/>
  <c r="BS6" i="11" l="1"/>
  <c r="BT5" i="11"/>
  <c r="AM6" i="11"/>
  <c r="BU5" i="11" l="1"/>
  <c r="BT6" i="11"/>
  <c r="AN6" i="11"/>
  <c r="BV5" i="11" l="1"/>
  <c r="BU6" i="11"/>
  <c r="AO6" i="11"/>
  <c r="BV6" i="11" l="1"/>
  <c r="BW5" i="11"/>
  <c r="AP6" i="11"/>
  <c r="BW6" i="11" l="1"/>
  <c r="BX5" i="11"/>
  <c r="BW4" i="11"/>
  <c r="AQ6" i="11"/>
  <c r="BY5" i="11" l="1"/>
  <c r="BX6" i="11"/>
  <c r="AR6" i="11"/>
  <c r="BZ5" i="11" l="1"/>
  <c r="BY6" i="11"/>
  <c r="AS6" i="11"/>
  <c r="CA5" i="11" l="1"/>
  <c r="BZ6" i="11"/>
  <c r="AT6" i="11"/>
  <c r="CB5" i="11" l="1"/>
  <c r="CA6" i="11"/>
  <c r="AU6" i="11"/>
  <c r="CC5" i="11" l="1"/>
  <c r="CC6" i="11" s="1"/>
  <c r="CB6" i="11"/>
  <c r="G15" i="11"/>
  <c r="F16" i="11" s="1"/>
  <c r="G16" i="11" s="1"/>
  <c r="K16" i="11" l="1"/>
  <c r="F17" i="11"/>
  <c r="K15" i="11"/>
  <c r="K17" i="11" l="1"/>
  <c r="K21" i="11"/>
</calcChain>
</file>

<file path=xl/sharedStrings.xml><?xml version="1.0" encoding="utf-8"?>
<sst xmlns="http://schemas.openxmlformats.org/spreadsheetml/2006/main" count="164" uniqueCount="119">
  <si>
    <t>Task 3</t>
  </si>
  <si>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</si>
  <si>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</si>
  <si>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</si>
  <si>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</si>
  <si>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</si>
  <si>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</si>
  <si>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</si>
  <si>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</si>
  <si>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</si>
  <si>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</si>
  <si>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</si>
  <si>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</si>
  <si>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</si>
  <si>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</si>
  <si>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</si>
  <si>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</si>
  <si>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</si>
  <si>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</si>
  <si>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</si>
  <si>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</si>
  <si>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</si>
  <si>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</si>
  <si>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</si>
  <si>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</si>
  <si>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</si>
  <si>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</si>
  <si>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</si>
  <si>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</si>
  <si>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</si>
  <si>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</si>
  <si>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</si>
  <si>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</si>
  <si>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</si>
  <si>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</si>
  <si>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</si>
  <si>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</si>
  <si>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</si>
  <si>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</si>
  <si>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</si>
  <si>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</si>
  <si>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</si>
  <si>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</si>
  <si>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</si>
  <si>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</si>
  <si>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</si>
  <si>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</si>
  <si>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</si>
  <si>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</si>
  <si>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</si>
  <si>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</si>
  <si>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</si>
  <si>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</si>
  <si>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</si>
  <si>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</si>
  <si>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</si>
  <si>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</si>
  <si>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</si>
  <si>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</si>
  <si>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</si>
  <si>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</si>
  <si>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</si>
  <si>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</si>
  <si>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</si>
  <si>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</si>
  <si>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</si>
  <si>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</si>
  <si>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</si>
  <si>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</si>
  <si>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</si>
  <si>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</si>
  <si>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</si>
  <si>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</si>
  <si>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</si>
  <si>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</si>
  <si>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</si>
  <si>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</si>
  <si>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</si>
  <si>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</si>
  <si>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</si>
  <si>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</si>
  <si>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</si>
  <si>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</si>
  <si>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</si>
  <si>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</si>
  <si>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</si>
  <si>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</si>
  <si>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Smart vægt</t>
  </si>
  <si>
    <t>Daniel Simonsen</t>
  </si>
  <si>
    <t>Hovedforløb 5, Programmering</t>
  </si>
  <si>
    <t>ACTUAL START</t>
  </si>
  <si>
    <t>ACTUAL END</t>
  </si>
  <si>
    <t>Produktrapport</t>
  </si>
  <si>
    <t>T14</t>
  </si>
  <si>
    <t>T15</t>
  </si>
  <si>
    <t>Notifikation om ny vægt post</t>
  </si>
  <si>
    <t>T16</t>
  </si>
  <si>
    <t>Vægtmål</t>
  </si>
  <si>
    <t>T17</t>
  </si>
  <si>
    <t>T18</t>
  </si>
  <si>
    <t>Bruger tabel, der gemmer brugernavn og kodeord</t>
  </si>
  <si>
    <t>Måling tabel, der gemmer på vægt og dato samt reference til bruger</t>
  </si>
  <si>
    <t>Forbindelse til embedded som side</t>
  </si>
  <si>
    <t>SQL Database til at gemme mål- og brugerinformationer</t>
  </si>
  <si>
    <t>Task Id</t>
  </si>
  <si>
    <t>Riiko (Beskrivelse)</t>
  </si>
  <si>
    <t>Probability (1=lav, 5=høj)</t>
  </si>
  <si>
    <t>Impact (1=lav, 5=høj)</t>
  </si>
  <si>
    <t>Kommunikationsproblemer med Rpi ifht. API</t>
  </si>
  <si>
    <t>Embedded platform er ny tek. Giver udfordringer</t>
  </si>
  <si>
    <t>Embedded vægt kommer ikke til at virke</t>
  </si>
  <si>
    <t>QR Kode Forbindelse</t>
  </si>
  <si>
    <t>QR Kode, Brug af QR kode, nyt</t>
  </si>
  <si>
    <t>Manglende vægtsensor</t>
  </si>
  <si>
    <t>Ændringer I Databasen</t>
  </si>
  <si>
    <t>Indsætte en live graf skaber problemer</t>
  </si>
  <si>
    <t>Simpel APP, men er måske mere kompleks</t>
  </si>
  <si>
    <t>ORM driller, er ny tek.</t>
  </si>
  <si>
    <r>
      <rPr>
        <b/>
        <sz val="11"/>
        <color theme="1"/>
        <rFont val="Calibri"/>
        <family val="2"/>
        <scheme val="minor"/>
      </rPr>
      <t>FJERNET</t>
    </r>
    <r>
      <rPr>
        <sz val="11"/>
        <color theme="1"/>
        <rFont val="Calibri"/>
        <family val="2"/>
        <scheme val="minor"/>
      </rPr>
      <t xml:space="preserve"> - RedisCache til API cache - evt. Container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</si>
</sst>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
      <b/>
      <sz val="11"/>
      <color rgb="FF000000"/>
      <name val="Calibri"/>
      <family val="2"/>
      <scheme val="minor"/>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0" fontId="9" fillId="11" borderId="2" xfId="12" applyFont="1" applyFill="1">
      <alignment horizontal="left" vertical="center" indent="2"/>
    </xf>
    <xf numFmtId="0" fontId="27" fillId="0" borderId="0" xfId="0" applyFont="1"/>
    <xf numFmtId="0" fontId="27" fillId="0" borderId="0" xfId="0" applyFont="1" applyAlignment="1">
      <alignment horizontal="center" vertical="center"/>
    </xf>
    <xf numFmtId="0" fontId="27" fillId="0" borderId="0" xfId="0" applyFont="1" applyAlignment="1">
      <alignment horizontal="left"/>
    </xf>
    <xf numFmtId="0" fontId="26" fillId="0" borderId="0" xfId="0" applyFont="1" applyAlignment="1">
      <alignment horizontal="center"/>
    </xf>
    <xf numFmtId="0" fontId="27" fillId="0" borderId="0" xfId="0" applyFont="1" applyAlignment="1">
      <alignment horizont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opLeftCell="A3" zoomScale="130" zoomScaleNormal="130" workbookViewId="0">
      <selection activeCell="F6" sqref="F6"/>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42</v>
      </c>
      <c r="D4" s="97" t="s">
        <v>43</v>
      </c>
      <c r="E4" s="97" t="s">
        <v>45</v>
      </c>
      <c r="F4" s="97" t="s">
        <v>44</v>
      </c>
    </row>
    <row r="5" spans="2:6" x14ac:dyDescent="0.3">
      <c r="B5" s="5"/>
      <c r="C5" s="5" t="s">
        <v>55</v>
      </c>
      <c r="D5" s="5" t="s">
        <v>72</v>
      </c>
      <c r="E5" s="5" t="s">
        <v>68</v>
      </c>
      <c r="F5" s="101" t="s">
        <v>75</v>
      </c>
    </row>
    <row r="6" spans="2:6" x14ac:dyDescent="0.3">
      <c r="B6" s="5"/>
      <c r="C6" s="5" t="s">
        <v>56</v>
      </c>
      <c r="D6" s="5" t="s">
        <v>72</v>
      </c>
      <c r="E6" s="5" t="s">
        <v>68</v>
      </c>
      <c r="F6" s="101" t="s">
        <v>118</v>
      </c>
    </row>
    <row r="7" spans="2:6" x14ac:dyDescent="0.3">
      <c r="B7" s="5"/>
      <c r="C7" s="5" t="s">
        <v>93</v>
      </c>
      <c r="D7" s="5" t="s">
        <v>72</v>
      </c>
      <c r="E7" s="5" t="s">
        <v>68</v>
      </c>
      <c r="F7" s="101" t="s">
        <v>103</v>
      </c>
    </row>
    <row r="8" spans="2:6" x14ac:dyDescent="0.3">
      <c r="B8" s="5"/>
      <c r="C8" s="5" t="s">
        <v>48</v>
      </c>
      <c r="D8" s="5" t="s">
        <v>72</v>
      </c>
      <c r="E8" s="5" t="s">
        <v>68</v>
      </c>
      <c r="F8" s="101" t="s">
        <v>76</v>
      </c>
    </row>
    <row r="9" spans="2:6" x14ac:dyDescent="0.3">
      <c r="B9" s="5"/>
      <c r="C9" s="5" t="s">
        <v>94</v>
      </c>
      <c r="D9" s="5" t="s">
        <v>74</v>
      </c>
      <c r="E9" s="5" t="s">
        <v>68</v>
      </c>
      <c r="F9" s="101" t="s">
        <v>100</v>
      </c>
    </row>
    <row r="10" spans="2:6" x14ac:dyDescent="0.3">
      <c r="B10" s="5"/>
      <c r="C10" s="5" t="s">
        <v>96</v>
      </c>
      <c r="D10" s="5" t="s">
        <v>74</v>
      </c>
      <c r="E10" s="5" t="s">
        <v>68</v>
      </c>
      <c r="F10" s="101" t="s">
        <v>101</v>
      </c>
    </row>
    <row r="11" spans="2:6" x14ac:dyDescent="0.3">
      <c r="B11" s="5"/>
      <c r="C11" s="5" t="s">
        <v>54</v>
      </c>
      <c r="D11" s="5" t="s">
        <v>74</v>
      </c>
      <c r="E11" s="5" t="s">
        <v>68</v>
      </c>
      <c r="F11" s="101" t="s">
        <v>65</v>
      </c>
    </row>
    <row r="12" spans="2:6" x14ac:dyDescent="0.3">
      <c r="B12" s="5"/>
      <c r="C12" s="5" t="s">
        <v>53</v>
      </c>
      <c r="D12" s="5" t="s">
        <v>73</v>
      </c>
      <c r="E12" s="5" t="s">
        <v>68</v>
      </c>
      <c r="F12" s="101" t="s">
        <v>60</v>
      </c>
    </row>
    <row r="13" spans="2:6" x14ac:dyDescent="0.3">
      <c r="B13" s="5"/>
      <c r="C13" s="5" t="s">
        <v>49</v>
      </c>
      <c r="D13" s="5" t="s">
        <v>71</v>
      </c>
      <c r="E13" s="5" t="s">
        <v>68</v>
      </c>
      <c r="F13" s="101" t="s">
        <v>102</v>
      </c>
    </row>
    <row r="14" spans="2:6" x14ac:dyDescent="0.3">
      <c r="B14" s="5"/>
      <c r="C14" s="5" t="s">
        <v>50</v>
      </c>
      <c r="D14" s="5" t="s">
        <v>71</v>
      </c>
      <c r="E14" s="5" t="s">
        <v>68</v>
      </c>
      <c r="F14" s="101" t="s">
        <v>61</v>
      </c>
    </row>
    <row r="15" spans="2:6" x14ac:dyDescent="0.3">
      <c r="C15" s="5" t="s">
        <v>51</v>
      </c>
      <c r="D15" s="5" t="s">
        <v>71</v>
      </c>
      <c r="E15" s="5" t="s">
        <v>68</v>
      </c>
      <c r="F15" s="101" t="s">
        <v>59</v>
      </c>
    </row>
    <row r="16" spans="2:6" x14ac:dyDescent="0.3">
      <c r="C16" s="5" t="s">
        <v>52</v>
      </c>
      <c r="D16" s="5" t="s">
        <v>71</v>
      </c>
      <c r="E16" s="5" t="s">
        <v>68</v>
      </c>
      <c r="F16" s="101" t="s">
        <v>62</v>
      </c>
    </row>
    <row r="17" spans="2:6" x14ac:dyDescent="0.3">
      <c r="B17" s="5"/>
      <c r="C17" s="5" t="s">
        <v>82</v>
      </c>
      <c r="D17" s="5" t="s">
        <v>72</v>
      </c>
      <c r="E17" s="5" t="s">
        <v>69</v>
      </c>
      <c r="F17" s="101" t="s">
        <v>64</v>
      </c>
    </row>
    <row r="18" spans="2:6" x14ac:dyDescent="0.3">
      <c r="B18" s="5"/>
      <c r="C18" s="5" t="s">
        <v>86</v>
      </c>
      <c r="D18" s="5" t="s">
        <v>72</v>
      </c>
      <c r="E18" s="5" t="s">
        <v>69</v>
      </c>
      <c r="F18" s="101" t="s">
        <v>63</v>
      </c>
    </row>
    <row r="19" spans="2:6" x14ac:dyDescent="0.3">
      <c r="B19" s="5"/>
      <c r="C19" s="5" t="s">
        <v>46</v>
      </c>
      <c r="D19" s="5" t="s">
        <v>71</v>
      </c>
      <c r="E19" s="5" t="s">
        <v>69</v>
      </c>
      <c r="F19" s="101" t="s">
        <v>58</v>
      </c>
    </row>
    <row r="20" spans="2:6" x14ac:dyDescent="0.3">
      <c r="C20" s="5" t="s">
        <v>99</v>
      </c>
      <c r="D20" s="5" t="s">
        <v>74</v>
      </c>
      <c r="E20" s="5" t="s">
        <v>70</v>
      </c>
      <c r="F20" s="101" t="s">
        <v>97</v>
      </c>
    </row>
    <row r="21" spans="2:6" x14ac:dyDescent="0.3">
      <c r="C21" s="5" t="s">
        <v>98</v>
      </c>
      <c r="D21" s="5" t="s">
        <v>71</v>
      </c>
      <c r="E21" s="5" t="s">
        <v>70</v>
      </c>
      <c r="F21" s="101" t="s">
        <v>95</v>
      </c>
    </row>
    <row r="22" spans="2:6" x14ac:dyDescent="0.3">
      <c r="C22" s="5" t="s">
        <v>47</v>
      </c>
      <c r="D22" s="5" t="s">
        <v>71</v>
      </c>
      <c r="E22" s="5" t="s">
        <v>70</v>
      </c>
      <c r="F22" s="101" t="s">
        <v>57</v>
      </c>
    </row>
    <row r="23" spans="2:6" x14ac:dyDescent="0.3">
      <c r="F23" s="101"/>
    </row>
    <row r="24" spans="2:6" x14ac:dyDescent="0.3">
      <c r="F24" s="101"/>
    </row>
    <row r="25" spans="2:6" x14ac:dyDescent="0.3">
      <c r="D25" s="76" t="s">
        <v>66</v>
      </c>
      <c r="E25" s="76" t="s">
        <v>67</v>
      </c>
    </row>
    <row r="26" spans="2:6" x14ac:dyDescent="0.3">
      <c r="D26" t="s">
        <v>71</v>
      </c>
      <c r="E26" t="s">
        <v>68</v>
      </c>
    </row>
    <row r="27" spans="2:6" x14ac:dyDescent="0.3">
      <c r="D27" t="s">
        <v>72</v>
      </c>
      <c r="E27" t="s">
        <v>69</v>
      </c>
    </row>
    <row r="28" spans="2:6" x14ac:dyDescent="0.3">
      <c r="D28" t="s">
        <v>73</v>
      </c>
      <c r="E28" t="s">
        <v>70</v>
      </c>
    </row>
    <row r="29" spans="2:6" x14ac:dyDescent="0.3">
      <c r="D29" t="s">
        <v>74</v>
      </c>
    </row>
  </sheetData>
  <sortState xmlns:xlrd2="http://schemas.microsoft.com/office/spreadsheetml/2017/richdata2" ref="C5:F22">
    <sortCondition ref="E5:E22" customList="Høj,Mellem,Lav"/>
    <sortCondition ref="D5:D22"/>
    <sortCondition ref="C5:C22"/>
  </sortState>
  <dataConsolidate/>
  <phoneticPr fontId="23" type="noConversion"/>
  <dataValidations count="2">
    <dataValidation type="list" allowBlank="1" showInputMessage="1" showErrorMessage="1" sqref="E4:E5 E7:E12 E17:E20 E14" xr:uid="{ACD32745-AC9C-4200-8230-86D492984AF1}">
      <formula1>$E$26:$E$28</formula1>
    </dataValidation>
    <dataValidation type="list" allowBlank="1" showInputMessage="1" showErrorMessage="1" sqref="D4:D5 D7:D12 D17:D20 D14" xr:uid="{214BAB7E-5506-45AC-A7E8-DB83EA7A979A}">
      <formula1>$D$26:$D$33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43"/>
  <sheetViews>
    <sheetView showGridLines="0" tabSelected="1" showRuler="0" topLeftCell="B1" zoomScale="85" zoomScaleNormal="85" zoomScalePageLayoutView="70" workbookViewId="0">
      <pane ySplit="6" topLeftCell="A24" activePane="bottomLeft" state="frozen"/>
      <selection pane="bottomLeft" activeCell="E13" sqref="E13"/>
    </sheetView>
  </sheetViews>
  <sheetFormatPr defaultRowHeight="30" customHeight="1" x14ac:dyDescent="0.3"/>
  <cols>
    <col min="1" max="1" width="2.6640625" style="52" customWidth="1"/>
    <col min="2" max="2" width="10" customWidth="1"/>
    <col min="3" max="3" width="19.88671875" customWidth="1"/>
    <col min="4" max="4" width="37.109375" customWidth="1"/>
    <col min="5" max="5" width="12.33203125" customWidth="1"/>
    <col min="6" max="6" width="10.44140625" style="5" customWidth="1"/>
    <col min="7" max="9" width="10.44140625" customWidth="1"/>
    <col min="10" max="10" width="2.6640625" customWidth="1"/>
    <col min="11" max="11" width="6.109375" hidden="1" customWidth="1"/>
    <col min="12" max="81" width="2.88671875" customWidth="1"/>
  </cols>
  <sheetData>
    <row r="1" spans="1:81" ht="30" customHeight="1" x14ac:dyDescent="0.55000000000000004">
      <c r="A1" s="53" t="s">
        <v>31</v>
      </c>
      <c r="B1" s="56"/>
      <c r="C1" s="56" t="s">
        <v>87</v>
      </c>
      <c r="D1" s="1"/>
      <c r="E1" s="2"/>
      <c r="F1" s="4"/>
      <c r="G1" s="41"/>
      <c r="H1" s="41"/>
      <c r="I1" s="41"/>
      <c r="K1" s="2"/>
      <c r="L1" s="103" t="s">
        <v>14</v>
      </c>
    </row>
    <row r="2" spans="1:81" ht="30" customHeight="1" x14ac:dyDescent="0.35">
      <c r="A2" s="52" t="s">
        <v>26</v>
      </c>
      <c r="B2" s="57"/>
      <c r="C2" s="57" t="s">
        <v>89</v>
      </c>
      <c r="L2" s="104" t="s">
        <v>19</v>
      </c>
    </row>
    <row r="3" spans="1:81" ht="30" customHeight="1" x14ac:dyDescent="0.3">
      <c r="A3" s="52" t="s">
        <v>38</v>
      </c>
      <c r="B3" s="58"/>
      <c r="C3" s="58" t="s">
        <v>88</v>
      </c>
      <c r="D3" s="115" t="s">
        <v>4</v>
      </c>
      <c r="E3" s="116"/>
      <c r="F3" s="114">
        <f>DATE(2022,9,19)</f>
        <v>44823</v>
      </c>
      <c r="G3" s="114"/>
    </row>
    <row r="4" spans="1:81" ht="30" customHeight="1" x14ac:dyDescent="0.3">
      <c r="A4" s="53" t="s">
        <v>32</v>
      </c>
      <c r="D4" s="115" t="s">
        <v>10</v>
      </c>
      <c r="E4" s="116"/>
      <c r="F4" s="7">
        <v>1</v>
      </c>
      <c r="L4" s="111">
        <f>L5</f>
        <v>44823</v>
      </c>
      <c r="M4" s="112"/>
      <c r="N4" s="112"/>
      <c r="O4" s="112"/>
      <c r="P4" s="112"/>
      <c r="Q4" s="112"/>
      <c r="R4" s="113"/>
      <c r="S4" s="111">
        <f>S5</f>
        <v>44830</v>
      </c>
      <c r="T4" s="112"/>
      <c r="U4" s="112"/>
      <c r="V4" s="112"/>
      <c r="W4" s="112"/>
      <c r="X4" s="112"/>
      <c r="Y4" s="113"/>
      <c r="Z4" s="111">
        <f>Z5</f>
        <v>44837</v>
      </c>
      <c r="AA4" s="112"/>
      <c r="AB4" s="112"/>
      <c r="AC4" s="112"/>
      <c r="AD4" s="112"/>
      <c r="AE4" s="112"/>
      <c r="AF4" s="113"/>
      <c r="AG4" s="111">
        <f>AG5</f>
        <v>44844</v>
      </c>
      <c r="AH4" s="112"/>
      <c r="AI4" s="112"/>
      <c r="AJ4" s="112"/>
      <c r="AK4" s="112"/>
      <c r="AL4" s="112"/>
      <c r="AM4" s="113"/>
      <c r="AN4" s="111">
        <f>AN5</f>
        <v>44851</v>
      </c>
      <c r="AO4" s="112"/>
      <c r="AP4" s="112"/>
      <c r="AQ4" s="112"/>
      <c r="AR4" s="112"/>
      <c r="AS4" s="112"/>
      <c r="AT4" s="113"/>
      <c r="AU4" s="111">
        <f>AU5</f>
        <v>44858</v>
      </c>
      <c r="AV4" s="112"/>
      <c r="AW4" s="112"/>
      <c r="AX4" s="112"/>
      <c r="AY4" s="112"/>
      <c r="AZ4" s="112"/>
      <c r="BA4" s="113"/>
      <c r="BB4" s="111">
        <f>BB5</f>
        <v>44865</v>
      </c>
      <c r="BC4" s="112"/>
      <c r="BD4" s="112"/>
      <c r="BE4" s="112"/>
      <c r="BF4" s="112"/>
      <c r="BG4" s="112"/>
      <c r="BH4" s="113"/>
      <c r="BI4" s="111">
        <f>BI5</f>
        <v>44872</v>
      </c>
      <c r="BJ4" s="112"/>
      <c r="BK4" s="112"/>
      <c r="BL4" s="112"/>
      <c r="BM4" s="112"/>
      <c r="BN4" s="112"/>
      <c r="BO4" s="113"/>
      <c r="BP4" s="111">
        <f>BP5</f>
        <v>44879</v>
      </c>
      <c r="BQ4" s="112"/>
      <c r="BR4" s="112"/>
      <c r="BS4" s="112"/>
      <c r="BT4" s="112"/>
      <c r="BU4" s="112"/>
      <c r="BV4" s="113"/>
      <c r="BW4" s="111">
        <f>BW5</f>
        <v>44886</v>
      </c>
      <c r="BX4" s="112"/>
      <c r="BY4" s="112"/>
      <c r="BZ4" s="112"/>
      <c r="CA4" s="112"/>
      <c r="CB4" s="112"/>
      <c r="CC4" s="113"/>
    </row>
    <row r="5" spans="1:81" ht="15" customHeight="1" x14ac:dyDescent="0.3">
      <c r="A5" s="53" t="s">
        <v>33</v>
      </c>
      <c r="B5" s="74"/>
      <c r="C5" s="74"/>
      <c r="D5" s="74"/>
      <c r="E5" s="74"/>
      <c r="F5" s="74"/>
      <c r="G5" s="74"/>
      <c r="H5" s="74"/>
      <c r="I5" s="74"/>
      <c r="J5" s="74"/>
      <c r="L5" s="11">
        <f>Project_Start-WEEKDAY(Project_Start,1)+2+7*(Display_Week-1)</f>
        <v>44823</v>
      </c>
      <c r="M5" s="10">
        <f>L5+1</f>
        <v>44824</v>
      </c>
      <c r="N5" s="10">
        <f t="shared" ref="N5:BA5" si="0">M5+1</f>
        <v>44825</v>
      </c>
      <c r="O5" s="10">
        <f t="shared" si="0"/>
        <v>44826</v>
      </c>
      <c r="P5" s="10">
        <f t="shared" si="0"/>
        <v>44827</v>
      </c>
      <c r="Q5" s="10">
        <f t="shared" si="0"/>
        <v>44828</v>
      </c>
      <c r="R5" s="12">
        <f t="shared" si="0"/>
        <v>44829</v>
      </c>
      <c r="S5" s="11">
        <f>R5+1</f>
        <v>44830</v>
      </c>
      <c r="T5" s="10">
        <f>S5+1</f>
        <v>44831</v>
      </c>
      <c r="U5" s="10">
        <f t="shared" si="0"/>
        <v>44832</v>
      </c>
      <c r="V5" s="10">
        <f t="shared" si="0"/>
        <v>44833</v>
      </c>
      <c r="W5" s="10">
        <f t="shared" si="0"/>
        <v>44834</v>
      </c>
      <c r="X5" s="10">
        <f>W5+1</f>
        <v>44835</v>
      </c>
      <c r="Y5" s="12">
        <f t="shared" si="0"/>
        <v>44836</v>
      </c>
      <c r="Z5" s="11">
        <f>Y5+1</f>
        <v>44837</v>
      </c>
      <c r="AA5" s="10">
        <f>Z5+1</f>
        <v>44838</v>
      </c>
      <c r="AB5" s="10">
        <f t="shared" si="0"/>
        <v>44839</v>
      </c>
      <c r="AC5" s="10">
        <f t="shared" si="0"/>
        <v>44840</v>
      </c>
      <c r="AD5" s="10">
        <f t="shared" si="0"/>
        <v>44841</v>
      </c>
      <c r="AE5" s="10">
        <f t="shared" si="0"/>
        <v>44842</v>
      </c>
      <c r="AF5" s="12">
        <f t="shared" si="0"/>
        <v>44843</v>
      </c>
      <c r="AG5" s="11">
        <f>AF5+1</f>
        <v>44844</v>
      </c>
      <c r="AH5" s="10">
        <f>AG5+1</f>
        <v>44845</v>
      </c>
      <c r="AI5" s="10">
        <f t="shared" si="0"/>
        <v>44846</v>
      </c>
      <c r="AJ5" s="10">
        <f t="shared" si="0"/>
        <v>44847</v>
      </c>
      <c r="AK5" s="10">
        <f t="shared" si="0"/>
        <v>44848</v>
      </c>
      <c r="AL5" s="10">
        <f t="shared" si="0"/>
        <v>44849</v>
      </c>
      <c r="AM5" s="12">
        <f t="shared" si="0"/>
        <v>44850</v>
      </c>
      <c r="AN5" s="11">
        <f>AM5+1</f>
        <v>44851</v>
      </c>
      <c r="AO5" s="10">
        <f>AN5+1</f>
        <v>44852</v>
      </c>
      <c r="AP5" s="10">
        <f t="shared" si="0"/>
        <v>44853</v>
      </c>
      <c r="AQ5" s="10">
        <f t="shared" si="0"/>
        <v>44854</v>
      </c>
      <c r="AR5" s="10">
        <f t="shared" si="0"/>
        <v>44855</v>
      </c>
      <c r="AS5" s="10">
        <f t="shared" si="0"/>
        <v>44856</v>
      </c>
      <c r="AT5" s="12">
        <f t="shared" si="0"/>
        <v>44857</v>
      </c>
      <c r="AU5" s="11">
        <f>AT5+1</f>
        <v>44858</v>
      </c>
      <c r="AV5" s="10">
        <f>AU5+1</f>
        <v>44859</v>
      </c>
      <c r="AW5" s="10">
        <f t="shared" si="0"/>
        <v>44860</v>
      </c>
      <c r="AX5" s="10">
        <f t="shared" si="0"/>
        <v>44861</v>
      </c>
      <c r="AY5" s="10">
        <f t="shared" si="0"/>
        <v>44862</v>
      </c>
      <c r="AZ5" s="10">
        <f t="shared" si="0"/>
        <v>44863</v>
      </c>
      <c r="BA5" s="12">
        <f t="shared" si="0"/>
        <v>44864</v>
      </c>
      <c r="BB5" s="11">
        <f>BA5+1</f>
        <v>44865</v>
      </c>
      <c r="BC5" s="10">
        <f>BB5+1</f>
        <v>44866</v>
      </c>
      <c r="BD5" s="10">
        <f t="shared" ref="BD5:BH5" si="1">BC5+1</f>
        <v>44867</v>
      </c>
      <c r="BE5" s="10">
        <f t="shared" si="1"/>
        <v>44868</v>
      </c>
      <c r="BF5" s="10">
        <f t="shared" si="1"/>
        <v>44869</v>
      </c>
      <c r="BG5" s="10">
        <f t="shared" si="1"/>
        <v>44870</v>
      </c>
      <c r="BH5" s="12">
        <f t="shared" si="1"/>
        <v>44871</v>
      </c>
      <c r="BI5" s="11">
        <f>BH5+1</f>
        <v>44872</v>
      </c>
      <c r="BJ5" s="10">
        <f>BI5+1</f>
        <v>44873</v>
      </c>
      <c r="BK5" s="10">
        <f t="shared" ref="BK5:BO5" si="2">BJ5+1</f>
        <v>44874</v>
      </c>
      <c r="BL5" s="10">
        <f t="shared" si="2"/>
        <v>44875</v>
      </c>
      <c r="BM5" s="10">
        <f t="shared" si="2"/>
        <v>44876</v>
      </c>
      <c r="BN5" s="10">
        <f t="shared" si="2"/>
        <v>44877</v>
      </c>
      <c r="BO5" s="12">
        <f t="shared" si="2"/>
        <v>44878</v>
      </c>
      <c r="BP5" s="11">
        <f>BO5+1</f>
        <v>44879</v>
      </c>
      <c r="BQ5" s="10">
        <f>BP5+1</f>
        <v>44880</v>
      </c>
      <c r="BR5" s="10">
        <f t="shared" ref="BR5" si="3">BQ5+1</f>
        <v>44881</v>
      </c>
      <c r="BS5" s="10">
        <f t="shared" ref="BS5" si="4">BR5+1</f>
        <v>44882</v>
      </c>
      <c r="BT5" s="10">
        <f t="shared" ref="BT5" si="5">BS5+1</f>
        <v>44883</v>
      </c>
      <c r="BU5" s="10">
        <f t="shared" ref="BU5" si="6">BT5+1</f>
        <v>44884</v>
      </c>
      <c r="BV5" s="12">
        <f t="shared" ref="BV5" si="7">BU5+1</f>
        <v>44885</v>
      </c>
      <c r="BW5" s="11">
        <f>BV5+1</f>
        <v>44886</v>
      </c>
      <c r="BX5" s="10">
        <f>BW5+1</f>
        <v>44887</v>
      </c>
      <c r="BY5" s="10">
        <f t="shared" ref="BY5" si="8">BX5+1</f>
        <v>44888</v>
      </c>
      <c r="BZ5" s="10">
        <f t="shared" ref="BZ5" si="9">BY5+1</f>
        <v>44889</v>
      </c>
      <c r="CA5" s="10">
        <f t="shared" ref="CA5" si="10">BZ5+1</f>
        <v>44890</v>
      </c>
      <c r="CB5" s="10">
        <f t="shared" ref="CB5" si="11">CA5+1</f>
        <v>44891</v>
      </c>
      <c r="CC5" s="12">
        <f t="shared" ref="CC5" si="12">CB5+1</f>
        <v>44892</v>
      </c>
    </row>
    <row r="6" spans="1:81" ht="30" customHeight="1" thickBot="1" x14ac:dyDescent="0.35">
      <c r="A6" s="53" t="s">
        <v>34</v>
      </c>
      <c r="B6" s="8" t="s">
        <v>104</v>
      </c>
      <c r="C6" s="8" t="s">
        <v>11</v>
      </c>
      <c r="D6" s="9"/>
      <c r="E6" s="9" t="s">
        <v>5</v>
      </c>
      <c r="F6" s="9" t="s">
        <v>7</v>
      </c>
      <c r="G6" s="9" t="s">
        <v>8</v>
      </c>
      <c r="H6" s="9" t="s">
        <v>90</v>
      </c>
      <c r="I6" s="9" t="s">
        <v>91</v>
      </c>
      <c r="J6" s="9"/>
      <c r="K6" s="9" t="s">
        <v>9</v>
      </c>
      <c r="L6" s="13" t="str">
        <f t="shared" ref="L6" si="13">LEFT(TEXT(L5,"ddd"),1)</f>
        <v>m</v>
      </c>
      <c r="M6" s="13" t="str">
        <f t="shared" ref="M6:AU6" si="14">LEFT(TEXT(M5,"ddd"),1)</f>
        <v>t</v>
      </c>
      <c r="N6" s="13" t="str">
        <f t="shared" si="14"/>
        <v>o</v>
      </c>
      <c r="O6" s="13" t="str">
        <f t="shared" si="14"/>
        <v>t</v>
      </c>
      <c r="P6" s="13" t="str">
        <f t="shared" si="14"/>
        <v>f</v>
      </c>
      <c r="Q6" s="13" t="str">
        <f t="shared" si="14"/>
        <v>l</v>
      </c>
      <c r="R6" s="13" t="str">
        <f t="shared" si="14"/>
        <v>s</v>
      </c>
      <c r="S6" s="13" t="str">
        <f t="shared" si="14"/>
        <v>m</v>
      </c>
      <c r="T6" s="13" t="str">
        <f t="shared" si="14"/>
        <v>t</v>
      </c>
      <c r="U6" s="13" t="str">
        <f t="shared" si="14"/>
        <v>o</v>
      </c>
      <c r="V6" s="13" t="str">
        <f t="shared" si="14"/>
        <v>t</v>
      </c>
      <c r="W6" s="13" t="str">
        <f t="shared" si="14"/>
        <v>f</v>
      </c>
      <c r="X6" s="13" t="str">
        <f t="shared" si="14"/>
        <v>l</v>
      </c>
      <c r="Y6" s="13" t="str">
        <f t="shared" si="14"/>
        <v>s</v>
      </c>
      <c r="Z6" s="13" t="str">
        <f t="shared" si="14"/>
        <v>m</v>
      </c>
      <c r="AA6" s="13" t="str">
        <f t="shared" si="14"/>
        <v>t</v>
      </c>
      <c r="AB6" s="13" t="str">
        <f t="shared" si="14"/>
        <v>o</v>
      </c>
      <c r="AC6" s="13" t="str">
        <f t="shared" si="14"/>
        <v>t</v>
      </c>
      <c r="AD6" s="13" t="str">
        <f t="shared" si="14"/>
        <v>f</v>
      </c>
      <c r="AE6" s="13" t="str">
        <f t="shared" si="14"/>
        <v>l</v>
      </c>
      <c r="AF6" s="13" t="str">
        <f t="shared" si="14"/>
        <v>s</v>
      </c>
      <c r="AG6" s="13" t="str">
        <f t="shared" si="14"/>
        <v>m</v>
      </c>
      <c r="AH6" s="13" t="str">
        <f t="shared" si="14"/>
        <v>t</v>
      </c>
      <c r="AI6" s="13" t="str">
        <f t="shared" si="14"/>
        <v>o</v>
      </c>
      <c r="AJ6" s="13" t="str">
        <f t="shared" si="14"/>
        <v>t</v>
      </c>
      <c r="AK6" s="13" t="str">
        <f t="shared" si="14"/>
        <v>f</v>
      </c>
      <c r="AL6" s="13" t="str">
        <f t="shared" si="14"/>
        <v>l</v>
      </c>
      <c r="AM6" s="13" t="str">
        <f t="shared" si="14"/>
        <v>s</v>
      </c>
      <c r="AN6" s="13" t="str">
        <f t="shared" si="14"/>
        <v>m</v>
      </c>
      <c r="AO6" s="13" t="str">
        <f t="shared" si="14"/>
        <v>t</v>
      </c>
      <c r="AP6" s="13" t="str">
        <f t="shared" si="14"/>
        <v>o</v>
      </c>
      <c r="AQ6" s="13" t="str">
        <f t="shared" si="14"/>
        <v>t</v>
      </c>
      <c r="AR6" s="13" t="str">
        <f t="shared" si="14"/>
        <v>f</v>
      </c>
      <c r="AS6" s="13" t="str">
        <f t="shared" si="14"/>
        <v>l</v>
      </c>
      <c r="AT6" s="13" t="str">
        <f t="shared" si="14"/>
        <v>s</v>
      </c>
      <c r="AU6" s="13" t="str">
        <f t="shared" si="14"/>
        <v>m</v>
      </c>
      <c r="AV6" s="13" t="str">
        <f t="shared" ref="AV6:BO6" si="15">LEFT(TEXT(AV5,"ddd"),1)</f>
        <v>t</v>
      </c>
      <c r="AW6" s="13" t="str">
        <f t="shared" si="15"/>
        <v>o</v>
      </c>
      <c r="AX6" s="13" t="str">
        <f t="shared" si="15"/>
        <v>t</v>
      </c>
      <c r="AY6" s="13" t="str">
        <f t="shared" si="15"/>
        <v>f</v>
      </c>
      <c r="AZ6" s="13" t="str">
        <f t="shared" si="15"/>
        <v>l</v>
      </c>
      <c r="BA6" s="13" t="str">
        <f t="shared" si="15"/>
        <v>s</v>
      </c>
      <c r="BB6" s="13" t="str">
        <f t="shared" si="15"/>
        <v>m</v>
      </c>
      <c r="BC6" s="13" t="str">
        <f t="shared" si="15"/>
        <v>t</v>
      </c>
      <c r="BD6" s="13" t="str">
        <f t="shared" si="15"/>
        <v>o</v>
      </c>
      <c r="BE6" s="13" t="str">
        <f t="shared" si="15"/>
        <v>t</v>
      </c>
      <c r="BF6" s="13" t="str">
        <f t="shared" si="15"/>
        <v>f</v>
      </c>
      <c r="BG6" s="13" t="str">
        <f t="shared" si="15"/>
        <v>l</v>
      </c>
      <c r="BH6" s="13" t="str">
        <f t="shared" si="15"/>
        <v>s</v>
      </c>
      <c r="BI6" s="13" t="str">
        <f t="shared" si="15"/>
        <v>m</v>
      </c>
      <c r="BJ6" s="13" t="str">
        <f t="shared" si="15"/>
        <v>t</v>
      </c>
      <c r="BK6" s="13" t="str">
        <f t="shared" si="15"/>
        <v>o</v>
      </c>
      <c r="BL6" s="13" t="str">
        <f t="shared" si="15"/>
        <v>t</v>
      </c>
      <c r="BM6" s="13" t="str">
        <f t="shared" si="15"/>
        <v>f</v>
      </c>
      <c r="BN6" s="13" t="str">
        <f t="shared" si="15"/>
        <v>l</v>
      </c>
      <c r="BO6" s="13" t="str">
        <f t="shared" si="15"/>
        <v>s</v>
      </c>
      <c r="BP6" s="13" t="str">
        <f t="shared" ref="BP6:CC6" si="16">LEFT(TEXT(BP5,"ddd"),1)</f>
        <v>m</v>
      </c>
      <c r="BQ6" s="13" t="str">
        <f t="shared" si="16"/>
        <v>t</v>
      </c>
      <c r="BR6" s="13" t="str">
        <f t="shared" si="16"/>
        <v>o</v>
      </c>
      <c r="BS6" s="13" t="str">
        <f t="shared" si="16"/>
        <v>t</v>
      </c>
      <c r="BT6" s="13" t="str">
        <f t="shared" si="16"/>
        <v>f</v>
      </c>
      <c r="BU6" s="13" t="str">
        <f t="shared" si="16"/>
        <v>l</v>
      </c>
      <c r="BV6" s="13" t="str">
        <f t="shared" si="16"/>
        <v>s</v>
      </c>
      <c r="BW6" s="13" t="str">
        <f t="shared" si="16"/>
        <v>m</v>
      </c>
      <c r="BX6" s="13" t="str">
        <f t="shared" si="16"/>
        <v>t</v>
      </c>
      <c r="BY6" s="13" t="str">
        <f t="shared" si="16"/>
        <v>o</v>
      </c>
      <c r="BZ6" s="13" t="str">
        <f t="shared" si="16"/>
        <v>t</v>
      </c>
      <c r="CA6" s="13" t="str">
        <f t="shared" si="16"/>
        <v>f</v>
      </c>
      <c r="CB6" s="13" t="str">
        <f t="shared" si="16"/>
        <v>l</v>
      </c>
      <c r="CC6" s="13" t="str">
        <f t="shared" si="16"/>
        <v>s</v>
      </c>
    </row>
    <row r="7" spans="1:81" ht="30" hidden="1" customHeight="1" thickBot="1" x14ac:dyDescent="0.35">
      <c r="A7" s="52" t="s">
        <v>39</v>
      </c>
      <c r="D7" s="55"/>
      <c r="F7"/>
      <c r="K7" t="str">
        <f>IF(OR(ISBLANK(task_start),ISBLANK(task_end)),"",task_end-task_start+1)</f>
        <v/>
      </c>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row>
    <row r="8" spans="1:81" s="3" customFormat="1" ht="30" customHeight="1" thickBot="1" x14ac:dyDescent="0.35">
      <c r="A8" s="53" t="s">
        <v>35</v>
      </c>
      <c r="B8" s="18"/>
      <c r="C8" s="18" t="s">
        <v>77</v>
      </c>
      <c r="D8" s="60"/>
      <c r="E8" s="19"/>
      <c r="F8" s="20"/>
      <c r="G8" s="21"/>
      <c r="H8" s="21"/>
      <c r="I8" s="21"/>
      <c r="J8" s="17"/>
      <c r="K8" s="17" t="str">
        <f t="shared" ref="K8:K40" si="17">IF(OR(ISBLANK(task_start),ISBLANK(task_end)),"",task_end-task_start+1)</f>
        <v/>
      </c>
      <c r="L8" s="38"/>
      <c r="M8" s="98"/>
      <c r="N8" s="98"/>
      <c r="O8" s="98"/>
      <c r="P8" s="38"/>
      <c r="Q8" s="99"/>
      <c r="R8" s="99"/>
      <c r="S8" s="38"/>
      <c r="T8" s="38"/>
      <c r="U8" s="38"/>
      <c r="V8" s="98"/>
      <c r="W8" s="38"/>
      <c r="X8" s="99"/>
      <c r="Y8" s="99"/>
      <c r="Z8" s="98"/>
      <c r="AA8" s="98"/>
      <c r="AB8" s="38"/>
      <c r="AC8" s="98"/>
      <c r="AD8" s="98"/>
      <c r="AE8" s="99"/>
      <c r="AF8" s="99"/>
      <c r="AG8" s="38"/>
      <c r="AH8" s="98"/>
      <c r="AI8" s="38"/>
      <c r="AJ8" s="38"/>
      <c r="AK8" s="98"/>
      <c r="AL8" s="99"/>
      <c r="AM8" s="99"/>
      <c r="AN8" s="38"/>
      <c r="AO8" s="38"/>
      <c r="AP8" s="38"/>
      <c r="AQ8" s="38"/>
      <c r="AR8" s="38"/>
      <c r="AS8" s="99"/>
      <c r="AT8" s="99"/>
      <c r="AU8" s="98"/>
      <c r="AV8" s="38"/>
      <c r="AW8" s="38"/>
      <c r="AX8" s="38"/>
      <c r="AY8" s="98"/>
      <c r="AZ8" s="99"/>
      <c r="BA8" s="99"/>
      <c r="BB8" s="38"/>
      <c r="BC8" s="98"/>
      <c r="BD8" s="38"/>
      <c r="BE8" s="38"/>
      <c r="BF8" s="98"/>
      <c r="BG8" s="99"/>
      <c r="BH8" s="99"/>
      <c r="BI8" s="38"/>
      <c r="BJ8" s="38"/>
      <c r="BK8" s="38"/>
      <c r="BL8" s="38"/>
      <c r="BM8" s="38"/>
      <c r="BN8" s="99"/>
      <c r="BO8" s="99"/>
      <c r="BP8" s="38"/>
      <c r="BQ8" s="98"/>
      <c r="BR8" s="98"/>
      <c r="BS8" s="38"/>
      <c r="BT8" s="98"/>
      <c r="BU8" s="99"/>
      <c r="BV8" s="99"/>
      <c r="BW8" s="38"/>
      <c r="BX8" s="38"/>
      <c r="BY8" s="38"/>
      <c r="BZ8" s="98"/>
      <c r="CA8" s="98"/>
      <c r="CB8" s="99"/>
      <c r="CC8" s="99"/>
    </row>
    <row r="9" spans="1:81" s="3" customFormat="1" ht="30" customHeight="1" thickBot="1" x14ac:dyDescent="0.35">
      <c r="A9" s="53" t="s">
        <v>40</v>
      </c>
      <c r="B9" s="69"/>
      <c r="C9" s="69" t="s">
        <v>41</v>
      </c>
      <c r="D9" s="61"/>
      <c r="E9" s="22">
        <v>1</v>
      </c>
      <c r="F9" s="84">
        <f>Project_Start</f>
        <v>44823</v>
      </c>
      <c r="G9" s="84">
        <f>F9+4</f>
        <v>44827</v>
      </c>
      <c r="H9" s="84">
        <f>F9</f>
        <v>44823</v>
      </c>
      <c r="I9" s="84">
        <f>G9</f>
        <v>44827</v>
      </c>
      <c r="J9" s="17"/>
      <c r="K9" s="17">
        <f t="shared" si="17"/>
        <v>5</v>
      </c>
      <c r="L9" s="38"/>
      <c r="M9" s="38"/>
      <c r="N9" s="38"/>
      <c r="O9" s="38"/>
      <c r="P9" s="38"/>
      <c r="Q9" s="99"/>
      <c r="R9" s="99"/>
      <c r="S9" s="38"/>
      <c r="T9" s="38"/>
      <c r="U9" s="38"/>
      <c r="V9" s="98"/>
      <c r="W9" s="38"/>
      <c r="X9" s="99"/>
      <c r="Y9" s="99"/>
      <c r="Z9" s="98"/>
      <c r="AA9" s="98"/>
      <c r="AB9" s="38"/>
      <c r="AC9" s="98"/>
      <c r="AD9" s="98"/>
      <c r="AE9" s="99"/>
      <c r="AF9" s="99"/>
      <c r="AG9" s="38"/>
      <c r="AH9" s="98"/>
      <c r="AI9" s="38"/>
      <c r="AJ9" s="38"/>
      <c r="AK9" s="98"/>
      <c r="AL9" s="99"/>
      <c r="AM9" s="99"/>
      <c r="AN9" s="38"/>
      <c r="AO9" s="38"/>
      <c r="AP9" s="38"/>
      <c r="AQ9" s="38"/>
      <c r="AR9" s="38"/>
      <c r="AS9" s="99"/>
      <c r="AT9" s="99"/>
      <c r="AU9" s="98"/>
      <c r="AV9" s="38"/>
      <c r="AW9" s="38"/>
      <c r="AX9" s="38"/>
      <c r="AY9" s="98"/>
      <c r="AZ9" s="99"/>
      <c r="BA9" s="99"/>
      <c r="BB9" s="38"/>
      <c r="BC9" s="98"/>
      <c r="BD9" s="38"/>
      <c r="BE9" s="38"/>
      <c r="BF9" s="98"/>
      <c r="BG9" s="99"/>
      <c r="BH9" s="99"/>
      <c r="BI9" s="38"/>
      <c r="BJ9" s="38"/>
      <c r="BK9" s="38"/>
      <c r="BL9" s="38"/>
      <c r="BM9" s="38"/>
      <c r="BN9" s="99"/>
      <c r="BO9" s="99"/>
      <c r="BP9" s="38"/>
      <c r="BQ9" s="98"/>
      <c r="BR9" s="98"/>
      <c r="BS9" s="38"/>
      <c r="BT9" s="98"/>
      <c r="BU9" s="99"/>
      <c r="BV9" s="99"/>
      <c r="BW9" s="38"/>
      <c r="BX9" s="38"/>
      <c r="BY9" s="38"/>
      <c r="BZ9" s="98"/>
      <c r="CA9" s="98"/>
      <c r="CB9" s="99"/>
      <c r="CC9" s="99"/>
    </row>
    <row r="10" spans="1:81" s="3" customFormat="1" ht="30" customHeight="1" thickBot="1" x14ac:dyDescent="0.35">
      <c r="A10" s="53" t="s">
        <v>36</v>
      </c>
      <c r="B10" s="69"/>
      <c r="C10" s="69" t="s">
        <v>83</v>
      </c>
      <c r="D10" s="61"/>
      <c r="E10" s="22">
        <v>1</v>
      </c>
      <c r="F10" s="84">
        <f>DATE(2022,9,26)</f>
        <v>44830</v>
      </c>
      <c r="G10" s="84">
        <f>F10+2</f>
        <v>44832</v>
      </c>
      <c r="H10" s="84">
        <f>F10</f>
        <v>44830</v>
      </c>
      <c r="I10" s="84">
        <f>DATE(2022,9,28)</f>
        <v>44832</v>
      </c>
      <c r="J10" s="17"/>
      <c r="K10" s="17">
        <f t="shared" si="17"/>
        <v>3</v>
      </c>
      <c r="L10" s="38"/>
      <c r="M10" s="98"/>
      <c r="N10" s="98"/>
      <c r="O10" s="98"/>
      <c r="P10" s="38"/>
      <c r="Q10" s="99"/>
      <c r="R10" s="99"/>
      <c r="S10" s="38"/>
      <c r="T10" s="38"/>
      <c r="U10" s="38"/>
      <c r="V10" s="98"/>
      <c r="W10" s="38"/>
      <c r="X10" s="100"/>
      <c r="Y10" s="100"/>
      <c r="Z10" s="98"/>
      <c r="AA10" s="98"/>
      <c r="AB10" s="38"/>
      <c r="AC10" s="98"/>
      <c r="AD10" s="98"/>
      <c r="AE10" s="99"/>
      <c r="AF10" s="99"/>
      <c r="AG10" s="38"/>
      <c r="AH10" s="98"/>
      <c r="AI10" s="38"/>
      <c r="AJ10" s="38"/>
      <c r="AK10" s="98"/>
      <c r="AL10" s="99"/>
      <c r="AM10" s="99"/>
      <c r="AN10" s="38"/>
      <c r="AO10" s="38"/>
      <c r="AP10" s="38"/>
      <c r="AQ10" s="38"/>
      <c r="AR10" s="38"/>
      <c r="AS10" s="99"/>
      <c r="AT10" s="99"/>
      <c r="AU10" s="98"/>
      <c r="AV10" s="38"/>
      <c r="AW10" s="38"/>
      <c r="AX10" s="38"/>
      <c r="AY10" s="98"/>
      <c r="AZ10" s="99"/>
      <c r="BA10" s="99"/>
      <c r="BB10" s="38"/>
      <c r="BC10" s="98"/>
      <c r="BD10" s="38"/>
      <c r="BE10" s="38"/>
      <c r="BF10" s="98"/>
      <c r="BG10" s="99"/>
      <c r="BH10" s="99"/>
      <c r="BI10" s="38"/>
      <c r="BJ10" s="38"/>
      <c r="BK10" s="38"/>
      <c r="BL10" s="38"/>
      <c r="BM10" s="38"/>
      <c r="BN10" s="99"/>
      <c r="BO10" s="99"/>
      <c r="BP10" s="38"/>
      <c r="BQ10" s="98"/>
      <c r="BR10" s="98"/>
      <c r="BS10" s="38"/>
      <c r="BT10" s="98"/>
      <c r="BU10" s="99"/>
      <c r="BV10" s="99"/>
      <c r="BW10" s="38"/>
      <c r="BX10" s="38"/>
      <c r="BY10" s="38"/>
      <c r="BZ10" s="98"/>
      <c r="CA10" s="98"/>
      <c r="CB10" s="99"/>
      <c r="CC10" s="99"/>
    </row>
    <row r="11" spans="1:81" s="3" customFormat="1" ht="30" customHeight="1" thickBot="1" x14ac:dyDescent="0.35">
      <c r="A11" s="52"/>
      <c r="B11" s="69"/>
      <c r="C11" s="69" t="s">
        <v>85</v>
      </c>
      <c r="D11" s="61"/>
      <c r="E11" s="22">
        <v>0</v>
      </c>
      <c r="F11" s="84">
        <f>G10</f>
        <v>44832</v>
      </c>
      <c r="G11" s="84">
        <f>F11</f>
        <v>44832</v>
      </c>
      <c r="H11" s="84"/>
      <c r="I11" s="84"/>
      <c r="J11" s="17"/>
      <c r="K11" s="17">
        <f t="shared" si="17"/>
        <v>1</v>
      </c>
      <c r="L11" s="38"/>
      <c r="M11" s="98"/>
      <c r="N11" s="98"/>
      <c r="O11" s="98"/>
      <c r="P11" s="38"/>
      <c r="Q11" s="99"/>
      <c r="R11" s="99"/>
      <c r="S11" s="38"/>
      <c r="T11" s="38"/>
      <c r="U11" s="38"/>
      <c r="V11" s="98"/>
      <c r="W11" s="38"/>
      <c r="X11" s="99"/>
      <c r="Y11" s="99"/>
      <c r="Z11" s="98"/>
      <c r="AA11" s="98"/>
      <c r="AB11" s="38"/>
      <c r="AC11" s="98"/>
      <c r="AD11" s="98"/>
      <c r="AE11" s="99"/>
      <c r="AF11" s="99"/>
      <c r="AG11" s="38"/>
      <c r="AH11" s="98"/>
      <c r="AI11" s="38"/>
      <c r="AJ11" s="38"/>
      <c r="AK11" s="98"/>
      <c r="AL11" s="99"/>
      <c r="AM11" s="99"/>
      <c r="AN11" s="38"/>
      <c r="AO11" s="38"/>
      <c r="AP11" s="38"/>
      <c r="AQ11" s="38"/>
      <c r="AR11" s="38"/>
      <c r="AS11" s="99"/>
      <c r="AT11" s="99"/>
      <c r="AU11" s="98"/>
      <c r="AV11" s="38"/>
      <c r="AW11" s="38"/>
      <c r="AX11" s="38"/>
      <c r="AY11" s="98"/>
      <c r="AZ11" s="99"/>
      <c r="BA11" s="99"/>
      <c r="BB11" s="38"/>
      <c r="BC11" s="98"/>
      <c r="BD11" s="38"/>
      <c r="BE11" s="38"/>
      <c r="BF11" s="98"/>
      <c r="BG11" s="99"/>
      <c r="BH11" s="99"/>
      <c r="BI11" s="38"/>
      <c r="BJ11" s="38"/>
      <c r="BK11" s="38"/>
      <c r="BL11" s="38"/>
      <c r="BM11" s="38"/>
      <c r="BN11" s="99"/>
      <c r="BO11" s="99"/>
      <c r="BP11" s="38"/>
      <c r="BQ11" s="98"/>
      <c r="BR11" s="98"/>
      <c r="BS11" s="38"/>
      <c r="BT11" s="98"/>
      <c r="BU11" s="99"/>
      <c r="BV11" s="99"/>
      <c r="BW11" s="38"/>
      <c r="BX11" s="38"/>
      <c r="BY11" s="38"/>
      <c r="BZ11" s="98"/>
      <c r="CA11" s="98"/>
      <c r="CB11" s="99"/>
      <c r="CC11" s="99"/>
    </row>
    <row r="12" spans="1:81" s="3" customFormat="1" ht="30" customHeight="1" thickBot="1" x14ac:dyDescent="0.35">
      <c r="A12" s="52"/>
      <c r="B12" s="69"/>
      <c r="C12" s="69" t="s">
        <v>84</v>
      </c>
      <c r="D12" s="61"/>
      <c r="E12" s="22">
        <v>0.15</v>
      </c>
      <c r="F12" s="84">
        <f>DATE(2022,9,30)</f>
        <v>44834</v>
      </c>
      <c r="G12" s="84">
        <f>F12</f>
        <v>44834</v>
      </c>
      <c r="H12" s="84"/>
      <c r="I12" s="84"/>
      <c r="J12" s="17"/>
      <c r="K12" s="17">
        <f t="shared" si="17"/>
        <v>1</v>
      </c>
      <c r="L12" s="38"/>
      <c r="M12" s="98"/>
      <c r="N12" s="98"/>
      <c r="O12" s="98"/>
      <c r="P12" s="38"/>
      <c r="Q12" s="99"/>
      <c r="R12" s="99"/>
      <c r="S12" s="38"/>
      <c r="T12" s="38"/>
      <c r="U12" s="38"/>
      <c r="V12" s="98"/>
      <c r="W12" s="38"/>
      <c r="X12" s="99"/>
      <c r="Y12" s="99"/>
      <c r="Z12" s="98"/>
      <c r="AA12" s="98"/>
      <c r="AB12" s="39"/>
      <c r="AC12" s="98"/>
      <c r="AD12" s="98"/>
      <c r="AE12" s="99"/>
      <c r="AF12" s="99"/>
      <c r="AG12" s="38"/>
      <c r="AH12" s="98"/>
      <c r="AI12" s="38"/>
      <c r="AJ12" s="38"/>
      <c r="AK12" s="98"/>
      <c r="AL12" s="99"/>
      <c r="AM12" s="99"/>
      <c r="AN12" s="38"/>
      <c r="AO12" s="38"/>
      <c r="AP12" s="38"/>
      <c r="AQ12" s="38"/>
      <c r="AR12" s="38"/>
      <c r="AS12" s="99"/>
      <c r="AT12" s="99"/>
      <c r="AU12" s="98"/>
      <c r="AV12" s="38"/>
      <c r="AW12" s="38"/>
      <c r="AX12" s="38"/>
      <c r="AY12" s="98"/>
      <c r="AZ12" s="99"/>
      <c r="BA12" s="99"/>
      <c r="BB12" s="38"/>
      <c r="BC12" s="98"/>
      <c r="BD12" s="38"/>
      <c r="BE12" s="38"/>
      <c r="BF12" s="98"/>
      <c r="BG12" s="99"/>
      <c r="BH12" s="99"/>
      <c r="BI12" s="38"/>
      <c r="BJ12" s="38"/>
      <c r="BK12" s="38"/>
      <c r="BL12" s="38"/>
      <c r="BM12" s="38"/>
      <c r="BN12" s="99"/>
      <c r="BO12" s="99"/>
      <c r="BP12" s="38"/>
      <c r="BQ12" s="98"/>
      <c r="BR12" s="98"/>
      <c r="BS12" s="38"/>
      <c r="BT12" s="98"/>
      <c r="BU12" s="99"/>
      <c r="BV12" s="99"/>
      <c r="BW12" s="38"/>
      <c r="BX12" s="38"/>
      <c r="BY12" s="38"/>
      <c r="BZ12" s="98"/>
      <c r="CA12" s="98"/>
      <c r="CB12" s="99"/>
      <c r="CC12" s="99"/>
    </row>
    <row r="13" spans="1:81" s="3" customFormat="1" ht="30.6" customHeight="1" thickBot="1" x14ac:dyDescent="0.35">
      <c r="A13" s="52"/>
      <c r="B13" s="69"/>
      <c r="C13" s="69" t="s">
        <v>92</v>
      </c>
      <c r="D13" s="61"/>
      <c r="E13" s="22">
        <v>0</v>
      </c>
      <c r="F13" s="84">
        <f>F25</f>
        <v>44839</v>
      </c>
      <c r="G13" s="84">
        <f>DATE(2022,11,21)</f>
        <v>44886</v>
      </c>
      <c r="H13" s="84"/>
      <c r="I13" s="84"/>
      <c r="J13" s="17"/>
      <c r="K13" s="17">
        <f t="shared" si="17"/>
        <v>48</v>
      </c>
      <c r="L13" s="38"/>
      <c r="M13" s="98"/>
      <c r="N13" s="98"/>
      <c r="O13" s="98"/>
      <c r="P13" s="38"/>
      <c r="Q13" s="99"/>
      <c r="R13" s="99"/>
      <c r="S13" s="38"/>
      <c r="T13" s="38"/>
      <c r="U13" s="38"/>
      <c r="V13" s="98"/>
      <c r="W13" s="38"/>
      <c r="X13" s="99"/>
      <c r="Y13" s="99"/>
      <c r="Z13" s="98"/>
      <c r="AA13" s="98"/>
      <c r="AB13" s="38"/>
      <c r="AC13" s="98"/>
      <c r="AD13" s="98"/>
      <c r="AE13" s="99"/>
      <c r="AF13" s="99"/>
      <c r="AG13" s="38"/>
      <c r="AH13" s="98"/>
      <c r="AI13" s="38"/>
      <c r="AJ13" s="38"/>
      <c r="AK13" s="98"/>
      <c r="AL13" s="99"/>
      <c r="AM13" s="99"/>
      <c r="AN13" s="38"/>
      <c r="AO13" s="38"/>
      <c r="AP13" s="38"/>
      <c r="AQ13" s="38"/>
      <c r="AR13" s="38"/>
      <c r="AS13" s="99"/>
      <c r="AT13" s="99"/>
      <c r="AU13" s="98"/>
      <c r="AV13" s="38"/>
      <c r="AW13" s="38"/>
      <c r="AX13" s="38"/>
      <c r="AY13" s="98"/>
      <c r="AZ13" s="99"/>
      <c r="BA13" s="99"/>
      <c r="BB13" s="38"/>
      <c r="BC13" s="98"/>
      <c r="BD13" s="38"/>
      <c r="BE13" s="38"/>
      <c r="BF13" s="98"/>
      <c r="BG13" s="99"/>
      <c r="BH13" s="99"/>
      <c r="BI13" s="38"/>
      <c r="BJ13" s="38"/>
      <c r="BK13" s="38"/>
      <c r="BL13" s="38"/>
      <c r="BM13" s="38"/>
      <c r="BN13" s="99"/>
      <c r="BO13" s="99"/>
      <c r="BP13" s="38"/>
      <c r="BQ13" s="98"/>
      <c r="BR13" s="98"/>
      <c r="BS13" s="38"/>
      <c r="BT13" s="98"/>
      <c r="BU13" s="99"/>
      <c r="BV13" s="99"/>
      <c r="BW13" s="38"/>
      <c r="BX13" s="38"/>
      <c r="BY13" s="38"/>
      <c r="BZ13" s="98"/>
      <c r="CA13" s="98"/>
      <c r="CB13" s="99"/>
      <c r="CC13" s="99"/>
    </row>
    <row r="14" spans="1:81" s="3" customFormat="1" ht="30" customHeight="1" thickBot="1" x14ac:dyDescent="0.35">
      <c r="A14" s="53" t="s">
        <v>37</v>
      </c>
      <c r="B14" s="23"/>
      <c r="C14" s="23" t="s">
        <v>78</v>
      </c>
      <c r="D14" s="62"/>
      <c r="E14" s="24"/>
      <c r="F14" s="85"/>
      <c r="G14" s="86"/>
      <c r="H14" s="86"/>
      <c r="I14" s="86"/>
      <c r="J14" s="17"/>
      <c r="K14" s="17" t="str">
        <f t="shared" si="17"/>
        <v/>
      </c>
      <c r="L14" s="38"/>
      <c r="M14" s="98"/>
      <c r="N14" s="98"/>
      <c r="O14" s="98"/>
      <c r="P14" s="38"/>
      <c r="Q14" s="99"/>
      <c r="R14" s="99"/>
      <c r="S14" s="38"/>
      <c r="T14" s="38"/>
      <c r="U14" s="38"/>
      <c r="V14" s="98"/>
      <c r="W14" s="38"/>
      <c r="X14" s="99"/>
      <c r="Y14" s="99"/>
      <c r="Z14" s="98"/>
      <c r="AA14" s="98"/>
      <c r="AB14" s="38"/>
      <c r="AC14" s="98"/>
      <c r="AD14" s="98"/>
      <c r="AE14" s="99"/>
      <c r="AF14" s="99"/>
      <c r="AG14" s="38"/>
      <c r="AH14" s="98"/>
      <c r="AI14" s="38"/>
      <c r="AJ14" s="38"/>
      <c r="AK14" s="98"/>
      <c r="AL14" s="99"/>
      <c r="AM14" s="99"/>
      <c r="AN14" s="38"/>
      <c r="AO14" s="38"/>
      <c r="AP14" s="38"/>
      <c r="AQ14" s="38"/>
      <c r="AR14" s="38"/>
      <c r="AS14" s="99"/>
      <c r="AT14" s="99"/>
      <c r="AU14" s="98"/>
      <c r="AV14" s="38"/>
      <c r="AW14" s="38"/>
      <c r="AX14" s="38"/>
      <c r="AY14" s="98"/>
      <c r="AZ14" s="99"/>
      <c r="BA14" s="99"/>
      <c r="BB14" s="38"/>
      <c r="BC14" s="98"/>
      <c r="BD14" s="38"/>
      <c r="BE14" s="38"/>
      <c r="BF14" s="98"/>
      <c r="BG14" s="99"/>
      <c r="BH14" s="99"/>
      <c r="BI14" s="38"/>
      <c r="BJ14" s="38"/>
      <c r="BK14" s="38"/>
      <c r="BL14" s="38"/>
      <c r="BM14" s="38"/>
      <c r="BN14" s="99"/>
      <c r="BO14" s="99"/>
      <c r="BP14" s="38"/>
      <c r="BQ14" s="98"/>
      <c r="BR14" s="98"/>
      <c r="BS14" s="38"/>
      <c r="BT14" s="98"/>
      <c r="BU14" s="99"/>
      <c r="BV14" s="99"/>
      <c r="BW14" s="38"/>
      <c r="BX14" s="38"/>
      <c r="BY14" s="38"/>
      <c r="BZ14" s="98"/>
      <c r="CA14" s="98"/>
      <c r="CB14" s="99"/>
      <c r="CC14" s="99"/>
    </row>
    <row r="15" spans="1:81" s="3" customFormat="1" ht="30.6" customHeight="1" thickBot="1" x14ac:dyDescent="0.35">
      <c r="A15" s="52"/>
      <c r="B15" s="70" t="str">
        <f>Kravspecifikation!C11</f>
        <v>T9</v>
      </c>
      <c r="C15" s="70" t="str">
        <f>Kravspecifikation!F11</f>
        <v>Gem vægt og relation som måling</v>
      </c>
      <c r="D15" s="63"/>
      <c r="E15" s="25">
        <v>1</v>
      </c>
      <c r="F15" s="87">
        <f>DATE(2022,10,17)</f>
        <v>44851</v>
      </c>
      <c r="G15" s="87">
        <f>F15+2</f>
        <v>44853</v>
      </c>
      <c r="H15" s="87">
        <f>H21</f>
        <v>44838</v>
      </c>
      <c r="I15" s="87">
        <f>I21</f>
        <v>44848</v>
      </c>
      <c r="J15" s="17"/>
      <c r="K15" s="17">
        <f t="shared" si="17"/>
        <v>3</v>
      </c>
      <c r="L15" s="38"/>
      <c r="M15" s="98"/>
      <c r="N15" s="98"/>
      <c r="O15" s="98"/>
      <c r="P15" s="38"/>
      <c r="Q15" s="99"/>
      <c r="R15" s="99"/>
      <c r="S15" s="38"/>
      <c r="T15" s="38"/>
      <c r="U15" s="38"/>
      <c r="V15" s="98"/>
      <c r="W15" s="38"/>
      <c r="X15" s="99"/>
      <c r="Y15" s="99"/>
      <c r="Z15" s="98"/>
      <c r="AA15" s="98"/>
      <c r="AB15" s="39"/>
      <c r="AC15" s="98"/>
      <c r="AD15" s="98"/>
      <c r="AE15" s="99"/>
      <c r="AF15" s="99"/>
      <c r="AG15" s="38"/>
      <c r="AH15" s="98"/>
      <c r="AI15" s="38"/>
      <c r="AJ15" s="38"/>
      <c r="AK15" s="98"/>
      <c r="AL15" s="99"/>
      <c r="AM15" s="99"/>
      <c r="AN15" s="38"/>
      <c r="AO15" s="38"/>
      <c r="AP15" s="38"/>
      <c r="AQ15" s="38"/>
      <c r="AR15" s="38"/>
      <c r="AS15" s="99"/>
      <c r="AT15" s="99"/>
      <c r="AU15" s="98"/>
      <c r="AV15" s="38"/>
      <c r="AW15" s="38"/>
      <c r="AX15" s="38"/>
      <c r="AY15" s="98"/>
      <c r="AZ15" s="99"/>
      <c r="BA15" s="99"/>
      <c r="BB15" s="38"/>
      <c r="BC15" s="98"/>
      <c r="BD15" s="38"/>
      <c r="BE15" s="38"/>
      <c r="BF15" s="98"/>
      <c r="BG15" s="99"/>
      <c r="BH15" s="99"/>
      <c r="BI15" s="38"/>
      <c r="BJ15" s="38"/>
      <c r="BK15" s="38"/>
      <c r="BL15" s="38"/>
      <c r="BM15" s="38"/>
      <c r="BN15" s="99"/>
      <c r="BO15" s="99"/>
      <c r="BP15" s="38"/>
      <c r="BQ15" s="98"/>
      <c r="BR15" s="98"/>
      <c r="BS15" s="38"/>
      <c r="BT15" s="98"/>
      <c r="BU15" s="99"/>
      <c r="BV15" s="99"/>
      <c r="BW15" s="38"/>
      <c r="BX15" s="38"/>
      <c r="BY15" s="38"/>
      <c r="BZ15" s="98"/>
      <c r="CA15" s="98"/>
      <c r="CB15" s="99"/>
      <c r="CC15" s="99"/>
    </row>
    <row r="16" spans="1:81" s="3" customFormat="1" ht="30" customHeight="1" thickBot="1" x14ac:dyDescent="0.35">
      <c r="A16" s="53"/>
      <c r="B16" s="70" t="str">
        <f>Kravspecifikation!C5</f>
        <v>T10</v>
      </c>
      <c r="C16" s="70" t="str">
        <f>Kravspecifikation!F5</f>
        <v>Modtag vægt fra vægten og gem I API cache</v>
      </c>
      <c r="D16" s="63"/>
      <c r="E16" s="25">
        <v>1</v>
      </c>
      <c r="F16" s="87">
        <f>G15</f>
        <v>44853</v>
      </c>
      <c r="G16" s="87">
        <f>F16+2</f>
        <v>44855</v>
      </c>
      <c r="H16" s="87">
        <f>DATE(2022,10,10)</f>
        <v>44844</v>
      </c>
      <c r="I16" s="87">
        <f>H16</f>
        <v>44844</v>
      </c>
      <c r="J16" s="17"/>
      <c r="K16" s="17">
        <f t="shared" si="17"/>
        <v>3</v>
      </c>
      <c r="L16" s="38"/>
      <c r="M16" s="98"/>
      <c r="N16" s="98"/>
      <c r="O16" s="98"/>
      <c r="P16" s="38"/>
      <c r="Q16" s="99"/>
      <c r="R16" s="99"/>
      <c r="S16" s="38"/>
      <c r="T16" s="38"/>
      <c r="U16" s="38"/>
      <c r="V16" s="98"/>
      <c r="W16" s="38"/>
      <c r="X16" s="99"/>
      <c r="Y16" s="99"/>
      <c r="Z16" s="98"/>
      <c r="AA16" s="98"/>
      <c r="AB16" s="38"/>
      <c r="AC16" s="98"/>
      <c r="AD16" s="98"/>
      <c r="AE16" s="99"/>
      <c r="AF16" s="99"/>
      <c r="AG16" s="38"/>
      <c r="AH16" s="98"/>
      <c r="AI16" s="38"/>
      <c r="AJ16" s="38"/>
      <c r="AK16" s="98"/>
      <c r="AL16" s="99"/>
      <c r="AM16" s="99"/>
      <c r="AN16" s="38"/>
      <c r="AO16" s="38"/>
      <c r="AP16" s="38"/>
      <c r="AQ16" s="38"/>
      <c r="AR16" s="38"/>
      <c r="AS16" s="99"/>
      <c r="AT16" s="99"/>
      <c r="AU16" s="98"/>
      <c r="AV16" s="38"/>
      <c r="AW16" s="38"/>
      <c r="AX16" s="38"/>
      <c r="AY16" s="98"/>
      <c r="AZ16" s="99"/>
      <c r="BA16" s="99"/>
      <c r="BB16" s="38"/>
      <c r="BC16" s="98"/>
      <c r="BD16" s="38"/>
      <c r="BE16" s="38"/>
      <c r="BF16" s="98"/>
      <c r="BG16" s="99"/>
      <c r="BH16" s="99"/>
      <c r="BI16" s="38"/>
      <c r="BJ16" s="38"/>
      <c r="BK16" s="38"/>
      <c r="BL16" s="38"/>
      <c r="BM16" s="38"/>
      <c r="BN16" s="99"/>
      <c r="BO16" s="99"/>
      <c r="BP16" s="38"/>
      <c r="BQ16" s="98"/>
      <c r="BR16" s="98"/>
      <c r="BS16" s="38"/>
      <c r="BT16" s="98"/>
      <c r="BU16" s="99"/>
      <c r="BV16" s="99"/>
      <c r="BW16" s="38"/>
      <c r="BX16" s="38"/>
      <c r="BY16" s="38"/>
      <c r="BZ16" s="98"/>
      <c r="CA16" s="98"/>
      <c r="CB16" s="99"/>
      <c r="CC16" s="99"/>
    </row>
    <row r="17" spans="1:81" s="3" customFormat="1" ht="30" hidden="1" customHeight="1" thickBot="1" x14ac:dyDescent="0.35">
      <c r="A17" s="52"/>
      <c r="B17" s="70" t="str">
        <f>Kravspecifikation!C6</f>
        <v>T11</v>
      </c>
      <c r="C17" s="70" t="str">
        <f>Kravspecifikation!F6</f>
        <v>FJERNET - RedisCache til API cache - evt. Container</v>
      </c>
      <c r="D17" s="63"/>
      <c r="E17" s="25">
        <v>0</v>
      </c>
      <c r="F17" s="87">
        <f>F16</f>
        <v>44853</v>
      </c>
      <c r="G17" s="87">
        <f>F17+8</f>
        <v>44861</v>
      </c>
      <c r="H17" s="87"/>
      <c r="I17" s="87"/>
      <c r="J17" s="17"/>
      <c r="K17" s="17">
        <f t="shared" si="17"/>
        <v>9</v>
      </c>
      <c r="L17" s="38"/>
      <c r="M17" s="98"/>
      <c r="N17" s="98"/>
      <c r="O17" s="98"/>
      <c r="P17" s="38"/>
      <c r="Q17" s="99"/>
      <c r="R17" s="99"/>
      <c r="S17" s="38"/>
      <c r="T17" s="38"/>
      <c r="U17" s="38"/>
      <c r="V17" s="98"/>
      <c r="W17" s="38"/>
      <c r="X17" s="100"/>
      <c r="Y17" s="100"/>
      <c r="Z17" s="98"/>
      <c r="AA17" s="98"/>
      <c r="AB17" s="38"/>
      <c r="AC17" s="98"/>
      <c r="AD17" s="98"/>
      <c r="AE17" s="99"/>
      <c r="AF17" s="99"/>
      <c r="AG17" s="38"/>
      <c r="AH17" s="98"/>
      <c r="AI17" s="38"/>
      <c r="AJ17" s="38"/>
      <c r="AK17" s="98"/>
      <c r="AL17" s="99"/>
      <c r="AM17" s="99"/>
      <c r="AN17" s="38"/>
      <c r="AO17" s="38"/>
      <c r="AP17" s="38"/>
      <c r="AQ17" s="38"/>
      <c r="AR17" s="38"/>
      <c r="AS17" s="99"/>
      <c r="AT17" s="99"/>
      <c r="AU17" s="98"/>
      <c r="AV17" s="38"/>
      <c r="AW17" s="38"/>
      <c r="AX17" s="38"/>
      <c r="AY17" s="98"/>
      <c r="AZ17" s="99"/>
      <c r="BA17" s="99"/>
      <c r="BB17" s="38"/>
      <c r="BC17" s="98"/>
      <c r="BD17" s="38"/>
      <c r="BE17" s="38"/>
      <c r="BF17" s="98"/>
      <c r="BG17" s="99"/>
      <c r="BH17" s="99"/>
      <c r="BI17" s="38"/>
      <c r="BJ17" s="38"/>
      <c r="BK17" s="38"/>
      <c r="BL17" s="38"/>
      <c r="BM17" s="38"/>
      <c r="BN17" s="99"/>
      <c r="BO17" s="99"/>
      <c r="BP17" s="38"/>
      <c r="BQ17" s="98"/>
      <c r="BR17" s="98"/>
      <c r="BS17" s="38"/>
      <c r="BT17" s="98"/>
      <c r="BU17" s="99"/>
      <c r="BV17" s="99"/>
      <c r="BW17" s="38"/>
      <c r="BX17" s="38"/>
      <c r="BY17" s="38"/>
      <c r="BZ17" s="98"/>
      <c r="CA17" s="98"/>
      <c r="CB17" s="99"/>
      <c r="CC17" s="99"/>
    </row>
    <row r="18" spans="1:81" s="3" customFormat="1" ht="28.8" customHeight="1" thickBot="1" x14ac:dyDescent="0.35">
      <c r="A18" s="52"/>
      <c r="B18" s="70" t="str">
        <f>Kravspecifikation!C12</f>
        <v>T8</v>
      </c>
      <c r="C18" s="70" t="str">
        <f>Kravspecifikation!F12</f>
        <v>Mål vægt og send til API</v>
      </c>
      <c r="D18" s="63"/>
      <c r="E18" s="25">
        <v>0.8</v>
      </c>
      <c r="F18" s="87">
        <f>F17+1</f>
        <v>44854</v>
      </c>
      <c r="G18" s="87">
        <f>G17</f>
        <v>44861</v>
      </c>
      <c r="H18" s="87">
        <f>DATE(2022,11,3)</f>
        <v>44868</v>
      </c>
      <c r="I18" s="87"/>
      <c r="J18" s="17"/>
      <c r="K18" s="17">
        <f t="shared" si="17"/>
        <v>8</v>
      </c>
      <c r="L18" s="38"/>
      <c r="M18" s="98"/>
      <c r="N18" s="98"/>
      <c r="O18" s="98"/>
      <c r="P18" s="38"/>
      <c r="Q18" s="99"/>
      <c r="R18" s="99"/>
      <c r="S18" s="38"/>
      <c r="T18" s="38"/>
      <c r="U18" s="38"/>
      <c r="V18" s="98"/>
      <c r="W18" s="38"/>
      <c r="X18" s="99"/>
      <c r="Y18" s="99"/>
      <c r="Z18" s="98"/>
      <c r="AA18" s="98"/>
      <c r="AB18" s="38"/>
      <c r="AC18" s="98"/>
      <c r="AD18" s="98"/>
      <c r="AE18" s="99"/>
      <c r="AF18" s="99"/>
      <c r="AG18" s="38"/>
      <c r="AH18" s="98"/>
      <c r="AI18" s="38"/>
      <c r="AJ18" s="38"/>
      <c r="AK18" s="98"/>
      <c r="AL18" s="99"/>
      <c r="AM18" s="99"/>
      <c r="AN18" s="38"/>
      <c r="AO18" s="38"/>
      <c r="AP18" s="38"/>
      <c r="AQ18" s="38"/>
      <c r="AR18" s="38"/>
      <c r="AS18" s="99"/>
      <c r="AT18" s="99"/>
      <c r="AU18" s="98"/>
      <c r="AV18" s="38"/>
      <c r="AW18" s="38"/>
      <c r="AX18" s="38"/>
      <c r="AY18" s="98"/>
      <c r="AZ18" s="99"/>
      <c r="BA18" s="99"/>
      <c r="BB18" s="38"/>
      <c r="BC18" s="98"/>
      <c r="BD18" s="38"/>
      <c r="BE18" s="38"/>
      <c r="BF18" s="98"/>
      <c r="BG18" s="99"/>
      <c r="BH18" s="99"/>
      <c r="BI18" s="38"/>
      <c r="BJ18" s="38"/>
      <c r="BK18" s="38"/>
      <c r="BL18" s="38"/>
      <c r="BM18" s="38"/>
      <c r="BN18" s="99"/>
      <c r="BO18" s="99"/>
      <c r="BP18" s="38"/>
      <c r="BQ18" s="98"/>
      <c r="BR18" s="98"/>
      <c r="BS18" s="38"/>
      <c r="BT18" s="98"/>
      <c r="BU18" s="99"/>
      <c r="BV18" s="99"/>
      <c r="BW18" s="38"/>
      <c r="BX18" s="38"/>
      <c r="BY18" s="38"/>
      <c r="BZ18" s="98"/>
      <c r="CA18" s="98"/>
      <c r="CB18" s="99"/>
      <c r="CC18" s="99"/>
    </row>
    <row r="19" spans="1:81" s="3" customFormat="1" ht="30" customHeight="1" thickBot="1" x14ac:dyDescent="0.35">
      <c r="A19" s="52"/>
      <c r="B19" s="70" t="str">
        <f>Kravspecifikation!C15</f>
        <v>T6</v>
      </c>
      <c r="C19" s="70" t="str">
        <f>Kravspecifikation!F15</f>
        <v>Kamera</v>
      </c>
      <c r="D19" s="63"/>
      <c r="E19" s="25">
        <v>0.2</v>
      </c>
      <c r="F19" s="87">
        <f>F18</f>
        <v>44854</v>
      </c>
      <c r="G19" s="87">
        <f>G18</f>
        <v>44861</v>
      </c>
      <c r="H19" s="87">
        <f>H20</f>
        <v>44859</v>
      </c>
      <c r="I19" s="87"/>
      <c r="J19" s="17"/>
      <c r="K19" s="17"/>
      <c r="L19" s="38"/>
      <c r="M19" s="98"/>
      <c r="N19" s="98"/>
      <c r="O19" s="98"/>
      <c r="P19" s="38"/>
      <c r="Q19" s="99"/>
      <c r="R19" s="99"/>
      <c r="S19" s="38"/>
      <c r="T19" s="38"/>
      <c r="U19" s="38"/>
      <c r="V19" s="98"/>
      <c r="W19" s="38"/>
      <c r="X19" s="99"/>
      <c r="Y19" s="99"/>
      <c r="Z19" s="98"/>
      <c r="AA19" s="98"/>
      <c r="AB19" s="38"/>
      <c r="AC19" s="98"/>
      <c r="AD19" s="98"/>
      <c r="AE19" s="99"/>
      <c r="AF19" s="99"/>
      <c r="AG19" s="38"/>
      <c r="AH19" s="98"/>
      <c r="AI19" s="38"/>
      <c r="AJ19" s="38"/>
      <c r="AK19" s="98"/>
      <c r="AL19" s="99"/>
      <c r="AM19" s="99"/>
      <c r="AN19" s="38"/>
      <c r="AO19" s="38"/>
      <c r="AP19" s="38"/>
      <c r="AQ19" s="38"/>
      <c r="AR19" s="38"/>
      <c r="AS19" s="99"/>
      <c r="AT19" s="99"/>
      <c r="AU19" s="98"/>
      <c r="AV19" s="38"/>
      <c r="AW19" s="38"/>
      <c r="AX19" s="38"/>
      <c r="AY19" s="98"/>
      <c r="AZ19" s="99"/>
      <c r="BA19" s="99"/>
      <c r="BB19" s="38"/>
      <c r="BC19" s="98"/>
      <c r="BD19" s="38"/>
      <c r="BE19" s="38"/>
      <c r="BF19" s="98"/>
      <c r="BG19" s="99"/>
      <c r="BH19" s="99"/>
      <c r="BI19" s="38"/>
      <c r="BJ19" s="38"/>
      <c r="BK19" s="38"/>
      <c r="BL19" s="38"/>
      <c r="BM19" s="38"/>
      <c r="BN19" s="99"/>
      <c r="BO19" s="99"/>
      <c r="BP19" s="38"/>
      <c r="BQ19" s="98"/>
      <c r="BR19" s="98"/>
      <c r="BS19" s="38"/>
      <c r="BT19" s="98"/>
      <c r="BU19" s="99"/>
      <c r="BV19" s="99"/>
      <c r="BW19" s="38"/>
      <c r="BX19" s="38"/>
      <c r="BY19" s="38"/>
      <c r="BZ19" s="98"/>
      <c r="CA19" s="98"/>
      <c r="CB19" s="99"/>
      <c r="CC19" s="99"/>
    </row>
    <row r="20" spans="1:81" s="3" customFormat="1" ht="28.8" customHeight="1" thickBot="1" x14ac:dyDescent="0.35">
      <c r="A20" s="52"/>
      <c r="B20" s="70" t="str">
        <f>Kravspecifikation!C16</f>
        <v>T7</v>
      </c>
      <c r="C20" s="70" t="str">
        <f>Kravspecifikation!F16</f>
        <v>Lav relation mellem bruger og vægt via QR</v>
      </c>
      <c r="D20" s="63"/>
      <c r="E20" s="25">
        <v>0.5</v>
      </c>
      <c r="F20" s="87">
        <f>F18</f>
        <v>44854</v>
      </c>
      <c r="G20" s="87">
        <f>G18</f>
        <v>44861</v>
      </c>
      <c r="H20" s="87">
        <f>DATE(2022,10,25)</f>
        <v>44859</v>
      </c>
      <c r="I20" s="87"/>
      <c r="J20" s="17"/>
      <c r="K20" s="17"/>
      <c r="L20" s="38"/>
      <c r="M20" s="98"/>
      <c r="N20" s="98"/>
      <c r="O20" s="98"/>
      <c r="P20" s="38"/>
      <c r="Q20" s="99"/>
      <c r="R20" s="99"/>
      <c r="S20" s="38"/>
      <c r="T20" s="38"/>
      <c r="U20" s="38"/>
      <c r="V20" s="98"/>
      <c r="W20" s="38"/>
      <c r="X20" s="99"/>
      <c r="Y20" s="99"/>
      <c r="Z20" s="98"/>
      <c r="AA20" s="98"/>
      <c r="AB20" s="38"/>
      <c r="AC20" s="98"/>
      <c r="AD20" s="98"/>
      <c r="AE20" s="99"/>
      <c r="AF20" s="99"/>
      <c r="AG20" s="38"/>
      <c r="AH20" s="98"/>
      <c r="AI20" s="38"/>
      <c r="AJ20" s="38"/>
      <c r="AK20" s="98"/>
      <c r="AL20" s="99"/>
      <c r="AM20" s="99"/>
      <c r="AN20" s="38"/>
      <c r="AO20" s="38"/>
      <c r="AP20" s="38"/>
      <c r="AQ20" s="38"/>
      <c r="AR20" s="38"/>
      <c r="AS20" s="99"/>
      <c r="AT20" s="99"/>
      <c r="AU20" s="98"/>
      <c r="AV20" s="38"/>
      <c r="AW20" s="38"/>
      <c r="AX20" s="38"/>
      <c r="AY20" s="98"/>
      <c r="AZ20" s="99"/>
      <c r="BA20" s="99"/>
      <c r="BB20" s="38"/>
      <c r="BC20" s="98"/>
      <c r="BD20" s="38"/>
      <c r="BE20" s="38"/>
      <c r="BF20" s="98"/>
      <c r="BG20" s="99"/>
      <c r="BH20" s="99"/>
      <c r="BI20" s="38"/>
      <c r="BJ20" s="38"/>
      <c r="BK20" s="38"/>
      <c r="BL20" s="38"/>
      <c r="BM20" s="38"/>
      <c r="BN20" s="99"/>
      <c r="BO20" s="99"/>
      <c r="BP20" s="38"/>
      <c r="BQ20" s="98"/>
      <c r="BR20" s="98"/>
      <c r="BS20" s="38"/>
      <c r="BT20" s="98"/>
      <c r="BU20" s="99"/>
      <c r="BV20" s="99"/>
      <c r="BW20" s="38"/>
      <c r="BX20" s="38"/>
      <c r="BY20" s="38"/>
      <c r="BZ20" s="98"/>
      <c r="CA20" s="98"/>
      <c r="CB20" s="99"/>
      <c r="CC20" s="99"/>
    </row>
    <row r="21" spans="1:81" s="3" customFormat="1" ht="30" customHeight="1" thickBot="1" x14ac:dyDescent="0.35">
      <c r="A21" s="52"/>
      <c r="B21" s="70" t="str">
        <f>Kravspecifikation!C7</f>
        <v>T14</v>
      </c>
      <c r="C21" s="70" t="str">
        <f>Kravspecifikation!F7</f>
        <v>SQL Database til at gemme mål- og brugerinformationer</v>
      </c>
      <c r="D21" s="63"/>
      <c r="E21" s="25">
        <v>1</v>
      </c>
      <c r="F21" s="87">
        <f>G18 - 1</f>
        <v>44860</v>
      </c>
      <c r="G21" s="87">
        <f>F21+1</f>
        <v>44861</v>
      </c>
      <c r="H21" s="87">
        <f>H25</f>
        <v>44838</v>
      </c>
      <c r="I21" s="87">
        <f>I25</f>
        <v>44848</v>
      </c>
      <c r="J21" s="17"/>
      <c r="K21" s="17">
        <f t="shared" si="17"/>
        <v>2</v>
      </c>
      <c r="L21" s="38"/>
      <c r="M21" s="98"/>
      <c r="N21" s="98"/>
      <c r="O21" s="98"/>
      <c r="P21" s="38"/>
      <c r="Q21" s="99"/>
      <c r="R21" s="99"/>
      <c r="S21" s="38"/>
      <c r="T21" s="38"/>
      <c r="U21" s="38"/>
      <c r="V21" s="98"/>
      <c r="W21" s="38"/>
      <c r="X21" s="99"/>
      <c r="Y21" s="99"/>
      <c r="Z21" s="98"/>
      <c r="AA21" s="98"/>
      <c r="AB21" s="38"/>
      <c r="AC21" s="98"/>
      <c r="AD21" s="98"/>
      <c r="AE21" s="99"/>
      <c r="AF21" s="99"/>
      <c r="AG21" s="38"/>
      <c r="AH21" s="98"/>
      <c r="AI21" s="38"/>
      <c r="AJ21" s="38"/>
      <c r="AK21" s="98"/>
      <c r="AL21" s="99"/>
      <c r="AM21" s="99"/>
      <c r="AN21" s="38"/>
      <c r="AO21" s="38"/>
      <c r="AP21" s="38"/>
      <c r="AQ21" s="38"/>
      <c r="AR21" s="38"/>
      <c r="AS21" s="99"/>
      <c r="AT21" s="99"/>
      <c r="AU21" s="98"/>
      <c r="AV21" s="38"/>
      <c r="AW21" s="38"/>
      <c r="AX21" s="38"/>
      <c r="AY21" s="98"/>
      <c r="AZ21" s="99"/>
      <c r="BA21" s="99"/>
      <c r="BB21" s="38"/>
      <c r="BC21" s="98"/>
      <c r="BD21" s="38"/>
      <c r="BE21" s="38"/>
      <c r="BF21" s="98"/>
      <c r="BG21" s="99"/>
      <c r="BH21" s="99"/>
      <c r="BI21" s="38"/>
      <c r="BJ21" s="38"/>
      <c r="BK21" s="38"/>
      <c r="BL21" s="38"/>
      <c r="BM21" s="38"/>
      <c r="BN21" s="99"/>
      <c r="BO21" s="99"/>
      <c r="BP21" s="38"/>
      <c r="BQ21" s="98"/>
      <c r="BR21" s="98"/>
      <c r="BS21" s="38"/>
      <c r="BT21" s="98"/>
      <c r="BU21" s="99"/>
      <c r="BV21" s="99"/>
      <c r="BW21" s="38"/>
      <c r="BX21" s="38"/>
      <c r="BY21" s="38"/>
      <c r="BZ21" s="98"/>
      <c r="CA21" s="98"/>
      <c r="CB21" s="99"/>
      <c r="CC21" s="99"/>
    </row>
    <row r="22" spans="1:81" s="3" customFormat="1" ht="30" customHeight="1" thickBot="1" x14ac:dyDescent="0.35">
      <c r="A22" s="53" t="s">
        <v>28</v>
      </c>
      <c r="B22" s="26"/>
      <c r="C22" s="26" t="s">
        <v>79</v>
      </c>
      <c r="D22" s="64"/>
      <c r="E22" s="27"/>
      <c r="F22" s="88"/>
      <c r="G22" s="89"/>
      <c r="H22" s="89"/>
      <c r="I22" s="89"/>
      <c r="J22" s="17"/>
      <c r="K22" s="17" t="str">
        <f t="shared" si="17"/>
        <v/>
      </c>
      <c r="L22" s="38"/>
      <c r="M22" s="98"/>
      <c r="N22" s="98"/>
      <c r="O22" s="98"/>
      <c r="P22" s="38"/>
      <c r="Q22" s="99"/>
      <c r="R22" s="99"/>
      <c r="S22" s="38"/>
      <c r="T22" s="38"/>
      <c r="U22" s="38"/>
      <c r="V22" s="98"/>
      <c r="W22" s="38"/>
      <c r="X22" s="99"/>
      <c r="Y22" s="99"/>
      <c r="Z22" s="98"/>
      <c r="AA22" s="98"/>
      <c r="AB22" s="38"/>
      <c r="AC22" s="98"/>
      <c r="AD22" s="98"/>
      <c r="AE22" s="99"/>
      <c r="AF22" s="99"/>
      <c r="AG22" s="38"/>
      <c r="AH22" s="98"/>
      <c r="AI22" s="38"/>
      <c r="AJ22" s="38"/>
      <c r="AK22" s="98"/>
      <c r="AL22" s="99"/>
      <c r="AM22" s="99"/>
      <c r="AN22" s="38"/>
      <c r="AO22" s="38"/>
      <c r="AP22" s="38"/>
      <c r="AQ22" s="38"/>
      <c r="AR22" s="38"/>
      <c r="AS22" s="99"/>
      <c r="AT22" s="99"/>
      <c r="AU22" s="98"/>
      <c r="AV22" s="38"/>
      <c r="AW22" s="38"/>
      <c r="AX22" s="38"/>
      <c r="AY22" s="98"/>
      <c r="AZ22" s="99"/>
      <c r="BA22" s="99"/>
      <c r="BB22" s="38"/>
      <c r="BC22" s="98"/>
      <c r="BD22" s="38"/>
      <c r="BE22" s="38"/>
      <c r="BF22" s="98"/>
      <c r="BG22" s="99"/>
      <c r="BH22" s="99"/>
      <c r="BI22" s="38"/>
      <c r="BJ22" s="38"/>
      <c r="BK22" s="38"/>
      <c r="BL22" s="38"/>
      <c r="BM22" s="38"/>
      <c r="BN22" s="99"/>
      <c r="BO22" s="99"/>
      <c r="BP22" s="38"/>
      <c r="BQ22" s="98"/>
      <c r="BR22" s="98"/>
      <c r="BS22" s="38"/>
      <c r="BT22" s="98"/>
      <c r="BU22" s="99"/>
      <c r="BV22" s="99"/>
      <c r="BW22" s="38"/>
      <c r="BX22" s="38"/>
      <c r="BY22" s="38"/>
      <c r="BZ22" s="98"/>
      <c r="CA22" s="98"/>
      <c r="CB22" s="99"/>
      <c r="CC22" s="99"/>
    </row>
    <row r="23" spans="1:81" s="3" customFormat="1" ht="30" customHeight="1" thickBot="1" x14ac:dyDescent="0.35">
      <c r="A23" s="52"/>
      <c r="B23" s="71" t="str">
        <f>Kravspecifikation!C13</f>
        <v>T4</v>
      </c>
      <c r="C23" s="71" t="str">
        <f>Kravspecifikation!F13</f>
        <v>Forbindelse til embedded som side</v>
      </c>
      <c r="D23" s="65"/>
      <c r="E23" s="28">
        <v>0.9</v>
      </c>
      <c r="F23" s="90">
        <f>DATE(2022,10,12)</f>
        <v>44846</v>
      </c>
      <c r="G23" s="90">
        <f>F23+1</f>
        <v>44847</v>
      </c>
      <c r="H23" s="90">
        <f>DATE(2022,10,21)</f>
        <v>44855</v>
      </c>
      <c r="I23" s="90"/>
      <c r="J23" s="17"/>
      <c r="K23" s="17">
        <f t="shared" si="17"/>
        <v>2</v>
      </c>
      <c r="L23" s="38"/>
      <c r="M23" s="98"/>
      <c r="N23" s="98"/>
      <c r="O23" s="98"/>
      <c r="P23" s="38"/>
      <c r="Q23" s="99"/>
      <c r="R23" s="99"/>
      <c r="S23" s="38"/>
      <c r="T23" s="38"/>
      <c r="U23" s="38"/>
      <c r="V23" s="98"/>
      <c r="W23" s="38"/>
      <c r="X23" s="99"/>
      <c r="Y23" s="99"/>
      <c r="Z23" s="98"/>
      <c r="AA23" s="98"/>
      <c r="AB23" s="38"/>
      <c r="AC23" s="98"/>
      <c r="AD23" s="98"/>
      <c r="AE23" s="99"/>
      <c r="AF23" s="99"/>
      <c r="AG23" s="38"/>
      <c r="AH23" s="98"/>
      <c r="AI23" s="38"/>
      <c r="AJ23" s="38"/>
      <c r="AK23" s="98"/>
      <c r="AL23" s="99"/>
      <c r="AM23" s="99"/>
      <c r="AN23" s="38"/>
      <c r="AO23" s="38"/>
      <c r="AP23" s="38"/>
      <c r="AQ23" s="38"/>
      <c r="AR23" s="38"/>
      <c r="AS23" s="99"/>
      <c r="AT23" s="99"/>
      <c r="AU23" s="98"/>
      <c r="AV23" s="38"/>
      <c r="AW23" s="38"/>
      <c r="AX23" s="38"/>
      <c r="AY23" s="98"/>
      <c r="AZ23" s="99"/>
      <c r="BA23" s="99"/>
      <c r="BB23" s="38"/>
      <c r="BC23" s="98"/>
      <c r="BD23" s="38"/>
      <c r="BE23" s="38"/>
      <c r="BF23" s="98"/>
      <c r="BG23" s="99"/>
      <c r="BH23" s="99"/>
      <c r="BI23" s="38"/>
      <c r="BJ23" s="38"/>
      <c r="BK23" s="38"/>
      <c r="BL23" s="38"/>
      <c r="BM23" s="38"/>
      <c r="BN23" s="99"/>
      <c r="BO23" s="99"/>
      <c r="BP23" s="38"/>
      <c r="BQ23" s="98"/>
      <c r="BR23" s="98"/>
      <c r="BS23" s="38"/>
      <c r="BT23" s="98"/>
      <c r="BU23" s="99"/>
      <c r="BV23" s="99"/>
      <c r="BW23" s="38"/>
      <c r="BX23" s="38"/>
      <c r="BY23" s="38"/>
      <c r="BZ23" s="98"/>
      <c r="CA23" s="98"/>
      <c r="CB23" s="99"/>
      <c r="CC23" s="99"/>
    </row>
    <row r="24" spans="1:81" s="3" customFormat="1" ht="30" customHeight="1" thickBot="1" x14ac:dyDescent="0.35">
      <c r="A24" s="52"/>
      <c r="B24" s="71" t="str">
        <f>Kravspecifikation!C14</f>
        <v>T5</v>
      </c>
      <c r="C24" s="71" t="str">
        <f>Kravspecifikation!F14</f>
        <v>Se oversigt af vægthistorik</v>
      </c>
      <c r="D24" s="65"/>
      <c r="E24" s="28">
        <v>0.95</v>
      </c>
      <c r="F24" s="90">
        <f>DATE(2022,10,12)</f>
        <v>44846</v>
      </c>
      <c r="G24" s="90">
        <f>F24+1</f>
        <v>44847</v>
      </c>
      <c r="H24" s="90">
        <f>H23</f>
        <v>44855</v>
      </c>
      <c r="I24" s="90"/>
      <c r="J24" s="17"/>
      <c r="K24" s="17">
        <f t="shared" si="17"/>
        <v>2</v>
      </c>
      <c r="L24" s="38"/>
      <c r="M24" s="98"/>
      <c r="N24" s="98"/>
      <c r="O24" s="98"/>
      <c r="P24" s="38"/>
      <c r="Q24" s="99"/>
      <c r="R24" s="99"/>
      <c r="S24" s="38"/>
      <c r="T24" s="38"/>
      <c r="U24" s="38"/>
      <c r="V24" s="98"/>
      <c r="W24" s="38"/>
      <c r="X24" s="99"/>
      <c r="Y24" s="99"/>
      <c r="Z24" s="98"/>
      <c r="AA24" s="98"/>
      <c r="AB24" s="38"/>
      <c r="AC24" s="98"/>
      <c r="AD24" s="98"/>
      <c r="AE24" s="99"/>
      <c r="AF24" s="99"/>
      <c r="AG24" s="38"/>
      <c r="AH24" s="98"/>
      <c r="AI24" s="38"/>
      <c r="AJ24" s="38"/>
      <c r="AK24" s="98"/>
      <c r="AL24" s="99"/>
      <c r="AM24" s="99"/>
      <c r="AN24" s="38"/>
      <c r="AO24" s="38"/>
      <c r="AP24" s="38"/>
      <c r="AQ24" s="38"/>
      <c r="AR24" s="38"/>
      <c r="AS24" s="99"/>
      <c r="AT24" s="99"/>
      <c r="AU24" s="98"/>
      <c r="AV24" s="38"/>
      <c r="AW24" s="38"/>
      <c r="AX24" s="38"/>
      <c r="AY24" s="98"/>
      <c r="AZ24" s="99"/>
      <c r="BA24" s="99"/>
      <c r="BB24" s="38"/>
      <c r="BC24" s="98"/>
      <c r="BD24" s="38"/>
      <c r="BE24" s="38"/>
      <c r="BF24" s="98"/>
      <c r="BG24" s="99"/>
      <c r="BH24" s="99"/>
      <c r="BI24" s="38"/>
      <c r="BJ24" s="38"/>
      <c r="BK24" s="38"/>
      <c r="BL24" s="38"/>
      <c r="BM24" s="38"/>
      <c r="BN24" s="99"/>
      <c r="BO24" s="99"/>
      <c r="BP24" s="38"/>
      <c r="BQ24" s="98"/>
      <c r="BR24" s="98"/>
      <c r="BS24" s="38"/>
      <c r="BT24" s="98"/>
      <c r="BU24" s="99"/>
      <c r="BV24" s="99"/>
      <c r="BW24" s="38"/>
      <c r="BX24" s="38"/>
      <c r="BY24" s="38"/>
      <c r="BZ24" s="98"/>
      <c r="CA24" s="98"/>
      <c r="CB24" s="99"/>
      <c r="CC24" s="99"/>
    </row>
    <row r="25" spans="1:81" s="3" customFormat="1" ht="30" customHeight="1" thickBot="1" x14ac:dyDescent="0.35">
      <c r="A25" s="52"/>
      <c r="B25" s="71" t="str">
        <f>Kravspecifikation!C8</f>
        <v>T3</v>
      </c>
      <c r="C25" s="71" t="str">
        <f>Kravspecifikation!F8</f>
        <v>Modtag relation mellem bruger og vægt og gem I API cache</v>
      </c>
      <c r="D25" s="65"/>
      <c r="E25" s="28">
        <v>1</v>
      </c>
      <c r="F25" s="90">
        <f>DATE(2022,10,5)</f>
        <v>44839</v>
      </c>
      <c r="G25" s="90">
        <f>F25+16</f>
        <v>44855</v>
      </c>
      <c r="H25" s="90">
        <v>44838</v>
      </c>
      <c r="I25" s="90">
        <f>DATE(2022,10,14)</f>
        <v>44848</v>
      </c>
      <c r="J25" s="17"/>
      <c r="K25" s="17">
        <f t="shared" si="17"/>
        <v>17</v>
      </c>
      <c r="L25" s="38"/>
      <c r="M25" s="98"/>
      <c r="N25" s="98"/>
      <c r="O25" s="98"/>
      <c r="P25" s="38"/>
      <c r="Q25" s="99"/>
      <c r="R25" s="99"/>
      <c r="S25" s="38"/>
      <c r="T25" s="38"/>
      <c r="U25" s="38"/>
      <c r="V25" s="98"/>
      <c r="W25" s="38"/>
      <c r="X25" s="99"/>
      <c r="Y25" s="99"/>
      <c r="Z25" s="98"/>
      <c r="AA25" s="98"/>
      <c r="AB25" s="38"/>
      <c r="AC25" s="98"/>
      <c r="AD25" s="98"/>
      <c r="AE25" s="99"/>
      <c r="AF25" s="99"/>
      <c r="AG25" s="38"/>
      <c r="AH25" s="98"/>
      <c r="AI25" s="38"/>
      <c r="AJ25" s="38"/>
      <c r="AK25" s="98"/>
      <c r="AL25" s="99"/>
      <c r="AM25" s="99"/>
      <c r="AN25" s="38"/>
      <c r="AO25" s="38"/>
      <c r="AP25" s="38"/>
      <c r="AQ25" s="38"/>
      <c r="AR25" s="38"/>
      <c r="AS25" s="99"/>
      <c r="AT25" s="99"/>
      <c r="AU25" s="98"/>
      <c r="AV25" s="38"/>
      <c r="AW25" s="38"/>
      <c r="AX25" s="38"/>
      <c r="AY25" s="98"/>
      <c r="AZ25" s="99"/>
      <c r="BA25" s="99"/>
      <c r="BB25" s="38"/>
      <c r="BC25" s="98"/>
      <c r="BD25" s="38"/>
      <c r="BE25" s="38"/>
      <c r="BF25" s="98"/>
      <c r="BG25" s="99"/>
      <c r="BH25" s="99"/>
      <c r="BI25" s="38"/>
      <c r="BJ25" s="38"/>
      <c r="BK25" s="38"/>
      <c r="BL25" s="38"/>
      <c r="BM25" s="38"/>
      <c r="BN25" s="99"/>
      <c r="BO25" s="99"/>
      <c r="BP25" s="38"/>
      <c r="BQ25" s="98"/>
      <c r="BR25" s="98"/>
      <c r="BS25" s="38"/>
      <c r="BT25" s="98"/>
      <c r="BU25" s="99"/>
      <c r="BV25" s="99"/>
      <c r="BW25" s="38"/>
      <c r="BX25" s="38"/>
      <c r="BY25" s="38"/>
      <c r="BZ25" s="98"/>
      <c r="CA25" s="98"/>
      <c r="CB25" s="99"/>
      <c r="CC25" s="99"/>
    </row>
    <row r="26" spans="1:81" s="3" customFormat="1" ht="30" customHeight="1" thickBot="1" x14ac:dyDescent="0.35">
      <c r="A26" s="52"/>
      <c r="B26" s="105" t="str">
        <f>Kravspecifikation!C9</f>
        <v>T15</v>
      </c>
      <c r="C26" s="71" t="str">
        <f>Kravspecifikation!F9</f>
        <v>Bruger tabel, der gemmer brugernavn og kodeord</v>
      </c>
      <c r="D26" s="65"/>
      <c r="E26" s="28">
        <v>1</v>
      </c>
      <c r="F26" s="90">
        <f>DATE(2022,10,18)</f>
        <v>44852</v>
      </c>
      <c r="G26" s="90">
        <f>DATE(2022,11,2)</f>
        <v>44867</v>
      </c>
      <c r="H26" s="90">
        <f>H25</f>
        <v>44838</v>
      </c>
      <c r="I26" s="90">
        <f>I25</f>
        <v>44848</v>
      </c>
      <c r="J26" s="17"/>
      <c r="K26" s="17">
        <f t="shared" si="17"/>
        <v>16</v>
      </c>
      <c r="L26" s="38"/>
      <c r="M26" s="98"/>
      <c r="N26" s="98"/>
      <c r="O26" s="98"/>
      <c r="P26" s="38"/>
      <c r="Q26" s="99"/>
      <c r="R26" s="99"/>
      <c r="S26" s="38"/>
      <c r="T26" s="38"/>
      <c r="U26" s="38"/>
      <c r="V26" s="98"/>
      <c r="W26" s="38"/>
      <c r="X26" s="99"/>
      <c r="Y26" s="99"/>
      <c r="Z26" s="98"/>
      <c r="AA26" s="98"/>
      <c r="AB26" s="38"/>
      <c r="AC26" s="98"/>
      <c r="AD26" s="98"/>
      <c r="AE26" s="99"/>
      <c r="AF26" s="99"/>
      <c r="AG26" s="38"/>
      <c r="AH26" s="98"/>
      <c r="AI26" s="38"/>
      <c r="AJ26" s="38"/>
      <c r="AK26" s="98"/>
      <c r="AL26" s="99"/>
      <c r="AM26" s="99"/>
      <c r="AN26" s="38"/>
      <c r="AO26" s="38"/>
      <c r="AP26" s="38"/>
      <c r="AQ26" s="38"/>
      <c r="AR26" s="38"/>
      <c r="AS26" s="99"/>
      <c r="AT26" s="99"/>
      <c r="AU26" s="98"/>
      <c r="AV26" s="38"/>
      <c r="AW26" s="38"/>
      <c r="AX26" s="38"/>
      <c r="AY26" s="98"/>
      <c r="AZ26" s="99"/>
      <c r="BA26" s="99"/>
      <c r="BB26" s="38"/>
      <c r="BC26" s="98"/>
      <c r="BD26" s="38"/>
      <c r="BE26" s="38"/>
      <c r="BF26" s="98"/>
      <c r="BG26" s="99"/>
      <c r="BH26" s="99"/>
      <c r="BI26" s="38"/>
      <c r="BJ26" s="38"/>
      <c r="BK26" s="38"/>
      <c r="BL26" s="38"/>
      <c r="BM26" s="38"/>
      <c r="BN26" s="99"/>
      <c r="BO26" s="99"/>
      <c r="BP26" s="38"/>
      <c r="BQ26" s="98"/>
      <c r="BR26" s="98"/>
      <c r="BS26" s="38"/>
      <c r="BT26" s="98"/>
      <c r="BU26" s="99"/>
      <c r="BV26" s="99"/>
      <c r="BW26" s="38"/>
      <c r="BX26" s="38"/>
      <c r="BY26" s="38"/>
      <c r="BZ26" s="98"/>
      <c r="CA26" s="98"/>
      <c r="CB26" s="99"/>
      <c r="CC26" s="99"/>
    </row>
    <row r="27" spans="1:81" s="3" customFormat="1" ht="30" customHeight="1" thickBot="1" x14ac:dyDescent="0.35">
      <c r="A27" s="52"/>
      <c r="B27" s="71" t="str">
        <f>Kravspecifikation!C10</f>
        <v>T16</v>
      </c>
      <c r="C27" s="71" t="str">
        <f>Kravspecifikation!F10</f>
        <v>Måling tabel, der gemmer på vægt og dato samt reference til bruger</v>
      </c>
      <c r="D27" s="65"/>
      <c r="E27" s="28">
        <v>1</v>
      </c>
      <c r="F27" s="90">
        <f>DATE(2022,11,3)</f>
        <v>44868</v>
      </c>
      <c r="G27" s="90">
        <f>DATE(2022,11,11)</f>
        <v>44876</v>
      </c>
      <c r="H27" s="90">
        <f>H26</f>
        <v>44838</v>
      </c>
      <c r="I27" s="90">
        <f>I26</f>
        <v>44848</v>
      </c>
      <c r="J27" s="17"/>
      <c r="K27" s="17">
        <f t="shared" si="17"/>
        <v>9</v>
      </c>
      <c r="L27" s="38"/>
      <c r="M27" s="98"/>
      <c r="N27" s="98"/>
      <c r="O27" s="98"/>
      <c r="P27" s="38"/>
      <c r="Q27" s="99"/>
      <c r="R27" s="99"/>
      <c r="S27" s="38"/>
      <c r="T27" s="38"/>
      <c r="U27" s="38"/>
      <c r="V27" s="98"/>
      <c r="W27" s="38"/>
      <c r="X27" s="99"/>
      <c r="Y27" s="99"/>
      <c r="Z27" s="98"/>
      <c r="AA27" s="98"/>
      <c r="AB27" s="38"/>
      <c r="AC27" s="98"/>
      <c r="AD27" s="98"/>
      <c r="AE27" s="99"/>
      <c r="AF27" s="99"/>
      <c r="AG27" s="38"/>
      <c r="AH27" s="98"/>
      <c r="AI27" s="38"/>
      <c r="AJ27" s="38"/>
      <c r="AK27" s="98"/>
      <c r="AL27" s="99"/>
      <c r="AM27" s="99"/>
      <c r="AN27" s="38"/>
      <c r="AO27" s="38"/>
      <c r="AP27" s="38"/>
      <c r="AQ27" s="38"/>
      <c r="AR27" s="38"/>
      <c r="AS27" s="99"/>
      <c r="AT27" s="99"/>
      <c r="AU27" s="98"/>
      <c r="AV27" s="38"/>
      <c r="AW27" s="38"/>
      <c r="AX27" s="38"/>
      <c r="AY27" s="98"/>
      <c r="AZ27" s="99"/>
      <c r="BA27" s="99"/>
      <c r="BB27" s="38"/>
      <c r="BC27" s="98"/>
      <c r="BD27" s="38"/>
      <c r="BE27" s="38"/>
      <c r="BF27" s="98"/>
      <c r="BG27" s="99"/>
      <c r="BH27" s="99"/>
      <c r="BI27" s="38"/>
      <c r="BJ27" s="38"/>
      <c r="BK27" s="38"/>
      <c r="BL27" s="38"/>
      <c r="BM27" s="38"/>
      <c r="BN27" s="99"/>
      <c r="BO27" s="99"/>
      <c r="BP27" s="38"/>
      <c r="BQ27" s="98"/>
      <c r="BR27" s="98"/>
      <c r="BS27" s="38"/>
      <c r="BT27" s="98"/>
      <c r="BU27" s="99"/>
      <c r="BV27" s="99"/>
      <c r="BW27" s="38"/>
      <c r="BX27" s="38"/>
      <c r="BY27" s="38"/>
      <c r="BZ27" s="98"/>
      <c r="CA27" s="98"/>
      <c r="CB27" s="99"/>
      <c r="CC27" s="99"/>
    </row>
    <row r="28" spans="1:81" s="3" customFormat="1" ht="30" customHeight="1" thickBot="1" x14ac:dyDescent="0.35">
      <c r="A28" s="53" t="s">
        <v>28</v>
      </c>
      <c r="B28" s="29"/>
      <c r="C28" s="29" t="s">
        <v>80</v>
      </c>
      <c r="D28" s="66"/>
      <c r="E28" s="30"/>
      <c r="F28" s="91"/>
      <c r="G28" s="92"/>
      <c r="H28" s="92"/>
      <c r="I28" s="92"/>
      <c r="J28" s="17"/>
      <c r="K28" s="17" t="str">
        <f t="shared" si="17"/>
        <v/>
      </c>
      <c r="L28" s="38"/>
      <c r="M28" s="98"/>
      <c r="N28" s="98"/>
      <c r="O28" s="98"/>
      <c r="P28" s="38"/>
      <c r="Q28" s="99"/>
      <c r="R28" s="99"/>
      <c r="S28" s="38"/>
      <c r="T28" s="38"/>
      <c r="U28" s="38"/>
      <c r="V28" s="98"/>
      <c r="W28" s="38"/>
      <c r="X28" s="99"/>
      <c r="Y28" s="99"/>
      <c r="Z28" s="98"/>
      <c r="AA28" s="98"/>
      <c r="AB28" s="38"/>
      <c r="AC28" s="98"/>
      <c r="AD28" s="98"/>
      <c r="AE28" s="99"/>
      <c r="AF28" s="99"/>
      <c r="AG28" s="38"/>
      <c r="AH28" s="98"/>
      <c r="AI28" s="38"/>
      <c r="AJ28" s="38"/>
      <c r="AK28" s="98"/>
      <c r="AL28" s="99"/>
      <c r="AM28" s="99"/>
      <c r="AN28" s="38"/>
      <c r="AO28" s="38"/>
      <c r="AP28" s="38"/>
      <c r="AQ28" s="38"/>
      <c r="AR28" s="38"/>
      <c r="AS28" s="99"/>
      <c r="AT28" s="99"/>
      <c r="AU28" s="98"/>
      <c r="AV28" s="38"/>
      <c r="AW28" s="38"/>
      <c r="AX28" s="38"/>
      <c r="AY28" s="98"/>
      <c r="AZ28" s="99"/>
      <c r="BA28" s="99"/>
      <c r="BB28" s="38"/>
      <c r="BC28" s="98"/>
      <c r="BD28" s="38"/>
      <c r="BE28" s="38"/>
      <c r="BF28" s="98"/>
      <c r="BG28" s="99"/>
      <c r="BH28" s="99"/>
      <c r="BI28" s="38"/>
      <c r="BJ28" s="38"/>
      <c r="BK28" s="38"/>
      <c r="BL28" s="38"/>
      <c r="BM28" s="38"/>
      <c r="BN28" s="99"/>
      <c r="BO28" s="99"/>
      <c r="BP28" s="38"/>
      <c r="BQ28" s="98"/>
      <c r="BR28" s="98"/>
      <c r="BS28" s="38"/>
      <c r="BT28" s="98"/>
      <c r="BU28" s="99"/>
      <c r="BV28" s="99"/>
      <c r="BW28" s="38"/>
      <c r="BX28" s="38"/>
      <c r="BY28" s="38"/>
      <c r="BZ28" s="98"/>
      <c r="CA28" s="98"/>
      <c r="CB28" s="99"/>
      <c r="CC28" s="99"/>
    </row>
    <row r="29" spans="1:81" s="3" customFormat="1" ht="30" customHeight="1" thickBot="1" x14ac:dyDescent="0.35">
      <c r="A29" s="52"/>
      <c r="B29" s="72" t="str">
        <f>Kravspecifikation!C17</f>
        <v>T12</v>
      </c>
      <c r="C29" s="72" t="str">
        <f>Kravspecifikation!F17</f>
        <v>Slet vægt fra cache, når interval er gået</v>
      </c>
      <c r="D29" s="67"/>
      <c r="E29" s="31">
        <v>1</v>
      </c>
      <c r="F29" s="93">
        <f>DATE(2022,11,14)</f>
        <v>44879</v>
      </c>
      <c r="G29" s="93">
        <f>F29</f>
        <v>44879</v>
      </c>
      <c r="H29" s="93">
        <f>DATE(2022,10,10)</f>
        <v>44844</v>
      </c>
      <c r="I29" s="93">
        <f>DATE(2022,10,10)</f>
        <v>44844</v>
      </c>
      <c r="J29" s="17"/>
      <c r="K29" s="17">
        <f t="shared" si="17"/>
        <v>1</v>
      </c>
      <c r="L29" s="38"/>
      <c r="M29" s="98"/>
      <c r="N29" s="98"/>
      <c r="O29" s="98"/>
      <c r="P29" s="38"/>
      <c r="Q29" s="99"/>
      <c r="R29" s="99"/>
      <c r="S29" s="38"/>
      <c r="T29" s="38"/>
      <c r="U29" s="38"/>
      <c r="V29" s="98"/>
      <c r="W29" s="38"/>
      <c r="X29" s="99"/>
      <c r="Y29" s="99"/>
      <c r="Z29" s="98"/>
      <c r="AA29" s="98"/>
      <c r="AB29" s="38"/>
      <c r="AC29" s="98"/>
      <c r="AD29" s="98"/>
      <c r="AE29" s="99"/>
      <c r="AF29" s="99"/>
      <c r="AG29" s="38"/>
      <c r="AH29" s="98"/>
      <c r="AI29" s="38"/>
      <c r="AJ29" s="38"/>
      <c r="AK29" s="98"/>
      <c r="AL29" s="99"/>
      <c r="AM29" s="99"/>
      <c r="AN29" s="38"/>
      <c r="AO29" s="38"/>
      <c r="AP29" s="38"/>
      <c r="AQ29" s="38"/>
      <c r="AR29" s="38"/>
      <c r="AS29" s="99"/>
      <c r="AT29" s="99"/>
      <c r="AU29" s="98"/>
      <c r="AV29" s="38"/>
      <c r="AW29" s="38"/>
      <c r="AX29" s="38"/>
      <c r="AY29" s="98"/>
      <c r="AZ29" s="99"/>
      <c r="BA29" s="99"/>
      <c r="BB29" s="38"/>
      <c r="BC29" s="98"/>
      <c r="BD29" s="38"/>
      <c r="BE29" s="38"/>
      <c r="BF29" s="98"/>
      <c r="BG29" s="99"/>
      <c r="BH29" s="99"/>
      <c r="BI29" s="38"/>
      <c r="BJ29" s="38"/>
      <c r="BK29" s="38"/>
      <c r="BL29" s="38"/>
      <c r="BM29" s="38"/>
      <c r="BN29" s="99"/>
      <c r="BO29" s="99"/>
      <c r="BP29" s="38"/>
      <c r="BQ29" s="98"/>
      <c r="BR29" s="98"/>
      <c r="BS29" s="38"/>
      <c r="BT29" s="98"/>
      <c r="BU29" s="99"/>
      <c r="BV29" s="99"/>
      <c r="BW29" s="38"/>
      <c r="BX29" s="38"/>
      <c r="BY29" s="38"/>
      <c r="BZ29" s="98"/>
      <c r="CA29" s="98"/>
      <c r="CB29" s="99"/>
      <c r="CC29" s="99"/>
    </row>
    <row r="30" spans="1:81" s="3" customFormat="1" ht="30" customHeight="1" thickBot="1" x14ac:dyDescent="0.35">
      <c r="A30" s="52"/>
      <c r="B30" s="102" t="str">
        <f>Kravspecifikation!C18</f>
        <v>T13</v>
      </c>
      <c r="C30" s="102" t="str">
        <f>Kravspecifikation!F18</f>
        <v>Slet relation mellem bruger og vægt fra cache, når interval er gået</v>
      </c>
      <c r="D30" s="67"/>
      <c r="E30" s="31">
        <v>1</v>
      </c>
      <c r="F30" s="93">
        <f>F29</f>
        <v>44879</v>
      </c>
      <c r="G30" s="93">
        <f>F30</f>
        <v>44879</v>
      </c>
      <c r="H30" s="93">
        <f>H29</f>
        <v>44844</v>
      </c>
      <c r="I30" s="93">
        <f>I29</f>
        <v>44844</v>
      </c>
      <c r="J30" s="17"/>
      <c r="K30" s="17">
        <f t="shared" si="17"/>
        <v>1</v>
      </c>
      <c r="L30" s="38"/>
      <c r="M30" s="98"/>
      <c r="N30" s="98"/>
      <c r="O30" s="98"/>
      <c r="P30" s="38"/>
      <c r="Q30" s="99"/>
      <c r="R30" s="99"/>
      <c r="S30" s="38"/>
      <c r="T30" s="38"/>
      <c r="U30" s="38"/>
      <c r="V30" s="98"/>
      <c r="W30" s="38"/>
      <c r="X30" s="99"/>
      <c r="Y30" s="99"/>
      <c r="Z30" s="98"/>
      <c r="AA30" s="98"/>
      <c r="AB30" s="38"/>
      <c r="AC30" s="98"/>
      <c r="AD30" s="98"/>
      <c r="AE30" s="99"/>
      <c r="AF30" s="99"/>
      <c r="AG30" s="38"/>
      <c r="AH30" s="98"/>
      <c r="AI30" s="38"/>
      <c r="AJ30" s="38"/>
      <c r="AK30" s="98"/>
      <c r="AL30" s="99"/>
      <c r="AM30" s="99"/>
      <c r="AN30" s="38"/>
      <c r="AO30" s="38"/>
      <c r="AP30" s="38"/>
      <c r="AQ30" s="38"/>
      <c r="AR30" s="38"/>
      <c r="AS30" s="99"/>
      <c r="AT30" s="99"/>
      <c r="AU30" s="98"/>
      <c r="AV30" s="38"/>
      <c r="AW30" s="38"/>
      <c r="AX30" s="38"/>
      <c r="AY30" s="98"/>
      <c r="AZ30" s="99"/>
      <c r="BA30" s="99"/>
      <c r="BB30" s="38"/>
      <c r="BC30" s="98"/>
      <c r="BD30" s="38"/>
      <c r="BE30" s="38"/>
      <c r="BF30" s="98"/>
      <c r="BG30" s="99"/>
      <c r="BH30" s="99"/>
      <c r="BI30" s="38"/>
      <c r="BJ30" s="38"/>
      <c r="BK30" s="38"/>
      <c r="BL30" s="38"/>
      <c r="BM30" s="38"/>
      <c r="BN30" s="99"/>
      <c r="BO30" s="99"/>
      <c r="BP30" s="38"/>
      <c r="BQ30" s="98"/>
      <c r="BR30" s="98"/>
      <c r="BS30" s="38"/>
      <c r="BT30" s="98"/>
      <c r="BU30" s="99"/>
      <c r="BV30" s="99"/>
      <c r="BW30" s="38"/>
      <c r="BX30" s="38"/>
      <c r="BY30" s="38"/>
      <c r="BZ30" s="98"/>
      <c r="CA30" s="98"/>
      <c r="CB30" s="99"/>
      <c r="CC30" s="99"/>
    </row>
    <row r="31" spans="1:81" s="3" customFormat="1" ht="30" hidden="1" customHeight="1" thickBot="1" x14ac:dyDescent="0.35">
      <c r="A31" s="52"/>
      <c r="B31" s="72"/>
      <c r="C31" s="72" t="s">
        <v>0</v>
      </c>
      <c r="D31" s="67"/>
      <c r="E31" s="31"/>
      <c r="F31" s="93" t="s">
        <v>27</v>
      </c>
      <c r="G31" s="93" t="s">
        <v>27</v>
      </c>
      <c r="H31" s="93"/>
      <c r="I31" s="93"/>
      <c r="J31" s="17"/>
      <c r="K31" s="17" t="e">
        <f t="shared" si="17"/>
        <v>#VALUE!</v>
      </c>
      <c r="L31" s="38"/>
      <c r="M31" s="98"/>
      <c r="N31" s="98"/>
      <c r="O31" s="98"/>
      <c r="P31" s="38"/>
      <c r="Q31" s="99"/>
      <c r="R31" s="99"/>
      <c r="S31" s="38"/>
      <c r="T31" s="38"/>
      <c r="U31" s="38"/>
      <c r="V31" s="98"/>
      <c r="W31" s="38"/>
      <c r="X31" s="99"/>
      <c r="Y31" s="99"/>
      <c r="Z31" s="98"/>
      <c r="AA31" s="98"/>
      <c r="AB31" s="38"/>
      <c r="AC31" s="98"/>
      <c r="AD31" s="98"/>
      <c r="AE31" s="99"/>
      <c r="AF31" s="99"/>
      <c r="AG31" s="38"/>
      <c r="AH31" s="98"/>
      <c r="AI31" s="38"/>
      <c r="AJ31" s="38"/>
      <c r="AK31" s="98"/>
      <c r="AL31" s="99"/>
      <c r="AM31" s="99"/>
      <c r="AN31" s="38"/>
      <c r="AO31" s="38"/>
      <c r="AP31" s="38"/>
      <c r="AQ31" s="38"/>
      <c r="AR31" s="38"/>
      <c r="AS31" s="99"/>
      <c r="AT31" s="99"/>
      <c r="AU31" s="98"/>
      <c r="AV31" s="38"/>
      <c r="AW31" s="38"/>
      <c r="AX31" s="38"/>
      <c r="AY31" s="98"/>
      <c r="AZ31" s="99"/>
      <c r="BA31" s="99"/>
      <c r="BB31" s="38"/>
      <c r="BC31" s="98"/>
      <c r="BD31" s="38"/>
      <c r="BE31" s="38"/>
      <c r="BF31" s="98"/>
      <c r="BG31" s="99"/>
      <c r="BH31" s="99"/>
      <c r="BI31" s="38"/>
      <c r="BJ31" s="38"/>
      <c r="BK31" s="38"/>
      <c r="BL31" s="38"/>
      <c r="BM31" s="38"/>
      <c r="BN31" s="99"/>
      <c r="BO31" s="99"/>
      <c r="BP31" s="38"/>
      <c r="BQ31" s="98"/>
      <c r="BR31" s="98"/>
      <c r="BS31" s="38"/>
      <c r="BT31" s="98"/>
      <c r="BU31" s="99"/>
      <c r="BV31" s="99"/>
      <c r="BW31" s="38"/>
      <c r="BX31" s="38"/>
      <c r="BY31" s="98"/>
      <c r="BZ31" s="98"/>
      <c r="CA31" s="98"/>
      <c r="CB31" s="99"/>
      <c r="CC31" s="99"/>
    </row>
    <row r="32" spans="1:81" s="3" customFormat="1" ht="30" hidden="1" customHeight="1" thickBot="1" x14ac:dyDescent="0.35">
      <c r="A32" s="52"/>
      <c r="B32" s="72"/>
      <c r="C32" s="72" t="s">
        <v>1</v>
      </c>
      <c r="D32" s="67"/>
      <c r="E32" s="31"/>
      <c r="F32" s="93" t="s">
        <v>27</v>
      </c>
      <c r="G32" s="93" t="s">
        <v>27</v>
      </c>
      <c r="H32" s="93"/>
      <c r="I32" s="93"/>
      <c r="J32" s="17"/>
      <c r="K32" s="17" t="e">
        <f t="shared" si="17"/>
        <v>#VALUE!</v>
      </c>
      <c r="L32" s="38"/>
      <c r="M32" s="98"/>
      <c r="N32" s="98"/>
      <c r="O32" s="98"/>
      <c r="P32" s="38"/>
      <c r="Q32" s="99"/>
      <c r="R32" s="99"/>
      <c r="S32" s="38"/>
      <c r="T32" s="38"/>
      <c r="U32" s="38"/>
      <c r="V32" s="98"/>
      <c r="W32" s="38"/>
      <c r="X32" s="99"/>
      <c r="Y32" s="99"/>
      <c r="Z32" s="98"/>
      <c r="AA32" s="98"/>
      <c r="AB32" s="38"/>
      <c r="AC32" s="98"/>
      <c r="AD32" s="98"/>
      <c r="AE32" s="99"/>
      <c r="AF32" s="99"/>
      <c r="AG32" s="38"/>
      <c r="AH32" s="98"/>
      <c r="AI32" s="38"/>
      <c r="AJ32" s="38"/>
      <c r="AK32" s="98"/>
      <c r="AL32" s="99"/>
      <c r="AM32" s="99"/>
      <c r="AN32" s="38"/>
      <c r="AO32" s="38"/>
      <c r="AP32" s="38"/>
      <c r="AQ32" s="38"/>
      <c r="AR32" s="38"/>
      <c r="AS32" s="99"/>
      <c r="AT32" s="99"/>
      <c r="AU32" s="98"/>
      <c r="AV32" s="38"/>
      <c r="AW32" s="38"/>
      <c r="AX32" s="38"/>
      <c r="AY32" s="98"/>
      <c r="AZ32" s="99"/>
      <c r="BA32" s="99"/>
      <c r="BB32" s="38"/>
      <c r="BC32" s="98"/>
      <c r="BD32" s="38"/>
      <c r="BE32" s="38"/>
      <c r="BF32" s="98"/>
      <c r="BG32" s="99"/>
      <c r="BH32" s="99"/>
      <c r="BI32" s="38"/>
      <c r="BJ32" s="38"/>
      <c r="BK32" s="38"/>
      <c r="BL32" s="38"/>
      <c r="BM32" s="38"/>
      <c r="BN32" s="99"/>
      <c r="BO32" s="99"/>
      <c r="BP32" s="38"/>
      <c r="BQ32" s="98"/>
      <c r="BR32" s="98"/>
      <c r="BS32" s="38"/>
      <c r="BT32" s="98"/>
      <c r="BU32" s="99"/>
      <c r="BV32" s="99"/>
      <c r="BW32" s="38"/>
      <c r="BX32" s="38"/>
      <c r="BY32" s="98"/>
      <c r="BZ32" s="98"/>
      <c r="CA32" s="98"/>
      <c r="CB32" s="99"/>
      <c r="CC32" s="99"/>
    </row>
    <row r="33" spans="1:81" s="3" customFormat="1" ht="30" hidden="1" customHeight="1" thickBot="1" x14ac:dyDescent="0.35">
      <c r="A33" s="52"/>
      <c r="B33" s="72"/>
      <c r="C33" s="72" t="s">
        <v>2</v>
      </c>
      <c r="D33" s="67"/>
      <c r="E33" s="31"/>
      <c r="F33" s="93" t="s">
        <v>27</v>
      </c>
      <c r="G33" s="93" t="s">
        <v>27</v>
      </c>
      <c r="H33" s="93"/>
      <c r="I33" s="93"/>
      <c r="J33" s="17"/>
      <c r="K33" s="17" t="e">
        <f t="shared" si="17"/>
        <v>#VALUE!</v>
      </c>
      <c r="L33" s="38"/>
      <c r="M33" s="98"/>
      <c r="N33" s="98"/>
      <c r="O33" s="98"/>
      <c r="P33" s="38"/>
      <c r="Q33" s="99"/>
      <c r="R33" s="99"/>
      <c r="S33" s="38"/>
      <c r="T33" s="38"/>
      <c r="U33" s="38"/>
      <c r="V33" s="98"/>
      <c r="W33" s="38"/>
      <c r="X33" s="99"/>
      <c r="Y33" s="99"/>
      <c r="Z33" s="98"/>
      <c r="AA33" s="98"/>
      <c r="AB33" s="38"/>
      <c r="AC33" s="98"/>
      <c r="AD33" s="98"/>
      <c r="AE33" s="99"/>
      <c r="AF33" s="99"/>
      <c r="AG33" s="38"/>
      <c r="AH33" s="98"/>
      <c r="AI33" s="38"/>
      <c r="AJ33" s="38"/>
      <c r="AK33" s="98"/>
      <c r="AL33" s="99"/>
      <c r="AM33" s="99"/>
      <c r="AN33" s="38"/>
      <c r="AO33" s="38"/>
      <c r="AP33" s="38"/>
      <c r="AQ33" s="38"/>
      <c r="AR33" s="38"/>
      <c r="AS33" s="99"/>
      <c r="AT33" s="99"/>
      <c r="AU33" s="98"/>
      <c r="AV33" s="38"/>
      <c r="AW33" s="38"/>
      <c r="AX33" s="38"/>
      <c r="AY33" s="98"/>
      <c r="AZ33" s="99"/>
      <c r="BA33" s="99"/>
      <c r="BB33" s="38"/>
      <c r="BC33" s="98"/>
      <c r="BD33" s="38"/>
      <c r="BE33" s="38"/>
      <c r="BF33" s="98"/>
      <c r="BG33" s="99"/>
      <c r="BH33" s="99"/>
      <c r="BI33" s="38"/>
      <c r="BJ33" s="38"/>
      <c r="BK33" s="38"/>
      <c r="BL33" s="38"/>
      <c r="BM33" s="38"/>
      <c r="BN33" s="99"/>
      <c r="BO33" s="99"/>
      <c r="BP33" s="38"/>
      <c r="BQ33" s="98"/>
      <c r="BR33" s="98"/>
      <c r="BS33" s="38"/>
      <c r="BT33" s="98"/>
      <c r="BU33" s="99"/>
      <c r="BV33" s="99"/>
      <c r="BW33" s="38"/>
      <c r="BX33" s="38"/>
      <c r="BY33" s="98"/>
      <c r="BZ33" s="98"/>
      <c r="CA33" s="98"/>
      <c r="CB33" s="99"/>
      <c r="CC33" s="99"/>
    </row>
    <row r="34" spans="1:81" s="3" customFormat="1" ht="30" customHeight="1" thickBot="1" x14ac:dyDescent="0.35">
      <c r="A34" s="53" t="s">
        <v>28</v>
      </c>
      <c r="B34" s="77"/>
      <c r="C34" s="77" t="s">
        <v>81</v>
      </c>
      <c r="D34" s="78"/>
      <c r="E34" s="79"/>
      <c r="F34" s="94"/>
      <c r="G34" s="95"/>
      <c r="H34" s="95"/>
      <c r="I34" s="95"/>
      <c r="J34" s="17"/>
      <c r="K34" s="17" t="str">
        <f t="shared" si="17"/>
        <v/>
      </c>
      <c r="L34" s="38"/>
      <c r="M34" s="98"/>
      <c r="N34" s="98"/>
      <c r="O34" s="98"/>
      <c r="P34" s="38"/>
      <c r="Q34" s="99"/>
      <c r="R34" s="99"/>
      <c r="S34" s="38"/>
      <c r="T34" s="38"/>
      <c r="U34" s="38"/>
      <c r="V34" s="98"/>
      <c r="W34" s="38"/>
      <c r="X34" s="99"/>
      <c r="Y34" s="99"/>
      <c r="Z34" s="98"/>
      <c r="AA34" s="98"/>
      <c r="AB34" s="38"/>
      <c r="AC34" s="98"/>
      <c r="AD34" s="98"/>
      <c r="AE34" s="99"/>
      <c r="AF34" s="99"/>
      <c r="AG34" s="38"/>
      <c r="AH34" s="98"/>
      <c r="AI34" s="38"/>
      <c r="AJ34" s="38"/>
      <c r="AK34" s="98"/>
      <c r="AL34" s="99"/>
      <c r="AM34" s="99"/>
      <c r="AN34" s="38"/>
      <c r="AO34" s="38"/>
      <c r="AP34" s="38"/>
      <c r="AQ34" s="38"/>
      <c r="AR34" s="38"/>
      <c r="AS34" s="99"/>
      <c r="AT34" s="99"/>
      <c r="AU34" s="98"/>
      <c r="AV34" s="38"/>
      <c r="AW34" s="38"/>
      <c r="AX34" s="38"/>
      <c r="AY34" s="98"/>
      <c r="AZ34" s="99"/>
      <c r="BA34" s="99"/>
      <c r="BB34" s="38"/>
      <c r="BC34" s="98"/>
      <c r="BD34" s="38"/>
      <c r="BE34" s="38"/>
      <c r="BF34" s="98"/>
      <c r="BG34" s="99"/>
      <c r="BH34" s="99"/>
      <c r="BI34" s="38"/>
      <c r="BJ34" s="38"/>
      <c r="BK34" s="38"/>
      <c r="BL34" s="38"/>
      <c r="BM34" s="38"/>
      <c r="BN34" s="99"/>
      <c r="BO34" s="99"/>
      <c r="BP34" s="38"/>
      <c r="BQ34" s="98"/>
      <c r="BR34" s="98"/>
      <c r="BS34" s="38"/>
      <c r="BT34" s="98"/>
      <c r="BU34" s="99"/>
      <c r="BV34" s="99"/>
      <c r="BW34" s="38"/>
      <c r="BX34" s="38"/>
      <c r="BY34" s="38"/>
      <c r="BZ34" s="98"/>
      <c r="CA34" s="98"/>
      <c r="CB34" s="99"/>
      <c r="CC34" s="99"/>
    </row>
    <row r="35" spans="1:81" s="3" customFormat="1" ht="30" customHeight="1" thickBot="1" x14ac:dyDescent="0.35">
      <c r="A35" s="52"/>
      <c r="B35" s="80" t="str">
        <f>Kravspecifikation!C19</f>
        <v>T1</v>
      </c>
      <c r="C35" s="80" t="str">
        <f>Kravspecifikation!F19</f>
        <v>Logind</v>
      </c>
      <c r="D35" s="81"/>
      <c r="E35" s="82">
        <v>1</v>
      </c>
      <c r="F35" s="96">
        <f>F30</f>
        <v>44879</v>
      </c>
      <c r="G35" s="96">
        <f>F35+3</f>
        <v>44882</v>
      </c>
      <c r="H35" s="96">
        <f>DATE(2022,10,21)</f>
        <v>44855</v>
      </c>
      <c r="I35" s="96">
        <f>H35</f>
        <v>44855</v>
      </c>
      <c r="J35" s="17"/>
      <c r="K35" s="17">
        <f t="shared" si="17"/>
        <v>4</v>
      </c>
      <c r="L35" s="38"/>
      <c r="M35" s="98"/>
      <c r="N35" s="98"/>
      <c r="O35" s="98"/>
      <c r="P35" s="38"/>
      <c r="Q35" s="99"/>
      <c r="R35" s="99"/>
      <c r="S35" s="38"/>
      <c r="T35" s="38"/>
      <c r="U35" s="38"/>
      <c r="V35" s="98"/>
      <c r="W35" s="38"/>
      <c r="X35" s="99"/>
      <c r="Y35" s="99"/>
      <c r="Z35" s="98"/>
      <c r="AA35" s="98"/>
      <c r="AB35" s="38"/>
      <c r="AC35" s="98"/>
      <c r="AD35" s="98"/>
      <c r="AE35" s="99"/>
      <c r="AF35" s="99"/>
      <c r="AG35" s="38"/>
      <c r="AH35" s="98"/>
      <c r="AI35" s="38"/>
      <c r="AJ35" s="38"/>
      <c r="AK35" s="98"/>
      <c r="AL35" s="99"/>
      <c r="AM35" s="99"/>
      <c r="AN35" s="38"/>
      <c r="AO35" s="38"/>
      <c r="AP35" s="38"/>
      <c r="AQ35" s="38"/>
      <c r="AR35" s="38"/>
      <c r="AS35" s="99"/>
      <c r="AT35" s="99"/>
      <c r="AU35" s="98"/>
      <c r="AV35" s="38"/>
      <c r="AW35" s="38"/>
      <c r="AX35" s="38"/>
      <c r="AY35" s="98"/>
      <c r="AZ35" s="99"/>
      <c r="BA35" s="99"/>
      <c r="BB35" s="38"/>
      <c r="BC35" s="98"/>
      <c r="BD35" s="38"/>
      <c r="BE35" s="38"/>
      <c r="BF35" s="98"/>
      <c r="BG35" s="99"/>
      <c r="BH35" s="99"/>
      <c r="BI35" s="38"/>
      <c r="BJ35" s="38"/>
      <c r="BK35" s="38"/>
      <c r="BL35" s="38"/>
      <c r="BM35" s="38"/>
      <c r="BN35" s="99"/>
      <c r="BO35" s="99"/>
      <c r="BP35" s="38"/>
      <c r="BQ35" s="98"/>
      <c r="BR35" s="98"/>
      <c r="BS35" s="38"/>
      <c r="BT35" s="98"/>
      <c r="BU35" s="99"/>
      <c r="BV35" s="99"/>
      <c r="BW35" s="38"/>
      <c r="BX35" s="38"/>
      <c r="BY35" s="38"/>
      <c r="BZ35" s="98"/>
      <c r="CA35" s="98"/>
      <c r="CB35" s="99"/>
      <c r="CC35" s="99"/>
    </row>
    <row r="36" spans="1:81" s="3" customFormat="1" ht="30" customHeight="1" thickBot="1" x14ac:dyDescent="0.35">
      <c r="A36" s="52"/>
      <c r="B36" s="80" t="str">
        <f>Kravspecifikation!C20</f>
        <v>T18</v>
      </c>
      <c r="C36" s="80" t="str">
        <f>Kravspecifikation!F20</f>
        <v>Vægtmål</v>
      </c>
      <c r="D36" s="81"/>
      <c r="E36" s="82">
        <v>0</v>
      </c>
      <c r="F36" s="96">
        <f>F35</f>
        <v>44879</v>
      </c>
      <c r="G36" s="96">
        <f>F36+3</f>
        <v>44882</v>
      </c>
      <c r="H36" s="96"/>
      <c r="I36" s="96"/>
      <c r="J36" s="17"/>
      <c r="K36" s="17">
        <f t="shared" si="17"/>
        <v>4</v>
      </c>
      <c r="L36" s="38"/>
      <c r="M36" s="98"/>
      <c r="N36" s="98"/>
      <c r="O36" s="98"/>
      <c r="P36" s="38"/>
      <c r="Q36" s="99"/>
      <c r="R36" s="99"/>
      <c r="S36" s="38"/>
      <c r="T36" s="38"/>
      <c r="U36" s="38"/>
      <c r="V36" s="98"/>
      <c r="W36" s="38"/>
      <c r="X36" s="99"/>
      <c r="Y36" s="99"/>
      <c r="Z36" s="98"/>
      <c r="AA36" s="98"/>
      <c r="AB36" s="38"/>
      <c r="AC36" s="98"/>
      <c r="AD36" s="98"/>
      <c r="AE36" s="99"/>
      <c r="AF36" s="99"/>
      <c r="AG36" s="38"/>
      <c r="AH36" s="98"/>
      <c r="AI36" s="38"/>
      <c r="AJ36" s="38"/>
      <c r="AK36" s="98"/>
      <c r="AL36" s="99"/>
      <c r="AM36" s="99"/>
      <c r="AN36" s="38"/>
      <c r="AO36" s="38"/>
      <c r="AP36" s="38"/>
      <c r="AQ36" s="38"/>
      <c r="AR36" s="38"/>
      <c r="AS36" s="99"/>
      <c r="AT36" s="99"/>
      <c r="AU36" s="98"/>
      <c r="AV36" s="38"/>
      <c r="AW36" s="38"/>
      <c r="AX36" s="38"/>
      <c r="AY36" s="98"/>
      <c r="AZ36" s="99"/>
      <c r="BA36" s="99"/>
      <c r="BB36" s="38"/>
      <c r="BC36" s="98"/>
      <c r="BD36" s="38"/>
      <c r="BE36" s="38"/>
      <c r="BF36" s="98"/>
      <c r="BG36" s="99"/>
      <c r="BH36" s="99"/>
      <c r="BI36" s="38"/>
      <c r="BJ36" s="38"/>
      <c r="BK36" s="38"/>
      <c r="BL36" s="38"/>
      <c r="BM36" s="38"/>
      <c r="BN36" s="99"/>
      <c r="BO36" s="99"/>
      <c r="BP36" s="38"/>
      <c r="BQ36" s="98"/>
      <c r="BR36" s="98"/>
      <c r="BS36" s="38"/>
      <c r="BT36" s="98"/>
      <c r="BU36" s="99"/>
      <c r="BV36" s="99"/>
      <c r="BW36" s="38"/>
      <c r="BX36" s="38"/>
      <c r="BY36" s="38"/>
      <c r="BZ36" s="98"/>
      <c r="CA36" s="98"/>
      <c r="CB36" s="99"/>
      <c r="CC36" s="99"/>
    </row>
    <row r="37" spans="1:81" s="3" customFormat="1" ht="30" customHeight="1" thickBot="1" x14ac:dyDescent="0.35">
      <c r="A37" s="52"/>
      <c r="B37" s="80" t="str">
        <f>Kravspecifikation!C21</f>
        <v>T17</v>
      </c>
      <c r="C37" s="80" t="str">
        <f>Kravspecifikation!F21</f>
        <v>Notifikation om ny vægt post</v>
      </c>
      <c r="D37" s="81"/>
      <c r="E37" s="82">
        <v>0</v>
      </c>
      <c r="F37" s="96">
        <f>G36</f>
        <v>44882</v>
      </c>
      <c r="G37" s="96">
        <f t="shared" ref="G37:G38" si="18">F37+2</f>
        <v>44884</v>
      </c>
      <c r="H37" s="83"/>
      <c r="I37" s="83"/>
      <c r="J37" s="17"/>
      <c r="K37" s="17">
        <f t="shared" si="17"/>
        <v>3</v>
      </c>
      <c r="L37" s="38"/>
      <c r="M37" s="98"/>
      <c r="N37" s="98"/>
      <c r="O37" s="98"/>
      <c r="P37" s="38"/>
      <c r="Q37" s="99"/>
      <c r="R37" s="99"/>
      <c r="S37" s="38"/>
      <c r="T37" s="38"/>
      <c r="U37" s="38"/>
      <c r="V37" s="98"/>
      <c r="W37" s="38"/>
      <c r="X37" s="99"/>
      <c r="Y37" s="99"/>
      <c r="Z37" s="98"/>
      <c r="AA37" s="98"/>
      <c r="AB37" s="38"/>
      <c r="AC37" s="98"/>
      <c r="AD37" s="98"/>
      <c r="AE37" s="99"/>
      <c r="AF37" s="99"/>
      <c r="AG37" s="38"/>
      <c r="AH37" s="98"/>
      <c r="AI37" s="38"/>
      <c r="AJ37" s="38"/>
      <c r="AK37" s="98"/>
      <c r="AL37" s="99"/>
      <c r="AM37" s="99"/>
      <c r="AN37" s="38"/>
      <c r="AO37" s="38"/>
      <c r="AP37" s="38"/>
      <c r="AQ37" s="38"/>
      <c r="AR37" s="38"/>
      <c r="AS37" s="99"/>
      <c r="AT37" s="99"/>
      <c r="AU37" s="98"/>
      <c r="AV37" s="38"/>
      <c r="AW37" s="38"/>
      <c r="AX37" s="38"/>
      <c r="AY37" s="98"/>
      <c r="AZ37" s="99"/>
      <c r="BA37" s="99"/>
      <c r="BB37" s="38"/>
      <c r="BC37" s="98"/>
      <c r="BD37" s="38"/>
      <c r="BE37" s="38"/>
      <c r="BF37" s="98"/>
      <c r="BG37" s="99"/>
      <c r="BH37" s="99"/>
      <c r="BI37" s="38"/>
      <c r="BJ37" s="38"/>
      <c r="BK37" s="38"/>
      <c r="BL37" s="38"/>
      <c r="BM37" s="38"/>
      <c r="BN37" s="99"/>
      <c r="BO37" s="99"/>
      <c r="BP37" s="38"/>
      <c r="BQ37" s="98"/>
      <c r="BR37" s="98"/>
      <c r="BS37" s="38"/>
      <c r="BT37" s="98"/>
      <c r="BU37" s="99"/>
      <c r="BV37" s="99"/>
      <c r="BW37" s="38"/>
      <c r="BX37" s="38"/>
      <c r="BY37" s="38"/>
      <c r="BZ37" s="98"/>
      <c r="CA37" s="98"/>
      <c r="CB37" s="99"/>
      <c r="CC37" s="99"/>
    </row>
    <row r="38" spans="1:81" s="3" customFormat="1" ht="30" customHeight="1" thickBot="1" x14ac:dyDescent="0.35">
      <c r="A38" s="52"/>
      <c r="B38" s="80" t="str">
        <f>Kravspecifikation!C22</f>
        <v>T2</v>
      </c>
      <c r="C38" s="80" t="str">
        <f>Kravspecifikation!F22</f>
        <v>Logud</v>
      </c>
      <c r="D38" s="81"/>
      <c r="E38" s="82">
        <v>0</v>
      </c>
      <c r="F38" s="96">
        <f t="shared" ref="F38" si="19">F37</f>
        <v>44882</v>
      </c>
      <c r="G38" s="96">
        <f t="shared" si="18"/>
        <v>44884</v>
      </c>
      <c r="H38" s="83"/>
      <c r="I38" s="83"/>
      <c r="J38" s="17"/>
      <c r="K38" s="17">
        <f t="shared" si="17"/>
        <v>3</v>
      </c>
      <c r="L38" s="38"/>
      <c r="M38" s="98"/>
      <c r="N38" s="98"/>
      <c r="O38" s="98"/>
      <c r="P38" s="38"/>
      <c r="Q38" s="99"/>
      <c r="R38" s="99"/>
      <c r="S38" s="38"/>
      <c r="T38" s="38"/>
      <c r="U38" s="38"/>
      <c r="V38" s="98"/>
      <c r="W38" s="38"/>
      <c r="X38" s="99"/>
      <c r="Y38" s="99"/>
      <c r="Z38" s="98"/>
      <c r="AA38" s="98"/>
      <c r="AB38" s="38"/>
      <c r="AC38" s="98"/>
      <c r="AD38" s="98"/>
      <c r="AE38" s="99"/>
      <c r="AF38" s="99"/>
      <c r="AG38" s="38"/>
      <c r="AH38" s="98"/>
      <c r="AI38" s="38"/>
      <c r="AJ38" s="38"/>
      <c r="AK38" s="98"/>
      <c r="AL38" s="99"/>
      <c r="AM38" s="99"/>
      <c r="AN38" s="38"/>
      <c r="AO38" s="38"/>
      <c r="AP38" s="38"/>
      <c r="AQ38" s="38"/>
      <c r="AR38" s="38"/>
      <c r="AS38" s="99"/>
      <c r="AT38" s="99"/>
      <c r="AU38" s="98"/>
      <c r="AV38" s="38"/>
      <c r="AW38" s="38"/>
      <c r="AX38" s="38"/>
      <c r="AY38" s="98"/>
      <c r="AZ38" s="99"/>
      <c r="BA38" s="99"/>
      <c r="BB38" s="38"/>
      <c r="BC38" s="98"/>
      <c r="BD38" s="38"/>
      <c r="BE38" s="38"/>
      <c r="BF38" s="98"/>
      <c r="BG38" s="99"/>
      <c r="BH38" s="99"/>
      <c r="BI38" s="38"/>
      <c r="BJ38" s="38"/>
      <c r="BK38" s="38"/>
      <c r="BL38" s="38"/>
      <c r="BM38" s="38"/>
      <c r="BN38" s="99"/>
      <c r="BO38" s="99"/>
      <c r="BP38" s="38"/>
      <c r="BQ38" s="98"/>
      <c r="BR38" s="98"/>
      <c r="BS38" s="38"/>
      <c r="BT38" s="98"/>
      <c r="BU38" s="99"/>
      <c r="BV38" s="99"/>
      <c r="BW38" s="38"/>
      <c r="BX38" s="38"/>
      <c r="BY38" s="38"/>
      <c r="BZ38" s="98"/>
      <c r="CA38" s="98"/>
      <c r="CB38" s="99"/>
      <c r="CC38" s="99"/>
    </row>
    <row r="39" spans="1:81" s="3" customFormat="1" ht="30" customHeight="1" thickBot="1" x14ac:dyDescent="0.35">
      <c r="A39" s="52" t="s">
        <v>30</v>
      </c>
      <c r="B39" s="73"/>
      <c r="C39" s="73"/>
      <c r="D39" s="68"/>
      <c r="E39" s="16"/>
      <c r="F39" s="59"/>
      <c r="G39" s="59"/>
      <c r="H39" s="59"/>
      <c r="I39" s="59"/>
      <c r="J39" s="17"/>
      <c r="K39" s="17" t="str">
        <f t="shared" si="17"/>
        <v/>
      </c>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row>
    <row r="40" spans="1:81" s="3" customFormat="1" ht="30" customHeight="1" thickBot="1" x14ac:dyDescent="0.35">
      <c r="A40" s="53" t="s">
        <v>29</v>
      </c>
      <c r="B40" s="32"/>
      <c r="C40" s="32" t="s">
        <v>3</v>
      </c>
      <c r="D40" s="33"/>
      <c r="E40" s="34"/>
      <c r="F40" s="35"/>
      <c r="G40" s="36"/>
      <c r="H40" s="36"/>
      <c r="I40" s="36"/>
      <c r="J40" s="37"/>
      <c r="K40" s="37" t="str">
        <f t="shared" si="17"/>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row>
    <row r="41" spans="1:81" ht="30" customHeight="1" x14ac:dyDescent="0.3">
      <c r="J41" s="6"/>
    </row>
    <row r="42" spans="1:81" ht="30" customHeight="1" x14ac:dyDescent="0.3">
      <c r="D42" s="14"/>
      <c r="G42" s="54"/>
      <c r="H42" s="54"/>
      <c r="I42" s="54"/>
    </row>
    <row r="43" spans="1:81" ht="30" customHeight="1" x14ac:dyDescent="0.3">
      <c r="D43" s="15"/>
    </row>
  </sheetData>
  <mergeCells count="13">
    <mergeCell ref="D3:E3"/>
    <mergeCell ref="D4:E4"/>
    <mergeCell ref="AN4:AT4"/>
    <mergeCell ref="AU4:BA4"/>
    <mergeCell ref="BB4:BH4"/>
    <mergeCell ref="BP4:BV4"/>
    <mergeCell ref="BW4:CC4"/>
    <mergeCell ref="BI4:BO4"/>
    <mergeCell ref="F3:G3"/>
    <mergeCell ref="L4:R4"/>
    <mergeCell ref="S4:Y4"/>
    <mergeCell ref="Z4:AF4"/>
    <mergeCell ref="AG4:AM4"/>
  </mergeCells>
  <conditionalFormatting sqref="E7:E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W5:CC7 BW30:BY30 L39:CC40 AB37:AB38 L37:Y38 AE37:BP38 BS37:BY38 BW27:BX29 L24:BY24 BW31:BX36 L27:BV36 CB8:CC19 L5:BV18 L19:BX19 BW8:BY18 CB21:CC38 L21:BX26 BY19:BY28">
    <cfRule type="expression" dxfId="41" priority="90">
      <formula>AND(TODAY()&gt;=L$5,TODAY()&lt;M$5)</formula>
    </cfRule>
  </conditionalFormatting>
  <conditionalFormatting sqref="BW7:CC7 BW30:BY30 L39:CC40 AB37:AB38 L37:Y38 AE37:BP38 BS37:BY38 BW27:BX29 L24:BY24 BW31:BX36 L27:BV36 CB8:CC19 L7:BV18 L19:BX19 BW8:BY18 CB21:CC38 L21:BX26 BY19:BY28">
    <cfRule type="expression" dxfId="40" priority="84">
      <formula>AND(task_start&lt;=L$5,ROUNDDOWN((task_end-task_start+1)*task_progress,0)+task_start-1&gt;=L$5)</formula>
    </cfRule>
    <cfRule type="expression" dxfId="39" priority="85" stopIfTrue="1">
      <formula>AND(task_end&gt;=L$5,task_start&lt;M$5)</formula>
    </cfRule>
  </conditionalFormatting>
  <conditionalFormatting sqref="BY31:BZ33 BZ27:BZ30 BZ34:BZ38 CA27:CA38 BZ8:CA19 BZ21:CA26">
    <cfRule type="expression" dxfId="38" priority="92">
      <formula>AND(TODAY()&gt;=BZ$5,TODAY()&lt;CA$5)</formula>
    </cfRule>
  </conditionalFormatting>
  <conditionalFormatting sqref="BY31:BZ33 BZ27:BZ30 BZ34:BZ38 CA27:CA38 BZ8:CA19 BZ21:CA26">
    <cfRule type="expression" dxfId="37" priority="96">
      <formula>AND(task_start&lt;=BZ$5,ROUNDDOWN((task_end-task_start+1)*task_progress,0)+task_start-1&gt;=BZ$5)</formula>
    </cfRule>
    <cfRule type="expression" dxfId="36" priority="97" stopIfTrue="1">
      <formula>AND(task_end&gt;=BZ$5,task_start&lt;CA$5)</formula>
    </cfRule>
  </conditionalFormatting>
  <conditionalFormatting sqref="CB20:CC21 L20:BX21">
    <cfRule type="expression" dxfId="35" priority="48">
      <formula>AND(TODAY()&gt;=L$5,TODAY()&lt;M$5)</formula>
    </cfRule>
  </conditionalFormatting>
  <conditionalFormatting sqref="CB20:CC21 L20:BX21">
    <cfRule type="expression" dxfId="34" priority="46">
      <formula>AND(task_start&lt;=L$5,ROUNDDOWN((task_end-task_start+1)*task_progress,0)+task_start-1&gt;=L$5)</formula>
    </cfRule>
    <cfRule type="expression" dxfId="33" priority="47" stopIfTrue="1">
      <formula>AND(task_end&gt;=L$5,task_start&lt;M$5)</formula>
    </cfRule>
  </conditionalFormatting>
  <conditionalFormatting sqref="BZ20:CA21">
    <cfRule type="expression" dxfId="32" priority="49">
      <formula>AND(TODAY()&gt;=CA$5,TODAY()&lt;CB$5)</formula>
    </cfRule>
  </conditionalFormatting>
  <conditionalFormatting sqref="BZ20:CA21">
    <cfRule type="expression" dxfId="31" priority="50">
      <formula>AND(task_start&lt;=CA$5,ROUNDDOWN((task_end-task_start+1)*task_progress,0)+task_start-1&gt;=CA$5)</formula>
    </cfRule>
    <cfRule type="expression" dxfId="30" priority="51" stopIfTrue="1">
      <formula>AND(task_end&gt;=CA$5,task_start&lt;CB$5)</formula>
    </cfRule>
  </conditionalFormatting>
  <conditionalFormatting sqref="BY29">
    <cfRule type="expression" dxfId="29" priority="45">
      <formula>AND(TODAY()&gt;=BY$5,TODAY()&lt;BZ$5)</formula>
    </cfRule>
  </conditionalFormatting>
  <conditionalFormatting sqref="BY29">
    <cfRule type="expression" dxfId="28" priority="43">
      <formula>AND(task_start&lt;=BY$5,ROUNDDOWN((task_end-task_start+1)*task_progress,0)+task_start-1&gt;=BY$5)</formula>
    </cfRule>
    <cfRule type="expression" dxfId="27" priority="44" stopIfTrue="1">
      <formula>AND(task_end&gt;=BY$5,task_start&lt;BZ$5)</formula>
    </cfRule>
  </conditionalFormatting>
  <conditionalFormatting sqref="BY35">
    <cfRule type="expression" dxfId="26" priority="42">
      <formula>AND(TODAY()&gt;=BY$5,TODAY()&lt;BZ$5)</formula>
    </cfRule>
  </conditionalFormatting>
  <conditionalFormatting sqref="BY35">
    <cfRule type="expression" dxfId="25" priority="40">
      <formula>AND(task_start&lt;=BY$5,ROUNDDOWN((task_end-task_start+1)*task_progress,0)+task_start-1&gt;=BY$5)</formula>
    </cfRule>
    <cfRule type="expression" dxfId="24" priority="41" stopIfTrue="1">
      <formula>AND(task_end&gt;=BY$5,task_start&lt;BZ$5)</formula>
    </cfRule>
  </conditionalFormatting>
  <conditionalFormatting sqref="BY36">
    <cfRule type="expression" dxfId="23" priority="39">
      <formula>AND(TODAY()&gt;=BY$5,TODAY()&lt;BZ$5)</formula>
    </cfRule>
  </conditionalFormatting>
  <conditionalFormatting sqref="BY36">
    <cfRule type="expression" dxfId="22" priority="37">
      <formula>AND(task_start&lt;=BY$5,ROUNDDOWN((task_end-task_start+1)*task_progress,0)+task_start-1&gt;=BY$5)</formula>
    </cfRule>
    <cfRule type="expression" dxfId="21" priority="38" stopIfTrue="1">
      <formula>AND(task_end&gt;=BY$5,task_start&lt;BZ$5)</formula>
    </cfRule>
  </conditionalFormatting>
  <conditionalFormatting sqref="BY34">
    <cfRule type="expression" dxfId="20" priority="33">
      <formula>AND(TODAY()&gt;=BY$5,TODAY()&lt;BZ$5)</formula>
    </cfRule>
  </conditionalFormatting>
  <conditionalFormatting sqref="BY34">
    <cfRule type="expression" dxfId="19" priority="31">
      <formula>AND(task_start&lt;=BY$5,ROUNDDOWN((task_end-task_start+1)*task_progress,0)+task_start-1&gt;=BY$5)</formula>
    </cfRule>
    <cfRule type="expression" dxfId="18" priority="32" stopIfTrue="1">
      <formula>AND(task_end&gt;=BY$5,task_start&lt;BZ$5)</formula>
    </cfRule>
  </conditionalFormatting>
  <conditionalFormatting sqref="BQ37:BQ38">
    <cfRule type="expression" dxfId="17" priority="22">
      <formula>AND(TODAY()&gt;=BR$5,TODAY()&lt;BS$5)</formula>
    </cfRule>
  </conditionalFormatting>
  <conditionalFormatting sqref="BQ37:BQ38">
    <cfRule type="expression" dxfId="16" priority="23">
      <formula>AND(task_start&lt;=BR$5,ROUNDDOWN((task_end-task_start+1)*task_progress,0)+task_start-1&gt;=BR$5)</formula>
    </cfRule>
    <cfRule type="expression" dxfId="15" priority="24" stopIfTrue="1">
      <formula>AND(task_end&gt;=BR$5,task_start&lt;BS$5)</formula>
    </cfRule>
  </conditionalFormatting>
  <conditionalFormatting sqref="BR37:BR38">
    <cfRule type="expression" dxfId="14" priority="19">
      <formula>AND(TODAY()&gt;=BS$5,TODAY()&lt;BT$5)</formula>
    </cfRule>
  </conditionalFormatting>
  <conditionalFormatting sqref="BR37:BR38">
    <cfRule type="expression" dxfId="13" priority="20">
      <formula>AND(task_start&lt;=BS$5,ROUNDDOWN((task_end-task_start+1)*task_progress,0)+task_start-1&gt;=BS$5)</formula>
    </cfRule>
    <cfRule type="expression" dxfId="12" priority="21" stopIfTrue="1">
      <formula>AND(task_end&gt;=BS$5,task_start&lt;BT$5)</formula>
    </cfRule>
  </conditionalFormatting>
  <conditionalFormatting sqref="AC37:AC38">
    <cfRule type="expression" dxfId="11" priority="10">
      <formula>AND(TODAY()&gt;=AD$5,TODAY()&lt;AE$5)</formula>
    </cfRule>
  </conditionalFormatting>
  <conditionalFormatting sqref="AC37:AC38">
    <cfRule type="expression" dxfId="10" priority="11">
      <formula>AND(task_start&lt;=AD$5,ROUNDDOWN((task_end-task_start+1)*task_progress,0)+task_start-1&gt;=AD$5)</formula>
    </cfRule>
    <cfRule type="expression" dxfId="9" priority="12" stopIfTrue="1">
      <formula>AND(task_end&gt;=AD$5,task_start&lt;AE$5)</formula>
    </cfRule>
  </conditionalFormatting>
  <conditionalFormatting sqref="AD37:AD38">
    <cfRule type="expression" dxfId="8" priority="7">
      <formula>AND(TODAY()&gt;=AE$5,TODAY()&lt;AF$5)</formula>
    </cfRule>
  </conditionalFormatting>
  <conditionalFormatting sqref="AD37:AD3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Z37:Z38">
    <cfRule type="expression" dxfId="5" priority="4">
      <formula>AND(TODAY()&gt;=AA$5,TODAY()&lt;AB$5)</formula>
    </cfRule>
  </conditionalFormatting>
  <conditionalFormatting sqref="Z37:Z38">
    <cfRule type="expression" dxfId="4" priority="5">
      <formula>AND(task_start&lt;=AA$5,ROUNDDOWN((task_end-task_start+1)*task_progress,0)+task_start-1&gt;=AA$5)</formula>
    </cfRule>
    <cfRule type="expression" dxfId="3" priority="6" stopIfTrue="1">
      <formula>AND(task_end&gt;=AA$5,task_start&lt;AB$5)</formula>
    </cfRule>
  </conditionalFormatting>
  <conditionalFormatting sqref="AA37:AA38">
    <cfRule type="expression" dxfId="2" priority="1">
      <formula>AND(TODAY()&gt;=AB$5,TODAY()&lt;AC$5)</formula>
    </cfRule>
  </conditionalFormatting>
  <conditionalFormatting sqref="AA37:AA38">
    <cfRule type="expression" dxfId="1" priority="2">
      <formula>AND(task_start&lt;=AB$5,ROUNDDOWN((task_end-task_start+1)*task_progress,0)+task_start-1&gt;=AB$5)</formula>
    </cfRule>
    <cfRule type="expression" dxfId="0" priority="3" stopIfTrue="1">
      <formula>AND(task_end&gt;=AB$5,task_start&lt;AC$5)</formula>
    </cfRule>
  </conditionalFormatting>
  <dataValidations disablePrompts="1"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25CA-332C-42B5-819F-5AC7C11809A8}">
  <dimension ref="A1:D11"/>
  <sheetViews>
    <sheetView workbookViewId="0">
      <selection activeCell="B22" sqref="B22"/>
    </sheetView>
  </sheetViews>
  <sheetFormatPr defaultRowHeight="14.4" x14ac:dyDescent="0.3"/>
  <cols>
    <col min="1" max="1" width="45.5546875" customWidth="1"/>
    <col min="2" max="2" width="23.109375" customWidth="1"/>
    <col min="3" max="3" width="24.5546875" customWidth="1"/>
  </cols>
  <sheetData>
    <row r="1" spans="1:4" s="5" customFormat="1" x14ac:dyDescent="0.3">
      <c r="A1" s="109" t="s">
        <v>105</v>
      </c>
      <c r="B1" s="109" t="s">
        <v>106</v>
      </c>
      <c r="C1" s="109" t="s">
        <v>107</v>
      </c>
      <c r="D1" s="110"/>
    </row>
    <row r="2" spans="1:4" x14ac:dyDescent="0.3">
      <c r="A2" s="106" t="s">
        <v>108</v>
      </c>
      <c r="B2" s="107">
        <v>3</v>
      </c>
      <c r="C2" s="107">
        <v>5</v>
      </c>
      <c r="D2" s="106">
        <v>15</v>
      </c>
    </row>
    <row r="3" spans="1:4" x14ac:dyDescent="0.3">
      <c r="A3" s="106" t="s">
        <v>109</v>
      </c>
      <c r="B3" s="107">
        <v>5</v>
      </c>
      <c r="C3" s="107">
        <v>3</v>
      </c>
      <c r="D3" s="106">
        <v>15</v>
      </c>
    </row>
    <row r="4" spans="1:4" x14ac:dyDescent="0.3">
      <c r="A4" s="106" t="s">
        <v>110</v>
      </c>
      <c r="B4" s="107">
        <v>2</v>
      </c>
      <c r="C4" s="107">
        <v>5</v>
      </c>
      <c r="D4" s="106">
        <v>10</v>
      </c>
    </row>
    <row r="5" spans="1:4" x14ac:dyDescent="0.3">
      <c r="A5" s="108" t="s">
        <v>111</v>
      </c>
      <c r="B5" s="107">
        <v>2</v>
      </c>
      <c r="C5" s="107">
        <v>3</v>
      </c>
      <c r="D5" s="106">
        <v>6</v>
      </c>
    </row>
    <row r="6" spans="1:4" x14ac:dyDescent="0.3">
      <c r="A6" s="108" t="s">
        <v>112</v>
      </c>
      <c r="B6" s="107">
        <v>2</v>
      </c>
      <c r="C6" s="107">
        <v>3</v>
      </c>
      <c r="D6" s="106">
        <v>6</v>
      </c>
    </row>
    <row r="7" spans="1:4" x14ac:dyDescent="0.3">
      <c r="A7" s="106" t="s">
        <v>113</v>
      </c>
      <c r="B7" s="107">
        <v>1</v>
      </c>
      <c r="C7" s="107">
        <v>5</v>
      </c>
      <c r="D7" s="106">
        <v>5</v>
      </c>
    </row>
    <row r="8" spans="1:4" x14ac:dyDescent="0.3">
      <c r="A8" s="106" t="s">
        <v>114</v>
      </c>
      <c r="B8" s="107">
        <v>4</v>
      </c>
      <c r="C8" s="107">
        <v>1</v>
      </c>
      <c r="D8" s="106">
        <v>4</v>
      </c>
    </row>
    <row r="9" spans="1:4" x14ac:dyDescent="0.3">
      <c r="A9" s="106" t="s">
        <v>115</v>
      </c>
      <c r="B9" s="107">
        <v>4</v>
      </c>
      <c r="C9" s="107">
        <v>1</v>
      </c>
      <c r="D9" s="106">
        <v>4</v>
      </c>
    </row>
    <row r="10" spans="1:4" x14ac:dyDescent="0.3">
      <c r="A10" s="106" t="s">
        <v>116</v>
      </c>
      <c r="B10" s="107">
        <v>1</v>
      </c>
      <c r="C10" s="107">
        <v>3</v>
      </c>
      <c r="D10" s="106">
        <v>3</v>
      </c>
    </row>
    <row r="11" spans="1:4" x14ac:dyDescent="0.3">
      <c r="A11" s="106" t="s">
        <v>117</v>
      </c>
      <c r="B11" s="107">
        <v>1</v>
      </c>
      <c r="C11" s="107">
        <v>1</v>
      </c>
      <c r="D11" s="10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14</v>
      </c>
      <c r="B2" s="43"/>
    </row>
    <row r="3" spans="1:2" s="48" customFormat="1" ht="27" customHeight="1" x14ac:dyDescent="0.3">
      <c r="A3" s="75" t="s">
        <v>19</v>
      </c>
      <c r="B3" s="49"/>
    </row>
    <row r="4" spans="1:2" s="45" customFormat="1" ht="25.8" x14ac:dyDescent="0.5">
      <c r="A4" s="46" t="s">
        <v>13</v>
      </c>
    </row>
    <row r="5" spans="1:2" ht="74.099999999999994" customHeight="1" x14ac:dyDescent="0.3">
      <c r="A5" s="47" t="s">
        <v>22</v>
      </c>
    </row>
    <row r="6" spans="1:2" ht="26.25" customHeight="1" x14ac:dyDescent="0.3">
      <c r="A6" s="46" t="s">
        <v>25</v>
      </c>
    </row>
    <row r="7" spans="1:2" s="42" customFormat="1" ht="204.9" customHeight="1" x14ac:dyDescent="0.3">
      <c r="A7" s="51" t="s">
        <v>24</v>
      </c>
    </row>
    <row r="8" spans="1:2" s="45" customFormat="1" ht="25.8" x14ac:dyDescent="0.5">
      <c r="A8" s="46" t="s">
        <v>15</v>
      </c>
    </row>
    <row r="9" spans="1:2" ht="57.6" x14ac:dyDescent="0.3">
      <c r="A9" s="47" t="s">
        <v>23</v>
      </c>
    </row>
    <row r="10" spans="1:2" s="42" customFormat="1" ht="27.9" customHeight="1" x14ac:dyDescent="0.3">
      <c r="A10" s="50" t="s">
        <v>21</v>
      </c>
    </row>
    <row r="11" spans="1:2" s="45" customFormat="1" ht="25.8" x14ac:dyDescent="0.5">
      <c r="A11" s="46" t="s">
        <v>12</v>
      </c>
    </row>
    <row r="12" spans="1:2" ht="28.8" x14ac:dyDescent="0.3">
      <c r="A12" s="47" t="s">
        <v>20</v>
      </c>
    </row>
    <row r="13" spans="1:2" s="42" customFormat="1" ht="27.9" customHeight="1" x14ac:dyDescent="0.3">
      <c r="A13" s="50" t="s">
        <v>6</v>
      </c>
    </row>
    <row r="14" spans="1:2" s="45" customFormat="1" ht="25.8" x14ac:dyDescent="0.5">
      <c r="A14" s="46" t="s">
        <v>16</v>
      </c>
    </row>
    <row r="15" spans="1:2" ht="75" customHeight="1" x14ac:dyDescent="0.3">
      <c r="A15" s="47" t="s">
        <v>17</v>
      </c>
    </row>
    <row r="16" spans="1:2" ht="72" x14ac:dyDescent="0.3">
      <c r="A16" s="47"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Kravspecifikation</vt:lpstr>
      <vt:lpstr>Tidsplan</vt:lpstr>
      <vt:lpstr>Risikoanalyse</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2022-11-08T13:03:09Z</dcterms:modified>
</cp:coreProperties>
</file>