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:\.shortcut-targets-by-id\1YLq5z-D1uz2jH0dsPv74CDj0qZMTd0Rk\Unidades Compartidas\Seguimiento Acciones\bootcamp\"/>
    </mc:Choice>
  </mc:AlternateContent>
  <xr:revisionPtr revIDLastSave="0" documentId="13_ncr:1_{EE61A9AF-6684-4886-A55B-8B7EF5E663BB}" xr6:coauthVersionLast="47" xr6:coauthVersionMax="47" xr10:uidLastSave="{00000000-0000-0000-0000-000000000000}"/>
  <bookViews>
    <workbookView xWindow="-25905" yWindow="-5385" windowWidth="26010" windowHeight="20985" activeTab="3" xr2:uid="{00000000-000D-0000-FFFF-FFFF00000000}"/>
  </bookViews>
  <sheets>
    <sheet name="FCL" sheetId="1" r:id="rId1"/>
    <sheet name="E. RESULTADOS" sheetId="2" r:id="rId2"/>
    <sheet name="BALANCE" sheetId="3" r:id="rId3"/>
    <sheet name="FLUJO DE CAJA LIBRE" sheetId="4" r:id="rId4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07BVRrkrTeHBgOKhn4ewLkoUDWHmvibmVU5RZ1l5TL4="/>
    </ext>
  </extLst>
</workbook>
</file>

<file path=xl/calcChain.xml><?xml version="1.0" encoding="utf-8"?>
<calcChain xmlns="http://schemas.openxmlformats.org/spreadsheetml/2006/main">
  <c r="D7" i="1" l="1"/>
  <c r="D4" i="1"/>
  <c r="D5" i="1"/>
  <c r="D6" i="1"/>
  <c r="M25" i="1" l="1"/>
  <c r="G25" i="1"/>
  <c r="C25" i="1"/>
  <c r="M41" i="1"/>
  <c r="L41" i="1"/>
  <c r="K41" i="1"/>
  <c r="J41" i="1"/>
  <c r="I41" i="1"/>
  <c r="H41" i="1"/>
  <c r="G41" i="1"/>
  <c r="F41" i="1"/>
  <c r="E41" i="1"/>
  <c r="D41" i="1"/>
  <c r="C41" i="1"/>
  <c r="M33" i="1"/>
  <c r="L33" i="1"/>
  <c r="K33" i="1"/>
  <c r="J33" i="1"/>
  <c r="I33" i="1"/>
  <c r="H33" i="1"/>
  <c r="G33" i="1"/>
  <c r="F33" i="1"/>
  <c r="E33" i="1"/>
  <c r="D33" i="1"/>
  <c r="C33" i="1"/>
  <c r="L25" i="1"/>
  <c r="K25" i="1"/>
  <c r="J25" i="1"/>
  <c r="I25" i="1"/>
  <c r="H25" i="1"/>
  <c r="F25" i="1"/>
  <c r="E25" i="1"/>
  <c r="D25" i="1"/>
  <c r="M16" i="1"/>
  <c r="L16" i="1"/>
  <c r="K16" i="1"/>
  <c r="J16" i="1"/>
  <c r="I16" i="1"/>
  <c r="H16" i="1"/>
  <c r="G16" i="1"/>
  <c r="F16" i="1"/>
  <c r="E16" i="1"/>
  <c r="D16" i="1"/>
  <c r="C16" i="1"/>
  <c r="C23" i="1"/>
  <c r="C24" i="1" s="1"/>
  <c r="C31" i="1" l="1"/>
  <c r="C32" i="1" s="1"/>
  <c r="C34" i="1" s="1"/>
  <c r="C39" i="1"/>
  <c r="C40" i="1" s="1"/>
  <c r="C42" i="1" s="1"/>
  <c r="C14" i="1"/>
  <c r="C15" i="1" s="1"/>
  <c r="C17" i="1" s="1"/>
  <c r="C26" i="1"/>
  <c r="D23" i="1"/>
  <c r="D31" i="1" l="1"/>
  <c r="D32" i="1" s="1"/>
  <c r="D34" i="1" s="1"/>
  <c r="D14" i="1"/>
  <c r="D15" i="1" s="1"/>
  <c r="D17" i="1" s="1"/>
  <c r="D39" i="1"/>
  <c r="D40" i="1" s="1"/>
  <c r="D42" i="1" s="1"/>
  <c r="D24" i="1"/>
  <c r="D26" i="1" s="1"/>
  <c r="E23" i="1"/>
  <c r="E39" i="1" l="1"/>
  <c r="F39" i="1" s="1"/>
  <c r="E14" i="1"/>
  <c r="F14" i="1" s="1"/>
  <c r="E31" i="1"/>
  <c r="F31" i="1" s="1"/>
  <c r="F23" i="1"/>
  <c r="E24" i="1"/>
  <c r="E26" i="1" s="1"/>
  <c r="E40" i="1" l="1"/>
  <c r="E42" i="1" s="1"/>
  <c r="E15" i="1"/>
  <c r="E17" i="1" s="1"/>
  <c r="E32" i="1"/>
  <c r="E34" i="1" s="1"/>
  <c r="F32" i="1"/>
  <c r="F34" i="1" s="1"/>
  <c r="G31" i="1"/>
  <c r="F40" i="1"/>
  <c r="F42" i="1" s="1"/>
  <c r="G39" i="1"/>
  <c r="G14" i="1"/>
  <c r="F15" i="1"/>
  <c r="F17" i="1" s="1"/>
  <c r="F24" i="1"/>
  <c r="F26" i="1" s="1"/>
  <c r="G23" i="1"/>
  <c r="G15" i="1" l="1"/>
  <c r="G17" i="1" s="1"/>
  <c r="H14" i="1"/>
  <c r="G24" i="1"/>
  <c r="G26" i="1" s="1"/>
  <c r="H23" i="1"/>
  <c r="G40" i="1"/>
  <c r="G42" i="1" s="1"/>
  <c r="H39" i="1"/>
  <c r="G32" i="1"/>
  <c r="G34" i="1" s="1"/>
  <c r="H31" i="1"/>
  <c r="H24" i="1" l="1"/>
  <c r="H26" i="1" s="1"/>
  <c r="I23" i="1"/>
  <c r="H32" i="1"/>
  <c r="H34" i="1" s="1"/>
  <c r="I31" i="1"/>
  <c r="H40" i="1"/>
  <c r="H42" i="1" s="1"/>
  <c r="I39" i="1"/>
  <c r="H15" i="1"/>
  <c r="H17" i="1" s="1"/>
  <c r="I14" i="1"/>
  <c r="J14" i="1" l="1"/>
  <c r="I15" i="1"/>
  <c r="I17" i="1" s="1"/>
  <c r="J31" i="1"/>
  <c r="I32" i="1"/>
  <c r="I34" i="1" s="1"/>
  <c r="J39" i="1"/>
  <c r="I40" i="1"/>
  <c r="I42" i="1" s="1"/>
  <c r="J23" i="1"/>
  <c r="I24" i="1"/>
  <c r="I26" i="1" s="1"/>
  <c r="K23" i="1" l="1"/>
  <c r="J24" i="1"/>
  <c r="J26" i="1" s="1"/>
  <c r="K31" i="1"/>
  <c r="J32" i="1"/>
  <c r="J34" i="1" s="1"/>
  <c r="K39" i="1"/>
  <c r="J40" i="1"/>
  <c r="J42" i="1" s="1"/>
  <c r="J15" i="1"/>
  <c r="J17" i="1" s="1"/>
  <c r="K14" i="1"/>
  <c r="K15" i="1" l="1"/>
  <c r="K17" i="1" s="1"/>
  <c r="L14" i="1"/>
  <c r="L15" i="1" s="1"/>
  <c r="K32" i="1"/>
  <c r="K34" i="1" s="1"/>
  <c r="L31" i="1"/>
  <c r="L32" i="1" s="1"/>
  <c r="K40" i="1"/>
  <c r="K42" i="1" s="1"/>
  <c r="L39" i="1"/>
  <c r="L40" i="1" s="1"/>
  <c r="K24" i="1"/>
  <c r="K26" i="1" s="1"/>
  <c r="L23" i="1"/>
  <c r="L24" i="1" s="1"/>
  <c r="L34" i="1" l="1"/>
  <c r="M32" i="1"/>
  <c r="M34" i="1" s="1"/>
  <c r="L26" i="1"/>
  <c r="M24" i="1"/>
  <c r="M26" i="1" s="1"/>
  <c r="L42" i="1"/>
  <c r="M40" i="1"/>
  <c r="M42" i="1" s="1"/>
  <c r="G43" i="1" s="1"/>
  <c r="N5" i="1" s="1"/>
  <c r="L17" i="1"/>
  <c r="M15" i="1"/>
  <c r="M17" i="1" s="1"/>
  <c r="G35" i="1" l="1"/>
  <c r="N4" i="1" s="1"/>
  <c r="G18" i="1"/>
  <c r="N2" i="1" s="1"/>
  <c r="G27" i="1"/>
  <c r="N3" i="1" s="1"/>
  <c r="O3" i="1" l="1"/>
  <c r="P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3" authorId="0" shapeId="0" xr:uid="{00000000-0006-0000-0000-000006000000}">
      <text>
        <r>
          <rPr>
            <sz val="11"/>
            <color theme="1"/>
            <rFont val="Aptos Narrow"/>
            <family val="2"/>
            <scheme val="minor"/>
          </rPr>
          <t>======
ID#AAABcKaZxhg
tc={72AE7FDC-0F14-4F37-82DC-3D3F5A1C9533}    (2025-02-05 19:34:35)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Buscaremos cuantas son las acciones actuales en circulación de la empresa. Las acciones representan una parte de la empresa.</t>
        </r>
      </text>
    </comment>
    <comment ref="D4" authorId="0" shapeId="0" xr:uid="{00000000-0006-0000-0000-000003000000}">
      <text>
        <r>
          <rPr>
            <sz val="11"/>
            <color theme="1"/>
            <rFont val="Aptos Narrow"/>
            <family val="2"/>
            <scheme val="minor"/>
          </rPr>
          <t>======
ID#AAABcKaZxhs
tc={B98BA465-9F03-4651-9CBE-9FD5B9D732D5}    (2025-02-05 19:34:35)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Básicamente lo que calcularemos será un crecimiento, lo podemos hacer sacando el promedio de como ha crecido año a año o un crecimiento anual compuesto continuo que seria ((Ventas ultimo año/ Ventas año n)^(1/n))-1</t>
        </r>
      </text>
    </comment>
    <comment ref="D5" authorId="0" shapeId="0" xr:uid="{00000000-0006-0000-0000-000005000000}">
      <text>
        <r>
          <rPr>
            <sz val="11"/>
            <color theme="1"/>
            <rFont val="Aptos Narrow"/>
            <family val="2"/>
            <scheme val="minor"/>
          </rPr>
          <t>======
ID#AAABcKaZxhk
tc={F85F8848-245D-450A-9196-DA8F8EEDEF36}    (2025-02-05 19:34:35)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Deuda total- Activos corrientes o de fácil liquidación.</t>
        </r>
      </text>
    </comment>
    <comment ref="D7" authorId="0" shapeId="0" xr:uid="{00000000-0006-0000-0000-000002000000}">
      <text>
        <r>
          <rPr>
            <sz val="11"/>
            <color theme="1"/>
            <rFont val="Aptos Narrow"/>
            <family val="2"/>
            <scheme val="minor"/>
          </rPr>
          <t>======
ID#AAABcKaZxhw
tc={0E3B0CE7-5972-47CB-91C0-A49E2BAF23C1}    (2025-02-05 19:34:35)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Sacaremos un promedio de los últimos 10 años de la proporcion de los flujos de caja a ventas, es decir, (Flujos de caja/Ventas)%.</t>
        </r>
      </text>
    </comment>
    <comment ref="A18" authorId="0" shapeId="0" xr:uid="{00000000-0006-0000-0000-000007000000}">
      <text>
        <r>
          <rPr>
            <sz val="11"/>
            <color theme="1"/>
            <rFont val="Aptos Narrow"/>
            <family val="2"/>
            <scheme val="minor"/>
          </rPr>
          <t>======
ID#AAABcKaZxhc
tc={5C183E39-181D-4B9B-B665-8E33A96730E0}    (2025-02-05 19:34:35)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Plantearemos valores posibles basados en nuestro análisis sobre como evolucionaran los siguientes datos de cara al futuro.</t>
        </r>
      </text>
    </comment>
    <comment ref="G18" authorId="0" shapeId="0" xr:uid="{00000000-0006-0000-0000-000009000000}">
      <text>
        <r>
          <rPr>
            <sz val="11"/>
            <color theme="1"/>
            <rFont val="Aptos Narrow"/>
            <family val="2"/>
            <scheme val="minor"/>
          </rPr>
          <t>======
ID#AAABcKaZxhU
tc={BEE1611F-A5A0-4581-B8C6-E88A9A526DE6}    (2025-02-05 19:34:35)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Sumamos todos los valores presentes mas el valor de continuidad o valor donde involucramos los múltiplos</t>
        </r>
      </text>
    </comment>
    <comment ref="A27" authorId="0" shapeId="0" xr:uid="{00000000-0006-0000-0000-000008000000}">
      <text>
        <r>
          <rPr>
            <sz val="11"/>
            <color theme="1"/>
            <rFont val="Aptos Narrow"/>
            <family val="2"/>
            <scheme val="minor"/>
          </rPr>
          <t>======
ID#AAABcKaZxhY
tc={A126AE58-E880-4F7A-9FEF-8F2F3DB62BCD}    (2025-02-05 19:34:35)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Plantearemos valores posibles basados en nuestro análisis sobre como evolucionaran los siguientes datos de cara al futuro.</t>
        </r>
      </text>
    </comment>
    <comment ref="A35" authorId="0" shapeId="0" xr:uid="{00000000-0006-0000-0000-00000A000000}">
      <text>
        <r>
          <rPr>
            <sz val="11"/>
            <color theme="1"/>
            <rFont val="Aptos Narrow"/>
            <family val="2"/>
            <scheme val="minor"/>
          </rPr>
          <t>======
ID#AAABcKaZxhQ
tc={F0E828C9-88AB-4AF5-ABA9-AD5BC074E44C}    (2025-02-05 19:34:35)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Plantearemos valores posibles basados en nuestro análisis sobre como evolucionaran los siguientes datos de cara al futuro.</t>
        </r>
      </text>
    </comment>
    <comment ref="A36" authorId="0" shapeId="0" xr:uid="{00000000-0006-0000-0000-000001000000}">
      <text>
        <r>
          <rPr>
            <sz val="11"/>
            <color theme="1"/>
            <rFont val="Aptos Narrow"/>
            <family val="2"/>
            <scheme val="minor"/>
          </rPr>
          <t>======
ID#AAABcKaZxh0
tc={8B3256D7-E99B-48D7-9562-274D7AAB3547}    (2025-02-05 19:34:35)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Plantearemos valores posibles basados en nuestro análisis sobre como evolucionaran los siguientes datos de cara al futuro.</t>
        </r>
      </text>
    </comment>
    <comment ref="A43" authorId="0" shapeId="0" xr:uid="{00000000-0006-0000-0000-000004000000}">
      <text>
        <r>
          <rPr>
            <sz val="11"/>
            <color theme="1"/>
            <rFont val="Aptos Narrow"/>
            <family val="2"/>
            <scheme val="minor"/>
          </rPr>
          <t>======
ID#AAABcKaZxho
tc={DA9504ED-59DB-421C-B5AD-D8C9FE0F681B}    (2025-02-05 19:34:35)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Plantearemos valores posibles basados en nuestro análisis sobre como evolucionaran los siguientes datos de cara al futuro.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XZEWgX87q7CnJo7uWDh2bQxzDsQ=="/>
    </ext>
  </extLst>
</comments>
</file>

<file path=xl/sharedStrings.xml><?xml version="1.0" encoding="utf-8"?>
<sst xmlns="http://schemas.openxmlformats.org/spreadsheetml/2006/main" count="231" uniqueCount="167">
  <si>
    <t>Valoración didactica creada por Area de Estrategia- Juan José Puerta</t>
  </si>
  <si>
    <t>ESTIMACION</t>
  </si>
  <si>
    <t>% CRECIMIENTO 1-5</t>
  </si>
  <si>
    <t>% CRECIMIENTO 6-10</t>
  </si>
  <si>
    <t>MULTIPLO EV/FCF</t>
  </si>
  <si>
    <t>TASA DE DESCUENTO</t>
  </si>
  <si>
    <t>% FCL</t>
  </si>
  <si>
    <t>VALOR PRESENTE</t>
  </si>
  <si>
    <t xml:space="preserve">DATOS QUE NECESITAMOS </t>
  </si>
  <si>
    <t>ESCENARIO 1</t>
  </si>
  <si>
    <t>Numero de acciones en circulacion</t>
  </si>
  <si>
    <t>ESCENARIO 2</t>
  </si>
  <si>
    <t>% CRECIMIENTO VENTAS CAGR</t>
  </si>
  <si>
    <t>ESCENARIO 3</t>
  </si>
  <si>
    <t>DEUDA NETA</t>
  </si>
  <si>
    <t>ESCENARIO 4</t>
  </si>
  <si>
    <t>VENTAS (ultimo año)</t>
  </si>
  <si>
    <t>% Rentabilidad flujos de caja 10 años</t>
  </si>
  <si>
    <t xml:space="preserve">FLUJO DE CAJA DESCONTADO O FREE CASH FLOW DISCOUNTED </t>
  </si>
  <si>
    <t>ESCENARIO 1 O ESCENARIO MUY OPTIMISTA</t>
  </si>
  <si>
    <t>CASO 1</t>
  </si>
  <si>
    <t>AÑO</t>
  </si>
  <si>
    <t>T+1</t>
  </si>
  <si>
    <t>T+2</t>
  </si>
  <si>
    <t>T+3</t>
  </si>
  <si>
    <t>T+4</t>
  </si>
  <si>
    <t>T+5</t>
  </si>
  <si>
    <t>T+6</t>
  </si>
  <si>
    <t>T+7</t>
  </si>
  <si>
    <t>T+8</t>
  </si>
  <si>
    <t>T+9</t>
  </si>
  <si>
    <t>T+10</t>
  </si>
  <si>
    <t>T+10 EV</t>
  </si>
  <si>
    <t>VENTAS TOTALES</t>
  </si>
  <si>
    <t>FLUJO DE CAJA LIBRE</t>
  </si>
  <si>
    <t>TASA DESCUENTO</t>
  </si>
  <si>
    <t>VALOR PRESENTE FCL</t>
  </si>
  <si>
    <t>VALOR INTRINSECO ACCIÓN</t>
  </si>
  <si>
    <t>CASO 2</t>
  </si>
  <si>
    <t>CASO 3</t>
  </si>
  <si>
    <t>CASO 4</t>
  </si>
  <si>
    <t>Cuenta de resultados | TIKR.com</t>
  </si>
  <si>
    <t>LTM</t>
  </si>
  <si>
    <t>Ingresos totales</t>
  </si>
  <si>
    <t>   % De cambio interanual </t>
  </si>
  <si>
    <t>Amortización de fondos de comercio y activos intangibles</t>
  </si>
  <si>
    <t>Gastos de venta generales y administrativos </t>
  </si>
  <si>
    <t>Gastos operativos totales</t>
  </si>
  <si>
    <t>Beneficio operativo </t>
  </si>
  <si>
    <t>   % Márgenes operativos </t>
  </si>
  <si>
    <t>Gastos por intereses </t>
  </si>
  <si>
    <t>Otros ingresos (gastos) no operativos</t>
  </si>
  <si>
    <t>EBT excl. Artículos inusuales</t>
  </si>
  <si>
    <t>Cargos de fusión y reestructuración</t>
  </si>
  <si>
    <t>Otros artículos inusuales</t>
  </si>
  <si>
    <t>EBT incl. Artículos extraordinarios</t>
  </si>
  <si>
    <t>Gastos de impuestos </t>
  </si>
  <si>
    <t>Beneficios por operaciones continuadas</t>
  </si>
  <si>
    <t>Beneficio neto de la empresa</t>
  </si>
  <si>
    <t>Beneficio netos</t>
  </si>
  <si>
    <t>Beneficio neto a acciones comunes incluidos extradordinarios </t>
  </si>
  <si>
    <t>   Margen de beneficio neto a acciones comunes incluidos extradordinarios %</t>
  </si>
  <si>
    <t>Beneficio neto a acciones comunes excluidos extradordinarios </t>
  </si>
  <si>
    <t>   Margen de beneficio neto a acciones comunes excluidos extradordinarios %</t>
  </si>
  <si>
    <t>Datos adicionales:</t>
  </si>
  <si>
    <t>BPA diluido sin extraordinarios </t>
  </si>
  <si>
    <t>Promedio ponderado de acciones diluidas en circulación</t>
  </si>
  <si>
    <t>Promedio ponderado de acciones básicas en circulación</t>
  </si>
  <si>
    <t>EBITDA </t>
  </si>
  <si>
    <t>EBITDAR </t>
  </si>
  <si>
    <t>Tasa efectiva de impuestos % </t>
  </si>
  <si>
    <t>Market Cap</t>
  </si>
  <si>
    <t>Precio de cierre</t>
  </si>
  <si>
    <t>Efectivo y equivalentes </t>
  </si>
  <si>
    <t>Inmobilizado material bruto </t>
  </si>
  <si>
    <t>Depreciación acumulada </t>
  </si>
  <si>
    <t>Inmobilizado material neto</t>
  </si>
  <si>
    <t>Fondo de comercio </t>
  </si>
  <si>
    <t>Otros intangibles </t>
  </si>
  <si>
    <t>Otros activos a largo plazo</t>
  </si>
  <si>
    <t>Activo total</t>
  </si>
  <si>
    <t>Cuentas por pagar </t>
  </si>
  <si>
    <t>Gastos devengados </t>
  </si>
  <si>
    <t>Porción corriente de las obligaciones de arrendamiento financiero</t>
  </si>
  <si>
    <t>Arrendamientos de capitales</t>
  </si>
  <si>
    <t>Otro pasivo no corrientes</t>
  </si>
  <si>
    <t>Pasivo Total</t>
  </si>
  <si>
    <t>Prima de suscripción </t>
  </si>
  <si>
    <t>Beneficio no distribuido </t>
  </si>
  <si>
    <t>Resultado integral y otros</t>
  </si>
  <si>
    <t>Patrimonio neto común total</t>
  </si>
  <si>
    <t>Fondos propios totales</t>
  </si>
  <si>
    <t>Pasivo total y patrimonio neto</t>
  </si>
  <si>
    <t>Total de acciones fuera. en la fecha de presentación</t>
  </si>
  <si>
    <t>Valor contable / Acción</t>
  </si>
  <si>
    <t>Valor contable tangible </t>
  </si>
  <si>
    <t>Tangible Book Value / Share</t>
  </si>
  <si>
    <t>Deuda total</t>
  </si>
  <si>
    <t>Deuda neta </t>
  </si>
  <si>
    <t>Empleados a tiempo completo</t>
  </si>
  <si>
    <t>Estado de flujo de efectivo | TIKR.com</t>
  </si>
  <si>
    <t>(Ganancia) Pérdida por venta de inversiones</t>
  </si>
  <si>
    <t>Variación en otros activos operativos netos</t>
  </si>
  <si>
    <t>Otras actividades operativas</t>
  </si>
  <si>
    <t>Efectivo de Operaciones</t>
  </si>
  <si>
    <t>Gastos de capital </t>
  </si>
  <si>
    <t>Adquisiciones con efectivo </t>
  </si>
  <si>
    <t>Inversión en valores negociables y de renta variable</t>
  </si>
  <si>
    <t>Otras actividades de inversión</t>
  </si>
  <si>
    <t>Efectivo de la inversión</t>
  </si>
  <si>
    <t>Emisión de acciones ordinarias</t>
  </si>
  <si>
    <t>Recompra de acciones comunes</t>
  </si>
  <si>
    <t>Otras Actividades de Financiamiento</t>
  </si>
  <si>
    <t>Efectivo de Financiamiento</t>
  </si>
  <si>
    <t>Cambio neto en efectivo </t>
  </si>
  <si>
    <t>Flujo de caja libre </t>
  </si>
  <si>
    <t>   % Free Cash Flow Margins</t>
  </si>
  <si>
    <t>Efectivo y equivalentes de efectivo, comienzo del período</t>
  </si>
  <si>
    <t>Efectivo y equivalentes de efectivo, fin de período</t>
  </si>
  <si>
    <t>Flujo de caja por acción</t>
  </si>
  <si>
    <t>PROMEDIO</t>
  </si>
  <si>
    <t>MARGEN 5% SEGURIDAD</t>
  </si>
  <si>
    <t>Ingresos </t>
  </si>
  <si>
    <t>Coste de los bienes vendidos </t>
  </si>
  <si>
    <t>Beneficio bruto </t>
  </si>
  <si>
    <t>   % Márgenes brutos </t>
  </si>
  <si>
    <t>BPA básico</t>
  </si>
  <si>
    <t>Gasto en I + D </t>
  </si>
  <si>
    <t>Price Factors:</t>
  </si>
  <si>
    <t>TEV</t>
  </si>
  <si>
    <t>Inversiones a corto plazo</t>
  </si>
  <si>
    <t>Efectivo total e inversiones a corto plazo</t>
  </si>
  <si>
    <t>Cuentas por cobrar </t>
  </si>
  <si>
    <t>Total de cuentas por cobrar </t>
  </si>
  <si>
    <t>Total de activo corriente</t>
  </si>
  <si>
    <t>Total pasivo corriente</t>
  </si>
  <si>
    <t>Construcción en progreso</t>
  </si>
  <si>
    <t>Depreciación y amortización</t>
  </si>
  <si>
    <t>Depreciación y amortización total</t>
  </si>
  <si>
    <t>Deterioro de actiovs y costes de reestructuración</t>
  </si>
  <si>
    <t>Compensación de stock options</t>
  </si>
  <si>
    <t>Cambio en cuentas por cobrar</t>
  </si>
  <si>
    <t>Cambio en cuentas por pagar</t>
  </si>
  <si>
    <t>Nota: Cambio en el capital circulante</t>
  </si>
  <si>
    <t>Acuerdos legales </t>
  </si>
  <si>
    <t>Acciones comunes </t>
  </si>
  <si>
    <t>Impuestos en efectivo pagados</t>
  </si>
  <si>
    <t>Gastos de venta y marketing </t>
  </si>
  <si>
    <t>Efectivo restringido </t>
  </si>
  <si>
    <t>Ajustes del tipo de cambio de divisas </t>
  </si>
  <si>
    <t>Gastos de I + D </t>
  </si>
  <si>
    <t>Gastos pagados por anticipado </t>
  </si>
  <si>
    <t>Unearned Revenue Current</t>
  </si>
  <si>
    <t>Total preferentes</t>
  </si>
  <si>
    <t>Ingresos por intereses e inversiones</t>
  </si>
  <si>
    <t>Gastos generales y administrativos</t>
  </si>
  <si>
    <t>USD 18.64</t>
  </si>
  <si>
    <t>USD 65.90</t>
  </si>
  <si>
    <t>USD 36.35</t>
  </si>
  <si>
    <t>USD 24.28</t>
  </si>
  <si>
    <t>USD 37.04</t>
  </si>
  <si>
    <t>USD 29.00</t>
  </si>
  <si>
    <t>Emisión de acciones preferentes</t>
  </si>
  <si>
    <t>Balance de situación | TIKR.com</t>
  </si>
  <si>
    <t>Activos por impuestos diferidos a largo plazo</t>
  </si>
  <si>
    <t>Acciones preferentes convertibles</t>
  </si>
  <si>
    <t>Acciones preferentes - 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</si>
</sst>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"/>
    <numFmt numFmtId="165" formatCode="_-&quot;$&quot;\ * #,##0.0000_-;\-&quot;$&quot;\ * #,##0.0000_-;_-&quot;$&quot;\ * &quot;-&quot;????_-;_-@"/>
    <numFmt numFmtId="166" formatCode="_-&quot;$&quot;\ * #,##0.00_-;\-&quot;$&quot;\ * #,##0.00_-;_-&quot;$&quot;\ * &quot;-&quot;??_-;_-@"/>
    <numFmt numFmtId="167" formatCode="0.0%"/>
    <numFmt numFmtId="168" formatCode="#,##0.0;[Red]\-#,##0.0"/>
  </numFmts>
  <fonts count="18" x14ac:knownFonts="1">
    <font>
      <sz val="11"/>
      <color theme="1"/>
      <name val="Aptos Narrow"/>
      <scheme val="minor"/>
    </font>
    <font>
      <b/>
      <sz val="11"/>
      <color rgb="FF000000"/>
      <name val="Aptos Narrow"/>
      <family val="2"/>
    </font>
    <font>
      <sz val="11"/>
      <name val="Aptos Narrow"/>
      <family val="2"/>
    </font>
    <font>
      <b/>
      <sz val="11"/>
      <color rgb="FF252525"/>
      <name val="Calibri"/>
      <family val="2"/>
    </font>
    <font>
      <b/>
      <sz val="11"/>
      <color theme="0"/>
      <name val="Aptos Narrow"/>
      <family val="2"/>
    </font>
    <font>
      <b/>
      <sz val="11"/>
      <color theme="0"/>
      <name val="Calibri"/>
      <family val="2"/>
    </font>
    <font>
      <sz val="11"/>
      <color theme="1"/>
      <name val="Aptos Narrow"/>
      <family val="2"/>
    </font>
    <font>
      <b/>
      <sz val="11"/>
      <color theme="1"/>
      <name val="Aptos Narrow"/>
      <family val="2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8"/>
      <color rgb="FFFFFFFF"/>
      <name val="Arial"/>
      <family val="2"/>
    </font>
    <font>
      <sz val="8"/>
      <color rgb="FFFFFFFF"/>
      <name val="Arial"/>
      <family val="2"/>
    </font>
    <font>
      <b/>
      <sz val="8"/>
      <color rgb="FF2F3033"/>
      <name val="Arial"/>
      <family val="2"/>
    </font>
    <font>
      <b/>
      <i/>
      <sz val="8"/>
      <color rgb="FFFFFFFF"/>
      <name val="Arial"/>
      <family val="2"/>
    </font>
    <font>
      <i/>
      <sz val="8"/>
      <color rgb="FFFFFFFF"/>
      <name val="Arial"/>
      <family val="2"/>
    </font>
    <font>
      <sz val="11"/>
      <color theme="1"/>
      <name val="Aptos Narrow"/>
      <family val="2"/>
      <scheme val="minor"/>
    </font>
    <font>
      <b/>
      <sz val="11"/>
      <color rgb="FFFF0000"/>
      <name val="Aptos Narrow"/>
      <family val="2"/>
    </font>
  </fonts>
  <fills count="12">
    <fill>
      <patternFill patternType="none"/>
    </fill>
    <fill>
      <patternFill patternType="gray125"/>
    </fill>
    <fill>
      <patternFill patternType="solid">
        <fgColor rgb="FFF1C232"/>
        <bgColor rgb="FFF1C232"/>
      </patternFill>
    </fill>
    <fill>
      <patternFill patternType="solid">
        <fgColor rgb="FF000000"/>
        <bgColor rgb="FF000000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rgb="FF000000"/>
      </patternFill>
    </fill>
    <fill>
      <patternFill patternType="solid">
        <fgColor theme="2" tint="-4.9989318521683403E-2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FFFFFF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0" fillId="0" borderId="0" applyFont="0" applyFill="0" applyBorder="0" applyAlignment="0" applyProtection="0"/>
    <xf numFmtId="9" fontId="16" fillId="0" borderId="0" applyFont="0" applyFill="0" applyBorder="0" applyAlignment="0" applyProtection="0"/>
  </cellStyleXfs>
  <cellXfs count="85">
    <xf numFmtId="0" fontId="0" fillId="0" borderId="0" xfId="0"/>
    <xf numFmtId="165" fontId="6" fillId="0" borderId="0" xfId="0" applyNumberFormat="1" applyFont="1"/>
    <xf numFmtId="0" fontId="7" fillId="5" borderId="8" xfId="0" applyFont="1" applyFill="1" applyBorder="1"/>
    <xf numFmtId="0" fontId="7" fillId="6" borderId="11" xfId="0" applyFont="1" applyFill="1" applyBorder="1"/>
    <xf numFmtId="0" fontId="7" fillId="6" borderId="12" xfId="0" applyFont="1" applyFill="1" applyBorder="1"/>
    <xf numFmtId="0" fontId="7" fillId="6" borderId="13" xfId="0" applyFont="1" applyFill="1" applyBorder="1"/>
    <xf numFmtId="0" fontId="4" fillId="3" borderId="15" xfId="0" applyFont="1" applyFill="1" applyBorder="1"/>
    <xf numFmtId="0" fontId="4" fillId="3" borderId="16" xfId="0" applyFont="1" applyFill="1" applyBorder="1"/>
    <xf numFmtId="166" fontId="6" fillId="0" borderId="0" xfId="0" applyNumberFormat="1" applyFont="1"/>
    <xf numFmtId="164" fontId="8" fillId="7" borderId="34" xfId="0" applyNumberFormat="1" applyFont="1" applyFill="1" applyBorder="1"/>
    <xf numFmtId="0" fontId="9" fillId="8" borderId="34" xfId="0" applyFont="1" applyFill="1" applyBorder="1"/>
    <xf numFmtId="0" fontId="0" fillId="0" borderId="10" xfId="0" applyBorder="1"/>
    <xf numFmtId="0" fontId="9" fillId="8" borderId="35" xfId="0" applyFont="1" applyFill="1" applyBorder="1"/>
    <xf numFmtId="164" fontId="8" fillId="7" borderId="35" xfId="0" applyNumberFormat="1" applyFont="1" applyFill="1" applyBorder="1"/>
    <xf numFmtId="0" fontId="3" fillId="2" borderId="36" xfId="0" applyFont="1" applyFill="1" applyBorder="1"/>
    <xf numFmtId="0" fontId="3" fillId="2" borderId="37" xfId="0" applyFont="1" applyFill="1" applyBorder="1"/>
    <xf numFmtId="0" fontId="3" fillId="2" borderId="38" xfId="0" applyFont="1" applyFill="1" applyBorder="1"/>
    <xf numFmtId="4" fontId="5" fillId="3" borderId="39" xfId="0" applyNumberFormat="1" applyFont="1" applyFill="1" applyBorder="1"/>
    <xf numFmtId="164" fontId="6" fillId="4" borderId="40" xfId="0" applyNumberFormat="1" applyFont="1" applyFill="1" applyBorder="1"/>
    <xf numFmtId="4" fontId="5" fillId="3" borderId="41" xfId="0" applyNumberFormat="1" applyFont="1" applyFill="1" applyBorder="1"/>
    <xf numFmtId="164" fontId="6" fillId="4" borderId="42" xfId="0" applyNumberFormat="1" applyFont="1" applyFill="1" applyBorder="1"/>
    <xf numFmtId="0" fontId="7" fillId="9" borderId="43" xfId="0" applyFont="1" applyFill="1" applyBorder="1"/>
    <xf numFmtId="167" fontId="7" fillId="9" borderId="34" xfId="0" applyNumberFormat="1" applyFont="1" applyFill="1" applyBorder="1"/>
    <xf numFmtId="44" fontId="17" fillId="9" borderId="34" xfId="1" applyFont="1" applyFill="1" applyBorder="1"/>
    <xf numFmtId="44" fontId="7" fillId="9" borderId="34" xfId="1" applyFont="1" applyFill="1" applyBorder="1"/>
    <xf numFmtId="10" fontId="7" fillId="9" borderId="34" xfId="0" applyNumberFormat="1" applyFont="1" applyFill="1" applyBorder="1"/>
    <xf numFmtId="0" fontId="4" fillId="10" borderId="47" xfId="0" applyFont="1" applyFill="1" applyBorder="1" applyAlignment="1">
      <alignment horizontal="center"/>
    </xf>
    <xf numFmtId="0" fontId="4" fillId="10" borderId="44" xfId="0" applyFont="1" applyFill="1" applyBorder="1" applyAlignment="1">
      <alignment horizontal="center"/>
    </xf>
    <xf numFmtId="14" fontId="11" fillId="7" borderId="45" xfId="0" applyNumberFormat="1" applyFont="1" applyFill="1" applyBorder="1" applyAlignment="1">
      <alignment horizontal="right" vertical="center"/>
    </xf>
    <xf numFmtId="0" fontId="11" fillId="7" borderId="35" xfId="0" applyFont="1" applyFill="1" applyBorder="1" applyAlignment="1">
      <alignment horizontal="right" vertical="center"/>
    </xf>
    <xf numFmtId="0" fontId="12" fillId="7" borderId="0" xfId="0" applyFont="1" applyFill="1" applyAlignment="1">
      <alignment horizontal="left" vertical="center"/>
    </xf>
    <xf numFmtId="0" fontId="14" fillId="7" borderId="0" xfId="0" applyFont="1" applyFill="1" applyAlignment="1">
      <alignment horizontal="left" vertical="center"/>
    </xf>
    <xf numFmtId="0" fontId="11" fillId="7" borderId="33" xfId="0" applyFont="1" applyFill="1" applyBorder="1" applyAlignment="1">
      <alignment horizontal="left" vertical="center"/>
    </xf>
    <xf numFmtId="0" fontId="11" fillId="7" borderId="0" xfId="0" applyFont="1" applyFill="1" applyAlignment="1">
      <alignment horizontal="left" vertical="center"/>
    </xf>
    <xf numFmtId="0" fontId="15" fillId="7" borderId="0" xfId="0" applyFont="1" applyFill="1" applyAlignment="1">
      <alignment horizontal="left" vertical="center"/>
    </xf>
    <xf numFmtId="0" fontId="4" fillId="10" borderId="9" xfId="0" applyFont="1" applyFill="1" applyBorder="1" applyAlignment="1">
      <alignment horizontal="center"/>
    </xf>
    <xf numFmtId="0" fontId="12" fillId="7" borderId="10" xfId="0" applyFont="1" applyFill="1" applyBorder="1" applyAlignment="1">
      <alignment horizontal="left" vertical="center"/>
    </xf>
    <xf numFmtId="0" fontId="13" fillId="7" borderId="10" xfId="0" applyFont="1" applyFill="1" applyBorder="1" applyAlignment="1">
      <alignment horizontal="left" vertical="center"/>
    </xf>
    <xf numFmtId="0" fontId="14" fillId="7" borderId="10" xfId="0" applyFont="1" applyFill="1" applyBorder="1" applyAlignment="1">
      <alignment horizontal="left" vertical="center"/>
    </xf>
    <xf numFmtId="0" fontId="11" fillId="7" borderId="10" xfId="0" applyFont="1" applyFill="1" applyBorder="1" applyAlignment="1">
      <alignment horizontal="left" vertical="center"/>
    </xf>
    <xf numFmtId="0" fontId="15" fillId="7" borderId="10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2" fillId="0" borderId="14" xfId="0" applyFont="1" applyBorder="1"/>
    <xf numFmtId="0" fontId="4" fillId="3" borderId="17" xfId="0" applyFont="1" applyFill="1" applyBorder="1" applyAlignment="1">
      <alignment horizontal="center"/>
    </xf>
    <xf numFmtId="0" fontId="2" fillId="0" borderId="18" xfId="0" applyFont="1" applyBorder="1"/>
    <xf numFmtId="0" fontId="4" fillId="3" borderId="22" xfId="0" applyFont="1" applyFill="1" applyBorder="1" applyAlignment="1">
      <alignment horizontal="center"/>
    </xf>
    <xf numFmtId="0" fontId="2" fillId="0" borderId="23" xfId="0" applyFont="1" applyBorder="1"/>
    <xf numFmtId="0" fontId="4" fillId="3" borderId="27" xfId="0" applyFont="1" applyFill="1" applyBorder="1" applyAlignment="1">
      <alignment horizontal="center"/>
    </xf>
    <xf numFmtId="0" fontId="2" fillId="0" borderId="28" xfId="0" applyFont="1" applyBorder="1"/>
    <xf numFmtId="0" fontId="7" fillId="2" borderId="44" xfId="0" applyFont="1" applyFill="1" applyBorder="1" applyAlignment="1">
      <alignment horizontal="center"/>
    </xf>
    <xf numFmtId="0" fontId="2" fillId="0" borderId="45" xfId="0" applyFont="1" applyBorder="1"/>
    <xf numFmtId="0" fontId="7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4" fillId="2" borderId="3" xfId="0" applyFont="1" applyFill="1" applyBorder="1" applyAlignment="1">
      <alignment horizontal="center"/>
    </xf>
    <xf numFmtId="0" fontId="2" fillId="0" borderId="7" xfId="0" applyFont="1" applyBorder="1"/>
    <xf numFmtId="0" fontId="4" fillId="3" borderId="6" xfId="0" applyFont="1" applyFill="1" applyBorder="1" applyAlignment="1">
      <alignment horizontal="center"/>
    </xf>
    <xf numFmtId="0" fontId="0" fillId="0" borderId="0" xfId="0"/>
    <xf numFmtId="166" fontId="7" fillId="11" borderId="48" xfId="0" applyNumberFormat="1" applyFont="1" applyFill="1" applyBorder="1"/>
    <xf numFmtId="168" fontId="7" fillId="11" borderId="46" xfId="0" applyNumberFormat="1" applyFont="1" applyFill="1" applyBorder="1"/>
    <xf numFmtId="9" fontId="7" fillId="11" borderId="46" xfId="2" applyFont="1" applyFill="1" applyBorder="1"/>
    <xf numFmtId="168" fontId="7" fillId="11" borderId="49" xfId="0" applyNumberFormat="1" applyFont="1" applyFill="1" applyBorder="1"/>
    <xf numFmtId="9" fontId="7" fillId="11" borderId="49" xfId="2" applyFont="1" applyFill="1" applyBorder="1"/>
    <xf numFmtId="166" fontId="6" fillId="11" borderId="19" xfId="0" applyNumberFormat="1" applyFont="1" applyFill="1" applyBorder="1"/>
    <xf numFmtId="166" fontId="6" fillId="11" borderId="20" xfId="0" applyNumberFormat="1" applyFont="1" applyFill="1" applyBorder="1"/>
    <xf numFmtId="0" fontId="6" fillId="11" borderId="21" xfId="0" applyFont="1" applyFill="1" applyBorder="1"/>
    <xf numFmtId="166" fontId="6" fillId="11" borderId="24" xfId="0" applyNumberFormat="1" applyFont="1" applyFill="1" applyBorder="1"/>
    <xf numFmtId="166" fontId="6" fillId="11" borderId="25" xfId="0" applyNumberFormat="1" applyFont="1" applyFill="1" applyBorder="1"/>
    <xf numFmtId="166" fontId="6" fillId="11" borderId="26" xfId="0" applyNumberFormat="1" applyFont="1" applyFill="1" applyBorder="1"/>
    <xf numFmtId="0" fontId="6" fillId="11" borderId="24" xfId="0" applyFont="1" applyFill="1" applyBorder="1"/>
    <xf numFmtId="0" fontId="6" fillId="11" borderId="25" xfId="0" applyFont="1" applyFill="1" applyBorder="1"/>
    <xf numFmtId="0" fontId="6" fillId="11" borderId="26" xfId="0" applyFont="1" applyFill="1" applyBorder="1"/>
    <xf numFmtId="166" fontId="6" fillId="11" borderId="29" xfId="0" applyNumberFormat="1" applyFont="1" applyFill="1" applyBorder="1"/>
    <xf numFmtId="0" fontId="6" fillId="11" borderId="30" xfId="0" applyFont="1" applyFill="1" applyBorder="1"/>
    <xf numFmtId="166" fontId="6" fillId="11" borderId="30" xfId="0" applyNumberFormat="1" applyFont="1" applyFill="1" applyBorder="1"/>
    <xf numFmtId="166" fontId="6" fillId="11" borderId="31" xfId="0" applyNumberFormat="1" applyFont="1" applyFill="1" applyBorder="1"/>
    <xf numFmtId="166" fontId="6" fillId="11" borderId="32" xfId="0" applyNumberFormat="1" applyFont="1" applyFill="1" applyBorder="1"/>
    <xf numFmtId="0" fontId="6" fillId="11" borderId="29" xfId="0" applyFont="1" applyFill="1" applyBorder="1"/>
    <xf numFmtId="0" fontId="6" fillId="11" borderId="31" xfId="0" applyFont="1" applyFill="1" applyBorder="1"/>
    <xf numFmtId="9" fontId="9" fillId="11" borderId="35" xfId="2" applyFont="1" applyFill="1" applyBorder="1"/>
    <xf numFmtId="9" fontId="9" fillId="11" borderId="34" xfId="2" applyFont="1" applyFill="1" applyBorder="1"/>
    <xf numFmtId="164" fontId="9" fillId="11" borderId="35" xfId="0" applyNumberFormat="1" applyFont="1" applyFill="1" applyBorder="1"/>
    <xf numFmtId="44" fontId="6" fillId="11" borderId="30" xfId="1" applyFont="1" applyFill="1" applyBorder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0"/>
  <sheetViews>
    <sheetView workbookViewId="0">
      <selection activeCell="H45" sqref="H45"/>
    </sheetView>
  </sheetViews>
  <sheetFormatPr baseColWidth="10" defaultColWidth="12.5546875" defaultRowHeight="15" customHeight="1" x14ac:dyDescent="0.3"/>
  <cols>
    <col min="1" max="2" width="10.5546875" customWidth="1"/>
    <col min="3" max="13" width="13" customWidth="1"/>
    <col min="14" max="14" width="15.6640625" customWidth="1"/>
    <col min="15" max="15" width="26.109375" customWidth="1"/>
    <col min="16" max="16" width="22.88671875" customWidth="1"/>
    <col min="17" max="17" width="21.5546875" customWidth="1"/>
    <col min="18" max="18" width="22.6640625" customWidth="1"/>
    <col min="19" max="19" width="10.5546875" customWidth="1"/>
    <col min="20" max="20" width="16.109375" customWidth="1"/>
    <col min="21" max="26" width="10.5546875" customWidth="1"/>
  </cols>
  <sheetData>
    <row r="1" spans="1:20" thickBot="1" x14ac:dyDescent="0.35">
      <c r="A1" s="54" t="s">
        <v>0</v>
      </c>
      <c r="B1" s="55"/>
      <c r="C1" s="55"/>
      <c r="D1" s="55"/>
      <c r="E1" s="55"/>
      <c r="F1" s="55"/>
      <c r="G1" s="55"/>
      <c r="H1" s="14" t="s">
        <v>1</v>
      </c>
      <c r="I1" s="15" t="s">
        <v>2</v>
      </c>
      <c r="J1" s="15" t="s">
        <v>3</v>
      </c>
      <c r="K1" s="15" t="s">
        <v>4</v>
      </c>
      <c r="L1" s="15" t="s">
        <v>5</v>
      </c>
      <c r="M1" s="15" t="s">
        <v>6</v>
      </c>
      <c r="N1" s="16" t="s">
        <v>7</v>
      </c>
      <c r="O1" s="11"/>
    </row>
    <row r="2" spans="1:20" thickBot="1" x14ac:dyDescent="0.35">
      <c r="A2" s="56" t="s">
        <v>8</v>
      </c>
      <c r="B2" s="42"/>
      <c r="C2" s="42"/>
      <c r="D2" s="57"/>
      <c r="E2" s="42"/>
      <c r="F2" s="42"/>
      <c r="G2" s="42"/>
      <c r="H2" s="17" t="s">
        <v>9</v>
      </c>
      <c r="I2" s="81">
        <v>0.2</v>
      </c>
      <c r="J2" s="82">
        <v>0.12</v>
      </c>
      <c r="K2" s="83">
        <v>17</v>
      </c>
      <c r="L2" s="82">
        <v>0.1225</v>
      </c>
      <c r="M2" s="81">
        <v>0.25</v>
      </c>
      <c r="N2" s="18">
        <f>G18</f>
        <v>52.546458732215648</v>
      </c>
      <c r="O2" s="12" t="s">
        <v>120</v>
      </c>
      <c r="P2" s="10" t="s">
        <v>121</v>
      </c>
    </row>
    <row r="3" spans="1:20" thickBot="1" x14ac:dyDescent="0.35">
      <c r="A3" s="58" t="s">
        <v>10</v>
      </c>
      <c r="B3" s="57"/>
      <c r="C3" s="57"/>
      <c r="D3" s="21">
        <v>678.24</v>
      </c>
      <c r="G3" s="11"/>
      <c r="H3" s="17" t="s">
        <v>11</v>
      </c>
      <c r="I3" s="81">
        <v>0.18</v>
      </c>
      <c r="J3" s="82">
        <v>0.1</v>
      </c>
      <c r="K3" s="83">
        <v>15</v>
      </c>
      <c r="L3" s="82">
        <v>0.1225</v>
      </c>
      <c r="M3" s="81">
        <v>0.22</v>
      </c>
      <c r="N3" s="18">
        <f>G27</f>
        <v>38.046321925348217</v>
      </c>
      <c r="O3" s="13">
        <f>AVERAGE(N2:N5)</f>
        <v>35.877612848451754</v>
      </c>
      <c r="P3" s="9">
        <f>O3*0.95</f>
        <v>34.083732206029168</v>
      </c>
    </row>
    <row r="4" spans="1:20" thickBot="1" x14ac:dyDescent="0.35">
      <c r="A4" s="51" t="s">
        <v>12</v>
      </c>
      <c r="B4" s="52"/>
      <c r="C4" s="52"/>
      <c r="D4" s="22">
        <f>('E. RESULTADOS'!I5/'E. RESULTADOS'!B5)^(1/8)-1</f>
        <v>0.29088986177687581</v>
      </c>
      <c r="G4" s="11"/>
      <c r="H4" s="17" t="s">
        <v>13</v>
      </c>
      <c r="I4" s="81">
        <v>0.16</v>
      </c>
      <c r="J4" s="82">
        <v>0.08</v>
      </c>
      <c r="K4" s="83">
        <v>13</v>
      </c>
      <c r="L4" s="82">
        <v>0.1225</v>
      </c>
      <c r="M4" s="81">
        <v>0.2</v>
      </c>
      <c r="N4" s="18">
        <f>G35</f>
        <v>28.6042372640023</v>
      </c>
      <c r="O4" s="11"/>
    </row>
    <row r="5" spans="1:20" thickBot="1" x14ac:dyDescent="0.35">
      <c r="A5" s="51" t="s">
        <v>14</v>
      </c>
      <c r="B5" s="52"/>
      <c r="C5" s="52"/>
      <c r="D5" s="23">
        <f>BALANCE!I44</f>
        <v>-2327.08</v>
      </c>
      <c r="G5" s="11"/>
      <c r="H5" s="19" t="s">
        <v>15</v>
      </c>
      <c r="I5" s="81">
        <v>0.15</v>
      </c>
      <c r="J5" s="82">
        <v>0.08</v>
      </c>
      <c r="K5" s="83">
        <v>12</v>
      </c>
      <c r="L5" s="82">
        <v>0.1225</v>
      </c>
      <c r="M5" s="81">
        <v>0.18</v>
      </c>
      <c r="N5" s="20">
        <f>G43</f>
        <v>24.313433472240863</v>
      </c>
      <c r="O5" s="11"/>
    </row>
    <row r="6" spans="1:20" thickBot="1" x14ac:dyDescent="0.35">
      <c r="A6" s="51" t="s">
        <v>16</v>
      </c>
      <c r="B6" s="52"/>
      <c r="C6" s="52"/>
      <c r="D6" s="24">
        <f>'E. RESULTADOS'!I5</f>
        <v>3646.17</v>
      </c>
    </row>
    <row r="7" spans="1:20" thickBot="1" x14ac:dyDescent="0.35">
      <c r="A7" s="51" t="s">
        <v>17</v>
      </c>
      <c r="B7" s="52"/>
      <c r="C7" s="52"/>
      <c r="D7" s="25">
        <f>'FLUJO DE CAJA LIBRE'!I32</f>
        <v>0.25800000000000001</v>
      </c>
      <c r="T7" s="1"/>
    </row>
    <row r="8" spans="1:20" ht="15" customHeight="1" thickBot="1" x14ac:dyDescent="0.35"/>
    <row r="9" spans="1:20" thickBot="1" x14ac:dyDescent="0.35">
      <c r="A9" s="41" t="s">
        <v>18</v>
      </c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3"/>
    </row>
    <row r="10" spans="1:20" ht="15" customHeight="1" thickBot="1" x14ac:dyDescent="0.35"/>
    <row r="11" spans="1:20" thickBot="1" x14ac:dyDescent="0.35">
      <c r="A11" s="53" t="s">
        <v>19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3"/>
    </row>
    <row r="12" spans="1:20" ht="14.4" x14ac:dyDescent="0.3">
      <c r="A12" s="2" t="s">
        <v>20</v>
      </c>
      <c r="C12" s="3">
        <v>1</v>
      </c>
      <c r="D12" s="4">
        <v>2</v>
      </c>
      <c r="E12" s="4">
        <v>3</v>
      </c>
      <c r="F12" s="4">
        <v>4</v>
      </c>
      <c r="G12" s="4">
        <v>5</v>
      </c>
      <c r="H12" s="4">
        <v>6</v>
      </c>
      <c r="I12" s="4">
        <v>7</v>
      </c>
      <c r="J12" s="4">
        <v>8</v>
      </c>
      <c r="K12" s="4">
        <v>9</v>
      </c>
      <c r="L12" s="4">
        <v>10</v>
      </c>
      <c r="M12" s="5">
        <v>10</v>
      </c>
    </row>
    <row r="13" spans="1:20" ht="14.4" x14ac:dyDescent="0.3">
      <c r="A13" s="41" t="s">
        <v>21</v>
      </c>
      <c r="B13" s="44"/>
      <c r="C13" s="6" t="s">
        <v>22</v>
      </c>
      <c r="D13" s="6" t="s">
        <v>23</v>
      </c>
      <c r="E13" s="6" t="s">
        <v>24</v>
      </c>
      <c r="F13" s="6" t="s">
        <v>25</v>
      </c>
      <c r="G13" s="6" t="s">
        <v>26</v>
      </c>
      <c r="H13" s="6" t="s">
        <v>27</v>
      </c>
      <c r="I13" s="6" t="s">
        <v>28</v>
      </c>
      <c r="J13" s="6" t="s">
        <v>29</v>
      </c>
      <c r="K13" s="6" t="s">
        <v>30</v>
      </c>
      <c r="L13" s="7" t="s">
        <v>31</v>
      </c>
      <c r="M13" s="6" t="s">
        <v>32</v>
      </c>
    </row>
    <row r="14" spans="1:20" ht="14.4" x14ac:dyDescent="0.3">
      <c r="A14" s="45" t="s">
        <v>33</v>
      </c>
      <c r="B14" s="46"/>
      <c r="C14" s="65">
        <f>D6*(1+$I$2)</f>
        <v>4375.4039999999995</v>
      </c>
      <c r="D14" s="66">
        <f t="shared" ref="D14:G14" si="0">C14*(1+$I$2)</f>
        <v>5250.4847999999993</v>
      </c>
      <c r="E14" s="66">
        <f t="shared" si="0"/>
        <v>6300.5817599999991</v>
      </c>
      <c r="F14" s="66">
        <f t="shared" si="0"/>
        <v>7560.6981119999982</v>
      </c>
      <c r="G14" s="66">
        <f t="shared" si="0"/>
        <v>9072.8377343999982</v>
      </c>
      <c r="H14" s="66">
        <f t="shared" ref="H14:L14" si="1">G14*(1+$J$2)</f>
        <v>10161.578262527999</v>
      </c>
      <c r="I14" s="66">
        <f t="shared" si="1"/>
        <v>11380.967654031359</v>
      </c>
      <c r="J14" s="66">
        <f t="shared" si="1"/>
        <v>12746.683772515124</v>
      </c>
      <c r="K14" s="66">
        <f t="shared" si="1"/>
        <v>14276.285825216939</v>
      </c>
      <c r="L14" s="66">
        <f t="shared" si="1"/>
        <v>15989.440124242974</v>
      </c>
      <c r="M14" s="67"/>
    </row>
    <row r="15" spans="1:20" ht="14.4" x14ac:dyDescent="0.3">
      <c r="A15" s="47" t="s">
        <v>34</v>
      </c>
      <c r="B15" s="48"/>
      <c r="C15" s="68">
        <f t="shared" ref="C15:L15" si="2">C14*$M$2</f>
        <v>1093.8509999999999</v>
      </c>
      <c r="D15" s="69">
        <f t="shared" si="2"/>
        <v>1312.6211999999998</v>
      </c>
      <c r="E15" s="69">
        <f t="shared" si="2"/>
        <v>1575.1454399999998</v>
      </c>
      <c r="F15" s="69">
        <f t="shared" si="2"/>
        <v>1890.1745279999996</v>
      </c>
      <c r="G15" s="69">
        <f t="shared" si="2"/>
        <v>2268.2094335999996</v>
      </c>
      <c r="H15" s="69">
        <f t="shared" si="2"/>
        <v>2540.3945656319997</v>
      </c>
      <c r="I15" s="69">
        <f t="shared" si="2"/>
        <v>2845.2419135078399</v>
      </c>
      <c r="J15" s="69">
        <f t="shared" si="2"/>
        <v>3186.6709431287809</v>
      </c>
      <c r="K15" s="69">
        <f t="shared" si="2"/>
        <v>3569.0714563042347</v>
      </c>
      <c r="L15" s="69">
        <f t="shared" si="2"/>
        <v>3997.3600310607435</v>
      </c>
      <c r="M15" s="70">
        <f>L15*K2</f>
        <v>67955.120528032639</v>
      </c>
    </row>
    <row r="16" spans="1:20" ht="14.4" x14ac:dyDescent="0.3">
      <c r="A16" s="47" t="s">
        <v>35</v>
      </c>
      <c r="B16" s="48"/>
      <c r="C16" s="71">
        <f t="shared" ref="C16:M16" si="3">((1+$L$2)^C$12)</f>
        <v>1.1225000000000001</v>
      </c>
      <c r="D16" s="72">
        <f t="shared" si="3"/>
        <v>1.2600062500000002</v>
      </c>
      <c r="E16" s="72">
        <f t="shared" si="3"/>
        <v>1.4143570156250003</v>
      </c>
      <c r="F16" s="72">
        <f t="shared" si="3"/>
        <v>1.5876157500390631</v>
      </c>
      <c r="G16" s="72">
        <f t="shared" si="3"/>
        <v>1.7820986794188485</v>
      </c>
      <c r="H16" s="72">
        <f t="shared" si="3"/>
        <v>2.0004057676476577</v>
      </c>
      <c r="I16" s="72">
        <f t="shared" si="3"/>
        <v>2.2454554741844959</v>
      </c>
      <c r="J16" s="72">
        <f t="shared" si="3"/>
        <v>2.520523769772097</v>
      </c>
      <c r="K16" s="72">
        <f t="shared" si="3"/>
        <v>2.829287931569179</v>
      </c>
      <c r="L16" s="72">
        <f t="shared" si="3"/>
        <v>3.1758757031864038</v>
      </c>
      <c r="M16" s="73">
        <f t="shared" si="3"/>
        <v>3.1758757031864038</v>
      </c>
    </row>
    <row r="17" spans="1:13" ht="14.4" x14ac:dyDescent="0.3">
      <c r="A17" s="49" t="s">
        <v>36</v>
      </c>
      <c r="B17" s="50"/>
      <c r="C17" s="74">
        <f t="shared" ref="C17:M17" si="4">C15/C16</f>
        <v>974.47750556792857</v>
      </c>
      <c r="D17" s="75">
        <f t="shared" si="4"/>
        <v>1041.7576896939993</v>
      </c>
      <c r="E17" s="75">
        <f t="shared" si="4"/>
        <v>1113.6830535704223</v>
      </c>
      <c r="F17" s="75">
        <f t="shared" si="4"/>
        <v>1190.5743111665981</v>
      </c>
      <c r="G17" s="76">
        <f t="shared" si="4"/>
        <v>1272.7743192872317</v>
      </c>
      <c r="H17" s="75">
        <f t="shared" si="4"/>
        <v>1269.9396326073047</v>
      </c>
      <c r="I17" s="75">
        <f t="shared" si="4"/>
        <v>1267.1112592607406</v>
      </c>
      <c r="J17" s="75">
        <f t="shared" si="4"/>
        <v>1264.289185186663</v>
      </c>
      <c r="K17" s="75">
        <f t="shared" si="4"/>
        <v>1261.4733963555125</v>
      </c>
      <c r="L17" s="75">
        <f t="shared" si="4"/>
        <v>1258.6638787689744</v>
      </c>
      <c r="M17" s="77">
        <f t="shared" si="4"/>
        <v>21397.285939072568</v>
      </c>
    </row>
    <row r="18" spans="1:13" ht="14.4" x14ac:dyDescent="0.3">
      <c r="A18" s="41" t="s">
        <v>37</v>
      </c>
      <c r="B18" s="42"/>
      <c r="C18" s="42"/>
      <c r="D18" s="42"/>
      <c r="E18" s="42"/>
      <c r="F18" s="43"/>
      <c r="G18" s="78">
        <f>(SUM(C17:M17)-$D$5)/$D$3</f>
        <v>52.546458732215648</v>
      </c>
      <c r="H18" s="8"/>
    </row>
    <row r="21" spans="1:13" ht="15.75" customHeight="1" x14ac:dyDescent="0.3">
      <c r="A21" s="2" t="s">
        <v>38</v>
      </c>
      <c r="C21" s="3">
        <v>1</v>
      </c>
      <c r="D21" s="4">
        <v>2</v>
      </c>
      <c r="E21" s="4">
        <v>3</v>
      </c>
      <c r="F21" s="4">
        <v>4</v>
      </c>
      <c r="G21" s="4">
        <v>5</v>
      </c>
      <c r="H21" s="4">
        <v>6</v>
      </c>
      <c r="I21" s="4">
        <v>7</v>
      </c>
      <c r="J21" s="4">
        <v>8</v>
      </c>
      <c r="K21" s="4">
        <v>9</v>
      </c>
      <c r="L21" s="4">
        <v>10</v>
      </c>
      <c r="M21" s="5">
        <v>10</v>
      </c>
    </row>
    <row r="22" spans="1:13" ht="15.75" customHeight="1" x14ac:dyDescent="0.3">
      <c r="A22" s="41" t="s">
        <v>21</v>
      </c>
      <c r="B22" s="44"/>
      <c r="C22" s="6" t="s">
        <v>22</v>
      </c>
      <c r="D22" s="6" t="s">
        <v>23</v>
      </c>
      <c r="E22" s="6" t="s">
        <v>24</v>
      </c>
      <c r="F22" s="6" t="s">
        <v>25</v>
      </c>
      <c r="G22" s="6" t="s">
        <v>26</v>
      </c>
      <c r="H22" s="6" t="s">
        <v>27</v>
      </c>
      <c r="I22" s="6" t="s">
        <v>28</v>
      </c>
      <c r="J22" s="6" t="s">
        <v>29</v>
      </c>
      <c r="K22" s="6" t="s">
        <v>30</v>
      </c>
      <c r="L22" s="7" t="s">
        <v>31</v>
      </c>
      <c r="M22" s="6" t="s">
        <v>32</v>
      </c>
    </row>
    <row r="23" spans="1:13" ht="15.75" customHeight="1" x14ac:dyDescent="0.3">
      <c r="A23" s="45" t="s">
        <v>33</v>
      </c>
      <c r="B23" s="46"/>
      <c r="C23" s="65">
        <f>D6*(1+$I$3)</f>
        <v>4302.4805999999999</v>
      </c>
      <c r="D23" s="66">
        <f t="shared" ref="D23:G23" si="5">C23*(1+$I$3)</f>
        <v>5076.9271079999999</v>
      </c>
      <c r="E23" s="66">
        <f t="shared" si="5"/>
        <v>5990.7739874399995</v>
      </c>
      <c r="F23" s="66">
        <f t="shared" si="5"/>
        <v>7069.1133051791994</v>
      </c>
      <c r="G23" s="66">
        <f t="shared" si="5"/>
        <v>8341.5537001114553</v>
      </c>
      <c r="H23" s="66">
        <f t="shared" ref="H23:L23" si="6">G23*(1+$J$3)</f>
        <v>9175.7090701226025</v>
      </c>
      <c r="I23" s="66">
        <f t="shared" si="6"/>
        <v>10093.279977134864</v>
      </c>
      <c r="J23" s="66">
        <f t="shared" si="6"/>
        <v>11102.607974848352</v>
      </c>
      <c r="K23" s="66">
        <f t="shared" si="6"/>
        <v>12212.868772333188</v>
      </c>
      <c r="L23" s="66">
        <f t="shared" si="6"/>
        <v>13434.155649566508</v>
      </c>
      <c r="M23" s="67"/>
    </row>
    <row r="24" spans="1:13" ht="15.75" customHeight="1" x14ac:dyDescent="0.3">
      <c r="A24" s="47" t="s">
        <v>34</v>
      </c>
      <c r="B24" s="48"/>
      <c r="C24" s="68">
        <f>C23*$M$3</f>
        <v>946.54573199999993</v>
      </c>
      <c r="D24" s="69">
        <f t="shared" ref="D24:L24" si="7">D23*$M$3</f>
        <v>1116.9239637599999</v>
      </c>
      <c r="E24" s="69">
        <f t="shared" si="7"/>
        <v>1317.9702772367998</v>
      </c>
      <c r="F24" s="69">
        <f t="shared" si="7"/>
        <v>1555.2049271394239</v>
      </c>
      <c r="G24" s="69">
        <f t="shared" si="7"/>
        <v>1835.1418140245203</v>
      </c>
      <c r="H24" s="69">
        <f t="shared" si="7"/>
        <v>2018.6559954269726</v>
      </c>
      <c r="I24" s="69">
        <f t="shared" si="7"/>
        <v>2220.5215949696699</v>
      </c>
      <c r="J24" s="69">
        <f t="shared" si="7"/>
        <v>2442.5737544666372</v>
      </c>
      <c r="K24" s="69">
        <f t="shared" si="7"/>
        <v>2686.8311299133015</v>
      </c>
      <c r="L24" s="69">
        <f t="shared" si="7"/>
        <v>2955.5142429046318</v>
      </c>
      <c r="M24" s="70">
        <f>L24*K3</f>
        <v>44332.713643569477</v>
      </c>
    </row>
    <row r="25" spans="1:13" ht="15.75" customHeight="1" x14ac:dyDescent="0.3">
      <c r="A25" s="47" t="s">
        <v>35</v>
      </c>
      <c r="B25" s="48"/>
      <c r="C25" s="71">
        <f>((1+$L$3)^C$12)</f>
        <v>1.1225000000000001</v>
      </c>
      <c r="D25" s="72">
        <f t="shared" ref="D25:L25" si="8">((1+$L$3)^D$12)</f>
        <v>1.2600062500000002</v>
      </c>
      <c r="E25" s="72">
        <f t="shared" si="8"/>
        <v>1.4143570156250003</v>
      </c>
      <c r="F25" s="72">
        <f t="shared" si="8"/>
        <v>1.5876157500390631</v>
      </c>
      <c r="G25" s="72">
        <f>((1+$L$3)^G$12)</f>
        <v>1.7820986794188485</v>
      </c>
      <c r="H25" s="72">
        <f t="shared" si="8"/>
        <v>2.0004057676476577</v>
      </c>
      <c r="I25" s="72">
        <f t="shared" si="8"/>
        <v>2.2454554741844959</v>
      </c>
      <c r="J25" s="72">
        <f t="shared" si="8"/>
        <v>2.520523769772097</v>
      </c>
      <c r="K25" s="72">
        <f t="shared" si="8"/>
        <v>2.829287931569179</v>
      </c>
      <c r="L25" s="72">
        <f t="shared" si="8"/>
        <v>3.1758757031864038</v>
      </c>
      <c r="M25" s="73">
        <f>((1+$L$3)^M$12)</f>
        <v>3.1758757031864038</v>
      </c>
    </row>
    <row r="26" spans="1:13" ht="15.75" customHeight="1" x14ac:dyDescent="0.3">
      <c r="A26" s="49" t="s">
        <v>36</v>
      </c>
      <c r="B26" s="50"/>
      <c r="C26" s="79">
        <f t="shared" ref="C26:M26" si="9">C24/C25</f>
        <v>843.24786815144751</v>
      </c>
      <c r="D26" s="75">
        <f t="shared" si="9"/>
        <v>886.44319324606499</v>
      </c>
      <c r="E26" s="75">
        <f t="shared" si="9"/>
        <v>931.85119646356941</v>
      </c>
      <c r="F26" s="75">
        <f t="shared" si="9"/>
        <v>979.58522211760521</v>
      </c>
      <c r="G26" s="75">
        <f t="shared" si="9"/>
        <v>1029.7644205779725</v>
      </c>
      <c r="H26" s="75">
        <f t="shared" si="9"/>
        <v>1009.123262927189</v>
      </c>
      <c r="I26" s="75">
        <f t="shared" si="9"/>
        <v>988.89584785737895</v>
      </c>
      <c r="J26" s="75">
        <f t="shared" si="9"/>
        <v>969.07388208740917</v>
      </c>
      <c r="K26" s="75">
        <f t="shared" si="9"/>
        <v>949.6492385711806</v>
      </c>
      <c r="L26" s="75">
        <f t="shared" si="9"/>
        <v>930.61395316552216</v>
      </c>
      <c r="M26" s="80">
        <f t="shared" si="9"/>
        <v>13959.209297482834</v>
      </c>
    </row>
    <row r="27" spans="1:13" ht="15.75" customHeight="1" x14ac:dyDescent="0.3">
      <c r="A27" s="41" t="s">
        <v>37</v>
      </c>
      <c r="B27" s="42"/>
      <c r="C27" s="42"/>
      <c r="D27" s="42"/>
      <c r="E27" s="42"/>
      <c r="F27" s="43"/>
      <c r="G27" s="78">
        <f>(SUM(C26:M26)-$D$5)/$D$3</f>
        <v>38.046321925348217</v>
      </c>
    </row>
    <row r="28" spans="1:13" ht="15.75" customHeight="1" x14ac:dyDescent="0.3"/>
    <row r="29" spans="1:13" ht="15.75" customHeight="1" x14ac:dyDescent="0.3">
      <c r="A29" s="2" t="s">
        <v>39</v>
      </c>
      <c r="C29" s="3">
        <v>1</v>
      </c>
      <c r="D29" s="4">
        <v>2</v>
      </c>
      <c r="E29" s="4">
        <v>3</v>
      </c>
      <c r="F29" s="4">
        <v>4</v>
      </c>
      <c r="G29" s="4">
        <v>5</v>
      </c>
      <c r="H29" s="4">
        <v>6</v>
      </c>
      <c r="I29" s="4">
        <v>7</v>
      </c>
      <c r="J29" s="4">
        <v>8</v>
      </c>
      <c r="K29" s="4">
        <v>9</v>
      </c>
      <c r="L29" s="4">
        <v>10</v>
      </c>
      <c r="M29" s="5">
        <v>10</v>
      </c>
    </row>
    <row r="30" spans="1:13" ht="15.75" customHeight="1" x14ac:dyDescent="0.3">
      <c r="A30" s="41" t="s">
        <v>21</v>
      </c>
      <c r="B30" s="44"/>
      <c r="C30" s="6" t="s">
        <v>22</v>
      </c>
      <c r="D30" s="6" t="s">
        <v>23</v>
      </c>
      <c r="E30" s="6" t="s">
        <v>24</v>
      </c>
      <c r="F30" s="6" t="s">
        <v>25</v>
      </c>
      <c r="G30" s="6" t="s">
        <v>26</v>
      </c>
      <c r="H30" s="6" t="s">
        <v>27</v>
      </c>
      <c r="I30" s="6" t="s">
        <v>28</v>
      </c>
      <c r="J30" s="6" t="s">
        <v>29</v>
      </c>
      <c r="K30" s="6" t="s">
        <v>30</v>
      </c>
      <c r="L30" s="7" t="s">
        <v>31</v>
      </c>
      <c r="M30" s="6" t="s">
        <v>32</v>
      </c>
    </row>
    <row r="31" spans="1:13" ht="15.75" customHeight="1" x14ac:dyDescent="0.3">
      <c r="A31" s="45" t="s">
        <v>33</v>
      </c>
      <c r="B31" s="46"/>
      <c r="C31" s="65">
        <f>D6*(1+$I$4)</f>
        <v>4229.5572000000002</v>
      </c>
      <c r="D31" s="66">
        <f t="shared" ref="D31:G31" si="10">C31*(1+$I$4)</f>
        <v>4906.2863520000001</v>
      </c>
      <c r="E31" s="66">
        <f t="shared" si="10"/>
        <v>5691.2921683199993</v>
      </c>
      <c r="F31" s="66">
        <f t="shared" si="10"/>
        <v>6601.8989152511986</v>
      </c>
      <c r="G31" s="66">
        <f t="shared" si="10"/>
        <v>7658.2027416913897</v>
      </c>
      <c r="H31" s="66">
        <f t="shared" ref="H31:L31" si="11">G31*(1+$J$4)</f>
        <v>8270.8589610267009</v>
      </c>
      <c r="I31" s="66">
        <f t="shared" si="11"/>
        <v>8932.5276779088381</v>
      </c>
      <c r="J31" s="66">
        <f t="shared" si="11"/>
        <v>9647.1298921415455</v>
      </c>
      <c r="K31" s="66">
        <f t="shared" si="11"/>
        <v>10418.90028351287</v>
      </c>
      <c r="L31" s="66">
        <f t="shared" si="11"/>
        <v>11252.412306193901</v>
      </c>
      <c r="M31" s="67"/>
    </row>
    <row r="32" spans="1:13" ht="15.75" customHeight="1" x14ac:dyDescent="0.3">
      <c r="A32" s="47" t="s">
        <v>34</v>
      </c>
      <c r="B32" s="48"/>
      <c r="C32" s="68">
        <f t="shared" ref="C32:L32" si="12">C31*$M$4</f>
        <v>845.91144000000008</v>
      </c>
      <c r="D32" s="69">
        <f t="shared" si="12"/>
        <v>981.25727040000004</v>
      </c>
      <c r="E32" s="69">
        <f t="shared" si="12"/>
        <v>1138.258433664</v>
      </c>
      <c r="F32" s="69">
        <f t="shared" si="12"/>
        <v>1320.3797830502399</v>
      </c>
      <c r="G32" s="69">
        <f t="shared" si="12"/>
        <v>1531.640548338278</v>
      </c>
      <c r="H32" s="69">
        <f t="shared" si="12"/>
        <v>1654.1717922053404</v>
      </c>
      <c r="I32" s="69">
        <f t="shared" si="12"/>
        <v>1786.5055355817676</v>
      </c>
      <c r="J32" s="69">
        <f t="shared" si="12"/>
        <v>1929.4259784283092</v>
      </c>
      <c r="K32" s="69">
        <f t="shared" si="12"/>
        <v>2083.7800567025743</v>
      </c>
      <c r="L32" s="69">
        <f t="shared" si="12"/>
        <v>2250.4824612387802</v>
      </c>
      <c r="M32" s="70">
        <f>L32*K4</f>
        <v>29256.271996104144</v>
      </c>
    </row>
    <row r="33" spans="1:13" ht="15.75" customHeight="1" x14ac:dyDescent="0.3">
      <c r="A33" s="47" t="s">
        <v>35</v>
      </c>
      <c r="B33" s="48"/>
      <c r="C33" s="71">
        <f t="shared" ref="C33:M33" si="13">((1+$L$4)^C$12)</f>
        <v>1.1225000000000001</v>
      </c>
      <c r="D33" s="72">
        <f t="shared" si="13"/>
        <v>1.2600062500000002</v>
      </c>
      <c r="E33" s="72">
        <f t="shared" si="13"/>
        <v>1.4143570156250003</v>
      </c>
      <c r="F33" s="72">
        <f t="shared" si="13"/>
        <v>1.5876157500390631</v>
      </c>
      <c r="G33" s="72">
        <f t="shared" si="13"/>
        <v>1.7820986794188485</v>
      </c>
      <c r="H33" s="72">
        <f t="shared" si="13"/>
        <v>2.0004057676476577</v>
      </c>
      <c r="I33" s="72">
        <f t="shared" si="13"/>
        <v>2.2454554741844959</v>
      </c>
      <c r="J33" s="72">
        <f t="shared" si="13"/>
        <v>2.520523769772097</v>
      </c>
      <c r="K33" s="72">
        <f t="shared" si="13"/>
        <v>2.829287931569179</v>
      </c>
      <c r="L33" s="72">
        <f t="shared" si="13"/>
        <v>3.1758757031864038</v>
      </c>
      <c r="M33" s="73">
        <f t="shared" si="13"/>
        <v>3.1758757031864038</v>
      </c>
    </row>
    <row r="34" spans="1:13" ht="15.75" customHeight="1" thickBot="1" x14ac:dyDescent="0.35">
      <c r="A34" s="49" t="s">
        <v>36</v>
      </c>
      <c r="B34" s="50"/>
      <c r="C34" s="79">
        <f t="shared" ref="C34:M34" si="14">C32/C33</f>
        <v>753.59593763919827</v>
      </c>
      <c r="D34" s="75">
        <f t="shared" si="14"/>
        <v>778.77174847346976</v>
      </c>
      <c r="E34" s="75">
        <f t="shared" si="14"/>
        <v>804.78862203048982</v>
      </c>
      <c r="F34" s="75">
        <f t="shared" si="14"/>
        <v>831.67465617404719</v>
      </c>
      <c r="G34" s="75">
        <f t="shared" si="14"/>
        <v>859.45888744934928</v>
      </c>
      <c r="H34" s="75">
        <f t="shared" si="14"/>
        <v>826.9181277909106</v>
      </c>
      <c r="I34" s="75">
        <f t="shared" si="14"/>
        <v>795.60942362065339</v>
      </c>
      <c r="J34" s="75">
        <f t="shared" si="14"/>
        <v>765.486126957956</v>
      </c>
      <c r="K34" s="75">
        <f t="shared" si="14"/>
        <v>736.5033560040913</v>
      </c>
      <c r="L34" s="75">
        <f t="shared" si="14"/>
        <v>708.61792827119689</v>
      </c>
      <c r="M34" s="80">
        <f t="shared" si="14"/>
        <v>9212.0330675255609</v>
      </c>
    </row>
    <row r="35" spans="1:13" ht="15.75" customHeight="1" thickBot="1" x14ac:dyDescent="0.35">
      <c r="A35" s="41" t="s">
        <v>37</v>
      </c>
      <c r="B35" s="42"/>
      <c r="C35" s="42"/>
      <c r="D35" s="42"/>
      <c r="E35" s="42"/>
      <c r="F35" s="43"/>
      <c r="G35" s="84">
        <f>(SUM(C34:M34)-$D$5)/$D$3</f>
        <v>28.6042372640023</v>
      </c>
    </row>
    <row r="36" spans="1:13" ht="15.75" customHeight="1" thickBot="1" x14ac:dyDescent="0.35"/>
    <row r="37" spans="1:13" ht="15.75" customHeight="1" thickBot="1" x14ac:dyDescent="0.35">
      <c r="A37" s="2" t="s">
        <v>40</v>
      </c>
      <c r="C37" s="3">
        <v>1</v>
      </c>
      <c r="D37" s="4">
        <v>2</v>
      </c>
      <c r="E37" s="4">
        <v>3</v>
      </c>
      <c r="F37" s="4">
        <v>4</v>
      </c>
      <c r="G37" s="4">
        <v>5</v>
      </c>
      <c r="H37" s="4">
        <v>6</v>
      </c>
      <c r="I37" s="4">
        <v>7</v>
      </c>
      <c r="J37" s="4">
        <v>8</v>
      </c>
      <c r="K37" s="4">
        <v>9</v>
      </c>
      <c r="L37" s="4">
        <v>10</v>
      </c>
      <c r="M37" s="5">
        <v>10</v>
      </c>
    </row>
    <row r="38" spans="1:13" ht="15.75" customHeight="1" thickBot="1" x14ac:dyDescent="0.35">
      <c r="A38" s="41" t="s">
        <v>21</v>
      </c>
      <c r="B38" s="44"/>
      <c r="C38" s="6" t="s">
        <v>22</v>
      </c>
      <c r="D38" s="6" t="s">
        <v>23</v>
      </c>
      <c r="E38" s="6" t="s">
        <v>24</v>
      </c>
      <c r="F38" s="6" t="s">
        <v>25</v>
      </c>
      <c r="G38" s="6" t="s">
        <v>26</v>
      </c>
      <c r="H38" s="6" t="s">
        <v>27</v>
      </c>
      <c r="I38" s="6" t="s">
        <v>28</v>
      </c>
      <c r="J38" s="6" t="s">
        <v>29</v>
      </c>
      <c r="K38" s="6" t="s">
        <v>30</v>
      </c>
      <c r="L38" s="7" t="s">
        <v>31</v>
      </c>
      <c r="M38" s="6" t="s">
        <v>32</v>
      </c>
    </row>
    <row r="39" spans="1:13" ht="15.75" customHeight="1" x14ac:dyDescent="0.3">
      <c r="A39" s="45" t="s">
        <v>33</v>
      </c>
      <c r="B39" s="46"/>
      <c r="C39" s="65">
        <f>D6*(1+$I$5)</f>
        <v>4193.0954999999994</v>
      </c>
      <c r="D39" s="66">
        <f t="shared" ref="D39:G39" si="15">C39*(1+$I$5)</f>
        <v>4822.0598249999994</v>
      </c>
      <c r="E39" s="66">
        <f t="shared" si="15"/>
        <v>5545.3687987499989</v>
      </c>
      <c r="F39" s="66">
        <f t="shared" si="15"/>
        <v>6377.1741185624978</v>
      </c>
      <c r="G39" s="66">
        <f t="shared" si="15"/>
        <v>7333.750236346872</v>
      </c>
      <c r="H39" s="66">
        <f t="shared" ref="H39:L39" si="16">G39*(1+$J$5)</f>
        <v>7920.4502552546219</v>
      </c>
      <c r="I39" s="66">
        <f t="shared" si="16"/>
        <v>8554.0862756749921</v>
      </c>
      <c r="J39" s="66">
        <f t="shared" si="16"/>
        <v>9238.4131777289913</v>
      </c>
      <c r="K39" s="66">
        <f t="shared" si="16"/>
        <v>9977.4862319473104</v>
      </c>
      <c r="L39" s="66">
        <f t="shared" si="16"/>
        <v>10775.685130503096</v>
      </c>
      <c r="M39" s="67"/>
    </row>
    <row r="40" spans="1:13" ht="15.75" customHeight="1" x14ac:dyDescent="0.3">
      <c r="A40" s="47" t="s">
        <v>34</v>
      </c>
      <c r="B40" s="48"/>
      <c r="C40" s="68">
        <f t="shared" ref="C40:L40" si="17">C39*$M$5</f>
        <v>754.75718999999992</v>
      </c>
      <c r="D40" s="69">
        <f t="shared" si="17"/>
        <v>867.97076849999985</v>
      </c>
      <c r="E40" s="69">
        <f t="shared" si="17"/>
        <v>998.16638377499976</v>
      </c>
      <c r="F40" s="69">
        <f t="shared" si="17"/>
        <v>1147.8913413412495</v>
      </c>
      <c r="G40" s="69">
        <f t="shared" si="17"/>
        <v>1320.0750425424369</v>
      </c>
      <c r="H40" s="69">
        <f t="shared" si="17"/>
        <v>1425.6810459458318</v>
      </c>
      <c r="I40" s="69">
        <f t="shared" si="17"/>
        <v>1539.7355296214985</v>
      </c>
      <c r="J40" s="69">
        <f t="shared" si="17"/>
        <v>1662.9143719912183</v>
      </c>
      <c r="K40" s="69">
        <f t="shared" si="17"/>
        <v>1795.9475217505158</v>
      </c>
      <c r="L40" s="69">
        <f t="shared" si="17"/>
        <v>1939.6233234905571</v>
      </c>
      <c r="M40" s="70">
        <f>L40*K5</f>
        <v>23275.479881886684</v>
      </c>
    </row>
    <row r="41" spans="1:13" ht="15.75" customHeight="1" x14ac:dyDescent="0.3">
      <c r="A41" s="47" t="s">
        <v>35</v>
      </c>
      <c r="B41" s="48"/>
      <c r="C41" s="71">
        <f t="shared" ref="C41:M41" si="18">((1+$L$5)^C$12)</f>
        <v>1.1225000000000001</v>
      </c>
      <c r="D41" s="72">
        <f t="shared" si="18"/>
        <v>1.2600062500000002</v>
      </c>
      <c r="E41" s="72">
        <f t="shared" si="18"/>
        <v>1.4143570156250003</v>
      </c>
      <c r="F41" s="72">
        <f t="shared" si="18"/>
        <v>1.5876157500390631</v>
      </c>
      <c r="G41" s="72">
        <f t="shared" si="18"/>
        <v>1.7820986794188485</v>
      </c>
      <c r="H41" s="72">
        <f t="shared" si="18"/>
        <v>2.0004057676476577</v>
      </c>
      <c r="I41" s="72">
        <f t="shared" si="18"/>
        <v>2.2454554741844959</v>
      </c>
      <c r="J41" s="72">
        <f t="shared" si="18"/>
        <v>2.520523769772097</v>
      </c>
      <c r="K41" s="72">
        <f t="shared" si="18"/>
        <v>2.829287931569179</v>
      </c>
      <c r="L41" s="72">
        <f t="shared" si="18"/>
        <v>3.1758757031864038</v>
      </c>
      <c r="M41" s="73">
        <f t="shared" si="18"/>
        <v>3.1758757031864038</v>
      </c>
    </row>
    <row r="42" spans="1:13" ht="15.75" customHeight="1" x14ac:dyDescent="0.3">
      <c r="A42" s="49" t="s">
        <v>36</v>
      </c>
      <c r="B42" s="50"/>
      <c r="C42" s="79">
        <f t="shared" ref="C42:M42" si="19">C40/C41</f>
        <v>672.38947884187075</v>
      </c>
      <c r="D42" s="75">
        <f t="shared" si="19"/>
        <v>688.86227231015698</v>
      </c>
      <c r="E42" s="75">
        <f t="shared" si="19"/>
        <v>705.73863087454822</v>
      </c>
      <c r="F42" s="75">
        <f t="shared" si="19"/>
        <v>723.02844143049458</v>
      </c>
      <c r="G42" s="75">
        <f t="shared" si="19"/>
        <v>740.74183309137527</v>
      </c>
      <c r="H42" s="75">
        <f t="shared" si="19"/>
        <v>712.69592849771504</v>
      </c>
      <c r="I42" s="75">
        <f t="shared" si="19"/>
        <v>685.71189557018465</v>
      </c>
      <c r="J42" s="75">
        <f t="shared" si="19"/>
        <v>659.74952981362969</v>
      </c>
      <c r="K42" s="75">
        <f t="shared" si="19"/>
        <v>634.77014895208913</v>
      </c>
      <c r="L42" s="75">
        <f t="shared" si="19"/>
        <v>610.73653529466026</v>
      </c>
      <c r="M42" s="80">
        <f t="shared" si="19"/>
        <v>7328.8384235359226</v>
      </c>
    </row>
    <row r="43" spans="1:13" ht="15.75" customHeight="1" x14ac:dyDescent="0.3">
      <c r="A43" s="41" t="s">
        <v>37</v>
      </c>
      <c r="B43" s="42"/>
      <c r="C43" s="42"/>
      <c r="D43" s="42"/>
      <c r="E43" s="42"/>
      <c r="F43" s="43"/>
      <c r="G43" s="84">
        <f>(SUM(C42:M42)-$D$5)/$D$3</f>
        <v>24.313433472240863</v>
      </c>
    </row>
    <row r="44" spans="1:13" ht="15.75" customHeight="1" x14ac:dyDescent="0.3"/>
    <row r="45" spans="1:13" ht="15.75" customHeight="1" x14ac:dyDescent="0.3"/>
    <row r="46" spans="1:13" ht="15.75" customHeight="1" x14ac:dyDescent="0.3"/>
    <row r="47" spans="1:13" ht="15.75" customHeight="1" x14ac:dyDescent="0.3"/>
    <row r="48" spans="1:13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33">
    <mergeCell ref="A1:G1"/>
    <mergeCell ref="A2:G2"/>
    <mergeCell ref="A3:C3"/>
    <mergeCell ref="A4:C4"/>
    <mergeCell ref="A5:C5"/>
    <mergeCell ref="A6:C6"/>
    <mergeCell ref="A7:C7"/>
    <mergeCell ref="A9:M9"/>
    <mergeCell ref="A11:M11"/>
    <mergeCell ref="A13:B13"/>
    <mergeCell ref="A14:B14"/>
    <mergeCell ref="A15:B15"/>
    <mergeCell ref="A16:B16"/>
    <mergeCell ref="A18:F18"/>
    <mergeCell ref="A17:B17"/>
    <mergeCell ref="A22:B22"/>
    <mergeCell ref="A23:B23"/>
    <mergeCell ref="A24:B24"/>
    <mergeCell ref="A25:B25"/>
    <mergeCell ref="A26:B26"/>
    <mergeCell ref="A27:F27"/>
    <mergeCell ref="A39:B39"/>
    <mergeCell ref="A40:B40"/>
    <mergeCell ref="A41:B41"/>
    <mergeCell ref="A42:B42"/>
    <mergeCell ref="A43:F43"/>
    <mergeCell ref="A30:B30"/>
    <mergeCell ref="A31:B31"/>
    <mergeCell ref="A32:B32"/>
    <mergeCell ref="A33:B33"/>
    <mergeCell ref="A34:B34"/>
    <mergeCell ref="A35:F35"/>
    <mergeCell ref="A38:B38"/>
  </mergeCells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72"/>
  <sheetViews>
    <sheetView workbookViewId="0">
      <selection activeCell="B3" sqref="B3:J51"/>
    </sheetView>
  </sheetViews>
  <sheetFormatPr baseColWidth="10" defaultColWidth="12.5546875" defaultRowHeight="15" customHeight="1" x14ac:dyDescent="0.3"/>
  <cols>
    <col min="1" max="1" width="50.6640625" customWidth="1"/>
    <col min="2" max="3" width="10.5546875" customWidth="1"/>
    <col min="4" max="4" width="10.77734375" bestFit="1" customWidth="1"/>
    <col min="5" max="10" width="11.77734375" bestFit="1" customWidth="1"/>
  </cols>
  <sheetData>
    <row r="1" spans="1:10" thickBot="1" x14ac:dyDescent="0.35">
      <c r="A1" s="59"/>
      <c r="B1" s="59"/>
      <c r="C1" s="59"/>
      <c r="D1" s="59"/>
      <c r="E1" s="59"/>
      <c r="F1" s="59"/>
      <c r="G1" s="59"/>
      <c r="H1" s="59"/>
      <c r="I1" s="59"/>
      <c r="J1" s="59"/>
    </row>
    <row r="2" spans="1:10" thickBot="1" x14ac:dyDescent="0.35">
      <c r="A2" s="27" t="s">
        <v>41</v>
      </c>
      <c r="B2" s="28">
        <v>43100</v>
      </c>
      <c r="C2" s="28">
        <v>43465</v>
      </c>
      <c r="D2" s="28">
        <v>43830</v>
      </c>
      <c r="E2" s="28">
        <v>44196</v>
      </c>
      <c r="F2" s="28">
        <v>44561</v>
      </c>
      <c r="G2" s="28">
        <v>44926</v>
      </c>
      <c r="H2" s="28">
        <v>45291</v>
      </c>
      <c r="I2" s="28">
        <v>45657</v>
      </c>
      <c r="J2" s="29" t="s">
        <v>42</v>
      </c>
    </row>
    <row r="3" spans="1:10" ht="14.4" x14ac:dyDescent="0.3">
      <c r="A3" s="35"/>
      <c r="B3" s="60"/>
      <c r="C3" s="60"/>
      <c r="D3" s="60"/>
      <c r="E3" s="60"/>
      <c r="F3" s="60"/>
      <c r="G3" s="60"/>
      <c r="H3" s="60"/>
      <c r="I3" s="60"/>
      <c r="J3" s="60"/>
    </row>
    <row r="4" spans="1:10" ht="14.4" x14ac:dyDescent="0.3">
      <c r="A4" s="36" t="s">
        <v>122</v>
      </c>
      <c r="B4" s="63">
        <v>472.85</v>
      </c>
      <c r="C4" s="61">
        <v>755.93</v>
      </c>
      <c r="D4" s="61">
        <v>1142.76</v>
      </c>
      <c r="E4" s="61">
        <v>1692.66</v>
      </c>
      <c r="F4" s="61">
        <v>2578.0300000000002</v>
      </c>
      <c r="G4" s="61">
        <v>2802.57</v>
      </c>
      <c r="H4" s="61">
        <v>3055.07</v>
      </c>
      <c r="I4" s="61">
        <v>3646.17</v>
      </c>
      <c r="J4" s="61">
        <v>3646.17</v>
      </c>
    </row>
    <row r="5" spans="1:10" ht="14.4" x14ac:dyDescent="0.3">
      <c r="A5" s="37" t="s">
        <v>43</v>
      </c>
      <c r="B5" s="63">
        <v>472.85</v>
      </c>
      <c r="C5" s="61">
        <v>755.93</v>
      </c>
      <c r="D5" s="61">
        <v>1142.76</v>
      </c>
      <c r="E5" s="61">
        <v>1692.66</v>
      </c>
      <c r="F5" s="61">
        <v>2578.0300000000002</v>
      </c>
      <c r="G5" s="61">
        <v>2802.57</v>
      </c>
      <c r="H5" s="61">
        <v>3055.07</v>
      </c>
      <c r="I5" s="61">
        <v>3646.17</v>
      </c>
      <c r="J5" s="61">
        <v>3646.17</v>
      </c>
    </row>
    <row r="6" spans="1:10" ht="14.4" x14ac:dyDescent="0.3">
      <c r="A6" s="38" t="s">
        <v>44</v>
      </c>
      <c r="B6" s="64"/>
      <c r="C6" s="62">
        <v>0.59899999999999998</v>
      </c>
      <c r="D6" s="62">
        <v>0.51200000000000001</v>
      </c>
      <c r="E6" s="62">
        <v>0.48099999999999998</v>
      </c>
      <c r="F6" s="62">
        <v>0.52300000000000002</v>
      </c>
      <c r="G6" s="62">
        <v>8.6999999999999994E-2</v>
      </c>
      <c r="H6" s="62">
        <v>0.09</v>
      </c>
      <c r="I6" s="62">
        <v>0.193</v>
      </c>
      <c r="J6" s="62"/>
    </row>
    <row r="7" spans="1:10" ht="14.4" x14ac:dyDescent="0.3">
      <c r="A7" s="36" t="s">
        <v>123</v>
      </c>
      <c r="B7" s="63">
        <v>-178.66</v>
      </c>
      <c r="C7" s="61">
        <v>-241.58</v>
      </c>
      <c r="D7" s="61">
        <v>-358.9</v>
      </c>
      <c r="E7" s="61">
        <v>-449.36</v>
      </c>
      <c r="F7" s="61">
        <v>-529.32000000000005</v>
      </c>
      <c r="G7" s="61">
        <v>-678.6</v>
      </c>
      <c r="H7" s="61">
        <v>-688.76</v>
      </c>
      <c r="I7" s="61">
        <v>-750.36</v>
      </c>
      <c r="J7" s="61">
        <v>-750.36</v>
      </c>
    </row>
    <row r="8" spans="1:10" ht="14.4" x14ac:dyDescent="0.3">
      <c r="A8" s="39" t="s">
        <v>124</v>
      </c>
      <c r="B8" s="63">
        <v>294.19</v>
      </c>
      <c r="C8" s="61">
        <v>514.35</v>
      </c>
      <c r="D8" s="61">
        <v>783.86</v>
      </c>
      <c r="E8" s="61">
        <v>1243.3</v>
      </c>
      <c r="F8" s="61">
        <v>2048.71</v>
      </c>
      <c r="G8" s="61">
        <v>2123.98</v>
      </c>
      <c r="H8" s="61">
        <v>2366.31</v>
      </c>
      <c r="I8" s="61">
        <v>2895.81</v>
      </c>
      <c r="J8" s="61">
        <v>2895.81</v>
      </c>
    </row>
    <row r="9" spans="1:10" ht="14.4" x14ac:dyDescent="0.3">
      <c r="A9" s="38" t="s">
        <v>44</v>
      </c>
      <c r="B9" s="64"/>
      <c r="C9" s="62">
        <v>0.748</v>
      </c>
      <c r="D9" s="62">
        <v>0.52400000000000002</v>
      </c>
      <c r="E9" s="62">
        <v>0.58599999999999997</v>
      </c>
      <c r="F9" s="62">
        <v>0.64800000000000002</v>
      </c>
      <c r="G9" s="62">
        <v>3.6999999999999998E-2</v>
      </c>
      <c r="H9" s="62">
        <v>0.114</v>
      </c>
      <c r="I9" s="62">
        <v>0.224</v>
      </c>
      <c r="J9" s="62"/>
    </row>
    <row r="10" spans="1:10" ht="14.4" x14ac:dyDescent="0.3">
      <c r="A10" s="38" t="s">
        <v>125</v>
      </c>
      <c r="B10" s="64">
        <v>0.622</v>
      </c>
      <c r="C10" s="62">
        <v>0.68</v>
      </c>
      <c r="D10" s="62">
        <v>0.68600000000000005</v>
      </c>
      <c r="E10" s="62">
        <v>0.73499999999999999</v>
      </c>
      <c r="F10" s="62">
        <v>0.79500000000000004</v>
      </c>
      <c r="G10" s="62">
        <v>0.75800000000000001</v>
      </c>
      <c r="H10" s="62">
        <v>0.77500000000000002</v>
      </c>
      <c r="I10" s="62">
        <v>0.79400000000000004</v>
      </c>
      <c r="J10" s="62">
        <v>0.79400000000000004</v>
      </c>
    </row>
    <row r="11" spans="1:10" ht="14.4" x14ac:dyDescent="0.3">
      <c r="A11" s="36" t="s">
        <v>46</v>
      </c>
      <c r="B11" s="63">
        <v>-224.15</v>
      </c>
      <c r="C11" s="61">
        <v>-337.41</v>
      </c>
      <c r="D11" s="61">
        <v>-965.67</v>
      </c>
      <c r="E11" s="61">
        <v>-690.11</v>
      </c>
      <c r="F11" s="61">
        <v>-942.26</v>
      </c>
      <c r="G11" s="61">
        <v>-1276.67</v>
      </c>
      <c r="H11" s="61">
        <v>-1304.17</v>
      </c>
      <c r="I11" s="61">
        <v>-1440.78</v>
      </c>
      <c r="J11" s="61">
        <v>-1440.78</v>
      </c>
    </row>
    <row r="12" spans="1:10" ht="14.4" x14ac:dyDescent="0.3">
      <c r="A12" s="36" t="s">
        <v>150</v>
      </c>
      <c r="B12" s="63">
        <v>-207.97</v>
      </c>
      <c r="C12" s="61">
        <v>-251.66</v>
      </c>
      <c r="D12" s="61">
        <v>-1207.06</v>
      </c>
      <c r="E12" s="61">
        <v>-606.19000000000005</v>
      </c>
      <c r="F12" s="61">
        <v>-780.26</v>
      </c>
      <c r="G12" s="61">
        <v>-948.98</v>
      </c>
      <c r="H12" s="61">
        <v>-1068.42</v>
      </c>
      <c r="I12" s="61">
        <v>-1240.56</v>
      </c>
      <c r="J12" s="61">
        <v>-1240.56</v>
      </c>
    </row>
    <row r="13" spans="1:10" ht="14.4" x14ac:dyDescent="0.3">
      <c r="A13" s="39" t="s">
        <v>47</v>
      </c>
      <c r="B13" s="63">
        <v>-432.12</v>
      </c>
      <c r="C13" s="61">
        <v>-589.07000000000005</v>
      </c>
      <c r="D13" s="61">
        <v>-2172.7199999999998</v>
      </c>
      <c r="E13" s="61">
        <v>-1296.3</v>
      </c>
      <c r="F13" s="61">
        <v>-1722.52</v>
      </c>
      <c r="G13" s="61">
        <v>-2225.65</v>
      </c>
      <c r="H13" s="61">
        <v>-2372.59</v>
      </c>
      <c r="I13" s="61">
        <v>-2681.34</v>
      </c>
      <c r="J13" s="61">
        <v>-2681.34</v>
      </c>
    </row>
    <row r="14" spans="1:10" ht="14.4" x14ac:dyDescent="0.3">
      <c r="A14" s="39" t="s">
        <v>48</v>
      </c>
      <c r="B14" s="63">
        <v>-137.93</v>
      </c>
      <c r="C14" s="61">
        <v>-74.72</v>
      </c>
      <c r="D14" s="61">
        <v>-1388.87</v>
      </c>
      <c r="E14" s="61">
        <v>-53</v>
      </c>
      <c r="F14" s="61">
        <v>326.19</v>
      </c>
      <c r="G14" s="61">
        <v>-101.68</v>
      </c>
      <c r="H14" s="61">
        <v>-6.28</v>
      </c>
      <c r="I14" s="61">
        <v>214.47</v>
      </c>
      <c r="J14" s="61">
        <v>214.47</v>
      </c>
    </row>
    <row r="15" spans="1:10" ht="14.4" x14ac:dyDescent="0.3">
      <c r="A15" s="38" t="s">
        <v>44</v>
      </c>
      <c r="B15" s="64"/>
      <c r="C15" s="62">
        <v>0.45800000000000002</v>
      </c>
      <c r="D15" s="62">
        <v>17.587</v>
      </c>
      <c r="E15" s="62">
        <v>0.96199999999999997</v>
      </c>
      <c r="F15" s="62">
        <v>7.1539999999999999</v>
      </c>
      <c r="G15" s="62">
        <v>-1.3120000000000001</v>
      </c>
      <c r="H15" s="62">
        <v>0.93799999999999994</v>
      </c>
      <c r="I15" s="62">
        <v>35.161999999999999</v>
      </c>
      <c r="J15" s="62"/>
    </row>
    <row r="16" spans="1:10" ht="14.4" x14ac:dyDescent="0.3">
      <c r="A16" s="38" t="s">
        <v>49</v>
      </c>
      <c r="B16" s="64">
        <v>-0.29199999999999998</v>
      </c>
      <c r="C16" s="62">
        <v>-9.9000000000000005E-2</v>
      </c>
      <c r="D16" s="62">
        <v>-1.2150000000000001</v>
      </c>
      <c r="E16" s="62">
        <v>-3.1E-2</v>
      </c>
      <c r="F16" s="62">
        <v>0.127</v>
      </c>
      <c r="G16" s="62">
        <v>-3.5999999999999997E-2</v>
      </c>
      <c r="H16" s="62">
        <v>-2E-3</v>
      </c>
      <c r="I16" s="62">
        <v>5.8999999999999997E-2</v>
      </c>
      <c r="J16" s="62">
        <v>5.8999999999999997E-2</v>
      </c>
    </row>
    <row r="17" spans="1:10" ht="14.4" x14ac:dyDescent="0.3">
      <c r="A17" s="36" t="s">
        <v>50</v>
      </c>
      <c r="B17" s="63">
        <v>-0.11</v>
      </c>
      <c r="C17" s="61">
        <v>-1</v>
      </c>
      <c r="D17" s="61">
        <v>-2.14</v>
      </c>
      <c r="E17" s="61">
        <v>-0.64</v>
      </c>
      <c r="F17" s="61"/>
      <c r="G17" s="61"/>
      <c r="H17" s="61"/>
      <c r="I17" s="61"/>
      <c r="J17" s="61"/>
    </row>
    <row r="18" spans="1:10" ht="14.4" x14ac:dyDescent="0.3">
      <c r="A18" s="36" t="s">
        <v>154</v>
      </c>
      <c r="B18" s="63">
        <v>8.31</v>
      </c>
      <c r="C18" s="61">
        <v>13.15</v>
      </c>
      <c r="D18" s="61">
        <v>30.16</v>
      </c>
      <c r="E18" s="61">
        <v>16.12</v>
      </c>
      <c r="F18" s="61">
        <v>3.08</v>
      </c>
      <c r="G18" s="61">
        <v>30.24</v>
      </c>
      <c r="H18" s="61">
        <v>105.44</v>
      </c>
      <c r="I18" s="61">
        <v>127</v>
      </c>
      <c r="J18" s="61">
        <v>127</v>
      </c>
    </row>
    <row r="19" spans="1:10" ht="14.4" x14ac:dyDescent="0.3">
      <c r="A19" s="36" t="s">
        <v>51</v>
      </c>
      <c r="B19" s="63"/>
      <c r="C19" s="61"/>
      <c r="D19" s="61"/>
      <c r="E19" s="61"/>
      <c r="F19" s="61">
        <v>-8.2899999999999991</v>
      </c>
      <c r="G19" s="61">
        <v>-14.5</v>
      </c>
      <c r="H19" s="61">
        <v>3.8</v>
      </c>
      <c r="I19" s="61">
        <v>-19.22</v>
      </c>
      <c r="J19" s="61">
        <v>-19.22</v>
      </c>
    </row>
    <row r="20" spans="1:10" ht="14.4" x14ac:dyDescent="0.3">
      <c r="A20" s="39" t="s">
        <v>52</v>
      </c>
      <c r="B20" s="63">
        <v>-129.72999999999999</v>
      </c>
      <c r="C20" s="61">
        <v>-62.56</v>
      </c>
      <c r="D20" s="61">
        <v>-1360.84</v>
      </c>
      <c r="E20" s="61">
        <v>-37.520000000000003</v>
      </c>
      <c r="F20" s="61">
        <v>320.97000000000003</v>
      </c>
      <c r="G20" s="61">
        <v>-85.94</v>
      </c>
      <c r="H20" s="61">
        <v>102.96</v>
      </c>
      <c r="I20" s="61">
        <v>322.26</v>
      </c>
      <c r="J20" s="61">
        <v>322.26</v>
      </c>
    </row>
    <row r="21" spans="1:10" ht="15.75" customHeight="1" x14ac:dyDescent="0.3">
      <c r="A21" s="36" t="s">
        <v>53</v>
      </c>
      <c r="B21" s="63"/>
      <c r="C21" s="61"/>
      <c r="D21" s="61"/>
      <c r="E21" s="61"/>
      <c r="F21" s="61"/>
      <c r="G21" s="61"/>
      <c r="H21" s="61">
        <v>-119.4</v>
      </c>
      <c r="I21" s="61"/>
      <c r="J21" s="61"/>
    </row>
    <row r="22" spans="1:10" ht="15.75" customHeight="1" x14ac:dyDescent="0.3">
      <c r="A22" s="36" t="s">
        <v>144</v>
      </c>
      <c r="B22" s="63"/>
      <c r="C22" s="61"/>
      <c r="D22" s="61"/>
      <c r="E22" s="61"/>
      <c r="F22" s="61"/>
      <c r="G22" s="61"/>
      <c r="H22" s="61"/>
      <c r="I22" s="61">
        <v>-34.65</v>
      </c>
      <c r="J22" s="61">
        <v>-34.65</v>
      </c>
    </row>
    <row r="23" spans="1:10" ht="15.75" customHeight="1" x14ac:dyDescent="0.3">
      <c r="A23" s="36" t="s">
        <v>54</v>
      </c>
      <c r="B23" s="63"/>
      <c r="C23" s="61"/>
      <c r="D23" s="61"/>
      <c r="E23" s="61">
        <v>-89.5</v>
      </c>
      <c r="F23" s="61"/>
      <c r="G23" s="61"/>
      <c r="H23" s="61"/>
      <c r="I23" s="61"/>
      <c r="J23" s="61"/>
    </row>
    <row r="24" spans="1:10" ht="15.75" customHeight="1" x14ac:dyDescent="0.3">
      <c r="A24" s="39" t="s">
        <v>55</v>
      </c>
      <c r="B24" s="63">
        <v>-129.72999999999999</v>
      </c>
      <c r="C24" s="61">
        <v>-62.56</v>
      </c>
      <c r="D24" s="61">
        <v>-1360.84</v>
      </c>
      <c r="E24" s="61">
        <v>-127.02</v>
      </c>
      <c r="F24" s="61">
        <v>320.97000000000003</v>
      </c>
      <c r="G24" s="61">
        <v>-85.94</v>
      </c>
      <c r="H24" s="61">
        <v>-16.440000000000001</v>
      </c>
      <c r="I24" s="61">
        <v>287.61</v>
      </c>
      <c r="J24" s="61">
        <v>287.61</v>
      </c>
    </row>
    <row r="25" spans="1:10" ht="15.75" customHeight="1" x14ac:dyDescent="0.3">
      <c r="A25" s="36" t="s">
        <v>56</v>
      </c>
      <c r="B25" s="63">
        <v>-0.31</v>
      </c>
      <c r="C25" s="61">
        <v>-0.41</v>
      </c>
      <c r="D25" s="61">
        <v>-0.53</v>
      </c>
      <c r="E25" s="61">
        <v>-1.3</v>
      </c>
      <c r="F25" s="61">
        <v>-4.53</v>
      </c>
      <c r="G25" s="61">
        <v>-10.1</v>
      </c>
      <c r="H25" s="61">
        <v>-19.170000000000002</v>
      </c>
      <c r="I25" s="61">
        <v>1574.5</v>
      </c>
      <c r="J25" s="61">
        <v>1574.5</v>
      </c>
    </row>
    <row r="26" spans="1:10" ht="15.75" customHeight="1" x14ac:dyDescent="0.3">
      <c r="A26" s="39" t="s">
        <v>57</v>
      </c>
      <c r="B26" s="63">
        <v>-130.04</v>
      </c>
      <c r="C26" s="61">
        <v>-62.97</v>
      </c>
      <c r="D26" s="61">
        <v>-1361.37</v>
      </c>
      <c r="E26" s="61">
        <v>-128.32</v>
      </c>
      <c r="F26" s="61">
        <v>316.44</v>
      </c>
      <c r="G26" s="61">
        <v>-96.05</v>
      </c>
      <c r="H26" s="61">
        <v>-35.61</v>
      </c>
      <c r="I26" s="61">
        <v>1862.11</v>
      </c>
      <c r="J26" s="61">
        <v>1862.11</v>
      </c>
    </row>
    <row r="27" spans="1:10" ht="15.75" customHeight="1" x14ac:dyDescent="0.3">
      <c r="A27" s="39" t="s">
        <v>58</v>
      </c>
      <c r="B27" s="63">
        <v>-130.04</v>
      </c>
      <c r="C27" s="61">
        <v>-62.97</v>
      </c>
      <c r="D27" s="61">
        <v>-1361.37</v>
      </c>
      <c r="E27" s="61">
        <v>-128.32</v>
      </c>
      <c r="F27" s="61">
        <v>316.44</v>
      </c>
      <c r="G27" s="61">
        <v>-96.05</v>
      </c>
      <c r="H27" s="61">
        <v>-35.61</v>
      </c>
      <c r="I27" s="61">
        <v>1862.11</v>
      </c>
      <c r="J27" s="61">
        <v>1862.11</v>
      </c>
    </row>
    <row r="28" spans="1:10" ht="15.75" customHeight="1" x14ac:dyDescent="0.3">
      <c r="A28" s="39" t="s">
        <v>59</v>
      </c>
      <c r="B28" s="63">
        <v>-130.04</v>
      </c>
      <c r="C28" s="61">
        <v>-62.97</v>
      </c>
      <c r="D28" s="61">
        <v>-1361.37</v>
      </c>
      <c r="E28" s="61">
        <v>-128.32</v>
      </c>
      <c r="F28" s="61">
        <v>316.44</v>
      </c>
      <c r="G28" s="61">
        <v>-96.05</v>
      </c>
      <c r="H28" s="61">
        <v>-35.61</v>
      </c>
      <c r="I28" s="61">
        <v>1862.11</v>
      </c>
      <c r="J28" s="61">
        <v>1862.11</v>
      </c>
    </row>
    <row r="29" spans="1:10" ht="15.75" customHeight="1" x14ac:dyDescent="0.3">
      <c r="A29" s="39" t="s">
        <v>60</v>
      </c>
      <c r="B29" s="63">
        <v>-130.04</v>
      </c>
      <c r="C29" s="61">
        <v>-62.97</v>
      </c>
      <c r="D29" s="61">
        <v>-1361.37</v>
      </c>
      <c r="E29" s="61">
        <v>-128.32</v>
      </c>
      <c r="F29" s="61">
        <v>316.44</v>
      </c>
      <c r="G29" s="61">
        <v>-96.05</v>
      </c>
      <c r="H29" s="61">
        <v>-35.61</v>
      </c>
      <c r="I29" s="61">
        <v>1862.11</v>
      </c>
      <c r="J29" s="61">
        <v>1862.11</v>
      </c>
    </row>
    <row r="30" spans="1:10" ht="15.75" customHeight="1" x14ac:dyDescent="0.3">
      <c r="A30" s="38" t="s">
        <v>61</v>
      </c>
      <c r="B30" s="63">
        <v>-0.27500000000000002</v>
      </c>
      <c r="C30" s="61">
        <v>-8.3000000000000004E-2</v>
      </c>
      <c r="D30" s="61">
        <v>-1.1910000000000001</v>
      </c>
      <c r="E30" s="61">
        <v>-7.5999999999999998E-2</v>
      </c>
      <c r="F30" s="61">
        <v>0.123</v>
      </c>
      <c r="G30" s="61">
        <v>-3.4000000000000002E-2</v>
      </c>
      <c r="H30" s="61">
        <v>-1.2E-2</v>
      </c>
      <c r="I30" s="61">
        <v>0.51100000000000001</v>
      </c>
      <c r="J30" s="61">
        <v>0.51100000000000001</v>
      </c>
    </row>
    <row r="31" spans="1:10" ht="15.75" customHeight="1" x14ac:dyDescent="0.3">
      <c r="A31" s="39" t="s">
        <v>62</v>
      </c>
      <c r="B31" s="63">
        <v>-130.04</v>
      </c>
      <c r="C31" s="61">
        <v>-62.97</v>
      </c>
      <c r="D31" s="61">
        <v>-1361.37</v>
      </c>
      <c r="E31" s="61">
        <v>-128.32</v>
      </c>
      <c r="F31" s="61">
        <v>316.44</v>
      </c>
      <c r="G31" s="61">
        <v>-96.05</v>
      </c>
      <c r="H31" s="61">
        <v>-35.61</v>
      </c>
      <c r="I31" s="61">
        <v>1862.11</v>
      </c>
      <c r="J31" s="61">
        <v>1862.11</v>
      </c>
    </row>
    <row r="32" spans="1:10" ht="15.75" customHeight="1" x14ac:dyDescent="0.3">
      <c r="A32" s="38" t="s">
        <v>63</v>
      </c>
      <c r="B32" s="63">
        <v>-0.27500000000000002</v>
      </c>
      <c r="C32" s="61">
        <v>-8.3000000000000004E-2</v>
      </c>
      <c r="D32" s="61">
        <v>-1.1910000000000001</v>
      </c>
      <c r="E32" s="61">
        <v>-7.5999999999999998E-2</v>
      </c>
      <c r="F32" s="61">
        <v>0.123</v>
      </c>
      <c r="G32" s="61">
        <v>-3.4000000000000002E-2</v>
      </c>
      <c r="H32" s="61">
        <v>-1.2E-2</v>
      </c>
      <c r="I32" s="61">
        <v>0.51100000000000001</v>
      </c>
      <c r="J32" s="61">
        <v>0.51100000000000001</v>
      </c>
    </row>
    <row r="33" spans="1:10" ht="15.75" customHeight="1" x14ac:dyDescent="0.3">
      <c r="A33" s="38" t="s">
        <v>64</v>
      </c>
      <c r="B33" s="63"/>
      <c r="C33" s="61"/>
      <c r="D33" s="61"/>
      <c r="E33" s="61"/>
      <c r="F33" s="61"/>
      <c r="G33" s="61"/>
      <c r="H33" s="61"/>
      <c r="I33" s="61"/>
      <c r="J33" s="61"/>
    </row>
    <row r="34" spans="1:10" ht="15.75" customHeight="1" x14ac:dyDescent="0.3">
      <c r="A34" s="36" t="s">
        <v>65</v>
      </c>
      <c r="B34" s="63">
        <v>-1.03</v>
      </c>
      <c r="C34" s="61">
        <v>-0.5</v>
      </c>
      <c r="D34" s="61">
        <v>-3.24</v>
      </c>
      <c r="E34" s="61">
        <v>-0.22</v>
      </c>
      <c r="F34" s="61">
        <v>0.46</v>
      </c>
      <c r="G34" s="61">
        <v>-0.14000000000000001</v>
      </c>
      <c r="H34" s="61">
        <v>-0.05</v>
      </c>
      <c r="I34" s="61">
        <v>2.67</v>
      </c>
      <c r="J34" s="61">
        <v>2.67</v>
      </c>
    </row>
    <row r="35" spans="1:10" ht="15.75" customHeight="1" x14ac:dyDescent="0.3">
      <c r="A35" s="40" t="s">
        <v>44</v>
      </c>
      <c r="B35" s="64"/>
      <c r="C35" s="62">
        <v>0.51800000000000002</v>
      </c>
      <c r="D35" s="62">
        <v>5.5389999999999997</v>
      </c>
      <c r="E35" s="62">
        <v>0.93200000000000005</v>
      </c>
      <c r="F35" s="62">
        <v>3.0910000000000002</v>
      </c>
      <c r="G35" s="62">
        <v>-1.3140000000000001</v>
      </c>
      <c r="H35" s="62">
        <v>0.63400000000000001</v>
      </c>
      <c r="I35" s="62">
        <v>51.584000000000003</v>
      </c>
      <c r="J35" s="62"/>
    </row>
    <row r="36" spans="1:10" ht="15.75" customHeight="1" x14ac:dyDescent="0.3">
      <c r="A36" s="36" t="s">
        <v>66</v>
      </c>
      <c r="B36" s="63">
        <v>126.56</v>
      </c>
      <c r="C36" s="61">
        <v>127.09</v>
      </c>
      <c r="D36" s="61">
        <v>420.47</v>
      </c>
      <c r="E36" s="61">
        <v>596.26</v>
      </c>
      <c r="F36" s="61">
        <v>691.65</v>
      </c>
      <c r="G36" s="61">
        <v>665.73</v>
      </c>
      <c r="H36" s="61">
        <v>674.64</v>
      </c>
      <c r="I36" s="61">
        <v>698.38</v>
      </c>
      <c r="J36" s="61">
        <v>698.38</v>
      </c>
    </row>
    <row r="37" spans="1:10" ht="15.75" customHeight="1" x14ac:dyDescent="0.3">
      <c r="A37" s="40" t="s">
        <v>44</v>
      </c>
      <c r="B37" s="63"/>
      <c r="C37" s="61">
        <v>4.0000000000000001E-3</v>
      </c>
      <c r="D37" s="61">
        <v>2.3079999999999998</v>
      </c>
      <c r="E37" s="61">
        <v>0.41799999999999998</v>
      </c>
      <c r="F37" s="61">
        <v>0.16</v>
      </c>
      <c r="G37" s="61">
        <v>-3.6999999999999998E-2</v>
      </c>
      <c r="H37" s="61">
        <v>1.2999999999999999E-2</v>
      </c>
      <c r="I37" s="61">
        <v>3.5000000000000003E-2</v>
      </c>
      <c r="J37" s="61"/>
    </row>
    <row r="38" spans="1:10" ht="15.75" customHeight="1" x14ac:dyDescent="0.3">
      <c r="A38" s="36" t="s">
        <v>67</v>
      </c>
      <c r="B38" s="63">
        <v>126.56</v>
      </c>
      <c r="C38" s="61">
        <v>127.09</v>
      </c>
      <c r="D38" s="61">
        <v>420.47</v>
      </c>
      <c r="E38" s="61">
        <v>596.26</v>
      </c>
      <c r="F38" s="61">
        <v>640.03</v>
      </c>
      <c r="G38" s="61">
        <v>665.73</v>
      </c>
      <c r="H38" s="61">
        <v>674.64</v>
      </c>
      <c r="I38" s="61">
        <v>678.83</v>
      </c>
      <c r="J38" s="61">
        <v>678.83</v>
      </c>
    </row>
    <row r="39" spans="1:10" ht="15.75" customHeight="1" x14ac:dyDescent="0.3">
      <c r="A39" s="40" t="s">
        <v>44</v>
      </c>
      <c r="B39" s="64"/>
      <c r="C39" s="62">
        <v>4.0000000000000001E-3</v>
      </c>
      <c r="D39" s="62">
        <v>2.3079999999999998</v>
      </c>
      <c r="E39" s="62">
        <v>0.41799999999999998</v>
      </c>
      <c r="F39" s="62">
        <v>7.2999999999999995E-2</v>
      </c>
      <c r="G39" s="62">
        <v>0.04</v>
      </c>
      <c r="H39" s="62">
        <v>1.2999999999999999E-2</v>
      </c>
      <c r="I39" s="62">
        <v>6.0000000000000001E-3</v>
      </c>
      <c r="J39" s="62"/>
    </row>
    <row r="40" spans="1:10" ht="15.75" customHeight="1" x14ac:dyDescent="0.3">
      <c r="A40" s="36" t="s">
        <v>126</v>
      </c>
      <c r="B40" s="63">
        <v>-1.03</v>
      </c>
      <c r="C40" s="61">
        <v>-0.5</v>
      </c>
      <c r="D40" s="61">
        <v>-3.24</v>
      </c>
      <c r="E40" s="61">
        <v>-0.22</v>
      </c>
      <c r="F40" s="61">
        <v>0.49</v>
      </c>
      <c r="G40" s="61">
        <v>-0.14000000000000001</v>
      </c>
      <c r="H40" s="61">
        <v>-0.05</v>
      </c>
      <c r="I40" s="61">
        <v>2.74</v>
      </c>
      <c r="J40" s="61">
        <v>2.74</v>
      </c>
    </row>
    <row r="41" spans="1:10" ht="15.75" customHeight="1" x14ac:dyDescent="0.3">
      <c r="A41" s="36" t="s">
        <v>68</v>
      </c>
      <c r="B41" s="63">
        <v>-121.8</v>
      </c>
      <c r="C41" s="61">
        <v>-53.86</v>
      </c>
      <c r="D41" s="61">
        <v>-1361.08</v>
      </c>
      <c r="E41" s="61">
        <v>-16.02</v>
      </c>
      <c r="F41" s="61">
        <v>353.69</v>
      </c>
      <c r="G41" s="61">
        <v>-55.19</v>
      </c>
      <c r="H41" s="61">
        <v>15.23</v>
      </c>
      <c r="I41" s="61">
        <v>235.73</v>
      </c>
      <c r="J41" s="61">
        <v>235.73</v>
      </c>
    </row>
    <row r="42" spans="1:10" ht="15.75" customHeight="1" x14ac:dyDescent="0.3">
      <c r="A42" s="40" t="s">
        <v>44</v>
      </c>
      <c r="B42" s="64"/>
      <c r="C42" s="62">
        <v>0.55800000000000005</v>
      </c>
      <c r="D42" s="62">
        <v>24.27</v>
      </c>
      <c r="E42" s="62">
        <v>0.98799999999999999</v>
      </c>
      <c r="F42" s="62">
        <v>23.082999999999998</v>
      </c>
      <c r="G42" s="62">
        <v>-1.1559999999999999</v>
      </c>
      <c r="H42" s="62">
        <v>1.276</v>
      </c>
      <c r="I42" s="62">
        <v>14.477</v>
      </c>
      <c r="J42" s="62"/>
    </row>
    <row r="43" spans="1:10" ht="15.75" customHeight="1" x14ac:dyDescent="0.3">
      <c r="A43" s="36" t="s">
        <v>69</v>
      </c>
      <c r="B43" s="63">
        <v>-102.43</v>
      </c>
      <c r="C43" s="61">
        <v>-23.63</v>
      </c>
      <c r="D43" s="61">
        <v>-1317.36</v>
      </c>
      <c r="E43" s="61">
        <v>39.200000000000003</v>
      </c>
      <c r="F43" s="61">
        <v>408.81</v>
      </c>
      <c r="G43" s="61">
        <v>13.64</v>
      </c>
      <c r="H43" s="61">
        <v>67.03</v>
      </c>
      <c r="I43" s="61">
        <v>278.3</v>
      </c>
      <c r="J43" s="61">
        <v>278.3</v>
      </c>
    </row>
    <row r="44" spans="1:10" ht="15.75" customHeight="1" x14ac:dyDescent="0.3">
      <c r="A44" s="36" t="s">
        <v>127</v>
      </c>
      <c r="B44" s="63">
        <v>207.97</v>
      </c>
      <c r="C44" s="61">
        <v>251.66</v>
      </c>
      <c r="D44" s="61">
        <v>1207.06</v>
      </c>
      <c r="E44" s="61">
        <v>606.19000000000005</v>
      </c>
      <c r="F44" s="61">
        <v>780.26</v>
      </c>
      <c r="G44" s="61">
        <v>948.98</v>
      </c>
      <c r="H44" s="61">
        <v>1068.42</v>
      </c>
      <c r="I44" s="61">
        <v>1240.56</v>
      </c>
      <c r="J44" s="61">
        <v>1240.56</v>
      </c>
    </row>
    <row r="45" spans="1:10" ht="15.75" customHeight="1" x14ac:dyDescent="0.3">
      <c r="A45" s="36" t="s">
        <v>147</v>
      </c>
      <c r="B45" s="63">
        <v>162.51</v>
      </c>
      <c r="C45" s="61">
        <v>259.93</v>
      </c>
      <c r="D45" s="61">
        <v>611.59</v>
      </c>
      <c r="E45" s="61">
        <v>442.81</v>
      </c>
      <c r="F45" s="61">
        <v>641.28</v>
      </c>
      <c r="G45" s="61">
        <v>933.13</v>
      </c>
      <c r="H45" s="61">
        <v>911.17</v>
      </c>
      <c r="I45" s="61">
        <v>1011.77</v>
      </c>
      <c r="J45" s="61">
        <v>1011.77</v>
      </c>
    </row>
    <row r="46" spans="1:10" ht="15.75" customHeight="1" x14ac:dyDescent="0.3">
      <c r="A46" s="36" t="s">
        <v>155</v>
      </c>
      <c r="B46" s="63">
        <v>61.64</v>
      </c>
      <c r="C46" s="61">
        <v>77.48</v>
      </c>
      <c r="D46" s="61">
        <v>354.08</v>
      </c>
      <c r="E46" s="61">
        <v>247.3</v>
      </c>
      <c r="F46" s="61">
        <v>300.98</v>
      </c>
      <c r="G46" s="61">
        <v>343.54</v>
      </c>
      <c r="H46" s="61">
        <v>393.01</v>
      </c>
      <c r="I46" s="61">
        <v>429.01</v>
      </c>
      <c r="J46" s="61">
        <v>429.01</v>
      </c>
    </row>
    <row r="47" spans="1:10" ht="15.75" customHeight="1" x14ac:dyDescent="0.3">
      <c r="A47" s="36" t="s">
        <v>70</v>
      </c>
      <c r="B47" s="63">
        <v>-2E-3</v>
      </c>
      <c r="C47" s="61">
        <v>-7.0000000000000001E-3</v>
      </c>
      <c r="D47" s="61">
        <v>0</v>
      </c>
      <c r="E47" s="61">
        <v>-0.01</v>
      </c>
      <c r="F47" s="61">
        <v>1.4E-2</v>
      </c>
      <c r="G47" s="61">
        <v>-0.11799999999999999</v>
      </c>
      <c r="H47" s="61">
        <v>-1.1659999999999999</v>
      </c>
      <c r="I47" s="61">
        <v>-5.4749999999999996</v>
      </c>
      <c r="J47" s="61">
        <v>-5.4749999999999996</v>
      </c>
    </row>
    <row r="48" spans="1:10" ht="15.75" customHeight="1" x14ac:dyDescent="0.3">
      <c r="A48" s="38" t="s">
        <v>128</v>
      </c>
      <c r="B48" s="63"/>
      <c r="C48" s="61"/>
      <c r="D48" s="61"/>
      <c r="E48" s="61"/>
      <c r="F48" s="61"/>
      <c r="G48" s="61"/>
      <c r="H48" s="61"/>
      <c r="I48" s="61"/>
      <c r="J48" s="61"/>
    </row>
    <row r="49" spans="1:10" ht="15.75" customHeight="1" x14ac:dyDescent="0.3">
      <c r="A49" s="36" t="s">
        <v>71</v>
      </c>
      <c r="B49" s="63"/>
      <c r="C49" s="61"/>
      <c r="D49" s="61">
        <v>10405.34</v>
      </c>
      <c r="E49" s="61">
        <v>40730.839999999997</v>
      </c>
      <c r="F49" s="61">
        <v>23707.34</v>
      </c>
      <c r="G49" s="61">
        <v>16467.45</v>
      </c>
      <c r="H49" s="61">
        <v>24978.240000000002</v>
      </c>
      <c r="I49" s="61">
        <v>19598.96</v>
      </c>
      <c r="J49" s="61">
        <v>19598.96</v>
      </c>
    </row>
    <row r="50" spans="1:10" ht="15.75" customHeight="1" x14ac:dyDescent="0.3">
      <c r="A50" s="36" t="s">
        <v>72</v>
      </c>
      <c r="B50" s="63"/>
      <c r="C50" s="61"/>
      <c r="D50" s="61" t="s">
        <v>156</v>
      </c>
      <c r="E50" s="61" t="s">
        <v>157</v>
      </c>
      <c r="F50" s="61" t="s">
        <v>158</v>
      </c>
      <c r="G50" s="61" t="s">
        <v>159</v>
      </c>
      <c r="H50" s="61" t="s">
        <v>160</v>
      </c>
      <c r="I50" s="61" t="s">
        <v>161</v>
      </c>
      <c r="J50" s="61" t="s">
        <v>161</v>
      </c>
    </row>
    <row r="51" spans="1:10" ht="15.75" customHeight="1" x14ac:dyDescent="0.3">
      <c r="A51" s="36" t="s">
        <v>129</v>
      </c>
      <c r="B51" s="63"/>
      <c r="C51" s="61"/>
      <c r="D51" s="61">
        <v>8840.74</v>
      </c>
      <c r="E51" s="61">
        <v>39231.89</v>
      </c>
      <c r="F51" s="61">
        <v>21589.29</v>
      </c>
      <c r="G51" s="61">
        <v>13985.22</v>
      </c>
      <c r="H51" s="61">
        <v>22818.42</v>
      </c>
      <c r="I51" s="61">
        <v>17310.8</v>
      </c>
      <c r="J51" s="61">
        <v>17310.8</v>
      </c>
    </row>
    <row r="52" spans="1:10" ht="15.75" customHeight="1" x14ac:dyDescent="0.3"/>
    <row r="53" spans="1:10" ht="15.75" customHeight="1" x14ac:dyDescent="0.3"/>
    <row r="54" spans="1:10" ht="15.75" customHeight="1" x14ac:dyDescent="0.3"/>
    <row r="55" spans="1:10" ht="15.75" customHeight="1" x14ac:dyDescent="0.3"/>
    <row r="56" spans="1:10" ht="15.75" customHeight="1" x14ac:dyDescent="0.3"/>
    <row r="57" spans="1:10" ht="15.75" customHeight="1" x14ac:dyDescent="0.3"/>
    <row r="58" spans="1:10" ht="15.75" customHeight="1" x14ac:dyDescent="0.3"/>
    <row r="59" spans="1:10" ht="15.75" customHeight="1" x14ac:dyDescent="0.3"/>
    <row r="60" spans="1:10" ht="15.75" customHeight="1" x14ac:dyDescent="0.3"/>
    <row r="61" spans="1:10" ht="15.75" customHeight="1" x14ac:dyDescent="0.3"/>
    <row r="62" spans="1:10" ht="15.75" customHeight="1" x14ac:dyDescent="0.3"/>
    <row r="63" spans="1:10" ht="15.75" customHeight="1" x14ac:dyDescent="0.3"/>
    <row r="64" spans="1:10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</sheetData>
  <mergeCells count="1">
    <mergeCell ref="A1:J1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35"/>
  <sheetViews>
    <sheetView workbookViewId="0">
      <selection activeCell="B3" sqref="B3:J46"/>
    </sheetView>
  </sheetViews>
  <sheetFormatPr baseColWidth="10" defaultColWidth="12.5546875" defaultRowHeight="15" customHeight="1" x14ac:dyDescent="0.3"/>
  <cols>
    <col min="1" max="1" width="44.5546875" customWidth="1"/>
    <col min="2" max="14" width="10.5546875" customWidth="1"/>
  </cols>
  <sheetData>
    <row r="1" spans="1:10" thickBot="1" x14ac:dyDescent="0.35">
      <c r="A1" s="59"/>
      <c r="B1" s="59"/>
      <c r="C1" s="59"/>
      <c r="D1" s="59"/>
      <c r="E1" s="59"/>
      <c r="F1" s="59"/>
      <c r="G1" s="59"/>
      <c r="H1" s="59"/>
      <c r="I1" s="59"/>
      <c r="J1" s="59"/>
    </row>
    <row r="2" spans="1:10" thickBot="1" x14ac:dyDescent="0.35">
      <c r="A2" s="27" t="s">
        <v>163</v>
      </c>
      <c r="B2" s="28">
        <v>43100</v>
      </c>
      <c r="C2" s="28">
        <v>43465</v>
      </c>
      <c r="D2" s="28">
        <v>43830</v>
      </c>
      <c r="E2" s="28">
        <v>44196</v>
      </c>
      <c r="F2" s="28">
        <v>44561</v>
      </c>
      <c r="G2" s="28">
        <v>44926</v>
      </c>
      <c r="H2" s="28">
        <v>45291</v>
      </c>
      <c r="I2" s="28">
        <v>45657</v>
      </c>
      <c r="J2" s="29" t="s">
        <v>42</v>
      </c>
    </row>
    <row r="3" spans="1:10" ht="14.4" x14ac:dyDescent="0.3">
      <c r="A3" s="26"/>
      <c r="B3" s="60"/>
      <c r="C3" s="60"/>
      <c r="D3" s="60"/>
      <c r="E3" s="60"/>
      <c r="F3" s="60"/>
      <c r="G3" s="60"/>
      <c r="H3" s="60"/>
      <c r="I3" s="60"/>
      <c r="J3" s="60"/>
    </row>
    <row r="4" spans="1:10" ht="14.4" x14ac:dyDescent="0.3">
      <c r="A4" s="30" t="s">
        <v>73</v>
      </c>
      <c r="B4" s="61">
        <v>71.47</v>
      </c>
      <c r="C4" s="61">
        <v>122.51</v>
      </c>
      <c r="D4" s="61">
        <v>649.66999999999996</v>
      </c>
      <c r="E4" s="61">
        <v>669.23</v>
      </c>
      <c r="F4" s="61">
        <v>1419.63</v>
      </c>
      <c r="G4" s="61">
        <v>1611.06</v>
      </c>
      <c r="H4" s="61">
        <v>1361.94</v>
      </c>
      <c r="I4" s="61">
        <v>1136.46</v>
      </c>
      <c r="J4" s="61">
        <v>1136.46</v>
      </c>
    </row>
    <row r="5" spans="1:10" ht="14.4" x14ac:dyDescent="0.3">
      <c r="A5" s="30" t="s">
        <v>130</v>
      </c>
      <c r="B5" s="61">
        <v>640.16</v>
      </c>
      <c r="C5" s="61">
        <v>505.3</v>
      </c>
      <c r="D5" s="61">
        <v>1063.68</v>
      </c>
      <c r="E5" s="61">
        <v>1091.08</v>
      </c>
      <c r="F5" s="61">
        <v>1060.49</v>
      </c>
      <c r="G5" s="61">
        <v>1087.1600000000001</v>
      </c>
      <c r="H5" s="61">
        <v>1149.1500000000001</v>
      </c>
      <c r="I5" s="61">
        <v>1376.41</v>
      </c>
      <c r="J5" s="61">
        <v>1376.41</v>
      </c>
    </row>
    <row r="6" spans="1:10" ht="14.4" x14ac:dyDescent="0.3">
      <c r="A6" s="33" t="s">
        <v>131</v>
      </c>
      <c r="B6" s="61">
        <v>711.63</v>
      </c>
      <c r="C6" s="61">
        <v>627.80999999999995</v>
      </c>
      <c r="D6" s="61">
        <v>1713.35</v>
      </c>
      <c r="E6" s="61">
        <v>1760.31</v>
      </c>
      <c r="F6" s="61">
        <v>2480.12</v>
      </c>
      <c r="G6" s="61">
        <v>2698.23</v>
      </c>
      <c r="H6" s="61">
        <v>2511.08</v>
      </c>
      <c r="I6" s="61">
        <v>2512.87</v>
      </c>
      <c r="J6" s="61">
        <v>2512.87</v>
      </c>
    </row>
    <row r="7" spans="1:10" ht="14.4" x14ac:dyDescent="0.3">
      <c r="A7" s="30" t="s">
        <v>132</v>
      </c>
      <c r="B7" s="61">
        <v>136.6</v>
      </c>
      <c r="C7" s="61">
        <v>221.93</v>
      </c>
      <c r="D7" s="61">
        <v>316.37</v>
      </c>
      <c r="E7" s="61">
        <v>563.73</v>
      </c>
      <c r="F7" s="61">
        <v>653.36</v>
      </c>
      <c r="G7" s="61">
        <v>681.53</v>
      </c>
      <c r="H7" s="61">
        <v>763.16</v>
      </c>
      <c r="I7" s="61">
        <v>893.4</v>
      </c>
      <c r="J7" s="61">
        <v>893.4</v>
      </c>
    </row>
    <row r="8" spans="1:10" ht="14.4" x14ac:dyDescent="0.3">
      <c r="A8" s="33" t="s">
        <v>133</v>
      </c>
      <c r="B8" s="61">
        <v>136.6</v>
      </c>
      <c r="C8" s="61">
        <v>221.93</v>
      </c>
      <c r="D8" s="61">
        <v>316.37</v>
      </c>
      <c r="E8" s="61">
        <v>563.73</v>
      </c>
      <c r="F8" s="61">
        <v>653.36</v>
      </c>
      <c r="G8" s="61">
        <v>681.53</v>
      </c>
      <c r="H8" s="61">
        <v>763.16</v>
      </c>
      <c r="I8" s="61">
        <v>893.4</v>
      </c>
      <c r="J8" s="61">
        <v>893.4</v>
      </c>
    </row>
    <row r="9" spans="1:10" ht="14.4" x14ac:dyDescent="0.3">
      <c r="A9" s="30" t="s">
        <v>151</v>
      </c>
      <c r="B9" s="61">
        <v>37.880000000000003</v>
      </c>
      <c r="C9" s="61">
        <v>38.549999999999997</v>
      </c>
      <c r="D9" s="61">
        <v>34.78</v>
      </c>
      <c r="E9" s="61">
        <v>32.93</v>
      </c>
      <c r="F9" s="61">
        <v>46.95</v>
      </c>
      <c r="G9" s="61">
        <v>73.849999999999994</v>
      </c>
      <c r="H9" s="61">
        <v>61.77</v>
      </c>
      <c r="I9" s="61">
        <v>78.44</v>
      </c>
      <c r="J9" s="61">
        <v>78.44</v>
      </c>
    </row>
    <row r="10" spans="1:10" ht="14.4" x14ac:dyDescent="0.3">
      <c r="A10" s="30" t="s">
        <v>148</v>
      </c>
      <c r="B10" s="61">
        <v>0.85</v>
      </c>
      <c r="C10" s="61">
        <v>1.06</v>
      </c>
      <c r="D10" s="61">
        <v>2.74</v>
      </c>
      <c r="E10" s="61">
        <v>0.56999999999999995</v>
      </c>
      <c r="F10" s="61">
        <v>1.1399999999999999</v>
      </c>
      <c r="G10" s="61">
        <v>1.07</v>
      </c>
      <c r="H10" s="61">
        <v>2.54</v>
      </c>
      <c r="I10" s="61"/>
      <c r="J10" s="61"/>
    </row>
    <row r="11" spans="1:10" ht="14.4" x14ac:dyDescent="0.3">
      <c r="A11" s="33" t="s">
        <v>134</v>
      </c>
      <c r="B11" s="61">
        <v>886.96</v>
      </c>
      <c r="C11" s="61">
        <v>889.35</v>
      </c>
      <c r="D11" s="61">
        <v>2067.23</v>
      </c>
      <c r="E11" s="61">
        <v>2357.54</v>
      </c>
      <c r="F11" s="61">
        <v>3181.56</v>
      </c>
      <c r="G11" s="61">
        <v>3454.68</v>
      </c>
      <c r="H11" s="61">
        <v>3338.56</v>
      </c>
      <c r="I11" s="61">
        <v>3484.71</v>
      </c>
      <c r="J11" s="61">
        <v>3484.71</v>
      </c>
    </row>
    <row r="12" spans="1:10" ht="14.4" x14ac:dyDescent="0.3">
      <c r="A12" s="30" t="s">
        <v>74</v>
      </c>
      <c r="B12" s="61">
        <v>272.54000000000002</v>
      </c>
      <c r="C12" s="61">
        <v>277.95999999999998</v>
      </c>
      <c r="D12" s="61">
        <v>353.51</v>
      </c>
      <c r="E12" s="61">
        <v>309.06</v>
      </c>
      <c r="F12" s="61">
        <v>389.47</v>
      </c>
      <c r="G12" s="61">
        <v>382.12</v>
      </c>
      <c r="H12" s="61">
        <v>214.46</v>
      </c>
      <c r="I12" s="61">
        <v>221.24</v>
      </c>
      <c r="J12" s="61">
        <v>221.24</v>
      </c>
    </row>
    <row r="13" spans="1:10" ht="14.4" x14ac:dyDescent="0.3">
      <c r="A13" s="30" t="s">
        <v>75</v>
      </c>
      <c r="B13" s="61">
        <v>-33.03</v>
      </c>
      <c r="C13" s="61">
        <v>-51.25</v>
      </c>
      <c r="D13" s="61">
        <v>-73.27</v>
      </c>
      <c r="E13" s="61">
        <v>-83.77</v>
      </c>
      <c r="F13" s="61">
        <v>-108.16</v>
      </c>
      <c r="G13" s="61">
        <v>-116.29</v>
      </c>
      <c r="H13" s="61">
        <v>-90.12</v>
      </c>
      <c r="I13" s="61">
        <v>-89.75</v>
      </c>
      <c r="J13" s="61">
        <v>-89.75</v>
      </c>
    </row>
    <row r="14" spans="1:10" ht="14.4" x14ac:dyDescent="0.3">
      <c r="A14" s="33" t="s">
        <v>76</v>
      </c>
      <c r="B14" s="61">
        <v>239.51</v>
      </c>
      <c r="C14" s="61">
        <v>226.72</v>
      </c>
      <c r="D14" s="61">
        <v>280.24</v>
      </c>
      <c r="E14" s="61">
        <v>225.29</v>
      </c>
      <c r="F14" s="61">
        <v>281.31</v>
      </c>
      <c r="G14" s="61">
        <v>265.83</v>
      </c>
      <c r="H14" s="61">
        <v>124.34</v>
      </c>
      <c r="I14" s="61">
        <v>131.49</v>
      </c>
      <c r="J14" s="61">
        <v>131.49</v>
      </c>
    </row>
    <row r="15" spans="1:10" ht="14.4" x14ac:dyDescent="0.3">
      <c r="A15" s="30" t="s">
        <v>77</v>
      </c>
      <c r="B15" s="61">
        <v>6.91</v>
      </c>
      <c r="C15" s="61">
        <v>6.91</v>
      </c>
      <c r="D15" s="61">
        <v>6.91</v>
      </c>
      <c r="E15" s="61">
        <v>6.91</v>
      </c>
      <c r="F15" s="61">
        <v>40.21</v>
      </c>
      <c r="G15" s="61">
        <v>100.23</v>
      </c>
      <c r="H15" s="61">
        <v>100.23</v>
      </c>
      <c r="I15" s="61">
        <v>100.23</v>
      </c>
      <c r="J15" s="61">
        <v>100.23</v>
      </c>
    </row>
    <row r="16" spans="1:10" ht="14.4" x14ac:dyDescent="0.3">
      <c r="A16" s="30" t="s">
        <v>78</v>
      </c>
      <c r="B16" s="61">
        <v>2.13</v>
      </c>
      <c r="C16" s="61">
        <v>7.17</v>
      </c>
      <c r="D16" s="61">
        <v>7.67</v>
      </c>
      <c r="E16" s="61">
        <v>6.66</v>
      </c>
      <c r="F16" s="61">
        <v>20.91</v>
      </c>
      <c r="G16" s="61">
        <v>24.6</v>
      </c>
      <c r="H16" s="61">
        <v>17.239999999999998</v>
      </c>
      <c r="I16" s="61">
        <v>9.8800000000000008</v>
      </c>
      <c r="J16" s="61">
        <v>9.8800000000000008</v>
      </c>
    </row>
    <row r="17" spans="1:10" ht="14.4" x14ac:dyDescent="0.3">
      <c r="A17" s="30" t="s">
        <v>164</v>
      </c>
      <c r="B17" s="61"/>
      <c r="C17" s="61"/>
      <c r="D17" s="61"/>
      <c r="E17" s="61"/>
      <c r="F17" s="61"/>
      <c r="G17" s="61"/>
      <c r="H17" s="61">
        <v>3.07</v>
      </c>
      <c r="I17" s="61">
        <v>1602.54</v>
      </c>
      <c r="J17" s="61">
        <v>1602.54</v>
      </c>
    </row>
    <row r="18" spans="1:10" thickBot="1" x14ac:dyDescent="0.35">
      <c r="A18" s="30" t="s">
        <v>79</v>
      </c>
      <c r="B18" s="61">
        <v>37.54</v>
      </c>
      <c r="C18" s="61">
        <v>22.59</v>
      </c>
      <c r="D18" s="61">
        <v>31.26</v>
      </c>
      <c r="E18" s="61">
        <v>13.07</v>
      </c>
      <c r="F18" s="61">
        <v>13.25</v>
      </c>
      <c r="G18" s="61">
        <v>17.399999999999999</v>
      </c>
      <c r="H18" s="61">
        <v>10.97</v>
      </c>
      <c r="I18" s="61">
        <v>13.82</v>
      </c>
      <c r="J18" s="61">
        <v>13.82</v>
      </c>
    </row>
    <row r="19" spans="1:10" ht="14.4" x14ac:dyDescent="0.3">
      <c r="A19" s="32" t="s">
        <v>80</v>
      </c>
      <c r="B19" s="61">
        <v>1173.05</v>
      </c>
      <c r="C19" s="61">
        <v>1152.73</v>
      </c>
      <c r="D19" s="61">
        <v>2393.3200000000002</v>
      </c>
      <c r="E19" s="61">
        <v>2609.46</v>
      </c>
      <c r="F19" s="61">
        <v>3537.24</v>
      </c>
      <c r="G19" s="61">
        <v>3862.73</v>
      </c>
      <c r="H19" s="61">
        <v>3594.41</v>
      </c>
      <c r="I19" s="61">
        <v>5342.66</v>
      </c>
      <c r="J19" s="61">
        <v>5342.66</v>
      </c>
    </row>
    <row r="20" spans="1:10" ht="14.4" x14ac:dyDescent="0.3">
      <c r="A20" s="30" t="s">
        <v>81</v>
      </c>
      <c r="B20" s="61">
        <v>15.43</v>
      </c>
      <c r="C20" s="61">
        <v>22.17</v>
      </c>
      <c r="D20" s="61">
        <v>34.33</v>
      </c>
      <c r="E20" s="61">
        <v>49.49</v>
      </c>
      <c r="F20" s="61">
        <v>17.68</v>
      </c>
      <c r="G20" s="61">
        <v>87.92</v>
      </c>
      <c r="H20" s="61">
        <v>79.06</v>
      </c>
      <c r="I20" s="61">
        <v>84.03</v>
      </c>
      <c r="J20" s="61">
        <v>84.03</v>
      </c>
    </row>
    <row r="21" spans="1:10" ht="15.75" customHeight="1" x14ac:dyDescent="0.3">
      <c r="A21" s="30" t="s">
        <v>82</v>
      </c>
      <c r="B21" s="61">
        <v>48.57</v>
      </c>
      <c r="C21" s="61">
        <v>65.72</v>
      </c>
      <c r="D21" s="61">
        <v>95.3</v>
      </c>
      <c r="E21" s="61">
        <v>111.71</v>
      </c>
      <c r="F21" s="61">
        <v>200.44</v>
      </c>
      <c r="G21" s="61">
        <v>242.34</v>
      </c>
      <c r="H21" s="61">
        <v>187.08</v>
      </c>
      <c r="I21" s="61">
        <v>256.3</v>
      </c>
      <c r="J21" s="61">
        <v>256.3</v>
      </c>
    </row>
    <row r="22" spans="1:10" ht="15.75" customHeight="1" x14ac:dyDescent="0.3">
      <c r="A22" s="30" t="s">
        <v>83</v>
      </c>
      <c r="B22" s="61">
        <v>15.8</v>
      </c>
      <c r="C22" s="61">
        <v>20.54</v>
      </c>
      <c r="D22" s="61">
        <v>46.53</v>
      </c>
      <c r="E22" s="61">
        <v>43.63</v>
      </c>
      <c r="F22" s="61">
        <v>41.69</v>
      </c>
      <c r="G22" s="61">
        <v>50.27</v>
      </c>
      <c r="H22" s="61">
        <v>35.67</v>
      </c>
      <c r="I22" s="61">
        <v>34.43</v>
      </c>
      <c r="J22" s="61">
        <v>34.43</v>
      </c>
    </row>
    <row r="23" spans="1:10" ht="15.75" customHeight="1" x14ac:dyDescent="0.3">
      <c r="A23" s="30" t="s">
        <v>152</v>
      </c>
      <c r="B23" s="61"/>
      <c r="C23" s="61"/>
      <c r="D23" s="61"/>
      <c r="E23" s="61"/>
      <c r="F23" s="61"/>
      <c r="G23" s="61"/>
      <c r="H23" s="61">
        <v>15.28</v>
      </c>
      <c r="I23" s="61">
        <v>23.39</v>
      </c>
      <c r="J23" s="61">
        <v>23.39</v>
      </c>
    </row>
    <row r="24" spans="1:10" ht="15.75" customHeight="1" x14ac:dyDescent="0.3">
      <c r="A24" s="33" t="s">
        <v>135</v>
      </c>
      <c r="B24" s="61">
        <v>79.8</v>
      </c>
      <c r="C24" s="61">
        <v>108.43</v>
      </c>
      <c r="D24" s="61">
        <v>176.16</v>
      </c>
      <c r="E24" s="61">
        <v>204.83</v>
      </c>
      <c r="F24" s="61">
        <v>259.81</v>
      </c>
      <c r="G24" s="61">
        <v>380.53</v>
      </c>
      <c r="H24" s="61">
        <v>317.08999999999997</v>
      </c>
      <c r="I24" s="61">
        <v>398.13</v>
      </c>
      <c r="J24" s="61">
        <v>398.13</v>
      </c>
    </row>
    <row r="25" spans="1:10" ht="15.75" customHeight="1" x14ac:dyDescent="0.3">
      <c r="A25" s="30" t="s">
        <v>84</v>
      </c>
      <c r="B25" s="61">
        <v>162.27000000000001</v>
      </c>
      <c r="C25" s="61">
        <v>151.4</v>
      </c>
      <c r="D25" s="61">
        <v>173.39</v>
      </c>
      <c r="E25" s="61">
        <v>139.32</v>
      </c>
      <c r="F25" s="61">
        <v>209.18</v>
      </c>
      <c r="G25" s="61">
        <v>178.69</v>
      </c>
      <c r="H25" s="61">
        <v>160.62</v>
      </c>
      <c r="I25" s="61">
        <v>151.36000000000001</v>
      </c>
      <c r="J25" s="61">
        <v>151.36000000000001</v>
      </c>
    </row>
    <row r="26" spans="1:10" ht="15.75" customHeight="1" thickBot="1" x14ac:dyDescent="0.35">
      <c r="A26" s="30" t="s">
        <v>85</v>
      </c>
      <c r="B26" s="61">
        <v>12.04</v>
      </c>
      <c r="C26" s="61">
        <v>17.14</v>
      </c>
      <c r="D26" s="61">
        <v>20.059999999999999</v>
      </c>
      <c r="E26" s="61">
        <v>22.94</v>
      </c>
      <c r="F26" s="61">
        <v>29.51</v>
      </c>
      <c r="G26" s="61">
        <v>21.85</v>
      </c>
      <c r="H26" s="61">
        <v>26.02</v>
      </c>
      <c r="I26" s="61">
        <v>42.01</v>
      </c>
      <c r="J26" s="61">
        <v>42.01</v>
      </c>
    </row>
    <row r="27" spans="1:10" ht="15.75" customHeight="1" x14ac:dyDescent="0.3">
      <c r="A27" s="32" t="s">
        <v>86</v>
      </c>
      <c r="B27" s="61">
        <v>254.11</v>
      </c>
      <c r="C27" s="61">
        <v>276.95999999999998</v>
      </c>
      <c r="D27" s="61">
        <v>369.61</v>
      </c>
      <c r="E27" s="61">
        <v>367.09</v>
      </c>
      <c r="F27" s="61">
        <v>498.5</v>
      </c>
      <c r="G27" s="61">
        <v>581.08000000000004</v>
      </c>
      <c r="H27" s="61">
        <v>503.73</v>
      </c>
      <c r="I27" s="61">
        <v>591.51</v>
      </c>
      <c r="J27" s="61">
        <v>591.51</v>
      </c>
    </row>
    <row r="28" spans="1:10" ht="15.75" customHeight="1" x14ac:dyDescent="0.3">
      <c r="A28" s="30" t="s">
        <v>165</v>
      </c>
      <c r="B28" s="61">
        <v>1465.4</v>
      </c>
      <c r="C28" s="61">
        <v>1465.4</v>
      </c>
      <c r="D28" s="61"/>
      <c r="E28" s="61"/>
      <c r="F28" s="61"/>
      <c r="G28" s="61"/>
      <c r="H28" s="61"/>
      <c r="I28" s="61"/>
      <c r="J28" s="61"/>
    </row>
    <row r="29" spans="1:10" ht="15.75" customHeight="1" x14ac:dyDescent="0.3">
      <c r="A29" s="30" t="s">
        <v>166</v>
      </c>
      <c r="B29" s="61"/>
      <c r="C29" s="61">
        <v>4.93</v>
      </c>
      <c r="D29" s="61"/>
      <c r="E29" s="61"/>
      <c r="F29" s="61"/>
      <c r="G29" s="61"/>
      <c r="H29" s="61"/>
      <c r="I29" s="61"/>
      <c r="J29" s="61"/>
    </row>
    <row r="30" spans="1:10" ht="15.75" customHeight="1" x14ac:dyDescent="0.3">
      <c r="A30" s="33" t="s">
        <v>153</v>
      </c>
      <c r="B30" s="61">
        <v>1465.4</v>
      </c>
      <c r="C30" s="61">
        <v>1470.33</v>
      </c>
      <c r="D30" s="61"/>
      <c r="E30" s="61"/>
      <c r="F30" s="61"/>
      <c r="G30" s="61"/>
      <c r="H30" s="61"/>
      <c r="I30" s="61"/>
      <c r="J30" s="61"/>
    </row>
    <row r="31" spans="1:10" ht="15.75" customHeight="1" x14ac:dyDescent="0.3">
      <c r="A31" s="30" t="s">
        <v>145</v>
      </c>
      <c r="B31" s="61">
        <v>0</v>
      </c>
      <c r="C31" s="61">
        <v>0</v>
      </c>
      <c r="D31" s="61">
        <v>0.01</v>
      </c>
      <c r="E31" s="61">
        <v>0.01</v>
      </c>
      <c r="F31" s="61">
        <v>0.01</v>
      </c>
      <c r="G31" s="61">
        <v>0.01</v>
      </c>
      <c r="H31" s="61">
        <v>0.01</v>
      </c>
      <c r="I31" s="61">
        <v>0.01</v>
      </c>
      <c r="J31" s="61">
        <v>0.01</v>
      </c>
    </row>
    <row r="32" spans="1:10" ht="15.75" customHeight="1" x14ac:dyDescent="0.3">
      <c r="A32" s="30" t="s">
        <v>87</v>
      </c>
      <c r="B32" s="61">
        <v>236.68</v>
      </c>
      <c r="C32" s="61">
        <v>252.21</v>
      </c>
      <c r="D32" s="61">
        <v>4229.78</v>
      </c>
      <c r="E32" s="61">
        <v>4574.93</v>
      </c>
      <c r="F32" s="61">
        <v>5059.53</v>
      </c>
      <c r="G32" s="61">
        <v>5407.72</v>
      </c>
      <c r="H32" s="61">
        <v>5241.95</v>
      </c>
      <c r="I32" s="61">
        <v>5039.4399999999996</v>
      </c>
      <c r="J32" s="61">
        <v>5039.4399999999996</v>
      </c>
    </row>
    <row r="33" spans="1:10" ht="15.75" customHeight="1" x14ac:dyDescent="0.3">
      <c r="A33" s="30" t="s">
        <v>88</v>
      </c>
      <c r="B33" s="61">
        <v>-782.38</v>
      </c>
      <c r="C33" s="61">
        <v>-845.36</v>
      </c>
      <c r="D33" s="61">
        <v>-2206.73</v>
      </c>
      <c r="E33" s="61">
        <v>-2335.0500000000002</v>
      </c>
      <c r="F33" s="61">
        <v>-2018.61</v>
      </c>
      <c r="G33" s="61">
        <v>-2114.66</v>
      </c>
      <c r="H33" s="61">
        <v>-2150.27</v>
      </c>
      <c r="I33" s="61">
        <v>-288.16000000000003</v>
      </c>
      <c r="J33" s="61">
        <v>-288.16000000000003</v>
      </c>
    </row>
    <row r="34" spans="1:10" ht="15.75" customHeight="1" x14ac:dyDescent="0.3">
      <c r="A34" s="30" t="s">
        <v>89</v>
      </c>
      <c r="B34" s="61">
        <v>-0.77</v>
      </c>
      <c r="C34" s="61">
        <v>-1.42</v>
      </c>
      <c r="D34" s="61">
        <v>0.65</v>
      </c>
      <c r="E34" s="61">
        <v>2.48</v>
      </c>
      <c r="F34" s="61">
        <v>-2.1800000000000002</v>
      </c>
      <c r="G34" s="61">
        <v>-11.42</v>
      </c>
      <c r="H34" s="61">
        <v>-1.01</v>
      </c>
      <c r="I34" s="61">
        <v>-0.13</v>
      </c>
      <c r="J34" s="61">
        <v>-0.13</v>
      </c>
    </row>
    <row r="35" spans="1:10" ht="15.75" customHeight="1" thickBot="1" x14ac:dyDescent="0.35">
      <c r="A35" s="33" t="s">
        <v>90</v>
      </c>
      <c r="B35" s="61">
        <v>-546.46</v>
      </c>
      <c r="C35" s="61">
        <v>-594.55999999999995</v>
      </c>
      <c r="D35" s="61">
        <v>2023.71</v>
      </c>
      <c r="E35" s="61">
        <v>2242.37</v>
      </c>
      <c r="F35" s="61">
        <v>3038.74</v>
      </c>
      <c r="G35" s="61">
        <v>3281.65</v>
      </c>
      <c r="H35" s="61">
        <v>3090.68</v>
      </c>
      <c r="I35" s="61">
        <v>4751.1499999999996</v>
      </c>
      <c r="J35" s="61">
        <v>4751.1499999999996</v>
      </c>
    </row>
    <row r="36" spans="1:10" ht="15.75" customHeight="1" thickBot="1" x14ac:dyDescent="0.35">
      <c r="A36" s="32" t="s">
        <v>91</v>
      </c>
      <c r="B36" s="61">
        <v>918.94</v>
      </c>
      <c r="C36" s="61">
        <v>875.77</v>
      </c>
      <c r="D36" s="61">
        <v>2023.71</v>
      </c>
      <c r="E36" s="61">
        <v>2242.37</v>
      </c>
      <c r="F36" s="61">
        <v>3038.74</v>
      </c>
      <c r="G36" s="61">
        <v>3281.65</v>
      </c>
      <c r="H36" s="61">
        <v>3090.68</v>
      </c>
      <c r="I36" s="61">
        <v>4751.1499999999996</v>
      </c>
      <c r="J36" s="61">
        <v>4751.1499999999996</v>
      </c>
    </row>
    <row r="37" spans="1:10" ht="15.75" customHeight="1" x14ac:dyDescent="0.3">
      <c r="A37" s="32" t="s">
        <v>92</v>
      </c>
      <c r="B37" s="61">
        <v>1173.05</v>
      </c>
      <c r="C37" s="61">
        <v>1152.73</v>
      </c>
      <c r="D37" s="61">
        <v>2393.3200000000002</v>
      </c>
      <c r="E37" s="61">
        <v>2609.46</v>
      </c>
      <c r="F37" s="61">
        <v>3537.24</v>
      </c>
      <c r="G37" s="61">
        <v>3862.73</v>
      </c>
      <c r="H37" s="61">
        <v>3594.41</v>
      </c>
      <c r="I37" s="61">
        <v>5342.66</v>
      </c>
      <c r="J37" s="61">
        <v>5342.66</v>
      </c>
    </row>
    <row r="38" spans="1:10" ht="15.75" customHeight="1" x14ac:dyDescent="0.3">
      <c r="A38" s="31" t="s">
        <v>64</v>
      </c>
      <c r="B38" s="61"/>
      <c r="C38" s="61"/>
      <c r="D38" s="61"/>
      <c r="E38" s="61"/>
      <c r="F38" s="61"/>
      <c r="G38" s="61"/>
      <c r="H38" s="61"/>
      <c r="I38" s="61"/>
      <c r="J38" s="61"/>
    </row>
    <row r="39" spans="1:10" ht="15.75" customHeight="1" x14ac:dyDescent="0.3">
      <c r="A39" s="30" t="s">
        <v>93</v>
      </c>
      <c r="B39" s="61">
        <v>127.27</v>
      </c>
      <c r="C39" s="61"/>
      <c r="D39" s="61">
        <v>572.62</v>
      </c>
      <c r="E39" s="61">
        <v>628.51</v>
      </c>
      <c r="F39" s="61">
        <v>658.14</v>
      </c>
      <c r="G39" s="61">
        <v>683.87</v>
      </c>
      <c r="H39" s="61">
        <v>678.98</v>
      </c>
      <c r="I39" s="61">
        <v>678.24</v>
      </c>
      <c r="J39" s="61">
        <v>678.24</v>
      </c>
    </row>
    <row r="40" spans="1:10" ht="15.75" customHeight="1" x14ac:dyDescent="0.3">
      <c r="A40" s="30" t="s">
        <v>94</v>
      </c>
      <c r="B40" s="61">
        <v>-4.3099999999999996</v>
      </c>
      <c r="C40" s="61">
        <v>-4.67</v>
      </c>
      <c r="D40" s="61">
        <v>3.55</v>
      </c>
      <c r="E40" s="61">
        <v>3.58</v>
      </c>
      <c r="F40" s="61">
        <v>4.63</v>
      </c>
      <c r="G40" s="61">
        <v>4.8</v>
      </c>
      <c r="H40" s="61">
        <v>4.5599999999999996</v>
      </c>
      <c r="I40" s="61">
        <v>7.03</v>
      </c>
      <c r="J40" s="61">
        <v>7.03</v>
      </c>
    </row>
    <row r="41" spans="1:10" ht="15.75" customHeight="1" x14ac:dyDescent="0.3">
      <c r="A41" s="30" t="s">
        <v>95</v>
      </c>
      <c r="B41" s="61">
        <v>-555.5</v>
      </c>
      <c r="C41" s="61">
        <v>-608.63</v>
      </c>
      <c r="D41" s="61">
        <v>2009.13</v>
      </c>
      <c r="E41" s="61">
        <v>2228.81</v>
      </c>
      <c r="F41" s="61">
        <v>2977.63</v>
      </c>
      <c r="G41" s="61">
        <v>3156.83</v>
      </c>
      <c r="H41" s="61">
        <v>2973.22</v>
      </c>
      <c r="I41" s="61">
        <v>4641.05</v>
      </c>
      <c r="J41" s="61">
        <v>4641.05</v>
      </c>
    </row>
    <row r="42" spans="1:10" ht="15.75" customHeight="1" x14ac:dyDescent="0.3">
      <c r="A42" s="30" t="s">
        <v>96</v>
      </c>
      <c r="B42" s="61">
        <v>-4.38</v>
      </c>
      <c r="C42" s="61">
        <v>-4.78</v>
      </c>
      <c r="D42" s="61">
        <v>3.53</v>
      </c>
      <c r="E42" s="61">
        <v>3.56</v>
      </c>
      <c r="F42" s="61">
        <v>4.53</v>
      </c>
      <c r="G42" s="61">
        <v>4.62</v>
      </c>
      <c r="H42" s="61">
        <v>4.3899999999999997</v>
      </c>
      <c r="I42" s="61">
        <v>6.87</v>
      </c>
      <c r="J42" s="61">
        <v>6.87</v>
      </c>
    </row>
    <row r="43" spans="1:10" ht="15.75" customHeight="1" x14ac:dyDescent="0.3">
      <c r="A43" s="30" t="s">
        <v>97</v>
      </c>
      <c r="B43" s="61">
        <v>178.07</v>
      </c>
      <c r="C43" s="61">
        <v>171.93</v>
      </c>
      <c r="D43" s="61">
        <v>219.92</v>
      </c>
      <c r="E43" s="61">
        <v>182.95</v>
      </c>
      <c r="F43" s="61">
        <v>250.87</v>
      </c>
      <c r="G43" s="61">
        <v>228.97</v>
      </c>
      <c r="H43" s="61">
        <v>196.28</v>
      </c>
      <c r="I43" s="61">
        <v>185.79</v>
      </c>
      <c r="J43" s="61">
        <v>185.79</v>
      </c>
    </row>
    <row r="44" spans="1:10" ht="15.75" customHeight="1" x14ac:dyDescent="0.3">
      <c r="A44" s="30" t="s">
        <v>98</v>
      </c>
      <c r="B44" s="61">
        <v>-533.54999999999995</v>
      </c>
      <c r="C44" s="61">
        <v>-455.88</v>
      </c>
      <c r="D44" s="61">
        <v>-1493.43</v>
      </c>
      <c r="E44" s="61">
        <v>-1577.35</v>
      </c>
      <c r="F44" s="61">
        <v>-2229.2399999999998</v>
      </c>
      <c r="G44" s="61">
        <v>-2469.2600000000002</v>
      </c>
      <c r="H44" s="61">
        <v>-2314.8000000000002</v>
      </c>
      <c r="I44" s="61">
        <v>-2327.08</v>
      </c>
      <c r="J44" s="61">
        <v>-2327.08</v>
      </c>
    </row>
    <row r="45" spans="1:10" ht="15.75" customHeight="1" x14ac:dyDescent="0.3">
      <c r="A45" s="30" t="s">
        <v>136</v>
      </c>
      <c r="B45" s="61">
        <v>42.06</v>
      </c>
      <c r="C45" s="61">
        <v>0.78</v>
      </c>
      <c r="D45" s="61">
        <v>10.14</v>
      </c>
      <c r="E45" s="61">
        <v>0.16</v>
      </c>
      <c r="F45" s="61">
        <v>2.37</v>
      </c>
      <c r="G45" s="61">
        <v>7.58</v>
      </c>
      <c r="H45" s="61">
        <v>10.34</v>
      </c>
      <c r="I45" s="61">
        <v>3.2</v>
      </c>
      <c r="J45" s="61">
        <v>3.2</v>
      </c>
    </row>
    <row r="46" spans="1:10" ht="15.75" customHeight="1" x14ac:dyDescent="0.3">
      <c r="A46" s="30" t="s">
        <v>99</v>
      </c>
      <c r="B46" s="61"/>
      <c r="C46" s="61">
        <v>1797</v>
      </c>
      <c r="D46" s="61">
        <v>2217</v>
      </c>
      <c r="E46" s="61">
        <v>2545</v>
      </c>
      <c r="F46" s="61">
        <v>3225</v>
      </c>
      <c r="G46" s="61">
        <v>3987</v>
      </c>
      <c r="H46" s="61">
        <v>4014</v>
      </c>
      <c r="I46" s="61">
        <v>4666</v>
      </c>
      <c r="J46" s="61">
        <v>4666</v>
      </c>
    </row>
    <row r="47" spans="1:10" ht="15.75" customHeight="1" x14ac:dyDescent="0.3"/>
    <row r="48" spans="1:10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</sheetData>
  <mergeCells count="1">
    <mergeCell ref="A1:J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67"/>
  <sheetViews>
    <sheetView tabSelected="1" workbookViewId="0">
      <selection activeCell="B5" sqref="B5:E7"/>
    </sheetView>
  </sheetViews>
  <sheetFormatPr baseColWidth="10" defaultColWidth="12.5546875" defaultRowHeight="15" customHeight="1" x14ac:dyDescent="0.3"/>
  <cols>
    <col min="1" max="1" width="51.6640625" customWidth="1"/>
    <col min="2" max="14" width="10.5546875" customWidth="1"/>
  </cols>
  <sheetData>
    <row r="1" spans="1:10" thickBot="1" x14ac:dyDescent="0.35">
      <c r="A1" s="59"/>
      <c r="B1" s="59"/>
      <c r="C1" s="59"/>
      <c r="D1" s="59"/>
      <c r="E1" s="59"/>
      <c r="F1" s="59"/>
      <c r="G1" s="59"/>
      <c r="H1" s="59"/>
      <c r="I1" s="59"/>
      <c r="J1" s="59"/>
    </row>
    <row r="2" spans="1:10" thickBot="1" x14ac:dyDescent="0.35">
      <c r="A2" s="27" t="s">
        <v>100</v>
      </c>
      <c r="B2" s="28">
        <v>43100</v>
      </c>
      <c r="C2" s="28">
        <v>43465</v>
      </c>
      <c r="D2" s="28">
        <v>43830</v>
      </c>
      <c r="E2" s="28">
        <v>44196</v>
      </c>
      <c r="F2" s="28">
        <v>44561</v>
      </c>
      <c r="G2" s="28">
        <v>44926</v>
      </c>
      <c r="H2" s="28">
        <v>45291</v>
      </c>
      <c r="I2" s="28">
        <v>45657</v>
      </c>
      <c r="J2" s="29" t="s">
        <v>42</v>
      </c>
    </row>
    <row r="3" spans="1:10" ht="14.4" x14ac:dyDescent="0.3">
      <c r="A3" s="26"/>
      <c r="B3" s="60"/>
      <c r="C3" s="60"/>
      <c r="D3" s="60"/>
      <c r="E3" s="60"/>
      <c r="F3" s="60"/>
      <c r="G3" s="60"/>
      <c r="H3" s="60"/>
      <c r="I3" s="60"/>
      <c r="J3" s="60"/>
    </row>
    <row r="4" spans="1:10" ht="14.4" x14ac:dyDescent="0.3">
      <c r="A4" s="33" t="s">
        <v>59</v>
      </c>
      <c r="B4" s="61">
        <v>-130.04</v>
      </c>
      <c r="C4" s="61">
        <v>-62.97</v>
      </c>
      <c r="D4" s="61">
        <v>-1361.37</v>
      </c>
      <c r="E4" s="61">
        <v>-128.32</v>
      </c>
      <c r="F4" s="61">
        <v>316.44</v>
      </c>
      <c r="G4" s="61">
        <v>-96.05</v>
      </c>
      <c r="H4" s="61">
        <v>-35.61</v>
      </c>
      <c r="I4" s="61">
        <v>1862.11</v>
      </c>
      <c r="J4" s="61">
        <v>1862.11</v>
      </c>
    </row>
    <row r="5" spans="1:10" ht="14.4" x14ac:dyDescent="0.3">
      <c r="A5" s="30" t="s">
        <v>137</v>
      </c>
      <c r="B5" s="61">
        <v>14.64</v>
      </c>
      <c r="C5" s="61">
        <v>20.16</v>
      </c>
      <c r="D5" s="61">
        <v>26.29</v>
      </c>
      <c r="E5" s="61">
        <v>35.99</v>
      </c>
      <c r="F5" s="61">
        <v>26.2</v>
      </c>
      <c r="G5" s="61">
        <v>21.59</v>
      </c>
      <c r="H5" s="61">
        <v>14.11</v>
      </c>
      <c r="I5" s="61">
        <v>13.87</v>
      </c>
      <c r="J5" s="61">
        <v>13.87</v>
      </c>
    </row>
    <row r="6" spans="1:10" ht="14.4" x14ac:dyDescent="0.3">
      <c r="A6" s="30" t="s">
        <v>45</v>
      </c>
      <c r="B6" s="61">
        <v>1.5</v>
      </c>
      <c r="C6" s="61">
        <v>0.7</v>
      </c>
      <c r="D6" s="61">
        <v>1.5</v>
      </c>
      <c r="E6" s="61">
        <v>1</v>
      </c>
      <c r="F6" s="61">
        <v>1.3</v>
      </c>
      <c r="G6" s="61">
        <v>24.9</v>
      </c>
      <c r="H6" s="61">
        <v>7.4</v>
      </c>
      <c r="I6" s="61">
        <v>7.4</v>
      </c>
      <c r="J6" s="61">
        <v>7.4</v>
      </c>
    </row>
    <row r="7" spans="1:10" ht="14.4" x14ac:dyDescent="0.3">
      <c r="A7" s="33" t="s">
        <v>138</v>
      </c>
      <c r="B7" s="61">
        <v>16.14</v>
      </c>
      <c r="C7" s="61">
        <v>20.86</v>
      </c>
      <c r="D7" s="61">
        <v>27.79</v>
      </c>
      <c r="E7" s="61">
        <v>36.99</v>
      </c>
      <c r="F7" s="61">
        <v>27.5</v>
      </c>
      <c r="G7" s="61">
        <v>46.49</v>
      </c>
      <c r="H7" s="61">
        <v>21.51</v>
      </c>
      <c r="I7" s="61">
        <v>21.27</v>
      </c>
      <c r="J7" s="61">
        <v>21.27</v>
      </c>
    </row>
    <row r="8" spans="1:10" ht="14.4" x14ac:dyDescent="0.3">
      <c r="A8" s="30" t="s">
        <v>101</v>
      </c>
      <c r="B8" s="61"/>
      <c r="C8" s="61"/>
      <c r="D8" s="61"/>
      <c r="E8" s="61"/>
      <c r="F8" s="61">
        <v>5.91</v>
      </c>
      <c r="G8" s="61">
        <v>-0.64</v>
      </c>
      <c r="H8" s="61">
        <v>-21.9</v>
      </c>
      <c r="I8" s="61">
        <v>-29.02</v>
      </c>
      <c r="J8" s="61">
        <v>-29.02</v>
      </c>
    </row>
    <row r="9" spans="1:10" ht="14.4" x14ac:dyDescent="0.3">
      <c r="A9" s="30" t="s">
        <v>139</v>
      </c>
      <c r="B9" s="61"/>
      <c r="C9" s="61"/>
      <c r="D9" s="61"/>
      <c r="E9" s="61"/>
      <c r="F9" s="61"/>
      <c r="G9" s="61"/>
      <c r="H9" s="61">
        <v>117.32</v>
      </c>
      <c r="I9" s="61"/>
      <c r="J9" s="61"/>
    </row>
    <row r="10" spans="1:10" ht="14.4" x14ac:dyDescent="0.3">
      <c r="A10" s="30" t="s">
        <v>140</v>
      </c>
      <c r="B10" s="61">
        <v>28.8</v>
      </c>
      <c r="C10" s="61">
        <v>14.86</v>
      </c>
      <c r="D10" s="61">
        <v>1377.78</v>
      </c>
      <c r="E10" s="61">
        <v>321.02</v>
      </c>
      <c r="F10" s="61">
        <v>415.38</v>
      </c>
      <c r="G10" s="61">
        <v>497.12</v>
      </c>
      <c r="H10" s="61">
        <v>647.86</v>
      </c>
      <c r="I10" s="61">
        <v>765.8</v>
      </c>
      <c r="J10" s="61">
        <v>765.8</v>
      </c>
    </row>
    <row r="11" spans="1:10" ht="14.4" x14ac:dyDescent="0.3">
      <c r="A11" s="30" t="s">
        <v>103</v>
      </c>
      <c r="B11" s="61">
        <v>0.65</v>
      </c>
      <c r="C11" s="61">
        <v>1.03</v>
      </c>
      <c r="D11" s="61">
        <v>-3.99</v>
      </c>
      <c r="E11" s="61">
        <v>11.08</v>
      </c>
      <c r="F11" s="61">
        <v>49</v>
      </c>
      <c r="G11" s="61">
        <v>-17.2</v>
      </c>
      <c r="H11" s="61">
        <v>8.4</v>
      </c>
      <c r="I11" s="61">
        <v>-1598.11</v>
      </c>
      <c r="J11" s="61">
        <v>-1598.11</v>
      </c>
    </row>
    <row r="12" spans="1:10" ht="14.4" x14ac:dyDescent="0.3">
      <c r="A12" s="30" t="s">
        <v>141</v>
      </c>
      <c r="B12" s="61">
        <v>-47.83</v>
      </c>
      <c r="C12" s="61">
        <v>-86.09</v>
      </c>
      <c r="D12" s="61">
        <v>-94.22</v>
      </c>
      <c r="E12" s="61">
        <v>-253.17</v>
      </c>
      <c r="F12" s="61">
        <v>-88.86</v>
      </c>
      <c r="G12" s="61">
        <v>-28.86</v>
      </c>
      <c r="H12" s="61">
        <v>-80.78</v>
      </c>
      <c r="I12" s="61">
        <v>-128.94999999999999</v>
      </c>
      <c r="J12" s="61">
        <v>-128.94999999999999</v>
      </c>
    </row>
    <row r="13" spans="1:10" ht="14.4" x14ac:dyDescent="0.3">
      <c r="A13" s="30" t="s">
        <v>142</v>
      </c>
      <c r="B13" s="61">
        <v>11.97</v>
      </c>
      <c r="C13" s="61">
        <v>6.53</v>
      </c>
      <c r="D13" s="61">
        <v>11.64</v>
      </c>
      <c r="E13" s="61">
        <v>15.72</v>
      </c>
      <c r="F13" s="61">
        <v>-33.450000000000003</v>
      </c>
      <c r="G13" s="61">
        <v>70.78</v>
      </c>
      <c r="H13" s="61">
        <v>-9.26</v>
      </c>
      <c r="I13" s="61">
        <v>3.83</v>
      </c>
      <c r="J13" s="61">
        <v>3.83</v>
      </c>
    </row>
    <row r="14" spans="1:10" thickBot="1" x14ac:dyDescent="0.35">
      <c r="A14" s="30" t="s">
        <v>102</v>
      </c>
      <c r="B14" s="61">
        <v>17.399999999999999</v>
      </c>
      <c r="C14" s="61">
        <v>45.42</v>
      </c>
      <c r="D14" s="61">
        <v>43.03</v>
      </c>
      <c r="E14" s="61">
        <v>25.51</v>
      </c>
      <c r="F14" s="61">
        <v>60.99</v>
      </c>
      <c r="G14" s="61">
        <v>-2.4500000000000002</v>
      </c>
      <c r="H14" s="61">
        <v>-34.57</v>
      </c>
      <c r="I14" s="61">
        <v>67.680000000000007</v>
      </c>
      <c r="J14" s="61">
        <v>67.680000000000007</v>
      </c>
    </row>
    <row r="15" spans="1:10" ht="14.4" x14ac:dyDescent="0.3">
      <c r="A15" s="32" t="s">
        <v>104</v>
      </c>
      <c r="B15" s="61">
        <v>-102.91</v>
      </c>
      <c r="C15" s="61">
        <v>-60.37</v>
      </c>
      <c r="D15" s="61">
        <v>0.66</v>
      </c>
      <c r="E15" s="61">
        <v>28.83</v>
      </c>
      <c r="F15" s="61">
        <v>752.91</v>
      </c>
      <c r="G15" s="61">
        <v>469.2</v>
      </c>
      <c r="H15" s="61">
        <v>612.96</v>
      </c>
      <c r="I15" s="61">
        <v>964.59</v>
      </c>
      <c r="J15" s="61">
        <v>964.59</v>
      </c>
    </row>
    <row r="16" spans="1:10" ht="14.4" x14ac:dyDescent="0.3">
      <c r="A16" s="34" t="s">
        <v>143</v>
      </c>
      <c r="B16" s="61">
        <v>-18.46</v>
      </c>
      <c r="C16" s="61">
        <v>-34.14</v>
      </c>
      <c r="D16" s="61">
        <v>-39.549999999999997</v>
      </c>
      <c r="E16" s="61">
        <v>-211.94</v>
      </c>
      <c r="F16" s="61">
        <v>-61.32</v>
      </c>
      <c r="G16" s="61">
        <v>39.47</v>
      </c>
      <c r="H16" s="61">
        <v>-124.61</v>
      </c>
      <c r="I16" s="61">
        <v>-57.44</v>
      </c>
      <c r="J16" s="61">
        <v>-57.44</v>
      </c>
    </row>
    <row r="17" spans="1:10" ht="14.4" x14ac:dyDescent="0.3">
      <c r="A17" s="30" t="s">
        <v>105</v>
      </c>
      <c r="B17" s="61">
        <v>-41.19</v>
      </c>
      <c r="C17" s="61">
        <v>-22.19</v>
      </c>
      <c r="D17" s="61">
        <v>-33.78</v>
      </c>
      <c r="E17" s="61">
        <v>-17.399999999999999</v>
      </c>
      <c r="F17" s="61">
        <v>-9.0299999999999994</v>
      </c>
      <c r="G17" s="61">
        <v>-28.98</v>
      </c>
      <c r="H17" s="61">
        <v>-8.06</v>
      </c>
      <c r="I17" s="61">
        <v>-24.61</v>
      </c>
      <c r="J17" s="61">
        <v>-24.61</v>
      </c>
    </row>
    <row r="18" spans="1:10" ht="14.4" x14ac:dyDescent="0.3">
      <c r="A18" s="30" t="s">
        <v>106</v>
      </c>
      <c r="B18" s="61"/>
      <c r="C18" s="61"/>
      <c r="D18" s="61"/>
      <c r="E18" s="61"/>
      <c r="F18" s="61">
        <v>-36.909999999999997</v>
      </c>
      <c r="G18" s="61">
        <v>-86.06</v>
      </c>
      <c r="H18" s="61"/>
      <c r="I18" s="61"/>
      <c r="J18" s="61"/>
    </row>
    <row r="19" spans="1:10" ht="14.4" x14ac:dyDescent="0.3">
      <c r="A19" s="30" t="s">
        <v>107</v>
      </c>
      <c r="B19" s="61">
        <v>-17.05</v>
      </c>
      <c r="C19" s="61">
        <v>136.76</v>
      </c>
      <c r="D19" s="61">
        <v>-552.72</v>
      </c>
      <c r="E19" s="61">
        <v>-30.54</v>
      </c>
      <c r="F19" s="61">
        <v>20.09</v>
      </c>
      <c r="G19" s="61">
        <v>-13.2</v>
      </c>
      <c r="H19" s="61">
        <v>-28.93</v>
      </c>
      <c r="I19" s="61">
        <v>-196.41</v>
      </c>
      <c r="J19" s="61">
        <v>-196.41</v>
      </c>
    </row>
    <row r="20" spans="1:10" thickBot="1" x14ac:dyDescent="0.35">
      <c r="A20" s="30" t="s">
        <v>108</v>
      </c>
      <c r="B20" s="61">
        <v>1</v>
      </c>
      <c r="C20" s="61">
        <v>-0.5</v>
      </c>
      <c r="D20" s="61"/>
      <c r="E20" s="61">
        <v>0.32</v>
      </c>
      <c r="F20" s="61"/>
      <c r="G20" s="61"/>
      <c r="H20" s="61"/>
      <c r="I20" s="61"/>
      <c r="J20" s="61"/>
    </row>
    <row r="21" spans="1:10" ht="15.75" customHeight="1" x14ac:dyDescent="0.3">
      <c r="A21" s="32" t="s">
        <v>109</v>
      </c>
      <c r="B21" s="61">
        <v>-57.25</v>
      </c>
      <c r="C21" s="61">
        <v>114.06</v>
      </c>
      <c r="D21" s="61">
        <v>-586.5</v>
      </c>
      <c r="E21" s="61">
        <v>-47.62</v>
      </c>
      <c r="F21" s="61">
        <v>-25.86</v>
      </c>
      <c r="G21" s="61">
        <v>-128.25</v>
      </c>
      <c r="H21" s="61">
        <v>-36.99</v>
      </c>
      <c r="I21" s="61">
        <v>-221.02</v>
      </c>
      <c r="J21" s="61">
        <v>-221.02</v>
      </c>
    </row>
    <row r="22" spans="1:10" ht="15.75" customHeight="1" x14ac:dyDescent="0.3">
      <c r="A22" s="30" t="s">
        <v>110</v>
      </c>
      <c r="B22" s="61">
        <v>0.48</v>
      </c>
      <c r="C22" s="61">
        <v>0.67</v>
      </c>
      <c r="D22" s="61">
        <v>1614.54</v>
      </c>
      <c r="E22" s="61">
        <v>78.28</v>
      </c>
      <c r="F22" s="61">
        <v>23.91</v>
      </c>
      <c r="G22" s="61">
        <v>12.88</v>
      </c>
      <c r="H22" s="61">
        <v>8.26</v>
      </c>
      <c r="I22" s="61">
        <v>22.13</v>
      </c>
      <c r="J22" s="61">
        <v>22.13</v>
      </c>
    </row>
    <row r="23" spans="1:10" ht="15.75" customHeight="1" x14ac:dyDescent="0.3">
      <c r="A23" s="30" t="s">
        <v>111</v>
      </c>
      <c r="B23" s="61"/>
      <c r="C23" s="61"/>
      <c r="D23" s="61">
        <v>-475.02</v>
      </c>
      <c r="E23" s="61">
        <v>-56.89</v>
      </c>
      <c r="F23" s="61"/>
      <c r="G23" s="61">
        <v>-161.81</v>
      </c>
      <c r="H23" s="61">
        <v>-835.02</v>
      </c>
      <c r="I23" s="61">
        <v>-990.45</v>
      </c>
      <c r="J23" s="61">
        <v>-990.45</v>
      </c>
    </row>
    <row r="24" spans="1:10" ht="15.75" customHeight="1" x14ac:dyDescent="0.3">
      <c r="A24" s="30" t="s">
        <v>162</v>
      </c>
      <c r="B24" s="61">
        <v>150</v>
      </c>
      <c r="C24" s="61"/>
      <c r="D24" s="61"/>
      <c r="E24" s="61"/>
      <c r="F24" s="61"/>
      <c r="G24" s="61"/>
      <c r="H24" s="61"/>
      <c r="I24" s="61"/>
      <c r="J24" s="61"/>
    </row>
    <row r="25" spans="1:10" ht="15.75" customHeight="1" thickBot="1" x14ac:dyDescent="0.35">
      <c r="A25" s="30" t="s">
        <v>112</v>
      </c>
      <c r="B25" s="61">
        <v>-0.22</v>
      </c>
      <c r="C25" s="61">
        <v>-2.89</v>
      </c>
      <c r="D25" s="61">
        <v>-11.33</v>
      </c>
      <c r="E25" s="61">
        <v>-1.75</v>
      </c>
      <c r="F25" s="61">
        <v>-1.75</v>
      </c>
      <c r="G25" s="61"/>
      <c r="H25" s="61"/>
      <c r="I25" s="61"/>
      <c r="J25" s="61"/>
    </row>
    <row r="26" spans="1:10" ht="15.75" customHeight="1" x14ac:dyDescent="0.3">
      <c r="A26" s="32" t="s">
        <v>113</v>
      </c>
      <c r="B26" s="61">
        <v>150.26</v>
      </c>
      <c r="C26" s="61">
        <v>-2.2200000000000002</v>
      </c>
      <c r="D26" s="61">
        <v>1128.2</v>
      </c>
      <c r="E26" s="61">
        <v>19.64</v>
      </c>
      <c r="F26" s="61">
        <v>22.16</v>
      </c>
      <c r="G26" s="61">
        <v>-148.93</v>
      </c>
      <c r="H26" s="61">
        <v>-826.76</v>
      </c>
      <c r="I26" s="61">
        <v>-968.32</v>
      </c>
      <c r="J26" s="61">
        <v>-968.32</v>
      </c>
    </row>
    <row r="27" spans="1:10" ht="15.75" customHeight="1" thickBot="1" x14ac:dyDescent="0.35">
      <c r="A27" s="30" t="s">
        <v>149</v>
      </c>
      <c r="B27" s="61">
        <v>0.15</v>
      </c>
      <c r="C27" s="61">
        <v>-0.16</v>
      </c>
      <c r="D27" s="61">
        <v>0.1</v>
      </c>
      <c r="E27" s="61">
        <v>0.33</v>
      </c>
      <c r="F27" s="61">
        <v>-1.06</v>
      </c>
      <c r="G27" s="61">
        <v>-1.43</v>
      </c>
      <c r="H27" s="61">
        <v>1.67</v>
      </c>
      <c r="I27" s="61">
        <v>-2.57</v>
      </c>
      <c r="J27" s="61">
        <v>-2.57</v>
      </c>
    </row>
    <row r="28" spans="1:10" ht="15.75" customHeight="1" x14ac:dyDescent="0.3">
      <c r="A28" s="32" t="s">
        <v>114</v>
      </c>
      <c r="B28" s="61">
        <v>-9.75</v>
      </c>
      <c r="C28" s="61">
        <v>51.32</v>
      </c>
      <c r="D28" s="61">
        <v>542.45000000000005</v>
      </c>
      <c r="E28" s="61">
        <v>1.17</v>
      </c>
      <c r="F28" s="61">
        <v>748.15</v>
      </c>
      <c r="G28" s="61">
        <v>190.6</v>
      </c>
      <c r="H28" s="61">
        <v>-249.13</v>
      </c>
      <c r="I28" s="61">
        <v>-227.31</v>
      </c>
      <c r="J28" s="61">
        <v>-227.31</v>
      </c>
    </row>
    <row r="29" spans="1:10" ht="15.75" customHeight="1" x14ac:dyDescent="0.3">
      <c r="A29" s="31" t="s">
        <v>64</v>
      </c>
      <c r="B29" s="61"/>
      <c r="C29" s="61"/>
      <c r="D29" s="61"/>
      <c r="E29" s="61"/>
      <c r="F29" s="61"/>
      <c r="G29" s="61"/>
      <c r="H29" s="61"/>
      <c r="I29" s="61"/>
      <c r="J29" s="61"/>
    </row>
    <row r="30" spans="1:10" ht="15.75" customHeight="1" x14ac:dyDescent="0.3">
      <c r="A30" s="33" t="s">
        <v>115</v>
      </c>
      <c r="B30" s="61">
        <v>-144.11000000000001</v>
      </c>
      <c r="C30" s="61">
        <v>-82.56</v>
      </c>
      <c r="D30" s="61">
        <v>-33.130000000000003</v>
      </c>
      <c r="E30" s="61">
        <v>11.43</v>
      </c>
      <c r="F30" s="61">
        <v>743.88</v>
      </c>
      <c r="G30" s="61">
        <v>440.22</v>
      </c>
      <c r="H30" s="61">
        <v>604.9</v>
      </c>
      <c r="I30" s="61">
        <v>939.99</v>
      </c>
      <c r="J30" s="61">
        <v>939.99</v>
      </c>
    </row>
    <row r="31" spans="1:10" ht="15.75" customHeight="1" x14ac:dyDescent="0.3">
      <c r="A31" s="31" t="s">
        <v>44</v>
      </c>
      <c r="B31" s="62"/>
      <c r="C31" s="62">
        <v>0.42699999999999999</v>
      </c>
      <c r="D31" s="62">
        <v>0.59899999999999998</v>
      </c>
      <c r="E31" s="62">
        <v>1.345</v>
      </c>
      <c r="F31" s="62">
        <v>64.108999999999995</v>
      </c>
      <c r="G31" s="62">
        <v>-0.40799999999999997</v>
      </c>
      <c r="H31" s="62">
        <v>0.374</v>
      </c>
      <c r="I31" s="62">
        <v>0.55400000000000005</v>
      </c>
      <c r="J31" s="62"/>
    </row>
    <row r="32" spans="1:10" ht="15.75" customHeight="1" x14ac:dyDescent="0.3">
      <c r="A32" s="31" t="s">
        <v>116</v>
      </c>
      <c r="B32" s="62">
        <v>-0.30499999999999999</v>
      </c>
      <c r="C32" s="62">
        <v>-0.109</v>
      </c>
      <c r="D32" s="62">
        <v>-2.9000000000000001E-2</v>
      </c>
      <c r="E32" s="62">
        <v>7.0000000000000001E-3</v>
      </c>
      <c r="F32" s="62">
        <v>0.28899999999999998</v>
      </c>
      <c r="G32" s="62">
        <v>0.157</v>
      </c>
      <c r="H32" s="62">
        <v>0.19800000000000001</v>
      </c>
      <c r="I32" s="62">
        <v>0.25800000000000001</v>
      </c>
      <c r="J32" s="62">
        <v>0.25800000000000001</v>
      </c>
    </row>
    <row r="33" spans="1:10" ht="15.75" customHeight="1" x14ac:dyDescent="0.3">
      <c r="A33" s="30" t="s">
        <v>117</v>
      </c>
      <c r="B33" s="61">
        <v>93.72</v>
      </c>
      <c r="C33" s="61">
        <v>83.97</v>
      </c>
      <c r="D33" s="61">
        <v>135.29</v>
      </c>
      <c r="E33" s="61">
        <v>677.74</v>
      </c>
      <c r="F33" s="61">
        <v>678.91</v>
      </c>
      <c r="G33" s="61">
        <v>1427.06</v>
      </c>
      <c r="H33" s="61">
        <v>1617.66</v>
      </c>
      <c r="I33" s="61">
        <v>1368.53</v>
      </c>
      <c r="J33" s="61">
        <v>1368.53</v>
      </c>
    </row>
    <row r="34" spans="1:10" ht="15.75" customHeight="1" x14ac:dyDescent="0.3">
      <c r="A34" s="30" t="s">
        <v>118</v>
      </c>
      <c r="B34" s="61">
        <v>83.97</v>
      </c>
      <c r="C34" s="61">
        <v>135.29</v>
      </c>
      <c r="D34" s="61">
        <v>677.74</v>
      </c>
      <c r="E34" s="61">
        <v>678.91</v>
      </c>
      <c r="F34" s="61">
        <v>1427.06</v>
      </c>
      <c r="G34" s="61">
        <v>1617.66</v>
      </c>
      <c r="H34" s="61">
        <v>1368.53</v>
      </c>
      <c r="I34" s="61">
        <v>1141.22</v>
      </c>
      <c r="J34" s="61">
        <v>1141.22</v>
      </c>
    </row>
    <row r="35" spans="1:10" ht="15.75" customHeight="1" x14ac:dyDescent="0.3">
      <c r="A35" s="30" t="s">
        <v>146</v>
      </c>
      <c r="B35" s="61"/>
      <c r="C35" s="61"/>
      <c r="D35" s="61"/>
      <c r="E35" s="61"/>
      <c r="F35" s="61">
        <v>1.49</v>
      </c>
      <c r="G35" s="61">
        <v>10.01</v>
      </c>
      <c r="H35" s="61">
        <v>19.170000000000002</v>
      </c>
      <c r="I35" s="61">
        <v>25.02</v>
      </c>
      <c r="J35" s="61">
        <v>25.02</v>
      </c>
    </row>
    <row r="36" spans="1:10" ht="15.75" customHeight="1" x14ac:dyDescent="0.3">
      <c r="A36" s="30" t="s">
        <v>119</v>
      </c>
      <c r="B36" s="61">
        <v>-1.1399999999999999</v>
      </c>
      <c r="C36" s="61">
        <v>-0.65</v>
      </c>
      <c r="D36" s="61">
        <v>-0.08</v>
      </c>
      <c r="E36" s="61">
        <v>0.02</v>
      </c>
      <c r="F36" s="61">
        <v>1.1599999999999999</v>
      </c>
      <c r="G36" s="61">
        <v>0.66</v>
      </c>
      <c r="H36" s="61">
        <v>0.9</v>
      </c>
      <c r="I36" s="61">
        <v>1.38</v>
      </c>
      <c r="J36" s="61">
        <v>1.3</v>
      </c>
    </row>
    <row r="37" spans="1:10" ht="15.75" customHeight="1" x14ac:dyDescent="0.3"/>
    <row r="38" spans="1:10" ht="15.75" customHeight="1" x14ac:dyDescent="0.3"/>
    <row r="39" spans="1:10" ht="15.75" customHeight="1" x14ac:dyDescent="0.3"/>
    <row r="40" spans="1:10" ht="15.75" customHeight="1" x14ac:dyDescent="0.3"/>
    <row r="41" spans="1:10" ht="15.75" customHeight="1" x14ac:dyDescent="0.3"/>
    <row r="42" spans="1:10" ht="15.75" customHeight="1" x14ac:dyDescent="0.3"/>
    <row r="43" spans="1:10" ht="15.75" customHeight="1" x14ac:dyDescent="0.3"/>
    <row r="44" spans="1:10" ht="15.75" customHeight="1" x14ac:dyDescent="0.3"/>
    <row r="45" spans="1:10" ht="15.75" customHeight="1" x14ac:dyDescent="0.3"/>
    <row r="46" spans="1:10" ht="15.75" customHeight="1" x14ac:dyDescent="0.3"/>
    <row r="47" spans="1:10" ht="15.75" customHeight="1" x14ac:dyDescent="0.3"/>
    <row r="48" spans="1:10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</sheetData>
  <mergeCells count="1">
    <mergeCell ref="A1:J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FCL</vt:lpstr>
      <vt:lpstr>E. RESULTADOS</vt:lpstr>
      <vt:lpstr>BALANCE</vt:lpstr>
      <vt:lpstr>FLUJO DE CAJA LIBRE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Jose Puerta Mora</dc:creator>
  <cp:lastModifiedBy>Juan José Puerta Mora</cp:lastModifiedBy>
  <dcterms:created xsi:type="dcterms:W3CDTF">2024-05-02T06:39:05Z</dcterms:created>
  <dcterms:modified xsi:type="dcterms:W3CDTF">2025-08-19T21:14:01Z</dcterms:modified>
</cp:coreProperties>
</file>