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:\.shortcut-targets-by-id\1YLq5z-D1uz2jH0dsPv74CDj0qZMTd0Rk\Unidades Compartidas\Seguimiento Acciones\VALORACIONES\2025\AGOSTO\ABDOBE\"/>
    </mc:Choice>
  </mc:AlternateContent>
  <xr:revisionPtr revIDLastSave="0" documentId="13_ncr:1_{C5AD0631-AE08-4A87-8081-579941935307}" xr6:coauthVersionLast="47" xr6:coauthVersionMax="47" xr10:uidLastSave="{00000000-0000-0000-0000-000000000000}"/>
  <bookViews>
    <workbookView xWindow="-51705" yWindow="-5385" windowWidth="26010" windowHeight="20985" activeTab="3" xr2:uid="{00000000-000D-0000-FFFF-FFFF00000000}"/>
  </bookViews>
  <sheets>
    <sheet name="FCL" sheetId="1" r:id="rId1"/>
    <sheet name="E. RESULTADOS" sheetId="2" r:id="rId2"/>
    <sheet name="BALANCE" sheetId="3" r:id="rId3"/>
    <sheet name="FLUJO DE CAJA LIBRE" sheetId="4" r:id="rId4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07BVRrkrTeHBgOKhn4ewLkoUDWHmvibmVU5RZ1l5TL4="/>
    </ext>
  </extLst>
</workbook>
</file>

<file path=xl/calcChain.xml><?xml version="1.0" encoding="utf-8"?>
<calcChain xmlns="http://schemas.openxmlformats.org/spreadsheetml/2006/main">
  <c r="L4" i="1" l="1"/>
  <c r="L5" i="1"/>
  <c r="L3" i="1"/>
  <c r="D7" i="1"/>
  <c r="D6" i="1"/>
  <c r="D5" i="1"/>
  <c r="D4" i="1"/>
  <c r="M25" i="1" l="1"/>
  <c r="G25" i="1"/>
  <c r="C25" i="1"/>
  <c r="M41" i="1"/>
  <c r="L41" i="1"/>
  <c r="K41" i="1"/>
  <c r="J41" i="1"/>
  <c r="I41" i="1"/>
  <c r="H41" i="1"/>
  <c r="G41" i="1"/>
  <c r="F41" i="1"/>
  <c r="E41" i="1"/>
  <c r="D41" i="1"/>
  <c r="C41" i="1"/>
  <c r="M33" i="1"/>
  <c r="L33" i="1"/>
  <c r="K33" i="1"/>
  <c r="J33" i="1"/>
  <c r="I33" i="1"/>
  <c r="H33" i="1"/>
  <c r="G33" i="1"/>
  <c r="F33" i="1"/>
  <c r="E33" i="1"/>
  <c r="D33" i="1"/>
  <c r="C33" i="1"/>
  <c r="L25" i="1"/>
  <c r="K25" i="1"/>
  <c r="J25" i="1"/>
  <c r="I25" i="1"/>
  <c r="H25" i="1"/>
  <c r="F25" i="1"/>
  <c r="E25" i="1"/>
  <c r="D25" i="1"/>
  <c r="M16" i="1"/>
  <c r="L16" i="1"/>
  <c r="K16" i="1"/>
  <c r="J16" i="1"/>
  <c r="I16" i="1"/>
  <c r="H16" i="1"/>
  <c r="G16" i="1"/>
  <c r="F16" i="1"/>
  <c r="E16" i="1"/>
  <c r="D16" i="1"/>
  <c r="C16" i="1"/>
  <c r="C23" i="1"/>
  <c r="C24" i="1" s="1"/>
  <c r="C31" i="1" l="1"/>
  <c r="C32" i="1" s="1"/>
  <c r="C34" i="1" s="1"/>
  <c r="C39" i="1"/>
  <c r="C40" i="1" s="1"/>
  <c r="C42" i="1" s="1"/>
  <c r="C14" i="1"/>
  <c r="C15" i="1" s="1"/>
  <c r="C17" i="1" s="1"/>
  <c r="C26" i="1"/>
  <c r="D23" i="1"/>
  <c r="D31" i="1" l="1"/>
  <c r="D32" i="1" s="1"/>
  <c r="D34" i="1" s="1"/>
  <c r="D14" i="1"/>
  <c r="D15" i="1" s="1"/>
  <c r="D17" i="1" s="1"/>
  <c r="D39" i="1"/>
  <c r="D40" i="1" s="1"/>
  <c r="D42" i="1" s="1"/>
  <c r="D24" i="1"/>
  <c r="D26" i="1" s="1"/>
  <c r="E23" i="1"/>
  <c r="E39" i="1" l="1"/>
  <c r="F39" i="1" s="1"/>
  <c r="E14" i="1"/>
  <c r="F14" i="1" s="1"/>
  <c r="E31" i="1"/>
  <c r="F31" i="1" s="1"/>
  <c r="F23" i="1"/>
  <c r="E24" i="1"/>
  <c r="E26" i="1" s="1"/>
  <c r="E40" i="1" l="1"/>
  <c r="E42" i="1" s="1"/>
  <c r="E15" i="1"/>
  <c r="E17" i="1" s="1"/>
  <c r="E32" i="1"/>
  <c r="E34" i="1" s="1"/>
  <c r="F32" i="1"/>
  <c r="F34" i="1" s="1"/>
  <c r="G31" i="1"/>
  <c r="F40" i="1"/>
  <c r="F42" i="1" s="1"/>
  <c r="G39" i="1"/>
  <c r="G14" i="1"/>
  <c r="F15" i="1"/>
  <c r="F17" i="1" s="1"/>
  <c r="F24" i="1"/>
  <c r="F26" i="1" s="1"/>
  <c r="G23" i="1"/>
  <c r="G15" i="1" l="1"/>
  <c r="G17" i="1" s="1"/>
  <c r="H14" i="1"/>
  <c r="G24" i="1"/>
  <c r="G26" i="1" s="1"/>
  <c r="H23" i="1"/>
  <c r="G40" i="1"/>
  <c r="G42" i="1" s="1"/>
  <c r="H39" i="1"/>
  <c r="G32" i="1"/>
  <c r="G34" i="1" s="1"/>
  <c r="H31" i="1"/>
  <c r="H24" i="1" l="1"/>
  <c r="H26" i="1" s="1"/>
  <c r="I23" i="1"/>
  <c r="H32" i="1"/>
  <c r="H34" i="1" s="1"/>
  <c r="I31" i="1"/>
  <c r="H40" i="1"/>
  <c r="H42" i="1" s="1"/>
  <c r="I39" i="1"/>
  <c r="H15" i="1"/>
  <c r="H17" i="1" s="1"/>
  <c r="I14" i="1"/>
  <c r="J14" i="1" l="1"/>
  <c r="I15" i="1"/>
  <c r="I17" i="1" s="1"/>
  <c r="J31" i="1"/>
  <c r="I32" i="1"/>
  <c r="I34" i="1" s="1"/>
  <c r="J39" i="1"/>
  <c r="I40" i="1"/>
  <c r="I42" i="1" s="1"/>
  <c r="J23" i="1"/>
  <c r="I24" i="1"/>
  <c r="I26" i="1" s="1"/>
  <c r="K23" i="1" l="1"/>
  <c r="J24" i="1"/>
  <c r="J26" i="1" s="1"/>
  <c r="K31" i="1"/>
  <c r="J32" i="1"/>
  <c r="J34" i="1" s="1"/>
  <c r="K39" i="1"/>
  <c r="J40" i="1"/>
  <c r="J42" i="1" s="1"/>
  <c r="J15" i="1"/>
  <c r="J17" i="1" s="1"/>
  <c r="K14" i="1"/>
  <c r="K15" i="1" l="1"/>
  <c r="K17" i="1" s="1"/>
  <c r="L14" i="1"/>
  <c r="L15" i="1" s="1"/>
  <c r="K32" i="1"/>
  <c r="K34" i="1" s="1"/>
  <c r="L31" i="1"/>
  <c r="L32" i="1" s="1"/>
  <c r="K40" i="1"/>
  <c r="K42" i="1" s="1"/>
  <c r="L39" i="1"/>
  <c r="L40" i="1" s="1"/>
  <c r="K24" i="1"/>
  <c r="K26" i="1" s="1"/>
  <c r="L23" i="1"/>
  <c r="L24" i="1" s="1"/>
  <c r="L34" i="1" l="1"/>
  <c r="M32" i="1"/>
  <c r="M34" i="1" s="1"/>
  <c r="L26" i="1"/>
  <c r="M24" i="1"/>
  <c r="M26" i="1" s="1"/>
  <c r="L42" i="1"/>
  <c r="M40" i="1"/>
  <c r="M42" i="1" s="1"/>
  <c r="G43" i="1" s="1"/>
  <c r="N5" i="1" s="1"/>
  <c r="L17" i="1"/>
  <c r="M15" i="1"/>
  <c r="M17" i="1" s="1"/>
  <c r="G35" i="1" l="1"/>
  <c r="N4" i="1" s="1"/>
  <c r="G18" i="1"/>
  <c r="N2" i="1" s="1"/>
  <c r="G27" i="1"/>
  <c r="N3" i="1" s="1"/>
  <c r="O3" i="1" l="1"/>
  <c r="P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000-000006000000}">
      <text>
        <r>
          <rPr>
            <sz val="11"/>
            <color theme="1"/>
            <rFont val="Aptos Narrow"/>
            <family val="2"/>
            <scheme val="minor"/>
          </rPr>
          <t>======
ID#AAABcKaZxhg
tc={72AE7FDC-0F14-4F37-82DC-3D3F5A1C9533}    (2025-02-05 19:34:35)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Buscaremos cuantas son las acciones actuales en circulación de la empresa. Las acciones representan una parte de la empresa.</t>
        </r>
      </text>
    </comment>
    <comment ref="D4" authorId="0" shapeId="0" xr:uid="{00000000-0006-0000-0000-000003000000}">
      <text>
        <r>
          <rPr>
            <sz val="11"/>
            <color theme="1"/>
            <rFont val="Aptos Narrow"/>
            <family val="2"/>
            <scheme val="minor"/>
          </rPr>
          <t>======
ID#AAABcKaZxhs
tc={B98BA465-9F03-4651-9CBE-9FD5B9D732D5}    (2025-02-05 19:34:35)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Básicamente lo que calcularemos será un crecimiento, lo podemos hacer sacando el promedio de como ha crecido año a año o un crecimiento anual compuesto continuo que seria ((Ventas ultimo año/ Ventas año n)^(1/n))-1</t>
        </r>
      </text>
    </comment>
    <comment ref="D5" authorId="0" shapeId="0" xr:uid="{00000000-0006-0000-0000-000005000000}">
      <text>
        <r>
          <rPr>
            <sz val="11"/>
            <color theme="1"/>
            <rFont val="Aptos Narrow"/>
            <family val="2"/>
            <scheme val="minor"/>
          </rPr>
          <t>======
ID#AAABcKaZxhk
tc={F85F8848-245D-450A-9196-DA8F8EEDEF36}    (2025-02-05 19:34:35)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Deuda total- Activos corrientes o de fácil liquidación.</t>
        </r>
      </text>
    </comment>
    <comment ref="D7" authorId="0" shapeId="0" xr:uid="{00000000-0006-0000-0000-000002000000}">
      <text>
        <r>
          <rPr>
            <sz val="11"/>
            <color theme="1"/>
            <rFont val="Aptos Narrow"/>
            <family val="2"/>
            <scheme val="minor"/>
          </rPr>
          <t>======
ID#AAABcKaZxhw
tc={0E3B0CE7-5972-47CB-91C0-A49E2BAF23C1}    (2025-02-05 19:34:35)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Sacaremos un promedio de los últimos 10 años de la proporcion de los flujos de caja a ventas, es decir, (Flujos de caja/Ventas)%.</t>
        </r>
      </text>
    </comment>
    <comment ref="A18" authorId="0" shapeId="0" xr:uid="{00000000-0006-0000-0000-000007000000}">
      <text>
        <r>
          <rPr>
            <sz val="11"/>
            <color theme="1"/>
            <rFont val="Aptos Narrow"/>
            <family val="2"/>
            <scheme val="minor"/>
          </rPr>
          <t>======
ID#AAABcKaZxhc
tc={5C183E39-181D-4B9B-B665-8E33A96730E0}    (2025-02-05 19:34:35)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Plantearemos valores posibles basados en nuestro análisis sobre como evolucionaran los siguientes datos de cara al futuro.</t>
        </r>
      </text>
    </comment>
    <comment ref="G18" authorId="0" shapeId="0" xr:uid="{00000000-0006-0000-0000-000009000000}">
      <text>
        <r>
          <rPr>
            <sz val="11"/>
            <color theme="1"/>
            <rFont val="Aptos Narrow"/>
            <family val="2"/>
            <scheme val="minor"/>
          </rPr>
          <t>======
ID#AAABcKaZxhU
tc={BEE1611F-A5A0-4581-B8C6-E88A9A526DE6}    (2025-02-05 19:34:35)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Sumamos todos los valores presentes mas el valor de continuidad o valor donde involucramos los múltiplos</t>
        </r>
      </text>
    </comment>
    <comment ref="A27" authorId="0" shapeId="0" xr:uid="{00000000-0006-0000-0000-000008000000}">
      <text>
        <r>
          <rPr>
            <sz val="11"/>
            <color theme="1"/>
            <rFont val="Aptos Narrow"/>
            <family val="2"/>
            <scheme val="minor"/>
          </rPr>
          <t>======
ID#AAABcKaZxhY
tc={A126AE58-E880-4F7A-9FEF-8F2F3DB62BCD}    (2025-02-05 19:34:35)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Plantearemos valores posibles basados en nuestro análisis sobre como evolucionaran los siguientes datos de cara al futuro.</t>
        </r>
      </text>
    </comment>
    <comment ref="A35" authorId="0" shapeId="0" xr:uid="{00000000-0006-0000-0000-00000A000000}">
      <text>
        <r>
          <rPr>
            <sz val="11"/>
            <color theme="1"/>
            <rFont val="Aptos Narrow"/>
            <family val="2"/>
            <scheme val="minor"/>
          </rPr>
          <t>======
ID#AAABcKaZxhQ
tc={F0E828C9-88AB-4AF5-ABA9-AD5BC074E44C}    (2025-02-05 19:34:35)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Plantearemos valores posibles basados en nuestro análisis sobre como evolucionaran los siguientes datos de cara al futuro.</t>
        </r>
      </text>
    </comment>
    <comment ref="A36" authorId="0" shapeId="0" xr:uid="{00000000-0006-0000-0000-000001000000}">
      <text>
        <r>
          <rPr>
            <sz val="11"/>
            <color theme="1"/>
            <rFont val="Aptos Narrow"/>
            <family val="2"/>
            <scheme val="minor"/>
          </rPr>
          <t>======
ID#AAABcKaZxh0
tc={8B3256D7-E99B-48D7-9562-274D7AAB3547}    (2025-02-05 19:34:35)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Plantearemos valores posibles basados en nuestro análisis sobre como evolucionaran los siguientes datos de cara al futuro.</t>
        </r>
      </text>
    </comment>
    <comment ref="A43" authorId="0" shapeId="0" xr:uid="{00000000-0006-0000-0000-000004000000}">
      <text>
        <r>
          <rPr>
            <sz val="11"/>
            <color theme="1"/>
            <rFont val="Aptos Narrow"/>
            <family val="2"/>
            <scheme val="minor"/>
          </rPr>
          <t>======
ID#AAABcKaZxho
tc={DA9504ED-59DB-421C-B5AD-D8C9FE0F681B}    (2025-02-05 19:34:35)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Plantearemos valores posibles basados en nuestro análisis sobre como evolucionaran los siguientes datos de cara al futuro.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XZEWgX87q7CnJo7uWDh2bQxzDsQ=="/>
    </ext>
  </extLst>
</comments>
</file>

<file path=xl/sharedStrings.xml><?xml version="1.0" encoding="utf-8"?>
<sst xmlns="http://schemas.openxmlformats.org/spreadsheetml/2006/main" count="269" uniqueCount="202">
  <si>
    <t>Valoración didactica creada por Area de Estrategia- Juan José Puerta</t>
  </si>
  <si>
    <t>ESTIMACION</t>
  </si>
  <si>
    <t>% CRECIMIENTO 1-5</t>
  </si>
  <si>
    <t>% CRECIMIENTO 6-10</t>
  </si>
  <si>
    <t>MULTIPLO EV/FCF</t>
  </si>
  <si>
    <t>TASA DE DESCUENTO</t>
  </si>
  <si>
    <t>% FCL</t>
  </si>
  <si>
    <t>VALOR PRESENTE</t>
  </si>
  <si>
    <t xml:space="preserve">DATOS QUE NECESITAMOS </t>
  </si>
  <si>
    <t>ESCENARIO 1</t>
  </si>
  <si>
    <t>Numero de acciones en circulacion</t>
  </si>
  <si>
    <t>ESCENARIO 2</t>
  </si>
  <si>
    <t>% CRECIMIENTO VENTAS CAGR</t>
  </si>
  <si>
    <t>ESCENARIO 3</t>
  </si>
  <si>
    <t>DEUDA NETA</t>
  </si>
  <si>
    <t>ESCENARIO 4</t>
  </si>
  <si>
    <t>VENTAS (ultimo año)</t>
  </si>
  <si>
    <t>% Rentabilidad flujos de caja 10 años</t>
  </si>
  <si>
    <t xml:space="preserve">FLUJO DE CAJA DESCONTADO O FREE CASH FLOW DISCOUNTED </t>
  </si>
  <si>
    <t>ESCENARIO 1 O ESCENARIO MUY OPTIMISTA</t>
  </si>
  <si>
    <t>CASO 1</t>
  </si>
  <si>
    <t>AÑO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</si>
  <si>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</si>
  <si>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</si>
  <si>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</si>
  <si>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</si>
  <si>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</si>
  <si>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</si>
  <si>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</si>
  <si>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</si>
  <si>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</si>
  <si>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</si>
  <si>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T+10 EV</t>
  </si>
  <si>
    <t>VENTAS TOTALES</t>
  </si>
  <si>
    <t>FLUJO DE CAJA LIBRE</t>
  </si>
  <si>
    <t>TASA DESCUENTO</t>
  </si>
  <si>
    <t>VALOR PRESENTE FCL</t>
  </si>
  <si>
    <t>VALOR INTRINSECO ACCIÓN</t>
  </si>
  <si>
    <t>CASO 2</t>
  </si>
  <si>
    <t>CASO 3</t>
  </si>
  <si>
    <t>CASO 4</t>
  </si>
  <si>
    <t>Cuenta de resultados | TIKR.com</t>
  </si>
  <si>
    <t>LTM</t>
  </si>
  <si>
    <t>Ingresos totales</t>
  </si>
  <si>
    <t>Gastos operativos totales</t>
  </si>
  <si>
    <t>EBT excl. Artículos inusuales</t>
  </si>
  <si>
    <t>EBT incl. Artículos extraordinarios</t>
  </si>
  <si>
    <t>Beneficios por operaciones continuadas</t>
  </si>
  <si>
    <t>Beneficio neto de la empresa</t>
  </si>
  <si>
    <t>Beneficio netos</t>
  </si>
  <si>
    <t>Datos adicionales:</t>
  </si>
  <si>
    <t>Promedio ponderado de acciones diluidas en circulación</t>
  </si>
  <si>
    <t>Promedio ponderado de acciones básicas en circulación</t>
  </si>
  <si>
    <t>Balance de situación | TIKR.com</t>
  </si>
  <si>
    <t>Inmobilizado material neto</t>
  </si>
  <si>
    <t>Otro activo corriente</t>
  </si>
  <si>
    <t>Otros activos a largo plazo</t>
  </si>
  <si>
    <t>Activo total</t>
  </si>
  <si>
    <t>Porción corriente de las obligaciones de arrendamiento financiero</t>
  </si>
  <si>
    <t>Arrendamientos de capitales</t>
  </si>
  <si>
    <t>Otros pasivos corrientes</t>
  </si>
  <si>
    <t>Otro pasivo no corrientes</t>
  </si>
  <si>
    <t>Pasivo Total</t>
  </si>
  <si>
    <t>Resultado integral y otros</t>
  </si>
  <si>
    <t>Patrimonio neto común total</t>
  </si>
  <si>
    <t>Fondos propios totales</t>
  </si>
  <si>
    <t>Pasivo total y patrimonio neto</t>
  </si>
  <si>
    <t>Total de acciones fuera. en la fecha de presentación</t>
  </si>
  <si>
    <t>Valor contable / Acción</t>
  </si>
  <si>
    <t>Tangible Book Value / Share</t>
  </si>
  <si>
    <t>Deuda total</t>
  </si>
  <si>
    <t>Empleados a tiempo completo</t>
  </si>
  <si>
    <t>Estado de flujo de efectivo | TIKR.com</t>
  </si>
  <si>
    <t>Variación en otros activos operativos netos</t>
  </si>
  <si>
    <t>Otras actividades operativas</t>
  </si>
  <si>
    <t>Efectivo de Operaciones</t>
  </si>
  <si>
    <t>Inversión en valores negociables y de renta variable</t>
  </si>
  <si>
    <t>Efectivo de la inversión</t>
  </si>
  <si>
    <t>Emisión de acciones ordinarias</t>
  </si>
  <si>
    <t>Recompra de acciones comunes</t>
  </si>
  <si>
    <t>Otras Actividades de Financiamiento</t>
  </si>
  <si>
    <t>Efectivo de Financiamiento</t>
  </si>
  <si>
    <t>Efectivo y equivalentes de efectivo, comienzo del período</t>
  </si>
  <si>
    <t>Efectivo y equivalentes de efectivo, fin de período</t>
  </si>
  <si>
    <t>Flujo de caja por acción</t>
  </si>
  <si>
    <t>PROMEDIO</t>
  </si>
  <si>
    <t>MARGEN 5% SEGURIDAD</t>
  </si>
  <si>
    <t>Ingresos por intereses e inversiones</t>
  </si>
  <si>
    <t>BPA básico</t>
  </si>
  <si>
    <t>Efectivo total e inversiones a corto plazo</t>
  </si>
  <si>
    <t>Total de activo corriente</t>
  </si>
  <si>
    <t>Total pasivo corriente</t>
  </si>
  <si>
    <t>Depreciación y amortización</t>
  </si>
  <si>
    <t>Depreciación y amortización total</t>
  </si>
  <si>
    <t>Compensación de stock options</t>
  </si>
  <si>
    <t>Cambio en cuentas por cobrar</t>
  </si>
  <si>
    <t>Cambio en cuentas por pagar</t>
  </si>
  <si>
    <t>Nota: Cambio en el capital circulante</t>
  </si>
  <si>
    <t>Impuestos en efectivo pagados</t>
  </si>
  <si>
    <t xml:space="preserve">Ingresos </t>
  </si>
  <si>
    <t xml:space="preserve">   % De cambio interanual </t>
  </si>
  <si>
    <t xml:space="preserve">Coste de los bienes vendidos </t>
  </si>
  <si>
    <t xml:space="preserve">Beneficio bruto </t>
  </si>
  <si>
    <t xml:space="preserve">   % Márgenes brutos </t>
  </si>
  <si>
    <t xml:space="preserve">Gastos de venta generales y administrativos </t>
  </si>
  <si>
    <t>Amortización de fondos de comercio y activos intangibles</t>
  </si>
  <si>
    <t xml:space="preserve">Beneficio operativo </t>
  </si>
  <si>
    <t xml:space="preserve">   % Márgenes operativos </t>
  </si>
  <si>
    <t xml:space="preserve">Gastos por intereses </t>
  </si>
  <si>
    <t xml:space="preserve">Gastos de impuestos </t>
  </si>
  <si>
    <t xml:space="preserve">Beneficio neto a acciones comunes incluidos extradordinarios </t>
  </si>
  <si>
    <t xml:space="preserve">   Margen de beneficio neto a acciones comunes incluidos extradordinarios %</t>
  </si>
  <si>
    <t xml:space="preserve">Beneficio neto a acciones comunes excluidos extradordinarios </t>
  </si>
  <si>
    <t xml:space="preserve">   Margen de beneficio neto a acciones comunes excluidos extradordinarios %</t>
  </si>
  <si>
    <t xml:space="preserve">BPA diluido sin extraordinarios </t>
  </si>
  <si>
    <t xml:space="preserve">EBITDA </t>
  </si>
  <si>
    <t xml:space="preserve">EBITDAR </t>
  </si>
  <si>
    <t xml:space="preserve">Tasa efectiva de impuestos % </t>
  </si>
  <si>
    <t xml:space="preserve">Efectivo y equivalentes </t>
  </si>
  <si>
    <t xml:space="preserve">Cuentas por cobrar </t>
  </si>
  <si>
    <t xml:space="preserve">Total de cuentas por cobrar </t>
  </si>
  <si>
    <t xml:space="preserve">Gastos pagados por anticipado </t>
  </si>
  <si>
    <t xml:space="preserve">Otros intangibles </t>
  </si>
  <si>
    <t>Activos por impuestos diferidos a largo plazo</t>
  </si>
  <si>
    <t xml:space="preserve">Cuentas por pagar </t>
  </si>
  <si>
    <t xml:space="preserve">Gastos devengados </t>
  </si>
  <si>
    <t xml:space="preserve">Porción corriente de la deuda a largo plazo </t>
  </si>
  <si>
    <t>Deuda a largo plazo</t>
  </si>
  <si>
    <t xml:space="preserve">Acciones comunes </t>
  </si>
  <si>
    <t xml:space="preserve">Prima de suscripción </t>
  </si>
  <si>
    <t xml:space="preserve">Beneficio no distribuido </t>
  </si>
  <si>
    <t xml:space="preserve">Valor contable tangible </t>
  </si>
  <si>
    <t xml:space="preserve">Deuda neta </t>
  </si>
  <si>
    <t>Amortización de cargos diferidos</t>
  </si>
  <si>
    <t>Deterioro de actiovs y costes de reestructuración</t>
  </si>
  <si>
    <t xml:space="preserve">Gastos de capital </t>
  </si>
  <si>
    <t xml:space="preserve">Adquisiciones con efectivo </t>
  </si>
  <si>
    <t>Deuda total emitida</t>
  </si>
  <si>
    <t>Total de la deuda reembolsada</t>
  </si>
  <si>
    <t xml:space="preserve">Cambio neto en efectivo </t>
  </si>
  <si>
    <t xml:space="preserve">Flujo de caja libre </t>
  </si>
  <si>
    <t xml:space="preserve">   % Free Cash Flow Margins</t>
  </si>
  <si>
    <t>Intereses en efectivo pagados</t>
  </si>
  <si>
    <t xml:space="preserve"> </t>
  </si>
  <si>
    <t xml:space="preserve">Gastos de I + D </t>
  </si>
  <si>
    <t xml:space="preserve">Gasto en I + D </t>
  </si>
  <si>
    <t>Otros ingresos (gastos) no operativos</t>
  </si>
  <si>
    <t xml:space="preserve">Gastos de venta y marketing </t>
  </si>
  <si>
    <t>Inversiones a corto plazo</t>
  </si>
  <si>
    <t>Gastos generales y administrativos</t>
  </si>
  <si>
    <t>Inversiones a largo plazo</t>
  </si>
  <si>
    <t>(Ganancia) Pérdida por venta de inversiones</t>
  </si>
  <si>
    <t xml:space="preserve">Ganancias (pérdidas) cambiarias </t>
  </si>
  <si>
    <t>Cargos de fusión y reestructuración</t>
  </si>
  <si>
    <t>Gain (Loss) On Sale Of Investments</t>
  </si>
  <si>
    <t>Ganancia (pérdida) en la venta de activos</t>
  </si>
  <si>
    <t xml:space="preserve">Devaluación de activos </t>
  </si>
  <si>
    <t>Gastos de I + D en proceso</t>
  </si>
  <si>
    <t>Dividendo por acción</t>
  </si>
  <si>
    <t>Dividiendo pagado sobre el beneficio neto %</t>
  </si>
  <si>
    <t>Price Factors:</t>
  </si>
  <si>
    <t>Market Cap</t>
  </si>
  <si>
    <t>Precio de cierre</t>
  </si>
  <si>
    <t>73,68 US$</t>
  </si>
  <si>
    <t>92,17 US$</t>
  </si>
  <si>
    <t>99,73 US$</t>
  </si>
  <si>
    <t>179,52 US$</t>
  </si>
  <si>
    <t>250,89 US$</t>
  </si>
  <si>
    <t>309,53 US$</t>
  </si>
  <si>
    <t>477,03 US$</t>
  </si>
  <si>
    <t>616,53 US$</t>
  </si>
  <si>
    <t>341,53 US$</t>
  </si>
  <si>
    <t>612,47 US$</t>
  </si>
  <si>
    <t>515,93 US$</t>
  </si>
  <si>
    <t>TEV</t>
  </si>
  <si>
    <t>Otros por cobrar</t>
  </si>
  <si>
    <t xml:space="preserve">Activos por impuestos diferidos Corrientes </t>
  </si>
  <si>
    <t xml:space="preserve">Inmobilizado material bruto </t>
  </si>
  <si>
    <t xml:space="preserve">Depreciación acumulada </t>
  </si>
  <si>
    <t xml:space="preserve">Fondo de comercio </t>
  </si>
  <si>
    <t>Cuentas por cobrar a largo plazo</t>
  </si>
  <si>
    <t>Cargos diferidos a largo plazo</t>
  </si>
  <si>
    <t>Impuestos sobre la renta actuales por pagar</t>
  </si>
  <si>
    <t>Unearned Revenue Current</t>
  </si>
  <si>
    <t xml:space="preserve">Ingresos no devengados no corrientes </t>
  </si>
  <si>
    <t>Pasivo por impuesto diferido no corriente</t>
  </si>
  <si>
    <t xml:space="preserve">Autocartera </t>
  </si>
  <si>
    <t>Inversiones por método de participación</t>
  </si>
  <si>
    <t>Terrenos</t>
  </si>
  <si>
    <t>Edificios</t>
  </si>
  <si>
    <t>Construcción en progreso</t>
  </si>
  <si>
    <t>(Ganancia) Pérdida por venta de activos</t>
  </si>
  <si>
    <t>Beneficio fiscal de las opciones sobre acciones</t>
  </si>
  <si>
    <t>Provisión y cancelación de deudas incobrables</t>
  </si>
  <si>
    <t>Cambio en los ingresos no devengados</t>
  </si>
  <si>
    <t>Cambio de impuestos sobre la renta</t>
  </si>
  <si>
    <t xml:space="preserve">Venta de inmobilizado material </t>
  </si>
  <si>
    <t xml:space="preserve">Disminución (aumento) neta de préstamos originados / vendidos - Inversión </t>
  </si>
  <si>
    <t>Otras actividades de inversión</t>
  </si>
  <si>
    <t xml:space="preserve">Dividendos comunes pagados </t>
  </si>
  <si>
    <t>Dividendos de acciones comunes y preferentes pagados</t>
  </si>
  <si>
    <t xml:space="preserve">Ajustes del tipo de cambio de divisas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</si>
</sst>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"/>
    <numFmt numFmtId="165" formatCode="_-&quot;$&quot;\ * #,##0.0000_-;\-&quot;$&quot;\ * #,##0.0000_-;_-&quot;$&quot;\ * &quot;-&quot;????_-;_-@"/>
    <numFmt numFmtId="166" formatCode="_-&quot;$&quot;\ * #,##0.00_-;\-&quot;$&quot;\ * #,##0.00_-;_-&quot;$&quot;\ * &quot;-&quot;??_-;_-@"/>
    <numFmt numFmtId="167" formatCode="0.0%"/>
    <numFmt numFmtId="169" formatCode="yyyy"/>
    <numFmt numFmtId="170" formatCode="#,##0.0;[Red]\-#,##0.0"/>
  </numFmts>
  <fonts count="23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name val="Aptos Narrow"/>
      <family val="2"/>
    </font>
    <font>
      <b/>
      <sz val="11"/>
      <color rgb="FF252525"/>
      <name val="Calibri"/>
      <family val="2"/>
    </font>
    <font>
      <b/>
      <sz val="11"/>
      <color theme="0"/>
      <name val="Aptos Narrow"/>
      <family val="2"/>
    </font>
    <font>
      <b/>
      <sz val="11"/>
      <color theme="0"/>
      <name val="Calibri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i/>
      <sz val="11"/>
      <color theme="0"/>
      <name val="Arial"/>
      <family val="2"/>
    </font>
    <font>
      <i/>
      <sz val="11"/>
      <color theme="0"/>
      <name val="Arial"/>
      <family val="2"/>
    </font>
    <font>
      <i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i/>
      <sz val="8"/>
      <color rgb="FFFFFFFF"/>
      <name val="Arial"/>
      <family val="2"/>
    </font>
    <font>
      <b/>
      <i/>
      <sz val="8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4.9989318521683403E-2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4" tint="-0.499984740745262"/>
      </top>
      <bottom/>
      <diagonal/>
    </border>
    <border>
      <left/>
      <right/>
      <top style="medium">
        <color theme="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FFFF"/>
      </top>
      <bottom/>
      <diagonal/>
    </border>
  </borders>
  <cellStyleXfs count="3">
    <xf numFmtId="0" fontId="0" fillId="0" borderId="0"/>
    <xf numFmtId="44" fontId="11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106">
    <xf numFmtId="0" fontId="0" fillId="0" borderId="0" xfId="0"/>
    <xf numFmtId="0" fontId="4" fillId="2" borderId="4" xfId="0" applyFont="1" applyFill="1" applyBorder="1"/>
    <xf numFmtId="165" fontId="7" fillId="0" borderId="0" xfId="0" applyNumberFormat="1" applyFont="1"/>
    <xf numFmtId="0" fontId="8" fillId="5" borderId="12" xfId="0" applyFont="1" applyFill="1" applyBorder="1"/>
    <xf numFmtId="0" fontId="8" fillId="6" borderId="17" xfId="0" applyFont="1" applyFill="1" applyBorder="1"/>
    <xf numFmtId="0" fontId="8" fillId="6" borderId="18" xfId="0" applyFont="1" applyFill="1" applyBorder="1"/>
    <xf numFmtId="0" fontId="8" fillId="6" borderId="19" xfId="0" applyFont="1" applyFill="1" applyBorder="1"/>
    <xf numFmtId="0" fontId="5" fillId="3" borderId="21" xfId="0" applyFont="1" applyFill="1" applyBorder="1"/>
    <xf numFmtId="0" fontId="5" fillId="3" borderId="22" xfId="0" applyFont="1" applyFill="1" applyBorder="1"/>
    <xf numFmtId="166" fontId="7" fillId="0" borderId="0" xfId="0" applyNumberFormat="1" applyFont="1"/>
    <xf numFmtId="164" fontId="9" fillId="7" borderId="39" xfId="0" applyNumberFormat="1" applyFont="1" applyFill="1" applyBorder="1"/>
    <xf numFmtId="0" fontId="10" fillId="8" borderId="39" xfId="0" applyFont="1" applyFill="1" applyBorder="1"/>
    <xf numFmtId="0" fontId="1" fillId="8" borderId="39" xfId="0" applyFont="1" applyFill="1" applyBorder="1"/>
    <xf numFmtId="0" fontId="9" fillId="7" borderId="0" xfId="0" applyFont="1" applyFill="1"/>
    <xf numFmtId="0" fontId="12" fillId="7" borderId="0" xfId="0" applyFont="1" applyFill="1"/>
    <xf numFmtId="169" fontId="9" fillId="7" borderId="0" xfId="0" applyNumberFormat="1" applyFont="1" applyFill="1"/>
    <xf numFmtId="0" fontId="12" fillId="7" borderId="14" xfId="0" applyFont="1" applyFill="1" applyBorder="1"/>
    <xf numFmtId="0" fontId="13" fillId="7" borderId="14" xfId="0" applyFont="1" applyFill="1" applyBorder="1" applyAlignment="1">
      <alignment horizontal="left" vertical="center"/>
    </xf>
    <xf numFmtId="0" fontId="16" fillId="7" borderId="14" xfId="0" applyFont="1" applyFill="1" applyBorder="1" applyAlignment="1">
      <alignment horizontal="left" vertical="center"/>
    </xf>
    <xf numFmtId="0" fontId="14" fillId="7" borderId="14" xfId="0" applyFont="1" applyFill="1" applyBorder="1" applyAlignment="1">
      <alignment horizontal="left" vertical="center"/>
    </xf>
    <xf numFmtId="0" fontId="17" fillId="7" borderId="14" xfId="0" applyFont="1" applyFill="1" applyBorder="1" applyAlignment="1">
      <alignment horizontal="left" indent="2"/>
    </xf>
    <xf numFmtId="0" fontId="13" fillId="7" borderId="14" xfId="0" applyFont="1" applyFill="1" applyBorder="1" applyAlignment="1">
      <alignment horizontal="left" vertical="center" indent="1"/>
    </xf>
    <xf numFmtId="0" fontId="16" fillId="7" borderId="14" xfId="0" applyFont="1" applyFill="1" applyBorder="1" applyAlignment="1">
      <alignment horizontal="left" vertical="center" indent="1"/>
    </xf>
    <xf numFmtId="0" fontId="14" fillId="7" borderId="14" xfId="0" applyFont="1" applyFill="1" applyBorder="1" applyAlignment="1">
      <alignment horizontal="left" vertical="center" indent="1"/>
    </xf>
    <xf numFmtId="0" fontId="14" fillId="7" borderId="41" xfId="0" applyFont="1" applyFill="1" applyBorder="1" applyAlignment="1">
      <alignment horizontal="left" vertical="center"/>
    </xf>
    <xf numFmtId="0" fontId="15" fillId="7" borderId="41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20" xfId="0" applyFont="1" applyBorder="1"/>
    <xf numFmtId="0" fontId="5" fillId="3" borderId="23" xfId="0" applyFont="1" applyFill="1" applyBorder="1" applyAlignment="1">
      <alignment horizontal="center"/>
    </xf>
    <xf numFmtId="0" fontId="3" fillId="0" borderId="24" xfId="0" applyFont="1" applyBorder="1"/>
    <xf numFmtId="0" fontId="5" fillId="3" borderId="28" xfId="0" applyFont="1" applyFill="1" applyBorder="1" applyAlignment="1">
      <alignment horizontal="center"/>
    </xf>
    <xf numFmtId="0" fontId="3" fillId="0" borderId="29" xfId="0" applyFont="1" applyBorder="1"/>
    <xf numFmtId="0" fontId="5" fillId="3" borderId="33" xfId="0" applyFont="1" applyFill="1" applyBorder="1" applyAlignment="1">
      <alignment horizontal="center"/>
    </xf>
    <xf numFmtId="0" fontId="3" fillId="0" borderId="34" xfId="0" applyFont="1" applyBorder="1"/>
    <xf numFmtId="0" fontId="8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6" xfId="0" applyFont="1" applyBorder="1"/>
    <xf numFmtId="0" fontId="8" fillId="2" borderId="5" xfId="0" applyFont="1" applyFill="1" applyBorder="1" applyAlignment="1">
      <alignment horizontal="center"/>
    </xf>
    <xf numFmtId="0" fontId="3" fillId="0" borderId="2" xfId="0" applyFont="1" applyBorder="1"/>
    <xf numFmtId="0" fontId="2" fillId="2" borderId="1" xfId="0" applyFont="1" applyFill="1" applyBorder="1" applyAlignment="1">
      <alignment horizontal="center"/>
    </xf>
    <xf numFmtId="0" fontId="3" fillId="0" borderId="3" xfId="0" applyFont="1" applyBorder="1"/>
    <xf numFmtId="0" fontId="5" fillId="2" borderId="5" xfId="0" applyFont="1" applyFill="1" applyBorder="1" applyAlignment="1">
      <alignment horizontal="center"/>
    </xf>
    <xf numFmtId="0" fontId="3" fillId="0" borderId="11" xfId="0" applyFont="1" applyBorder="1"/>
    <xf numFmtId="0" fontId="5" fillId="3" borderId="9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4" fontId="6" fillId="3" borderId="28" xfId="0" applyNumberFormat="1" applyFont="1" applyFill="1" applyBorder="1"/>
    <xf numFmtId="4" fontId="6" fillId="3" borderId="29" xfId="0" applyNumberFormat="1" applyFont="1" applyFill="1" applyBorder="1"/>
    <xf numFmtId="164" fontId="7" fillId="4" borderId="29" xfId="0" applyNumberFormat="1" applyFont="1" applyFill="1" applyBorder="1"/>
    <xf numFmtId="164" fontId="7" fillId="4" borderId="43" xfId="0" applyNumberFormat="1" applyFont="1" applyFill="1" applyBorder="1"/>
    <xf numFmtId="164" fontId="7" fillId="4" borderId="49" xfId="0" applyNumberFormat="1" applyFont="1" applyFill="1" applyBorder="1"/>
    <xf numFmtId="0" fontId="4" fillId="2" borderId="50" xfId="0" applyFont="1" applyFill="1" applyBorder="1"/>
    <xf numFmtId="0" fontId="10" fillId="0" borderId="44" xfId="0" applyFont="1" applyBorder="1" applyAlignment="1">
      <alignment vertical="center"/>
    </xf>
    <xf numFmtId="0" fontId="10" fillId="0" borderId="40" xfId="0" applyFont="1" applyBorder="1" applyAlignment="1">
      <alignment vertical="center"/>
    </xf>
    <xf numFmtId="0" fontId="10" fillId="0" borderId="45" xfId="0" applyFont="1" applyBorder="1" applyAlignment="1">
      <alignment vertical="center"/>
    </xf>
    <xf numFmtId="0" fontId="10" fillId="0" borderId="46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47" xfId="0" applyFont="1" applyBorder="1" applyAlignment="1">
      <alignment vertical="center"/>
    </xf>
    <xf numFmtId="0" fontId="10" fillId="0" borderId="48" xfId="0" applyFont="1" applyBorder="1" applyAlignment="1">
      <alignment vertical="center"/>
    </xf>
    <xf numFmtId="166" fontId="8" fillId="9" borderId="59" xfId="0" applyNumberFormat="1" applyFont="1" applyFill="1" applyBorder="1"/>
    <xf numFmtId="170" fontId="8" fillId="9" borderId="60" xfId="0" applyNumberFormat="1" applyFont="1" applyFill="1" applyBorder="1"/>
    <xf numFmtId="170" fontId="8" fillId="9" borderId="61" xfId="0" applyNumberFormat="1" applyFont="1" applyFill="1" applyBorder="1"/>
    <xf numFmtId="9" fontId="8" fillId="9" borderId="60" xfId="2" applyFont="1" applyFill="1" applyBorder="1"/>
    <xf numFmtId="9" fontId="8" fillId="9" borderId="61" xfId="2" applyFont="1" applyFill="1" applyBorder="1"/>
    <xf numFmtId="0" fontId="19" fillId="7" borderId="0" xfId="0" applyFont="1" applyFill="1" applyAlignment="1">
      <alignment horizontal="left" vertical="center"/>
    </xf>
    <xf numFmtId="0" fontId="20" fillId="7" borderId="0" xfId="0" applyFont="1" applyFill="1" applyAlignment="1">
      <alignment horizontal="left" vertical="center"/>
    </xf>
    <xf numFmtId="0" fontId="19" fillId="7" borderId="62" xfId="0" applyFont="1" applyFill="1" applyBorder="1" applyAlignment="1">
      <alignment horizontal="left" vertical="center"/>
    </xf>
    <xf numFmtId="0" fontId="21" fillId="7" borderId="0" xfId="0" applyFont="1" applyFill="1" applyAlignment="1">
      <alignment horizontal="left" vertical="center"/>
    </xf>
    <xf numFmtId="0" fontId="22" fillId="7" borderId="0" xfId="0" applyFont="1" applyFill="1" applyAlignment="1">
      <alignment horizontal="left" vertical="center"/>
    </xf>
    <xf numFmtId="166" fontId="7" fillId="9" borderId="25" xfId="0" applyNumberFormat="1" applyFont="1" applyFill="1" applyBorder="1"/>
    <xf numFmtId="166" fontId="7" fillId="9" borderId="26" xfId="0" applyNumberFormat="1" applyFont="1" applyFill="1" applyBorder="1"/>
    <xf numFmtId="0" fontId="7" fillId="9" borderId="27" xfId="0" applyFont="1" applyFill="1" applyBorder="1"/>
    <xf numFmtId="166" fontId="7" fillId="9" borderId="30" xfId="0" applyNumberFormat="1" applyFont="1" applyFill="1" applyBorder="1"/>
    <xf numFmtId="166" fontId="7" fillId="9" borderId="31" xfId="0" applyNumberFormat="1" applyFont="1" applyFill="1" applyBorder="1"/>
    <xf numFmtId="166" fontId="7" fillId="9" borderId="32" xfId="0" applyNumberFormat="1" applyFont="1" applyFill="1" applyBorder="1"/>
    <xf numFmtId="0" fontId="7" fillId="9" borderId="30" xfId="0" applyFont="1" applyFill="1" applyBorder="1"/>
    <xf numFmtId="0" fontId="7" fillId="9" borderId="31" xfId="0" applyFont="1" applyFill="1" applyBorder="1"/>
    <xf numFmtId="0" fontId="7" fillId="9" borderId="32" xfId="0" applyFont="1" applyFill="1" applyBorder="1"/>
    <xf numFmtId="166" fontId="7" fillId="9" borderId="35" xfId="0" applyNumberFormat="1" applyFont="1" applyFill="1" applyBorder="1"/>
    <xf numFmtId="0" fontId="7" fillId="9" borderId="36" xfId="0" applyFont="1" applyFill="1" applyBorder="1"/>
    <xf numFmtId="166" fontId="7" fillId="9" borderId="36" xfId="0" applyNumberFormat="1" applyFont="1" applyFill="1" applyBorder="1"/>
    <xf numFmtId="166" fontId="7" fillId="9" borderId="37" xfId="0" applyNumberFormat="1" applyFont="1" applyFill="1" applyBorder="1"/>
    <xf numFmtId="0" fontId="7" fillId="9" borderId="35" xfId="0" applyFont="1" applyFill="1" applyBorder="1"/>
    <xf numFmtId="0" fontId="7" fillId="9" borderId="37" xfId="0" applyFont="1" applyFill="1" applyBorder="1"/>
    <xf numFmtId="166" fontId="7" fillId="9" borderId="38" xfId="0" applyNumberFormat="1" applyFont="1" applyFill="1" applyBorder="1"/>
    <xf numFmtId="9" fontId="8" fillId="9" borderId="51" xfId="0" applyNumberFormat="1" applyFont="1" applyFill="1" applyBorder="1"/>
    <xf numFmtId="9" fontId="8" fillId="9" borderId="52" xfId="0" applyNumberFormat="1" applyFont="1" applyFill="1" applyBorder="1"/>
    <xf numFmtId="0" fontId="8" fillId="9" borderId="52" xfId="0" applyFont="1" applyFill="1" applyBorder="1"/>
    <xf numFmtId="9" fontId="8" fillId="9" borderId="53" xfId="0" applyNumberFormat="1" applyFont="1" applyFill="1" applyBorder="1"/>
    <xf numFmtId="9" fontId="8" fillId="9" borderId="54" xfId="0" applyNumberFormat="1" applyFont="1" applyFill="1" applyBorder="1"/>
    <xf numFmtId="9" fontId="8" fillId="9" borderId="8" xfId="0" applyNumberFormat="1" applyFont="1" applyFill="1" applyBorder="1"/>
    <xf numFmtId="0" fontId="8" fillId="9" borderId="8" xfId="0" applyFont="1" applyFill="1" applyBorder="1"/>
    <xf numFmtId="9" fontId="8" fillId="9" borderId="55" xfId="0" applyNumberFormat="1" applyFont="1" applyFill="1" applyBorder="1"/>
    <xf numFmtId="9" fontId="8" fillId="9" borderId="56" xfId="0" applyNumberFormat="1" applyFont="1" applyFill="1" applyBorder="1"/>
    <xf numFmtId="9" fontId="8" fillId="9" borderId="57" xfId="0" applyNumberFormat="1" applyFont="1" applyFill="1" applyBorder="1"/>
    <xf numFmtId="0" fontId="8" fillId="9" borderId="57" xfId="0" applyFont="1" applyFill="1" applyBorder="1"/>
    <xf numFmtId="9" fontId="8" fillId="9" borderId="58" xfId="0" applyNumberFormat="1" applyFont="1" applyFill="1" applyBorder="1"/>
    <xf numFmtId="166" fontId="7" fillId="9" borderId="27" xfId="0" applyNumberFormat="1" applyFont="1" applyFill="1" applyBorder="1"/>
    <xf numFmtId="0" fontId="7" fillId="9" borderId="5" xfId="0" applyFont="1" applyFill="1" applyBorder="1"/>
    <xf numFmtId="167" fontId="7" fillId="9" borderId="28" xfId="0" applyNumberFormat="1" applyFont="1" applyFill="1" applyBorder="1"/>
    <xf numFmtId="4" fontId="7" fillId="9" borderId="42" xfId="0" applyNumberFormat="1" applyFont="1" applyFill="1" applyBorder="1"/>
    <xf numFmtId="44" fontId="7" fillId="9" borderId="9" xfId="1" applyFont="1" applyFill="1" applyBorder="1"/>
    <xf numFmtId="10" fontId="7" fillId="9" borderId="5" xfId="0" applyNumberFormat="1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workbookViewId="0">
      <selection activeCell="O2" sqref="O2:P3"/>
    </sheetView>
  </sheetViews>
  <sheetFormatPr baseColWidth="10" defaultColWidth="12.5546875" defaultRowHeight="15" customHeight="1" x14ac:dyDescent="0.3"/>
  <cols>
    <col min="1" max="2" width="10.5546875" customWidth="1"/>
    <col min="3" max="13" width="13" customWidth="1"/>
    <col min="14" max="14" width="15.6640625" customWidth="1"/>
    <col min="15" max="15" width="26.109375" customWidth="1"/>
    <col min="16" max="16" width="22.88671875" customWidth="1"/>
    <col min="17" max="17" width="19.5546875" customWidth="1"/>
    <col min="18" max="18" width="22.6640625" customWidth="1"/>
    <col min="19" max="19" width="10.5546875" customWidth="1"/>
    <col min="20" max="20" width="16.109375" customWidth="1"/>
    <col min="21" max="26" width="10.5546875" customWidth="1"/>
  </cols>
  <sheetData>
    <row r="1" spans="1:20" thickBot="1" x14ac:dyDescent="0.35">
      <c r="A1" s="41" t="s">
        <v>0</v>
      </c>
      <c r="B1" s="40"/>
      <c r="C1" s="40"/>
      <c r="D1" s="40"/>
      <c r="E1" s="40"/>
      <c r="F1" s="40"/>
      <c r="G1" s="42"/>
      <c r="H1" s="1" t="s">
        <v>1</v>
      </c>
      <c r="I1" s="54" t="s">
        <v>2</v>
      </c>
      <c r="J1" s="54" t="s">
        <v>3</v>
      </c>
      <c r="K1" s="54" t="s">
        <v>4</v>
      </c>
      <c r="L1" s="54" t="s">
        <v>5</v>
      </c>
      <c r="M1" s="54" t="s">
        <v>6</v>
      </c>
      <c r="N1" s="1" t="s">
        <v>7</v>
      </c>
    </row>
    <row r="2" spans="1:20" thickBot="1" x14ac:dyDescent="0.35">
      <c r="A2" s="43" t="s">
        <v>8</v>
      </c>
      <c r="B2" s="27"/>
      <c r="C2" s="27"/>
      <c r="D2" s="27"/>
      <c r="E2" s="44"/>
      <c r="F2" s="44"/>
      <c r="G2" s="38"/>
      <c r="H2" s="49" t="s">
        <v>9</v>
      </c>
      <c r="I2" s="88">
        <v>0.1</v>
      </c>
      <c r="J2" s="89">
        <v>0.09</v>
      </c>
      <c r="K2" s="90">
        <v>28</v>
      </c>
      <c r="L2" s="89">
        <v>0.10249999999999999</v>
      </c>
      <c r="M2" s="91">
        <v>0.32</v>
      </c>
      <c r="N2" s="51">
        <f>G18</f>
        <v>586.60254387742236</v>
      </c>
      <c r="O2" s="11" t="s">
        <v>85</v>
      </c>
      <c r="P2" s="12" t="s">
        <v>86</v>
      </c>
    </row>
    <row r="3" spans="1:20" thickBot="1" x14ac:dyDescent="0.35">
      <c r="A3" s="45" t="s">
        <v>10</v>
      </c>
      <c r="B3" s="37"/>
      <c r="C3" s="44"/>
      <c r="D3" s="101">
        <v>424.2</v>
      </c>
      <c r="E3" s="55"/>
      <c r="F3" s="56"/>
      <c r="G3" s="57"/>
      <c r="H3" s="50" t="s">
        <v>11</v>
      </c>
      <c r="I3" s="92">
        <v>0.09</v>
      </c>
      <c r="J3" s="93">
        <v>0.08</v>
      </c>
      <c r="K3" s="94">
        <v>26</v>
      </c>
      <c r="L3" s="93">
        <f>L2</f>
        <v>0.10249999999999999</v>
      </c>
      <c r="M3" s="95">
        <v>0.3</v>
      </c>
      <c r="N3" s="51">
        <f>G27</f>
        <v>482.2799799466593</v>
      </c>
      <c r="O3" s="10">
        <f>AVERAGE(N2:N5)</f>
        <v>450.93040661933617</v>
      </c>
      <c r="P3" s="10">
        <f>O3*0.95</f>
        <v>428.38388628836935</v>
      </c>
    </row>
    <row r="4" spans="1:20" thickBot="1" x14ac:dyDescent="0.35">
      <c r="A4" s="39" t="s">
        <v>12</v>
      </c>
      <c r="B4" s="27"/>
      <c r="C4" s="28"/>
      <c r="D4" s="102">
        <f>('E. RESULTADOS'!L3/'E. RESULTADOS'!B3)^(1/10)-1</f>
        <v>0.17890771030028763</v>
      </c>
      <c r="E4" s="58"/>
      <c r="F4" s="59"/>
      <c r="G4" s="60"/>
      <c r="H4" s="50" t="s">
        <v>13</v>
      </c>
      <c r="I4" s="92">
        <v>0.08</v>
      </c>
      <c r="J4" s="93">
        <v>7.0000000000000007E-2</v>
      </c>
      <c r="K4" s="94">
        <v>25</v>
      </c>
      <c r="L4" s="93">
        <f t="shared" ref="L4:L5" si="0">L3</f>
        <v>0.10249999999999999</v>
      </c>
      <c r="M4" s="95">
        <v>0.28000000000000003</v>
      </c>
      <c r="N4" s="52">
        <f>G35</f>
        <v>405.26062857824019</v>
      </c>
    </row>
    <row r="5" spans="1:20" thickBot="1" x14ac:dyDescent="0.35">
      <c r="A5" s="46" t="s">
        <v>14</v>
      </c>
      <c r="B5" s="47"/>
      <c r="C5" s="48"/>
      <c r="D5" s="103">
        <f>BALANCE!L52</f>
        <v>-1830</v>
      </c>
      <c r="E5" s="58"/>
      <c r="F5" s="59"/>
      <c r="G5" s="60"/>
      <c r="H5" s="50" t="s">
        <v>15</v>
      </c>
      <c r="I5" s="96">
        <v>7.0000000000000007E-2</v>
      </c>
      <c r="J5" s="97">
        <v>0.06</v>
      </c>
      <c r="K5" s="98">
        <v>23</v>
      </c>
      <c r="L5" s="97">
        <f t="shared" si="0"/>
        <v>0.10249999999999999</v>
      </c>
      <c r="M5" s="99">
        <v>0.26</v>
      </c>
      <c r="N5" s="53">
        <f>G43</f>
        <v>329.57847407502288</v>
      </c>
    </row>
    <row r="6" spans="1:20" thickBot="1" x14ac:dyDescent="0.35">
      <c r="A6" s="36" t="s">
        <v>16</v>
      </c>
      <c r="B6" s="37"/>
      <c r="C6" s="38"/>
      <c r="D6" s="104">
        <f>'E. RESULTADOS'!L4</f>
        <v>21505</v>
      </c>
      <c r="E6" s="58"/>
      <c r="F6" s="59"/>
    </row>
    <row r="7" spans="1:20" thickBot="1" x14ac:dyDescent="0.35">
      <c r="A7" s="39" t="s">
        <v>17</v>
      </c>
      <c r="B7" s="27"/>
      <c r="C7" s="28"/>
      <c r="D7" s="105">
        <f>AVERAGE('FLUJO DE CAJA LIBRE'!B42:M42)</f>
        <v>0.3705</v>
      </c>
      <c r="E7" s="58"/>
      <c r="F7" s="59"/>
      <c r="T7" s="2"/>
    </row>
    <row r="8" spans="1:20" ht="15" customHeight="1" thickBot="1" x14ac:dyDescent="0.35">
      <c r="A8" s="61"/>
      <c r="B8" s="61"/>
      <c r="C8" s="61"/>
      <c r="D8" s="61"/>
      <c r="E8" s="61"/>
      <c r="F8" s="61"/>
    </row>
    <row r="9" spans="1:20" thickBot="1" x14ac:dyDescent="0.35">
      <c r="A9" s="26" t="s">
        <v>18</v>
      </c>
      <c r="B9" s="27"/>
      <c r="C9" s="27"/>
      <c r="D9" s="27"/>
      <c r="E9" s="40"/>
      <c r="F9" s="40"/>
      <c r="G9" s="40"/>
      <c r="H9" s="27"/>
      <c r="I9" s="27"/>
      <c r="J9" s="27"/>
      <c r="K9" s="27"/>
      <c r="L9" s="27"/>
      <c r="M9" s="28"/>
    </row>
    <row r="10" spans="1:20" ht="15" customHeight="1" thickBot="1" x14ac:dyDescent="0.35"/>
    <row r="11" spans="1:20" ht="14.4" x14ac:dyDescent="0.3">
      <c r="A11" s="39" t="s">
        <v>19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8"/>
    </row>
    <row r="12" spans="1:20" ht="14.4" x14ac:dyDescent="0.3">
      <c r="A12" s="3" t="s">
        <v>20</v>
      </c>
      <c r="C12" s="4">
        <v>1</v>
      </c>
      <c r="D12" s="5">
        <v>2</v>
      </c>
      <c r="E12" s="5">
        <v>3</v>
      </c>
      <c r="F12" s="5">
        <v>4</v>
      </c>
      <c r="G12" s="5">
        <v>5</v>
      </c>
      <c r="H12" s="5">
        <v>6</v>
      </c>
      <c r="I12" s="5">
        <v>7</v>
      </c>
      <c r="J12" s="5">
        <v>8</v>
      </c>
      <c r="K12" s="5">
        <v>9</v>
      </c>
      <c r="L12" s="5">
        <v>10</v>
      </c>
      <c r="M12" s="6">
        <v>10</v>
      </c>
    </row>
    <row r="13" spans="1:20" ht="14.4" x14ac:dyDescent="0.3">
      <c r="A13" s="26" t="s">
        <v>21</v>
      </c>
      <c r="B13" s="29"/>
      <c r="C13" s="7" t="s">
        <v>22</v>
      </c>
      <c r="D13" s="7" t="s">
        <v>23</v>
      </c>
      <c r="E13" s="7" t="s">
        <v>24</v>
      </c>
      <c r="F13" s="7" t="s">
        <v>25</v>
      </c>
      <c r="G13" s="7" t="s">
        <v>26</v>
      </c>
      <c r="H13" s="7" t="s">
        <v>27</v>
      </c>
      <c r="I13" s="7" t="s">
        <v>28</v>
      </c>
      <c r="J13" s="7" t="s">
        <v>29</v>
      </c>
      <c r="K13" s="7" t="s">
        <v>30</v>
      </c>
      <c r="L13" s="8" t="s">
        <v>31</v>
      </c>
      <c r="M13" s="7" t="s">
        <v>32</v>
      </c>
    </row>
    <row r="14" spans="1:20" ht="14.4" x14ac:dyDescent="0.3">
      <c r="A14" s="30" t="s">
        <v>33</v>
      </c>
      <c r="B14" s="31"/>
      <c r="C14" s="72">
        <f>D6*(1+$I$2)</f>
        <v>23655.500000000004</v>
      </c>
      <c r="D14" s="73">
        <f t="shared" ref="D14:G14" si="1">C14*(1+$I$2)</f>
        <v>26021.050000000007</v>
      </c>
      <c r="E14" s="73">
        <f t="shared" si="1"/>
        <v>28623.15500000001</v>
      </c>
      <c r="F14" s="73">
        <f t="shared" si="1"/>
        <v>31485.470500000014</v>
      </c>
      <c r="G14" s="73">
        <f t="shared" si="1"/>
        <v>34634.017550000019</v>
      </c>
      <c r="H14" s="73">
        <f t="shared" ref="H14:L14" si="2">G14*(1+$J$2)</f>
        <v>37751.079129500024</v>
      </c>
      <c r="I14" s="73">
        <f t="shared" si="2"/>
        <v>41148.676251155026</v>
      </c>
      <c r="J14" s="73">
        <f t="shared" si="2"/>
        <v>44852.05711375898</v>
      </c>
      <c r="K14" s="73">
        <f t="shared" si="2"/>
        <v>48888.74225399729</v>
      </c>
      <c r="L14" s="73">
        <f t="shared" si="2"/>
        <v>53288.729056857053</v>
      </c>
      <c r="M14" s="74"/>
    </row>
    <row r="15" spans="1:20" ht="14.4" x14ac:dyDescent="0.3">
      <c r="A15" s="32" t="s">
        <v>34</v>
      </c>
      <c r="B15" s="33"/>
      <c r="C15" s="75">
        <f t="shared" ref="C15:L15" si="3">C14*$M$2</f>
        <v>7569.7600000000011</v>
      </c>
      <c r="D15" s="76">
        <f t="shared" si="3"/>
        <v>8326.7360000000026</v>
      </c>
      <c r="E15" s="76">
        <f t="shared" si="3"/>
        <v>9159.4096000000027</v>
      </c>
      <c r="F15" s="76">
        <f t="shared" si="3"/>
        <v>10075.350560000004</v>
      </c>
      <c r="G15" s="76">
        <f t="shared" si="3"/>
        <v>11082.885616000007</v>
      </c>
      <c r="H15" s="76">
        <f t="shared" si="3"/>
        <v>12080.345321440007</v>
      </c>
      <c r="I15" s="76">
        <f t="shared" si="3"/>
        <v>13167.576400369609</v>
      </c>
      <c r="J15" s="76">
        <f t="shared" si="3"/>
        <v>14352.658276402874</v>
      </c>
      <c r="K15" s="76">
        <f t="shared" si="3"/>
        <v>15644.397521279134</v>
      </c>
      <c r="L15" s="76">
        <f t="shared" si="3"/>
        <v>17052.393298194256</v>
      </c>
      <c r="M15" s="77">
        <f>L15*K2</f>
        <v>477467.0123494392</v>
      </c>
    </row>
    <row r="16" spans="1:20" ht="14.4" x14ac:dyDescent="0.3">
      <c r="A16" s="32" t="s">
        <v>35</v>
      </c>
      <c r="B16" s="33"/>
      <c r="C16" s="78">
        <f t="shared" ref="C16:M16" si="4">((1+$L$2)^C$12)</f>
        <v>1.1025</v>
      </c>
      <c r="D16" s="79">
        <f t="shared" si="4"/>
        <v>1.21550625</v>
      </c>
      <c r="E16" s="79">
        <f t="shared" si="4"/>
        <v>1.340095640625</v>
      </c>
      <c r="F16" s="79">
        <f t="shared" si="4"/>
        <v>1.4774554437890626</v>
      </c>
      <c r="G16" s="79">
        <f t="shared" si="4"/>
        <v>1.6288946267774416</v>
      </c>
      <c r="H16" s="79">
        <f t="shared" si="4"/>
        <v>1.7958563260221292</v>
      </c>
      <c r="I16" s="79">
        <f t="shared" si="4"/>
        <v>1.9799315994393973</v>
      </c>
      <c r="J16" s="79">
        <f t="shared" si="4"/>
        <v>2.182874588381936</v>
      </c>
      <c r="K16" s="79">
        <f t="shared" si="4"/>
        <v>2.4066192336910848</v>
      </c>
      <c r="L16" s="79">
        <f t="shared" si="4"/>
        <v>2.6532977051444209</v>
      </c>
      <c r="M16" s="80">
        <f t="shared" si="4"/>
        <v>2.6532977051444209</v>
      </c>
    </row>
    <row r="17" spans="1:13" ht="14.4" x14ac:dyDescent="0.3">
      <c r="A17" s="34" t="s">
        <v>36</v>
      </c>
      <c r="B17" s="35"/>
      <c r="C17" s="81">
        <f t="shared" ref="C17:M17" si="5">C15/C16</f>
        <v>6865.9954648526082</v>
      </c>
      <c r="D17" s="82">
        <f t="shared" si="5"/>
        <v>6850.4263141386582</v>
      </c>
      <c r="E17" s="82">
        <f t="shared" si="5"/>
        <v>6834.8924676213373</v>
      </c>
      <c r="F17" s="82">
        <f t="shared" si="5"/>
        <v>6819.3938452457787</v>
      </c>
      <c r="G17" s="83">
        <f t="shared" si="5"/>
        <v>6803.9303671386469</v>
      </c>
      <c r="H17" s="82">
        <f t="shared" si="5"/>
        <v>6726.7882994840138</v>
      </c>
      <c r="I17" s="82">
        <f t="shared" si="5"/>
        <v>6650.5208584467809</v>
      </c>
      <c r="J17" s="82">
        <f t="shared" si="5"/>
        <v>6575.1181276253874</v>
      </c>
      <c r="K17" s="82">
        <f t="shared" si="5"/>
        <v>6500.5703030491359</v>
      </c>
      <c r="L17" s="82">
        <f t="shared" si="5"/>
        <v>6426.8676919034542</v>
      </c>
      <c r="M17" s="84">
        <f t="shared" si="5"/>
        <v>179952.29537329674</v>
      </c>
    </row>
    <row r="18" spans="1:13" ht="14.4" x14ac:dyDescent="0.3">
      <c r="A18" s="26" t="s">
        <v>37</v>
      </c>
      <c r="B18" s="27"/>
      <c r="C18" s="27"/>
      <c r="D18" s="27"/>
      <c r="E18" s="27"/>
      <c r="F18" s="28"/>
      <c r="G18" s="87">
        <f>(SUM(C17:M17)-$D$5)/$D$3</f>
        <v>586.60254387742236</v>
      </c>
      <c r="H18" s="9"/>
    </row>
    <row r="21" spans="1:13" ht="15.75" customHeight="1" x14ac:dyDescent="0.3">
      <c r="A21" s="3" t="s">
        <v>38</v>
      </c>
      <c r="C21" s="4">
        <v>1</v>
      </c>
      <c r="D21" s="5">
        <v>2</v>
      </c>
      <c r="E21" s="5">
        <v>3</v>
      </c>
      <c r="F21" s="5">
        <v>4</v>
      </c>
      <c r="G21" s="5">
        <v>5</v>
      </c>
      <c r="H21" s="5">
        <v>6</v>
      </c>
      <c r="I21" s="5">
        <v>7</v>
      </c>
      <c r="J21" s="5">
        <v>8</v>
      </c>
      <c r="K21" s="5">
        <v>9</v>
      </c>
      <c r="L21" s="5">
        <v>10</v>
      </c>
      <c r="M21" s="6">
        <v>10</v>
      </c>
    </row>
    <row r="22" spans="1:13" ht="15.75" customHeight="1" x14ac:dyDescent="0.3">
      <c r="A22" s="26" t="s">
        <v>21</v>
      </c>
      <c r="B22" s="29"/>
      <c r="C22" s="7" t="s">
        <v>22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30</v>
      </c>
      <c r="L22" s="8" t="s">
        <v>31</v>
      </c>
      <c r="M22" s="7" t="s">
        <v>32</v>
      </c>
    </row>
    <row r="23" spans="1:13" ht="15.75" customHeight="1" x14ac:dyDescent="0.3">
      <c r="A23" s="30" t="s">
        <v>33</v>
      </c>
      <c r="B23" s="31"/>
      <c r="C23" s="72">
        <f>D6*(1+$I$3)</f>
        <v>23440.45</v>
      </c>
      <c r="D23" s="73">
        <f t="shared" ref="D23:G23" si="6">C23*(1+$I$3)</f>
        <v>25550.090500000002</v>
      </c>
      <c r="E23" s="73">
        <f t="shared" si="6"/>
        <v>27849.598645000005</v>
      </c>
      <c r="F23" s="73">
        <f t="shared" si="6"/>
        <v>30356.062523050008</v>
      </c>
      <c r="G23" s="73">
        <f t="shared" si="6"/>
        <v>33088.108150124513</v>
      </c>
      <c r="H23" s="73">
        <f t="shared" ref="H23:L23" si="7">G23*(1+$J$3)</f>
        <v>35735.156802134479</v>
      </c>
      <c r="I23" s="73">
        <f t="shared" si="7"/>
        <v>38593.969346305239</v>
      </c>
      <c r="J23" s="73">
        <f t="shared" si="7"/>
        <v>41681.486894009664</v>
      </c>
      <c r="K23" s="73">
        <f t="shared" si="7"/>
        <v>45016.005845530439</v>
      </c>
      <c r="L23" s="73">
        <f t="shared" si="7"/>
        <v>48617.286313172874</v>
      </c>
      <c r="M23" s="74"/>
    </row>
    <row r="24" spans="1:13" ht="15.75" customHeight="1" x14ac:dyDescent="0.3">
      <c r="A24" s="32" t="s">
        <v>34</v>
      </c>
      <c r="B24" s="33"/>
      <c r="C24" s="75">
        <f>C23*$M$3</f>
        <v>7032.1350000000002</v>
      </c>
      <c r="D24" s="76">
        <f t="shared" ref="D24:L24" si="8">D23*$M$3</f>
        <v>7665.0271499999999</v>
      </c>
      <c r="E24" s="76">
        <f t="shared" si="8"/>
        <v>8354.8795935000016</v>
      </c>
      <c r="F24" s="76">
        <f t="shared" si="8"/>
        <v>9106.8187569150014</v>
      </c>
      <c r="G24" s="76">
        <f t="shared" si="8"/>
        <v>9926.4324450373533</v>
      </c>
      <c r="H24" s="76">
        <f t="shared" si="8"/>
        <v>10720.547040640344</v>
      </c>
      <c r="I24" s="76">
        <f t="shared" si="8"/>
        <v>11578.190803891572</v>
      </c>
      <c r="J24" s="76">
        <f t="shared" si="8"/>
        <v>12504.446068202898</v>
      </c>
      <c r="K24" s="76">
        <f t="shared" si="8"/>
        <v>13504.801753659131</v>
      </c>
      <c r="L24" s="76">
        <f t="shared" si="8"/>
        <v>14585.185893951862</v>
      </c>
      <c r="M24" s="77">
        <f>L24*K3</f>
        <v>379214.8332427484</v>
      </c>
    </row>
    <row r="25" spans="1:13" ht="15.75" customHeight="1" x14ac:dyDescent="0.3">
      <c r="A25" s="32" t="s">
        <v>35</v>
      </c>
      <c r="B25" s="33"/>
      <c r="C25" s="78">
        <f>((1+$L$3)^C$12)</f>
        <v>1.1025</v>
      </c>
      <c r="D25" s="79">
        <f t="shared" ref="D25:L25" si="9">((1+$L$3)^D$12)</f>
        <v>1.21550625</v>
      </c>
      <c r="E25" s="79">
        <f t="shared" si="9"/>
        <v>1.340095640625</v>
      </c>
      <c r="F25" s="79">
        <f t="shared" si="9"/>
        <v>1.4774554437890626</v>
      </c>
      <c r="G25" s="79">
        <f>((1+$L$3)^G$12)</f>
        <v>1.6288946267774416</v>
      </c>
      <c r="H25" s="79">
        <f t="shared" si="9"/>
        <v>1.7958563260221292</v>
      </c>
      <c r="I25" s="79">
        <f t="shared" si="9"/>
        <v>1.9799315994393973</v>
      </c>
      <c r="J25" s="79">
        <f t="shared" si="9"/>
        <v>2.182874588381936</v>
      </c>
      <c r="K25" s="79">
        <f t="shared" si="9"/>
        <v>2.4066192336910848</v>
      </c>
      <c r="L25" s="79">
        <f t="shared" si="9"/>
        <v>2.6532977051444209</v>
      </c>
      <c r="M25" s="80">
        <f>((1+$L$3)^M$12)</f>
        <v>2.6532977051444209</v>
      </c>
    </row>
    <row r="26" spans="1:13" ht="15.75" customHeight="1" x14ac:dyDescent="0.3">
      <c r="A26" s="34" t="s">
        <v>36</v>
      </c>
      <c r="B26" s="35"/>
      <c r="C26" s="85">
        <f t="shared" ref="C26:M26" si="10">C24/C25</f>
        <v>6378.3537414965986</v>
      </c>
      <c r="D26" s="82">
        <f t="shared" si="10"/>
        <v>6306.0368056519656</v>
      </c>
      <c r="E26" s="82">
        <f t="shared" si="10"/>
        <v>6234.5397897148705</v>
      </c>
      <c r="F26" s="82">
        <f t="shared" si="10"/>
        <v>6163.853397541232</v>
      </c>
      <c r="G26" s="82">
        <f t="shared" si="10"/>
        <v>6093.9684383854365</v>
      </c>
      <c r="H26" s="82">
        <f t="shared" si="10"/>
        <v>5969.6017355612448</v>
      </c>
      <c r="I26" s="82">
        <f t="shared" si="10"/>
        <v>5847.7731287130573</v>
      </c>
      <c r="J26" s="82">
        <f t="shared" si="10"/>
        <v>5728.4308199638099</v>
      </c>
      <c r="K26" s="82">
        <f t="shared" si="10"/>
        <v>5611.5240685359768</v>
      </c>
      <c r="L26" s="82">
        <f t="shared" si="10"/>
        <v>5497.0031691781005</v>
      </c>
      <c r="M26" s="86">
        <f t="shared" si="10"/>
        <v>142922.08239863059</v>
      </c>
    </row>
    <row r="27" spans="1:13" ht="15.75" customHeight="1" x14ac:dyDescent="0.3">
      <c r="A27" s="26" t="s">
        <v>37</v>
      </c>
      <c r="B27" s="27"/>
      <c r="C27" s="27"/>
      <c r="D27" s="27"/>
      <c r="E27" s="27"/>
      <c r="F27" s="28"/>
      <c r="G27" s="87">
        <f>(SUM(C26:M26)-$D$5)/$D$3</f>
        <v>482.2799799466593</v>
      </c>
    </row>
    <row r="28" spans="1:13" ht="15.75" customHeight="1" x14ac:dyDescent="0.3"/>
    <row r="29" spans="1:13" ht="15.75" customHeight="1" x14ac:dyDescent="0.3">
      <c r="A29" s="3" t="s">
        <v>39</v>
      </c>
      <c r="C29" s="4">
        <v>1</v>
      </c>
      <c r="D29" s="5">
        <v>2</v>
      </c>
      <c r="E29" s="5">
        <v>3</v>
      </c>
      <c r="F29" s="5">
        <v>4</v>
      </c>
      <c r="G29" s="5">
        <v>5</v>
      </c>
      <c r="H29" s="5">
        <v>6</v>
      </c>
      <c r="I29" s="5">
        <v>7</v>
      </c>
      <c r="J29" s="5">
        <v>8</v>
      </c>
      <c r="K29" s="5">
        <v>9</v>
      </c>
      <c r="L29" s="5">
        <v>10</v>
      </c>
      <c r="M29" s="6">
        <v>10</v>
      </c>
    </row>
    <row r="30" spans="1:13" ht="15.75" customHeight="1" x14ac:dyDescent="0.3">
      <c r="A30" s="26" t="s">
        <v>21</v>
      </c>
      <c r="B30" s="29"/>
      <c r="C30" s="7" t="s">
        <v>22</v>
      </c>
      <c r="D30" s="7" t="s">
        <v>23</v>
      </c>
      <c r="E30" s="7" t="s">
        <v>24</v>
      </c>
      <c r="F30" s="7" t="s">
        <v>25</v>
      </c>
      <c r="G30" s="7" t="s">
        <v>26</v>
      </c>
      <c r="H30" s="7" t="s">
        <v>27</v>
      </c>
      <c r="I30" s="7" t="s">
        <v>28</v>
      </c>
      <c r="J30" s="7" t="s">
        <v>29</v>
      </c>
      <c r="K30" s="7" t="s">
        <v>30</v>
      </c>
      <c r="L30" s="8" t="s">
        <v>31</v>
      </c>
      <c r="M30" s="7" t="s">
        <v>32</v>
      </c>
    </row>
    <row r="31" spans="1:13" ht="15.75" customHeight="1" x14ac:dyDescent="0.3">
      <c r="A31" s="30" t="s">
        <v>33</v>
      </c>
      <c r="B31" s="31"/>
      <c r="C31" s="72">
        <f>D6*(1+$I$4)</f>
        <v>23225.4</v>
      </c>
      <c r="D31" s="73">
        <f t="shared" ref="D31:G31" si="11">C31*(1+$I$4)</f>
        <v>25083.432000000004</v>
      </c>
      <c r="E31" s="73">
        <f t="shared" si="11"/>
        <v>27090.106560000007</v>
      </c>
      <c r="F31" s="73">
        <f t="shared" si="11"/>
        <v>29257.315084800011</v>
      </c>
      <c r="G31" s="73">
        <f t="shared" si="11"/>
        <v>31597.900291584014</v>
      </c>
      <c r="H31" s="73">
        <f t="shared" ref="H31:L31" si="12">G31*(1+$J$4)</f>
        <v>33809.7533119949</v>
      </c>
      <c r="I31" s="73">
        <f t="shared" si="12"/>
        <v>36176.436043834547</v>
      </c>
      <c r="J31" s="73">
        <f t="shared" si="12"/>
        <v>38708.786566902971</v>
      </c>
      <c r="K31" s="73">
        <f t="shared" si="12"/>
        <v>41418.401626586179</v>
      </c>
      <c r="L31" s="73">
        <f t="shared" si="12"/>
        <v>44317.689740447211</v>
      </c>
      <c r="M31" s="74"/>
    </row>
    <row r="32" spans="1:13" ht="15.75" customHeight="1" x14ac:dyDescent="0.3">
      <c r="A32" s="32" t="s">
        <v>34</v>
      </c>
      <c r="B32" s="33"/>
      <c r="C32" s="75">
        <f t="shared" ref="C32:L32" si="13">C31*$M$4</f>
        <v>6503.112000000001</v>
      </c>
      <c r="D32" s="76">
        <f t="shared" si="13"/>
        <v>7023.3609600000018</v>
      </c>
      <c r="E32" s="76">
        <f t="shared" si="13"/>
        <v>7585.2298368000029</v>
      </c>
      <c r="F32" s="76">
        <f t="shared" si="13"/>
        <v>8192.0482237440046</v>
      </c>
      <c r="G32" s="76">
        <f t="shared" si="13"/>
        <v>8847.4120816435243</v>
      </c>
      <c r="H32" s="76">
        <f t="shared" si="13"/>
        <v>9466.7309273585724</v>
      </c>
      <c r="I32" s="76">
        <f t="shared" si="13"/>
        <v>10129.402092273674</v>
      </c>
      <c r="J32" s="76">
        <f t="shared" si="13"/>
        <v>10838.460238732832</v>
      </c>
      <c r="K32" s="76">
        <f t="shared" si="13"/>
        <v>11597.152455444131</v>
      </c>
      <c r="L32" s="76">
        <f t="shared" si="13"/>
        <v>12408.95312732522</v>
      </c>
      <c r="M32" s="77">
        <f>L32*K4</f>
        <v>310223.82818313048</v>
      </c>
    </row>
    <row r="33" spans="1:13" ht="15.75" customHeight="1" x14ac:dyDescent="0.3">
      <c r="A33" s="32" t="s">
        <v>35</v>
      </c>
      <c r="B33" s="33"/>
      <c r="C33" s="78">
        <f t="shared" ref="C33:M33" si="14">((1+$L$4)^C$12)</f>
        <v>1.1025</v>
      </c>
      <c r="D33" s="79">
        <f t="shared" si="14"/>
        <v>1.21550625</v>
      </c>
      <c r="E33" s="79">
        <f t="shared" si="14"/>
        <v>1.340095640625</v>
      </c>
      <c r="F33" s="79">
        <f t="shared" si="14"/>
        <v>1.4774554437890626</v>
      </c>
      <c r="G33" s="79">
        <f t="shared" si="14"/>
        <v>1.6288946267774416</v>
      </c>
      <c r="H33" s="79">
        <f t="shared" si="14"/>
        <v>1.7958563260221292</v>
      </c>
      <c r="I33" s="79">
        <f t="shared" si="14"/>
        <v>1.9799315994393973</v>
      </c>
      <c r="J33" s="79">
        <f t="shared" si="14"/>
        <v>2.182874588381936</v>
      </c>
      <c r="K33" s="79">
        <f t="shared" si="14"/>
        <v>2.4066192336910848</v>
      </c>
      <c r="L33" s="79">
        <f t="shared" si="14"/>
        <v>2.6532977051444209</v>
      </c>
      <c r="M33" s="80">
        <f t="shared" si="14"/>
        <v>2.6532977051444209</v>
      </c>
    </row>
    <row r="34" spans="1:13" ht="15.75" customHeight="1" x14ac:dyDescent="0.3">
      <c r="A34" s="34" t="s">
        <v>36</v>
      </c>
      <c r="B34" s="35"/>
      <c r="C34" s="81">
        <f t="shared" ref="C34:M34" si="15">C32/C33</f>
        <v>5898.5142857142864</v>
      </c>
      <c r="D34" s="83">
        <f t="shared" si="15"/>
        <v>5778.1364431486891</v>
      </c>
      <c r="E34" s="83">
        <f t="shared" si="15"/>
        <v>5660.2152912476968</v>
      </c>
      <c r="F34" s="83">
        <f t="shared" si="15"/>
        <v>5544.7006934671317</v>
      </c>
      <c r="G34" s="83">
        <f t="shared" si="15"/>
        <v>5431.5435364575978</v>
      </c>
      <c r="H34" s="83">
        <f t="shared" si="15"/>
        <v>5271.4300081720012</v>
      </c>
      <c r="I34" s="83">
        <f t="shared" si="15"/>
        <v>5116.0363798131903</v>
      </c>
      <c r="J34" s="83">
        <f t="shared" si="15"/>
        <v>4965.2235160091732</v>
      </c>
      <c r="K34" s="83">
        <f t="shared" si="15"/>
        <v>4818.8563828841852</v>
      </c>
      <c r="L34" s="83">
        <f t="shared" si="15"/>
        <v>4676.803927152906</v>
      </c>
      <c r="M34" s="84">
        <f t="shared" si="15"/>
        <v>116920.09817882263</v>
      </c>
    </row>
    <row r="35" spans="1:13" ht="15.75" customHeight="1" x14ac:dyDescent="0.3">
      <c r="A35" s="26" t="s">
        <v>37</v>
      </c>
      <c r="B35" s="27"/>
      <c r="C35" s="27"/>
      <c r="D35" s="27"/>
      <c r="E35" s="27"/>
      <c r="F35" s="28"/>
      <c r="G35" s="87">
        <f>(SUM(C34:M34)-$D$5)/$D$3</f>
        <v>405.26062857824019</v>
      </c>
    </row>
    <row r="36" spans="1:13" ht="15.75" customHeight="1" x14ac:dyDescent="0.3"/>
    <row r="37" spans="1:13" ht="15.75" customHeight="1" x14ac:dyDescent="0.3">
      <c r="A37" s="3" t="s">
        <v>40</v>
      </c>
      <c r="C37" s="4">
        <v>1</v>
      </c>
      <c r="D37" s="5">
        <v>2</v>
      </c>
      <c r="E37" s="5">
        <v>3</v>
      </c>
      <c r="F37" s="5">
        <v>4</v>
      </c>
      <c r="G37" s="5">
        <v>5</v>
      </c>
      <c r="H37" s="5">
        <v>6</v>
      </c>
      <c r="I37" s="5">
        <v>7</v>
      </c>
      <c r="J37" s="5">
        <v>8</v>
      </c>
      <c r="K37" s="5">
        <v>9</v>
      </c>
      <c r="L37" s="5">
        <v>10</v>
      </c>
      <c r="M37" s="6">
        <v>10</v>
      </c>
    </row>
    <row r="38" spans="1:13" ht="15.75" customHeight="1" x14ac:dyDescent="0.3">
      <c r="A38" s="26" t="s">
        <v>21</v>
      </c>
      <c r="B38" s="29"/>
      <c r="C38" s="7" t="s">
        <v>22</v>
      </c>
      <c r="D38" s="7" t="s">
        <v>23</v>
      </c>
      <c r="E38" s="7" t="s">
        <v>24</v>
      </c>
      <c r="F38" s="7" t="s">
        <v>25</v>
      </c>
      <c r="G38" s="7" t="s">
        <v>26</v>
      </c>
      <c r="H38" s="7" t="s">
        <v>27</v>
      </c>
      <c r="I38" s="7" t="s">
        <v>28</v>
      </c>
      <c r="J38" s="7" t="s">
        <v>29</v>
      </c>
      <c r="K38" s="7" t="s">
        <v>30</v>
      </c>
      <c r="L38" s="8" t="s">
        <v>31</v>
      </c>
      <c r="M38" s="7" t="s">
        <v>32</v>
      </c>
    </row>
    <row r="39" spans="1:13" ht="15.75" customHeight="1" x14ac:dyDescent="0.3">
      <c r="A39" s="30" t="s">
        <v>33</v>
      </c>
      <c r="B39" s="31"/>
      <c r="C39" s="72">
        <f>D6*(1+$I$5)</f>
        <v>23010.350000000002</v>
      </c>
      <c r="D39" s="73">
        <f t="shared" ref="D39:G39" si="16">C39*(1+$I$5)</f>
        <v>24621.074500000002</v>
      </c>
      <c r="E39" s="73">
        <f t="shared" si="16"/>
        <v>26344.549715000005</v>
      </c>
      <c r="F39" s="73">
        <f t="shared" si="16"/>
        <v>28188.668195050006</v>
      </c>
      <c r="G39" s="73">
        <f t="shared" si="16"/>
        <v>30161.874968703509</v>
      </c>
      <c r="H39" s="73">
        <f t="shared" ref="H39:L39" si="17">G39*(1+$J$5)</f>
        <v>31971.58746682572</v>
      </c>
      <c r="I39" s="73">
        <f t="shared" si="17"/>
        <v>33889.882714835265</v>
      </c>
      <c r="J39" s="73">
        <f t="shared" si="17"/>
        <v>35923.275677725382</v>
      </c>
      <c r="K39" s="73">
        <f t="shared" si="17"/>
        <v>38078.672218388907</v>
      </c>
      <c r="L39" s="73">
        <f t="shared" si="17"/>
        <v>40363.392551492245</v>
      </c>
      <c r="M39" s="100"/>
    </row>
    <row r="40" spans="1:13" ht="15.75" customHeight="1" x14ac:dyDescent="0.3">
      <c r="A40" s="32" t="s">
        <v>34</v>
      </c>
      <c r="B40" s="33"/>
      <c r="C40" s="75">
        <f t="shared" ref="C40:L40" si="18">C39*$M$5</f>
        <v>5982.6910000000007</v>
      </c>
      <c r="D40" s="76">
        <f t="shared" si="18"/>
        <v>6401.4793700000009</v>
      </c>
      <c r="E40" s="76">
        <f t="shared" si="18"/>
        <v>6849.5829259000011</v>
      </c>
      <c r="F40" s="76">
        <f t="shared" si="18"/>
        <v>7329.0537307130016</v>
      </c>
      <c r="G40" s="76">
        <f t="shared" si="18"/>
        <v>7842.0874918629124</v>
      </c>
      <c r="H40" s="76">
        <f t="shared" si="18"/>
        <v>8312.6127413746872</v>
      </c>
      <c r="I40" s="76">
        <f t="shared" si="18"/>
        <v>8811.3695058571684</v>
      </c>
      <c r="J40" s="76">
        <f t="shared" si="18"/>
        <v>9340.051676208599</v>
      </c>
      <c r="K40" s="76">
        <f t="shared" si="18"/>
        <v>9900.4547767811164</v>
      </c>
      <c r="L40" s="76">
        <f t="shared" si="18"/>
        <v>10494.482063387984</v>
      </c>
      <c r="M40" s="77">
        <f>L40*K5</f>
        <v>241373.08745792366</v>
      </c>
    </row>
    <row r="41" spans="1:13" ht="15.75" customHeight="1" x14ac:dyDescent="0.3">
      <c r="A41" s="32" t="s">
        <v>35</v>
      </c>
      <c r="B41" s="33"/>
      <c r="C41" s="78">
        <f t="shared" ref="C41:M41" si="19">((1+$L$5)^C$12)</f>
        <v>1.1025</v>
      </c>
      <c r="D41" s="79">
        <f t="shared" si="19"/>
        <v>1.21550625</v>
      </c>
      <c r="E41" s="79">
        <f t="shared" si="19"/>
        <v>1.340095640625</v>
      </c>
      <c r="F41" s="79">
        <f t="shared" si="19"/>
        <v>1.4774554437890626</v>
      </c>
      <c r="G41" s="79">
        <f t="shared" si="19"/>
        <v>1.6288946267774416</v>
      </c>
      <c r="H41" s="79">
        <f t="shared" si="19"/>
        <v>1.7958563260221292</v>
      </c>
      <c r="I41" s="79">
        <f t="shared" si="19"/>
        <v>1.9799315994393973</v>
      </c>
      <c r="J41" s="79">
        <f t="shared" si="19"/>
        <v>2.182874588381936</v>
      </c>
      <c r="K41" s="79">
        <f t="shared" si="19"/>
        <v>2.4066192336910848</v>
      </c>
      <c r="L41" s="79">
        <f t="shared" si="19"/>
        <v>2.6532977051444209</v>
      </c>
      <c r="M41" s="80">
        <f t="shared" si="19"/>
        <v>2.6532977051444209</v>
      </c>
    </row>
    <row r="42" spans="1:13" ht="15.75" customHeight="1" x14ac:dyDescent="0.3">
      <c r="A42" s="34" t="s">
        <v>36</v>
      </c>
      <c r="B42" s="35"/>
      <c r="C42" s="81">
        <f t="shared" ref="C42:M42" si="20">C40/C41</f>
        <v>5426.477097505669</v>
      </c>
      <c r="D42" s="83">
        <f t="shared" si="20"/>
        <v>5266.5129200281781</v>
      </c>
      <c r="E42" s="83">
        <f t="shared" si="20"/>
        <v>5111.264239845942</v>
      </c>
      <c r="F42" s="83">
        <f t="shared" si="20"/>
        <v>4960.5920513697574</v>
      </c>
      <c r="G42" s="83">
        <f t="shared" si="20"/>
        <v>4814.3614466808531</v>
      </c>
      <c r="H42" s="83">
        <f t="shared" si="20"/>
        <v>4628.7738172169657</v>
      </c>
      <c r="I42" s="83">
        <f t="shared" si="20"/>
        <v>4450.3403594104166</v>
      </c>
      <c r="J42" s="83">
        <f t="shared" si="20"/>
        <v>4278.7852888662501</v>
      </c>
      <c r="K42" s="83">
        <f t="shared" si="20"/>
        <v>4113.8434523339911</v>
      </c>
      <c r="L42" s="83">
        <f t="shared" si="20"/>
        <v>3955.2599178902778</v>
      </c>
      <c r="M42" s="84">
        <f t="shared" si="20"/>
        <v>90970.97811147639</v>
      </c>
    </row>
    <row r="43" spans="1:13" ht="15.75" customHeight="1" x14ac:dyDescent="0.3">
      <c r="A43" s="26" t="s">
        <v>37</v>
      </c>
      <c r="B43" s="27"/>
      <c r="C43" s="27"/>
      <c r="D43" s="27"/>
      <c r="E43" s="27"/>
      <c r="F43" s="28"/>
      <c r="G43" s="87">
        <f>(SUM(C42:M42)-$D$5)/$D$3</f>
        <v>329.57847407502288</v>
      </c>
    </row>
    <row r="44" spans="1:13" ht="15.75" customHeight="1" x14ac:dyDescent="0.3"/>
    <row r="45" spans="1:13" ht="15.75" customHeight="1" x14ac:dyDescent="0.3"/>
    <row r="46" spans="1:13" ht="15.75" customHeight="1" x14ac:dyDescent="0.3"/>
    <row r="47" spans="1:13" ht="15.75" customHeight="1" x14ac:dyDescent="0.3"/>
    <row r="48" spans="1:1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3">
    <mergeCell ref="A1:G1"/>
    <mergeCell ref="A2:G2"/>
    <mergeCell ref="A3:C3"/>
    <mergeCell ref="A4:C4"/>
    <mergeCell ref="A5:C5"/>
    <mergeCell ref="A6:C6"/>
    <mergeCell ref="A7:C7"/>
    <mergeCell ref="A9:M9"/>
    <mergeCell ref="A11:M11"/>
    <mergeCell ref="A13:B13"/>
    <mergeCell ref="A14:B14"/>
    <mergeCell ref="A15:B15"/>
    <mergeCell ref="A16:B16"/>
    <mergeCell ref="A18:F18"/>
    <mergeCell ref="A17:B17"/>
    <mergeCell ref="A22:B22"/>
    <mergeCell ref="A23:B23"/>
    <mergeCell ref="A24:B24"/>
    <mergeCell ref="A25:B25"/>
    <mergeCell ref="A26:B26"/>
    <mergeCell ref="A27:F27"/>
    <mergeCell ref="A39:B39"/>
    <mergeCell ref="A40:B40"/>
    <mergeCell ref="A41:B41"/>
    <mergeCell ref="A42:B42"/>
    <mergeCell ref="A43:F43"/>
    <mergeCell ref="A30:B30"/>
    <mergeCell ref="A31:B31"/>
    <mergeCell ref="A32:B32"/>
    <mergeCell ref="A33:B33"/>
    <mergeCell ref="A34:B34"/>
    <mergeCell ref="A35:F35"/>
    <mergeCell ref="A38:B38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47"/>
  <sheetViews>
    <sheetView workbookViewId="0">
      <selection activeCell="B57" sqref="B57:L57"/>
    </sheetView>
  </sheetViews>
  <sheetFormatPr baseColWidth="10" defaultColWidth="12.5546875" defaultRowHeight="15" customHeight="1" x14ac:dyDescent="0.3"/>
  <cols>
    <col min="1" max="1" width="74.109375" bestFit="1" customWidth="1"/>
    <col min="2" max="5" width="10.5546875" customWidth="1"/>
  </cols>
  <sheetData>
    <row r="1" spans="1:13" ht="14.4" x14ac:dyDescent="0.3">
      <c r="A1" s="13" t="s">
        <v>41</v>
      </c>
      <c r="B1" s="15">
        <v>41971</v>
      </c>
      <c r="C1" s="15">
        <v>42335</v>
      </c>
      <c r="D1" s="15">
        <v>42706</v>
      </c>
      <c r="E1" s="15">
        <v>43070</v>
      </c>
      <c r="F1" s="15">
        <v>43434</v>
      </c>
      <c r="G1" s="15">
        <v>43798</v>
      </c>
      <c r="H1" s="15">
        <v>44162</v>
      </c>
      <c r="I1" s="15">
        <v>44533</v>
      </c>
      <c r="J1" s="15">
        <v>44897</v>
      </c>
      <c r="K1" s="15">
        <v>45261</v>
      </c>
      <c r="L1" s="15">
        <v>45625</v>
      </c>
      <c r="M1" s="15" t="s">
        <v>42</v>
      </c>
    </row>
    <row r="2" spans="1:13" thickBot="1" x14ac:dyDescent="0.35">
      <c r="A2" s="16" t="s">
        <v>143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1:13" ht="14.4" x14ac:dyDescent="0.3">
      <c r="A3" s="24" t="s">
        <v>99</v>
      </c>
      <c r="B3" s="63">
        <v>4147.07</v>
      </c>
      <c r="C3" s="64">
        <v>4795.51</v>
      </c>
      <c r="D3" s="64">
        <v>5854.43</v>
      </c>
      <c r="E3" s="64">
        <v>7301.51</v>
      </c>
      <c r="F3" s="64">
        <v>9030</v>
      </c>
      <c r="G3" s="64">
        <v>11171</v>
      </c>
      <c r="H3" s="64">
        <v>12868</v>
      </c>
      <c r="I3" s="64">
        <v>15785</v>
      </c>
      <c r="J3" s="64">
        <v>17606</v>
      </c>
      <c r="K3" s="63">
        <v>19409</v>
      </c>
      <c r="L3" s="64">
        <v>21505</v>
      </c>
      <c r="M3" s="64">
        <v>22601</v>
      </c>
    </row>
    <row r="4" spans="1:13" ht="14.4" x14ac:dyDescent="0.3">
      <c r="A4" s="17" t="s">
        <v>43</v>
      </c>
      <c r="B4" s="63">
        <v>4147.07</v>
      </c>
      <c r="C4" s="64">
        <v>4795.51</v>
      </c>
      <c r="D4" s="64">
        <v>5854.43</v>
      </c>
      <c r="E4" s="64">
        <v>7301.51</v>
      </c>
      <c r="F4" s="64">
        <v>9030</v>
      </c>
      <c r="G4" s="64">
        <v>11171</v>
      </c>
      <c r="H4" s="64">
        <v>12868</v>
      </c>
      <c r="I4" s="64">
        <v>15785</v>
      </c>
      <c r="J4" s="64">
        <v>17606</v>
      </c>
      <c r="K4" s="63">
        <v>19409</v>
      </c>
      <c r="L4" s="64">
        <v>21505</v>
      </c>
      <c r="M4" s="64">
        <v>22601</v>
      </c>
    </row>
    <row r="5" spans="1:13" ht="14.4" x14ac:dyDescent="0.3">
      <c r="A5" s="18" t="s">
        <v>100</v>
      </c>
      <c r="B5" s="65">
        <v>2.3E-2</v>
      </c>
      <c r="C5" s="66">
        <v>0.156</v>
      </c>
      <c r="D5" s="66">
        <v>0.221</v>
      </c>
      <c r="E5" s="66">
        <v>0.247</v>
      </c>
      <c r="F5" s="66">
        <v>0.23699999999999999</v>
      </c>
      <c r="G5" s="66">
        <v>0.23699999999999999</v>
      </c>
      <c r="H5" s="66">
        <v>0.152</v>
      </c>
      <c r="I5" s="66">
        <v>0.22700000000000001</v>
      </c>
      <c r="J5" s="66">
        <v>0.115</v>
      </c>
      <c r="K5" s="65">
        <v>0.10199999999999999</v>
      </c>
      <c r="L5" s="66">
        <v>0.108</v>
      </c>
      <c r="M5" s="66"/>
    </row>
    <row r="6" spans="1:13" ht="14.4" x14ac:dyDescent="0.3">
      <c r="A6" s="17" t="s">
        <v>101</v>
      </c>
      <c r="B6" s="63">
        <v>-622.08000000000004</v>
      </c>
      <c r="C6" s="64">
        <v>-744.32</v>
      </c>
      <c r="D6" s="64">
        <v>-819.91</v>
      </c>
      <c r="E6" s="64">
        <v>-1010.49</v>
      </c>
      <c r="F6" s="64">
        <v>-1195</v>
      </c>
      <c r="G6" s="64">
        <v>-1673</v>
      </c>
      <c r="H6" s="64">
        <v>-1722</v>
      </c>
      <c r="I6" s="64">
        <v>-1865</v>
      </c>
      <c r="J6" s="64">
        <v>-2165</v>
      </c>
      <c r="K6" s="63">
        <v>-2354</v>
      </c>
      <c r="L6" s="64">
        <v>-2358</v>
      </c>
      <c r="M6" s="64">
        <v>-2430</v>
      </c>
    </row>
    <row r="7" spans="1:13" ht="14.4" x14ac:dyDescent="0.3">
      <c r="A7" s="17" t="s">
        <v>102</v>
      </c>
      <c r="B7" s="63">
        <v>3524.99</v>
      </c>
      <c r="C7" s="64">
        <v>4051.19</v>
      </c>
      <c r="D7" s="64">
        <v>5034.5200000000004</v>
      </c>
      <c r="E7" s="64">
        <v>6291.01</v>
      </c>
      <c r="F7" s="64">
        <v>7835</v>
      </c>
      <c r="G7" s="64">
        <v>9498</v>
      </c>
      <c r="H7" s="64">
        <v>11146</v>
      </c>
      <c r="I7" s="64">
        <v>13920</v>
      </c>
      <c r="J7" s="64">
        <v>15441</v>
      </c>
      <c r="K7" s="63">
        <v>17055</v>
      </c>
      <c r="L7" s="64">
        <v>19147</v>
      </c>
      <c r="M7" s="64">
        <v>20171</v>
      </c>
    </row>
    <row r="8" spans="1:13" ht="14.4" x14ac:dyDescent="0.3">
      <c r="A8" s="18" t="s">
        <v>100</v>
      </c>
      <c r="B8" s="65">
        <v>1.6E-2</v>
      </c>
      <c r="C8" s="66">
        <v>0.14899999999999999</v>
      </c>
      <c r="D8" s="66">
        <v>0.24299999999999999</v>
      </c>
      <c r="E8" s="66">
        <v>0.25</v>
      </c>
      <c r="F8" s="66">
        <v>0.245</v>
      </c>
      <c r="G8" s="66">
        <v>0.21199999999999999</v>
      </c>
      <c r="H8" s="66">
        <v>0.17399999999999999</v>
      </c>
      <c r="I8" s="66">
        <v>0.249</v>
      </c>
      <c r="J8" s="66">
        <v>0.109</v>
      </c>
      <c r="K8" s="65">
        <v>0.105</v>
      </c>
      <c r="L8" s="66">
        <v>0.123</v>
      </c>
      <c r="M8" s="66"/>
    </row>
    <row r="9" spans="1:13" ht="14.4" x14ac:dyDescent="0.3">
      <c r="A9" s="18" t="s">
        <v>103</v>
      </c>
      <c r="B9" s="65">
        <v>0.85</v>
      </c>
      <c r="C9" s="66">
        <v>0.84499999999999997</v>
      </c>
      <c r="D9" s="66">
        <v>0.86</v>
      </c>
      <c r="E9" s="66">
        <v>0.86199999999999999</v>
      </c>
      <c r="F9" s="66">
        <v>0.86799999999999999</v>
      </c>
      <c r="G9" s="66">
        <v>0.85</v>
      </c>
      <c r="H9" s="66">
        <v>0.86599999999999999</v>
      </c>
      <c r="I9" s="66">
        <v>0.88200000000000001</v>
      </c>
      <c r="J9" s="66">
        <v>0.877</v>
      </c>
      <c r="K9" s="65">
        <v>0.879</v>
      </c>
      <c r="L9" s="66">
        <v>0.89</v>
      </c>
      <c r="M9" s="66">
        <v>0.89200000000000002</v>
      </c>
    </row>
    <row r="10" spans="1:13" ht="14.4" x14ac:dyDescent="0.3">
      <c r="A10" s="17" t="s">
        <v>104</v>
      </c>
      <c r="B10" s="63">
        <v>-2195.64</v>
      </c>
      <c r="C10" s="64">
        <v>-2216.7199999999998</v>
      </c>
      <c r="D10" s="64">
        <v>-2486.4</v>
      </c>
      <c r="E10" s="64">
        <v>-2822.3</v>
      </c>
      <c r="F10" s="64">
        <v>-3366</v>
      </c>
      <c r="G10" s="64">
        <v>-4125</v>
      </c>
      <c r="H10" s="64">
        <v>-4559</v>
      </c>
      <c r="I10" s="64">
        <v>-5406</v>
      </c>
      <c r="J10" s="64">
        <v>-6187</v>
      </c>
      <c r="K10" s="63">
        <v>-6764</v>
      </c>
      <c r="L10" s="64">
        <v>-7215</v>
      </c>
      <c r="M10" s="64">
        <v>-7576</v>
      </c>
    </row>
    <row r="11" spans="1:13" ht="14.4" x14ac:dyDescent="0.3">
      <c r="A11" s="17" t="s">
        <v>144</v>
      </c>
      <c r="B11" s="63">
        <v>-844.35</v>
      </c>
      <c r="C11" s="64">
        <v>-862.73</v>
      </c>
      <c r="D11" s="64">
        <v>-975.99</v>
      </c>
      <c r="E11" s="64">
        <v>-1224.06</v>
      </c>
      <c r="F11" s="64">
        <v>-1538</v>
      </c>
      <c r="G11" s="64">
        <v>-1930</v>
      </c>
      <c r="H11" s="64">
        <v>-2188</v>
      </c>
      <c r="I11" s="64">
        <v>-2540</v>
      </c>
      <c r="J11" s="64">
        <v>-2987</v>
      </c>
      <c r="K11" s="63">
        <v>-3473</v>
      </c>
      <c r="L11" s="64">
        <v>-3944</v>
      </c>
      <c r="M11" s="64">
        <v>-4129</v>
      </c>
    </row>
    <row r="12" spans="1:13" ht="14.4" x14ac:dyDescent="0.3">
      <c r="A12" s="17" t="s">
        <v>105</v>
      </c>
      <c r="B12" s="63">
        <v>-52.42</v>
      </c>
      <c r="C12" s="64">
        <v>-68.650000000000006</v>
      </c>
      <c r="D12" s="64">
        <v>-78.53</v>
      </c>
      <c r="E12" s="64">
        <v>-76.56</v>
      </c>
      <c r="F12" s="64">
        <v>-91</v>
      </c>
      <c r="G12" s="64">
        <v>-175</v>
      </c>
      <c r="H12" s="64">
        <v>-162</v>
      </c>
      <c r="I12" s="64">
        <v>-172</v>
      </c>
      <c r="J12" s="64">
        <v>-169</v>
      </c>
      <c r="K12" s="63">
        <v>-168</v>
      </c>
      <c r="L12" s="64">
        <v>-169</v>
      </c>
      <c r="M12" s="64">
        <v>-167</v>
      </c>
    </row>
    <row r="13" spans="1:13" ht="14.4" x14ac:dyDescent="0.3">
      <c r="A13" s="17" t="s">
        <v>44</v>
      </c>
      <c r="B13" s="63">
        <v>-3092.42</v>
      </c>
      <c r="C13" s="64">
        <v>-3148.1</v>
      </c>
      <c r="D13" s="64">
        <v>-3540.92</v>
      </c>
      <c r="E13" s="64">
        <v>-4122.92</v>
      </c>
      <c r="F13" s="64">
        <v>-4995</v>
      </c>
      <c r="G13" s="64">
        <v>-6230</v>
      </c>
      <c r="H13" s="64">
        <v>-6909</v>
      </c>
      <c r="I13" s="64">
        <v>-8118</v>
      </c>
      <c r="J13" s="64">
        <v>-9343</v>
      </c>
      <c r="K13" s="63">
        <v>-10405</v>
      </c>
      <c r="L13" s="64">
        <v>-11328</v>
      </c>
      <c r="M13" s="64">
        <v>-11872</v>
      </c>
    </row>
    <row r="14" spans="1:13" ht="14.4" x14ac:dyDescent="0.3">
      <c r="A14" s="17" t="s">
        <v>106</v>
      </c>
      <c r="B14" s="63">
        <v>432.57</v>
      </c>
      <c r="C14" s="64">
        <v>903.1</v>
      </c>
      <c r="D14" s="64">
        <v>1493.6</v>
      </c>
      <c r="E14" s="64">
        <v>2168.1</v>
      </c>
      <c r="F14" s="64">
        <v>2840</v>
      </c>
      <c r="G14" s="64">
        <v>3268</v>
      </c>
      <c r="H14" s="64">
        <v>4237</v>
      </c>
      <c r="I14" s="64">
        <v>5802</v>
      </c>
      <c r="J14" s="64">
        <v>6098</v>
      </c>
      <c r="K14" s="63">
        <v>6650</v>
      </c>
      <c r="L14" s="64">
        <v>7819</v>
      </c>
      <c r="M14" s="64">
        <v>8299</v>
      </c>
    </row>
    <row r="15" spans="1:13" ht="14.4" x14ac:dyDescent="0.3">
      <c r="A15" s="18" t="s">
        <v>100</v>
      </c>
      <c r="B15" s="65">
        <v>-3.6999999999999998E-2</v>
      </c>
      <c r="C15" s="66">
        <v>1.0880000000000001</v>
      </c>
      <c r="D15" s="66">
        <v>0.65400000000000003</v>
      </c>
      <c r="E15" s="66">
        <v>0.45200000000000001</v>
      </c>
      <c r="F15" s="66">
        <v>0.31</v>
      </c>
      <c r="G15" s="66">
        <v>0.151</v>
      </c>
      <c r="H15" s="66">
        <v>0.29699999999999999</v>
      </c>
      <c r="I15" s="66">
        <v>0.36899999999999999</v>
      </c>
      <c r="J15" s="66">
        <v>5.0999999999999997E-2</v>
      </c>
      <c r="K15" s="65">
        <v>9.0999999999999998E-2</v>
      </c>
      <c r="L15" s="66">
        <v>0.17599999999999999</v>
      </c>
      <c r="M15" s="66"/>
    </row>
    <row r="16" spans="1:13" ht="14.4" x14ac:dyDescent="0.3">
      <c r="A16" s="17" t="s">
        <v>107</v>
      </c>
      <c r="B16" s="63">
        <v>0.104</v>
      </c>
      <c r="C16" s="64">
        <v>0.188</v>
      </c>
      <c r="D16" s="64">
        <v>0.255</v>
      </c>
      <c r="E16" s="64">
        <v>0.29699999999999999</v>
      </c>
      <c r="F16" s="64">
        <v>0.315</v>
      </c>
      <c r="G16" s="64">
        <v>0.29299999999999998</v>
      </c>
      <c r="H16" s="64">
        <v>0.32900000000000001</v>
      </c>
      <c r="I16" s="64">
        <v>0.36799999999999999</v>
      </c>
      <c r="J16" s="64">
        <v>0.34599999999999997</v>
      </c>
      <c r="K16" s="63">
        <v>0.34300000000000003</v>
      </c>
      <c r="L16" s="64">
        <v>0.36399999999999999</v>
      </c>
      <c r="M16" s="64">
        <v>0.36699999999999999</v>
      </c>
    </row>
    <row r="17" spans="1:13" ht="14.4" x14ac:dyDescent="0.3">
      <c r="A17" s="17" t="s">
        <v>108</v>
      </c>
      <c r="B17" s="63">
        <v>-59.73</v>
      </c>
      <c r="C17" s="64">
        <v>-64.180000000000007</v>
      </c>
      <c r="D17" s="64">
        <v>-70.44</v>
      </c>
      <c r="E17" s="64">
        <v>-74.400000000000006</v>
      </c>
      <c r="F17" s="64">
        <v>-89</v>
      </c>
      <c r="G17" s="64">
        <v>-157</v>
      </c>
      <c r="H17" s="64">
        <v>-116</v>
      </c>
      <c r="I17" s="64">
        <v>-113</v>
      </c>
      <c r="J17" s="64">
        <v>-112</v>
      </c>
      <c r="K17" s="63">
        <v>-113</v>
      </c>
      <c r="L17" s="64">
        <v>-169</v>
      </c>
      <c r="M17" s="64">
        <v>-231</v>
      </c>
    </row>
    <row r="18" spans="1:13" ht="14.4" x14ac:dyDescent="0.3">
      <c r="A18" s="17" t="s">
        <v>87</v>
      </c>
      <c r="B18" s="63">
        <v>21.36</v>
      </c>
      <c r="C18" s="64">
        <v>28.76</v>
      </c>
      <c r="D18" s="64">
        <v>47.34</v>
      </c>
      <c r="E18" s="64">
        <v>66.069999999999993</v>
      </c>
      <c r="F18" s="64">
        <v>93</v>
      </c>
      <c r="G18" s="64">
        <v>68</v>
      </c>
      <c r="H18" s="64">
        <v>43</v>
      </c>
      <c r="I18" s="64">
        <v>17</v>
      </c>
      <c r="J18" s="64">
        <v>61</v>
      </c>
      <c r="K18" s="63">
        <v>269</v>
      </c>
      <c r="L18" s="64">
        <v>341</v>
      </c>
      <c r="M18" s="64">
        <v>341</v>
      </c>
    </row>
    <row r="19" spans="1:13" ht="14.4" x14ac:dyDescent="0.3">
      <c r="A19" s="17" t="s">
        <v>152</v>
      </c>
      <c r="B19" s="63">
        <v>-18.84</v>
      </c>
      <c r="C19" s="64">
        <v>-20.13</v>
      </c>
      <c r="D19" s="64">
        <v>-35.72</v>
      </c>
      <c r="E19" s="64">
        <v>-30.71</v>
      </c>
      <c r="F19" s="64">
        <v>-42</v>
      </c>
      <c r="G19" s="64">
        <v>-26</v>
      </c>
      <c r="H19" s="64">
        <v>-2</v>
      </c>
      <c r="I19" s="64">
        <v>-17</v>
      </c>
      <c r="J19" s="64">
        <v>-21</v>
      </c>
      <c r="K19" s="63">
        <v>-17</v>
      </c>
      <c r="L19" s="64">
        <v>-29</v>
      </c>
      <c r="M19" s="64">
        <v>-29</v>
      </c>
    </row>
    <row r="20" spans="1:13" ht="15.75" customHeight="1" x14ac:dyDescent="0.3">
      <c r="A20" s="17" t="s">
        <v>146</v>
      </c>
      <c r="B20" s="63">
        <v>0.83</v>
      </c>
      <c r="C20" s="64">
        <v>0.91</v>
      </c>
      <c r="D20" s="64">
        <v>0.03</v>
      </c>
      <c r="E20" s="64">
        <v>0.08</v>
      </c>
      <c r="F20" s="64"/>
      <c r="G20" s="64"/>
      <c r="H20" s="64">
        <v>1</v>
      </c>
      <c r="I20" s="64"/>
      <c r="J20" s="64">
        <v>1</v>
      </c>
      <c r="K20" s="63">
        <v>1</v>
      </c>
      <c r="L20" s="64"/>
      <c r="M20" s="64">
        <v>-19</v>
      </c>
    </row>
    <row r="21" spans="1:13" ht="15.75" customHeight="1" x14ac:dyDescent="0.3">
      <c r="A21" s="17" t="s">
        <v>45</v>
      </c>
      <c r="B21" s="63">
        <v>376.18</v>
      </c>
      <c r="C21" s="64">
        <v>848.45</v>
      </c>
      <c r="D21" s="64">
        <v>1434.81</v>
      </c>
      <c r="E21" s="64">
        <v>2129.14</v>
      </c>
      <c r="F21" s="64">
        <v>2802</v>
      </c>
      <c r="G21" s="64">
        <v>3153</v>
      </c>
      <c r="H21" s="64">
        <v>4163</v>
      </c>
      <c r="I21" s="64">
        <v>5689</v>
      </c>
      <c r="J21" s="64">
        <v>6027</v>
      </c>
      <c r="K21" s="63">
        <v>6790</v>
      </c>
      <c r="L21" s="64">
        <v>7962</v>
      </c>
      <c r="M21" s="64">
        <v>8361</v>
      </c>
    </row>
    <row r="22" spans="1:13" ht="15.75" customHeight="1" x14ac:dyDescent="0.3">
      <c r="A22" s="17" t="s">
        <v>153</v>
      </c>
      <c r="B22" s="63">
        <v>-19.88</v>
      </c>
      <c r="C22" s="64"/>
      <c r="D22" s="64"/>
      <c r="E22" s="64"/>
      <c r="F22" s="64"/>
      <c r="G22" s="64"/>
      <c r="H22" s="64"/>
      <c r="I22" s="64"/>
      <c r="J22" s="64"/>
      <c r="K22" s="63"/>
      <c r="L22" s="64">
        <v>-1000</v>
      </c>
      <c r="M22" s="64"/>
    </row>
    <row r="23" spans="1:13" ht="15.75" customHeight="1" x14ac:dyDescent="0.3">
      <c r="A23" s="17" t="s">
        <v>154</v>
      </c>
      <c r="B23" s="63">
        <v>5.08</v>
      </c>
      <c r="C23" s="64">
        <v>3.92</v>
      </c>
      <c r="D23" s="64">
        <v>0.33</v>
      </c>
      <c r="E23" s="64">
        <v>8.5</v>
      </c>
      <c r="F23" s="64">
        <v>-8</v>
      </c>
      <c r="G23" s="64">
        <v>52</v>
      </c>
      <c r="H23" s="64">
        <v>13</v>
      </c>
      <c r="I23" s="64">
        <v>16</v>
      </c>
      <c r="J23" s="64">
        <v>-19</v>
      </c>
      <c r="K23" s="63">
        <v>9</v>
      </c>
      <c r="L23" s="64">
        <v>47</v>
      </c>
      <c r="M23" s="64">
        <v>33</v>
      </c>
    </row>
    <row r="24" spans="1:13" ht="15.75" customHeight="1" x14ac:dyDescent="0.3">
      <c r="A24" s="18" t="s">
        <v>155</v>
      </c>
      <c r="B24" s="63"/>
      <c r="C24" s="64">
        <v>21.42</v>
      </c>
      <c r="D24" s="64"/>
      <c r="E24" s="64"/>
      <c r="F24" s="64"/>
      <c r="G24" s="64"/>
      <c r="H24" s="64"/>
      <c r="I24" s="64"/>
      <c r="J24" s="64"/>
      <c r="K24" s="63"/>
      <c r="L24" s="64"/>
      <c r="M24" s="64"/>
    </row>
    <row r="25" spans="1:13" ht="15.75" customHeight="1" x14ac:dyDescent="0.3">
      <c r="A25" s="17" t="s">
        <v>156</v>
      </c>
      <c r="B25" s="63"/>
      <c r="C25" s="64"/>
      <c r="D25" s="64"/>
      <c r="E25" s="64"/>
      <c r="F25" s="64"/>
      <c r="G25" s="64"/>
      <c r="H25" s="64"/>
      <c r="I25" s="64"/>
      <c r="J25" s="64"/>
      <c r="K25" s="63"/>
      <c r="L25" s="64">
        <v>-78</v>
      </c>
      <c r="M25" s="64">
        <v>-78</v>
      </c>
    </row>
    <row r="26" spans="1:13" ht="15.75" customHeight="1" x14ac:dyDescent="0.3">
      <c r="A26" s="18" t="s">
        <v>157</v>
      </c>
      <c r="B26" s="63"/>
      <c r="C26" s="64"/>
      <c r="D26" s="64"/>
      <c r="E26" s="64"/>
      <c r="F26" s="64"/>
      <c r="G26" s="64"/>
      <c r="H26" s="64"/>
      <c r="I26" s="64"/>
      <c r="J26" s="64"/>
      <c r="K26" s="63"/>
      <c r="L26" s="64"/>
      <c r="M26" s="64"/>
    </row>
    <row r="27" spans="1:13" ht="15.75" customHeight="1" x14ac:dyDescent="0.3">
      <c r="A27" s="18" t="s">
        <v>46</v>
      </c>
      <c r="B27" s="63">
        <v>361.38</v>
      </c>
      <c r="C27" s="64">
        <v>873.78</v>
      </c>
      <c r="D27" s="64">
        <v>1435.14</v>
      </c>
      <c r="E27" s="64">
        <v>2137.64</v>
      </c>
      <c r="F27" s="64">
        <v>2794</v>
      </c>
      <c r="G27" s="64">
        <v>3205</v>
      </c>
      <c r="H27" s="64">
        <v>4176</v>
      </c>
      <c r="I27" s="64">
        <v>5705</v>
      </c>
      <c r="J27" s="64">
        <v>6008</v>
      </c>
      <c r="K27" s="63">
        <v>6799</v>
      </c>
      <c r="L27" s="64">
        <v>6931</v>
      </c>
      <c r="M27" s="64">
        <v>8316</v>
      </c>
    </row>
    <row r="28" spans="1:13" ht="15.75" customHeight="1" x14ac:dyDescent="0.3">
      <c r="A28" s="17" t="s">
        <v>109</v>
      </c>
      <c r="B28" s="63">
        <v>-92.98</v>
      </c>
      <c r="C28" s="64">
        <v>-244.23</v>
      </c>
      <c r="D28" s="64">
        <v>-266.36</v>
      </c>
      <c r="E28" s="64">
        <v>-443.69</v>
      </c>
      <c r="F28" s="64">
        <v>-203</v>
      </c>
      <c r="G28" s="64">
        <v>-254</v>
      </c>
      <c r="H28" s="64">
        <v>1084</v>
      </c>
      <c r="I28" s="64">
        <v>-883</v>
      </c>
      <c r="J28" s="64">
        <v>-1252</v>
      </c>
      <c r="K28" s="63">
        <v>-1371</v>
      </c>
      <c r="L28" s="64">
        <v>-1371</v>
      </c>
      <c r="M28" s="64">
        <v>-1447</v>
      </c>
    </row>
    <row r="29" spans="1:13" ht="15.75" customHeight="1" x14ac:dyDescent="0.3">
      <c r="A29" s="18" t="s">
        <v>47</v>
      </c>
      <c r="B29" s="63">
        <v>268.39999999999998</v>
      </c>
      <c r="C29" s="64">
        <v>629.54999999999995</v>
      </c>
      <c r="D29" s="64">
        <v>1168.78</v>
      </c>
      <c r="E29" s="64">
        <v>1693.95</v>
      </c>
      <c r="F29" s="64">
        <v>2591</v>
      </c>
      <c r="G29" s="64">
        <v>2951</v>
      </c>
      <c r="H29" s="64">
        <v>5260</v>
      </c>
      <c r="I29" s="64">
        <v>4822</v>
      </c>
      <c r="J29" s="64">
        <v>4756</v>
      </c>
      <c r="K29" s="63">
        <v>5428</v>
      </c>
      <c r="L29" s="64">
        <v>5560</v>
      </c>
      <c r="M29" s="64">
        <v>6869</v>
      </c>
    </row>
    <row r="30" spans="1:13" ht="15.75" customHeight="1" thickBot="1" x14ac:dyDescent="0.35">
      <c r="A30" s="17" t="s">
        <v>48</v>
      </c>
      <c r="B30" s="63">
        <v>268.39999999999998</v>
      </c>
      <c r="C30" s="64">
        <v>629.54999999999995</v>
      </c>
      <c r="D30" s="64">
        <v>1168.78</v>
      </c>
      <c r="E30" s="64">
        <v>1693.95</v>
      </c>
      <c r="F30" s="64">
        <v>2591</v>
      </c>
      <c r="G30" s="64">
        <v>2951</v>
      </c>
      <c r="H30" s="64">
        <v>5260</v>
      </c>
      <c r="I30" s="64">
        <v>4822</v>
      </c>
      <c r="J30" s="64">
        <v>4756</v>
      </c>
      <c r="K30" s="63">
        <v>5428</v>
      </c>
      <c r="L30" s="64">
        <v>5560</v>
      </c>
      <c r="M30" s="64">
        <v>6869</v>
      </c>
    </row>
    <row r="31" spans="1:13" ht="15.75" customHeight="1" x14ac:dyDescent="0.3">
      <c r="A31" s="25" t="s">
        <v>49</v>
      </c>
      <c r="B31" s="63">
        <v>268.39999999999998</v>
      </c>
      <c r="C31" s="64">
        <v>629.54999999999995</v>
      </c>
      <c r="D31" s="64">
        <v>1168.78</v>
      </c>
      <c r="E31" s="64">
        <v>1693.95</v>
      </c>
      <c r="F31" s="64">
        <v>2591</v>
      </c>
      <c r="G31" s="64">
        <v>2951</v>
      </c>
      <c r="H31" s="64">
        <v>5260</v>
      </c>
      <c r="I31" s="64">
        <v>4822</v>
      </c>
      <c r="J31" s="64">
        <v>4756</v>
      </c>
      <c r="K31" s="63">
        <v>5428</v>
      </c>
      <c r="L31" s="64">
        <v>5560</v>
      </c>
      <c r="M31" s="64">
        <v>6869</v>
      </c>
    </row>
    <row r="32" spans="1:13" ht="15.75" customHeight="1" x14ac:dyDescent="0.3">
      <c r="A32" s="17" t="s">
        <v>110</v>
      </c>
      <c r="B32" s="63">
        <v>268.39999999999998</v>
      </c>
      <c r="C32" s="64">
        <v>629.54999999999995</v>
      </c>
      <c r="D32" s="64">
        <v>1168.78</v>
      </c>
      <c r="E32" s="64">
        <v>1693.95</v>
      </c>
      <c r="F32" s="64">
        <v>2591</v>
      </c>
      <c r="G32" s="64">
        <v>2951</v>
      </c>
      <c r="H32" s="64">
        <v>5260</v>
      </c>
      <c r="I32" s="64">
        <v>4822</v>
      </c>
      <c r="J32" s="64">
        <v>4756</v>
      </c>
      <c r="K32" s="63">
        <v>5428</v>
      </c>
      <c r="L32" s="64">
        <v>5560</v>
      </c>
      <c r="M32" s="64">
        <v>6869</v>
      </c>
    </row>
    <row r="33" spans="1:13" ht="15.75" customHeight="1" x14ac:dyDescent="0.3">
      <c r="A33" s="18" t="s">
        <v>111</v>
      </c>
      <c r="B33" s="65">
        <v>6.5000000000000002E-2</v>
      </c>
      <c r="C33" s="66">
        <v>0.13100000000000001</v>
      </c>
      <c r="D33" s="66">
        <v>0.2</v>
      </c>
      <c r="E33" s="66">
        <v>0.23200000000000001</v>
      </c>
      <c r="F33" s="66">
        <v>0.28699999999999998</v>
      </c>
      <c r="G33" s="66">
        <v>0.26400000000000001</v>
      </c>
      <c r="H33" s="66">
        <v>0.40899999999999997</v>
      </c>
      <c r="I33" s="66">
        <v>0.30499999999999999</v>
      </c>
      <c r="J33" s="66">
        <v>0.27</v>
      </c>
      <c r="K33" s="65">
        <v>0.28000000000000003</v>
      </c>
      <c r="L33" s="66">
        <v>0.25900000000000001</v>
      </c>
      <c r="M33" s="66">
        <v>0.30399999999999999</v>
      </c>
    </row>
    <row r="34" spans="1:13" ht="15.75" customHeight="1" x14ac:dyDescent="0.3">
      <c r="A34" s="17" t="s">
        <v>112</v>
      </c>
      <c r="B34" s="64">
        <v>268.39999999999998</v>
      </c>
      <c r="C34" s="64">
        <v>629.54999999999995</v>
      </c>
      <c r="D34" s="64">
        <v>1168.78</v>
      </c>
      <c r="E34" s="64">
        <v>1693.95</v>
      </c>
      <c r="F34" s="64">
        <v>2591</v>
      </c>
      <c r="G34" s="64">
        <v>2951</v>
      </c>
      <c r="H34" s="64">
        <v>5260</v>
      </c>
      <c r="I34" s="64">
        <v>4822</v>
      </c>
      <c r="J34" s="63">
        <v>4756</v>
      </c>
      <c r="K34" s="64">
        <v>5428</v>
      </c>
      <c r="L34" s="64">
        <v>5560</v>
      </c>
      <c r="M34" s="64">
        <v>6869</v>
      </c>
    </row>
    <row r="35" spans="1:13" ht="15.75" customHeight="1" x14ac:dyDescent="0.3">
      <c r="A35" s="17" t="s">
        <v>113</v>
      </c>
      <c r="B35" s="63">
        <v>6.5000000000000002E-2</v>
      </c>
      <c r="C35" s="64">
        <v>0.13100000000000001</v>
      </c>
      <c r="D35" s="64">
        <v>0.2</v>
      </c>
      <c r="E35" s="64">
        <v>0.23200000000000001</v>
      </c>
      <c r="F35" s="64">
        <v>0.28699999999999998</v>
      </c>
      <c r="G35" s="64">
        <v>0.26400000000000001</v>
      </c>
      <c r="H35" s="64">
        <v>0.40899999999999997</v>
      </c>
      <c r="I35" s="64">
        <v>0.30499999999999999</v>
      </c>
      <c r="J35" s="64">
        <v>0.27</v>
      </c>
      <c r="K35" s="63">
        <v>0.28000000000000003</v>
      </c>
      <c r="L35" s="64">
        <v>0.25900000000000001</v>
      </c>
      <c r="M35" s="64">
        <v>0.30399999999999999</v>
      </c>
    </row>
    <row r="36" spans="1:13" ht="15.75" customHeight="1" x14ac:dyDescent="0.3">
      <c r="A36" s="18" t="s">
        <v>50</v>
      </c>
      <c r="B36" s="63"/>
      <c r="C36" s="64"/>
      <c r="D36" s="64"/>
      <c r="E36" s="64"/>
      <c r="F36" s="64"/>
      <c r="G36" s="64"/>
      <c r="H36" s="64"/>
      <c r="I36" s="64"/>
      <c r="J36" s="64"/>
      <c r="K36" s="63"/>
      <c r="L36" s="64"/>
      <c r="M36" s="64"/>
    </row>
    <row r="37" spans="1:13" ht="15.75" customHeight="1" x14ac:dyDescent="0.3">
      <c r="A37" s="17" t="s">
        <v>114</v>
      </c>
      <c r="B37" s="63">
        <v>0.53</v>
      </c>
      <c r="C37" s="64">
        <v>1.24</v>
      </c>
      <c r="D37" s="64">
        <v>2.3199999999999998</v>
      </c>
      <c r="E37" s="64">
        <v>3.38</v>
      </c>
      <c r="F37" s="64">
        <v>5.2</v>
      </c>
      <c r="G37" s="64">
        <v>6</v>
      </c>
      <c r="H37" s="64">
        <v>10.83</v>
      </c>
      <c r="I37" s="64">
        <v>10.02</v>
      </c>
      <c r="J37" s="64">
        <v>10.1</v>
      </c>
      <c r="K37" s="63">
        <v>11.82</v>
      </c>
      <c r="L37" s="64">
        <v>12.36</v>
      </c>
      <c r="M37" s="64">
        <v>15.63</v>
      </c>
    </row>
    <row r="38" spans="1:13" ht="15.75" customHeight="1" x14ac:dyDescent="0.3">
      <c r="A38" s="17" t="s">
        <v>100</v>
      </c>
      <c r="B38" s="65">
        <v>-5.3999999999999999E-2</v>
      </c>
      <c r="C38" s="66">
        <v>1.34</v>
      </c>
      <c r="D38" s="66">
        <v>0.871</v>
      </c>
      <c r="E38" s="66">
        <v>0.45700000000000002</v>
      </c>
      <c r="F38" s="66">
        <v>0.53800000000000003</v>
      </c>
      <c r="G38" s="66">
        <v>0.154</v>
      </c>
      <c r="H38" s="66">
        <v>0.80500000000000005</v>
      </c>
      <c r="I38" s="66">
        <v>-7.4999999999999997E-2</v>
      </c>
      <c r="J38" s="66">
        <v>8.0000000000000002E-3</v>
      </c>
      <c r="K38" s="65">
        <v>0.17</v>
      </c>
      <c r="L38" s="66">
        <v>4.5999999999999999E-2</v>
      </c>
      <c r="M38" s="66"/>
    </row>
    <row r="39" spans="1:13" ht="15.75" customHeight="1" x14ac:dyDescent="0.3">
      <c r="A39" s="17" t="s">
        <v>51</v>
      </c>
      <c r="B39" s="63">
        <v>508.48</v>
      </c>
      <c r="C39" s="64">
        <v>507.16</v>
      </c>
      <c r="D39" s="64">
        <v>504.3</v>
      </c>
      <c r="E39" s="64">
        <v>501.12</v>
      </c>
      <c r="F39" s="64">
        <v>497.8</v>
      </c>
      <c r="G39" s="64">
        <v>491.6</v>
      </c>
      <c r="H39" s="64">
        <v>485.5</v>
      </c>
      <c r="I39" s="64">
        <v>481</v>
      </c>
      <c r="J39" s="64">
        <v>470.9</v>
      </c>
      <c r="K39" s="63">
        <v>459.1</v>
      </c>
      <c r="L39" s="64">
        <v>449.7</v>
      </c>
      <c r="M39" s="64">
        <v>439.35</v>
      </c>
    </row>
    <row r="40" spans="1:13" ht="15.75" customHeight="1" x14ac:dyDescent="0.3">
      <c r="A40" s="17" t="s">
        <v>100</v>
      </c>
      <c r="B40" s="65">
        <v>-0.01</v>
      </c>
      <c r="C40" s="66">
        <v>-3.0000000000000001E-3</v>
      </c>
      <c r="D40" s="66">
        <v>-6.0000000000000001E-3</v>
      </c>
      <c r="E40" s="66">
        <v>-6.0000000000000001E-3</v>
      </c>
      <c r="F40" s="66">
        <v>-7.0000000000000001E-3</v>
      </c>
      <c r="G40" s="66">
        <v>-1.2E-2</v>
      </c>
      <c r="H40" s="66">
        <v>-1.2E-2</v>
      </c>
      <c r="I40" s="66">
        <v>-8.9999999999999993E-3</v>
      </c>
      <c r="J40" s="66">
        <v>-2.1000000000000001E-2</v>
      </c>
      <c r="K40" s="65">
        <v>-2.5000000000000001E-2</v>
      </c>
      <c r="L40" s="66">
        <v>-0.02</v>
      </c>
      <c r="M40" s="64"/>
    </row>
    <row r="41" spans="1:13" ht="15.75" customHeight="1" x14ac:dyDescent="0.3">
      <c r="A41" s="17" t="s">
        <v>52</v>
      </c>
      <c r="B41" s="64">
        <v>497.87</v>
      </c>
      <c r="C41" s="64">
        <v>498.76</v>
      </c>
      <c r="D41" s="64">
        <v>498.35</v>
      </c>
      <c r="E41" s="64">
        <v>493.63</v>
      </c>
      <c r="F41" s="64">
        <v>490.6</v>
      </c>
      <c r="G41" s="64">
        <v>486.3</v>
      </c>
      <c r="H41" s="64">
        <v>480.9</v>
      </c>
      <c r="I41" s="64">
        <v>477.3</v>
      </c>
      <c r="J41" s="63">
        <v>469.5</v>
      </c>
      <c r="K41" s="64">
        <v>457.1</v>
      </c>
      <c r="L41" s="64">
        <v>447.1</v>
      </c>
      <c r="M41" s="64">
        <v>437.75</v>
      </c>
    </row>
    <row r="42" spans="1:13" ht="15.75" customHeight="1" x14ac:dyDescent="0.3">
      <c r="A42" s="18" t="s">
        <v>100</v>
      </c>
      <c r="B42" s="65">
        <v>-7.0000000000000001E-3</v>
      </c>
      <c r="C42" s="66">
        <v>2E-3</v>
      </c>
      <c r="D42" s="66">
        <v>-1E-3</v>
      </c>
      <c r="E42" s="66">
        <v>-8.9999999999999993E-3</v>
      </c>
      <c r="F42" s="66">
        <v>-6.0000000000000001E-3</v>
      </c>
      <c r="G42" s="66">
        <v>-8.9999999999999993E-3</v>
      </c>
      <c r="H42" s="66">
        <v>-1.0999999999999999E-2</v>
      </c>
      <c r="I42" s="66">
        <v>-7.0000000000000001E-3</v>
      </c>
      <c r="J42" s="66">
        <v>-1.6E-2</v>
      </c>
      <c r="K42" s="65">
        <v>-2.5999999999999999E-2</v>
      </c>
      <c r="L42" s="66">
        <v>-2.1999999999999999E-2</v>
      </c>
      <c r="M42" s="64"/>
    </row>
    <row r="43" spans="1:13" ht="15.75" customHeight="1" x14ac:dyDescent="0.3">
      <c r="A43" s="17" t="s">
        <v>158</v>
      </c>
      <c r="B43" s="63"/>
      <c r="C43" s="64"/>
      <c r="D43" s="64"/>
      <c r="E43" s="64"/>
      <c r="F43" s="64"/>
      <c r="G43" s="64"/>
      <c r="H43" s="64"/>
      <c r="I43" s="64"/>
      <c r="J43" s="64"/>
      <c r="K43" s="63"/>
      <c r="L43" s="64"/>
      <c r="M43" s="64"/>
    </row>
    <row r="44" spans="1:13" ht="15.75" customHeight="1" x14ac:dyDescent="0.3">
      <c r="A44" s="17" t="s">
        <v>100</v>
      </c>
      <c r="B44" s="63"/>
      <c r="C44" s="64"/>
      <c r="D44" s="64"/>
      <c r="E44" s="64"/>
      <c r="F44" s="64"/>
      <c r="G44" s="64"/>
      <c r="H44" s="64"/>
      <c r="I44" s="64"/>
      <c r="J44" s="64"/>
      <c r="K44" s="63"/>
      <c r="L44" s="64"/>
      <c r="M44" s="64"/>
    </row>
    <row r="45" spans="1:13" ht="15.75" customHeight="1" x14ac:dyDescent="0.3">
      <c r="A45" s="17" t="s">
        <v>159</v>
      </c>
      <c r="B45" s="63"/>
      <c r="C45" s="64"/>
      <c r="D45" s="64"/>
      <c r="E45" s="64"/>
      <c r="F45" s="64"/>
      <c r="G45" s="64"/>
      <c r="H45" s="64"/>
      <c r="I45" s="64"/>
      <c r="J45" s="64"/>
      <c r="K45" s="63"/>
      <c r="L45" s="64"/>
      <c r="M45" s="64"/>
    </row>
    <row r="46" spans="1:13" ht="15.75" customHeight="1" x14ac:dyDescent="0.3">
      <c r="A46" s="14" t="s">
        <v>88</v>
      </c>
      <c r="B46" s="64">
        <v>0.54</v>
      </c>
      <c r="C46" s="64">
        <v>1.26</v>
      </c>
      <c r="D46" s="64">
        <v>2.35</v>
      </c>
      <c r="E46" s="64">
        <v>3.43</v>
      </c>
      <c r="F46" s="64">
        <v>5.28</v>
      </c>
      <c r="G46" s="64">
        <v>6.07</v>
      </c>
      <c r="H46" s="64">
        <v>10.94</v>
      </c>
      <c r="I46" s="64">
        <v>10.1</v>
      </c>
      <c r="J46" s="63">
        <v>10.130000000000001</v>
      </c>
      <c r="K46" s="64">
        <v>11.87</v>
      </c>
      <c r="L46" s="64">
        <v>12.44</v>
      </c>
      <c r="M46" s="64">
        <v>15.69</v>
      </c>
    </row>
    <row r="47" spans="1:13" ht="15.75" customHeight="1" x14ac:dyDescent="0.3">
      <c r="A47" s="14" t="s">
        <v>115</v>
      </c>
      <c r="B47" s="64">
        <v>746.16</v>
      </c>
      <c r="C47" s="64">
        <v>1242.57</v>
      </c>
      <c r="D47" s="64">
        <v>1825.14</v>
      </c>
      <c r="E47" s="64">
        <v>2494.09</v>
      </c>
      <c r="F47" s="64">
        <v>3186</v>
      </c>
      <c r="G47" s="64">
        <v>4025</v>
      </c>
      <c r="H47" s="64">
        <v>4808</v>
      </c>
      <c r="I47" s="64">
        <v>6378</v>
      </c>
      <c r="J47" s="63">
        <v>6716</v>
      </c>
      <c r="K47" s="64">
        <v>7268</v>
      </c>
      <c r="L47" s="64">
        <v>8404</v>
      </c>
      <c r="M47" s="64">
        <v>8884</v>
      </c>
    </row>
    <row r="48" spans="1:13" ht="15.75" customHeight="1" x14ac:dyDescent="0.3">
      <c r="A48" s="14" t="s">
        <v>100</v>
      </c>
      <c r="B48" s="65">
        <v>-3.2000000000000001E-2</v>
      </c>
      <c r="C48" s="66">
        <v>0.66500000000000004</v>
      </c>
      <c r="D48" s="66">
        <v>0.46899999999999997</v>
      </c>
      <c r="E48" s="66">
        <v>0.36699999999999999</v>
      </c>
      <c r="F48" s="66">
        <v>0.27700000000000002</v>
      </c>
      <c r="G48" s="66">
        <v>0.26300000000000001</v>
      </c>
      <c r="H48" s="66">
        <v>0.19500000000000001</v>
      </c>
      <c r="I48" s="66">
        <v>0.32700000000000001</v>
      </c>
      <c r="J48" s="66">
        <v>5.2999999999999999E-2</v>
      </c>
      <c r="K48" s="65">
        <v>8.2000000000000003E-2</v>
      </c>
      <c r="L48" s="66">
        <v>0.156</v>
      </c>
      <c r="M48" s="64"/>
    </row>
    <row r="49" spans="1:13" ht="15.75" customHeight="1" x14ac:dyDescent="0.3">
      <c r="A49" s="14" t="s">
        <v>116</v>
      </c>
      <c r="B49" s="63">
        <v>857.26</v>
      </c>
      <c r="C49" s="64">
        <v>1335.47</v>
      </c>
      <c r="D49" s="64">
        <v>1918.04</v>
      </c>
      <c r="E49" s="64">
        <v>2609.4899999999998</v>
      </c>
      <c r="F49" s="64">
        <v>3323</v>
      </c>
      <c r="G49" s="64">
        <v>4195</v>
      </c>
      <c r="H49" s="64">
        <v>4927</v>
      </c>
      <c r="I49" s="64">
        <v>6497</v>
      </c>
      <c r="J49" s="64">
        <v>6837</v>
      </c>
      <c r="K49" s="63">
        <v>7385</v>
      </c>
      <c r="L49" s="64">
        <v>8510</v>
      </c>
      <c r="M49" s="64"/>
    </row>
    <row r="50" spans="1:13" ht="15.75" customHeight="1" x14ac:dyDescent="0.3">
      <c r="A50" s="14" t="s">
        <v>145</v>
      </c>
      <c r="B50" s="63">
        <v>844.35</v>
      </c>
      <c r="C50" s="64">
        <v>862.73</v>
      </c>
      <c r="D50" s="64">
        <v>975.99</v>
      </c>
      <c r="E50" s="64">
        <v>1224.06</v>
      </c>
      <c r="F50" s="64">
        <v>1538</v>
      </c>
      <c r="G50" s="64">
        <v>1930</v>
      </c>
      <c r="H50" s="64">
        <v>2188</v>
      </c>
      <c r="I50" s="64">
        <v>2540</v>
      </c>
      <c r="J50" s="64">
        <v>2987</v>
      </c>
      <c r="K50" s="63">
        <v>3473</v>
      </c>
      <c r="L50" s="64">
        <v>3944</v>
      </c>
      <c r="M50" s="64">
        <v>4129</v>
      </c>
    </row>
    <row r="51" spans="1:13" ht="15.75" customHeight="1" x14ac:dyDescent="0.3">
      <c r="A51" s="14" t="s">
        <v>147</v>
      </c>
      <c r="B51" s="62">
        <v>1652.31</v>
      </c>
      <c r="C51" s="62">
        <v>1683.24</v>
      </c>
      <c r="D51" s="62">
        <v>1910.2</v>
      </c>
      <c r="E51" s="62">
        <v>2197.59</v>
      </c>
      <c r="F51" s="62">
        <v>2621</v>
      </c>
      <c r="G51" s="62">
        <v>3244</v>
      </c>
      <c r="H51" s="62">
        <v>3591</v>
      </c>
      <c r="I51" s="62">
        <v>4321</v>
      </c>
      <c r="J51" s="62">
        <v>4968</v>
      </c>
      <c r="K51" s="62">
        <v>5351</v>
      </c>
      <c r="L51" s="62">
        <v>5764</v>
      </c>
      <c r="M51" s="62">
        <v>6088</v>
      </c>
    </row>
    <row r="52" spans="1:13" ht="15.75" customHeight="1" x14ac:dyDescent="0.3">
      <c r="A52" s="14" t="s">
        <v>149</v>
      </c>
      <c r="B52" s="63">
        <v>543.33000000000004</v>
      </c>
      <c r="C52" s="64">
        <v>533.48</v>
      </c>
      <c r="D52" s="64">
        <v>576.20000000000005</v>
      </c>
      <c r="E52" s="64">
        <v>624.71</v>
      </c>
      <c r="F52" s="64">
        <v>745</v>
      </c>
      <c r="G52" s="64">
        <v>881</v>
      </c>
      <c r="H52" s="64">
        <v>968</v>
      </c>
      <c r="I52" s="64">
        <v>1085</v>
      </c>
      <c r="J52" s="64">
        <v>1219</v>
      </c>
      <c r="K52" s="63">
        <v>1413</v>
      </c>
      <c r="L52" s="64">
        <v>1451</v>
      </c>
      <c r="M52" s="64">
        <v>1488</v>
      </c>
    </row>
    <row r="53" spans="1:13" ht="15.75" customHeight="1" x14ac:dyDescent="0.3">
      <c r="A53" s="14" t="s">
        <v>117</v>
      </c>
      <c r="B53" s="63">
        <v>0.25700000000000001</v>
      </c>
      <c r="C53" s="64">
        <v>0.28000000000000003</v>
      </c>
      <c r="D53" s="64">
        <v>0.186</v>
      </c>
      <c r="E53" s="64">
        <v>0.20799999999999999</v>
      </c>
      <c r="F53" s="64">
        <v>7.2999999999999995E-2</v>
      </c>
      <c r="G53" s="64">
        <v>7.9000000000000001E-2</v>
      </c>
      <c r="H53" s="64">
        <v>-0.26</v>
      </c>
      <c r="I53" s="64">
        <v>0.155</v>
      </c>
      <c r="J53" s="64">
        <v>0.20799999999999999</v>
      </c>
      <c r="K53" s="63">
        <v>0.20200000000000001</v>
      </c>
      <c r="L53" s="64">
        <v>0.19800000000000001</v>
      </c>
      <c r="M53" s="64">
        <v>0.17399999999999999</v>
      </c>
    </row>
    <row r="54" spans="1:13" ht="15.75" customHeight="1" x14ac:dyDescent="0.3">
      <c r="A54" s="14" t="s">
        <v>160</v>
      </c>
      <c r="B54" s="65"/>
      <c r="C54" s="66"/>
      <c r="D54" s="66"/>
      <c r="E54" s="66"/>
      <c r="F54" s="66"/>
      <c r="G54" s="66"/>
      <c r="H54" s="66"/>
      <c r="I54" s="66"/>
      <c r="J54" s="66"/>
      <c r="K54" s="65"/>
      <c r="L54" s="66"/>
      <c r="M54" s="66"/>
    </row>
    <row r="55" spans="1:13" ht="15.75" customHeight="1" x14ac:dyDescent="0.3">
      <c r="A55" s="14" t="s">
        <v>161</v>
      </c>
      <c r="B55" s="63">
        <v>36747.08</v>
      </c>
      <c r="C55" s="64">
        <v>45974.34</v>
      </c>
      <c r="D55" s="64">
        <v>49588.75</v>
      </c>
      <c r="E55" s="64">
        <v>88493.13</v>
      </c>
      <c r="F55" s="64">
        <v>122467.82</v>
      </c>
      <c r="G55" s="64">
        <v>149836.85</v>
      </c>
      <c r="H55" s="64">
        <v>228840.35</v>
      </c>
      <c r="I55" s="64">
        <v>293344.96999999997</v>
      </c>
      <c r="J55" s="64">
        <v>158777.29999999999</v>
      </c>
      <c r="K55" s="63">
        <v>278857.59000000003</v>
      </c>
      <c r="L55" s="64">
        <v>227112.39</v>
      </c>
      <c r="M55" s="64"/>
    </row>
    <row r="56" spans="1:13" ht="15.75" customHeight="1" x14ac:dyDescent="0.3">
      <c r="A56" s="14" t="s">
        <v>162</v>
      </c>
      <c r="B56" s="63" t="s">
        <v>163</v>
      </c>
      <c r="C56" s="64" t="s">
        <v>164</v>
      </c>
      <c r="D56" s="64" t="s">
        <v>165</v>
      </c>
      <c r="E56" s="64" t="s">
        <v>166</v>
      </c>
      <c r="F56" s="64" t="s">
        <v>167</v>
      </c>
      <c r="G56" s="64" t="s">
        <v>168</v>
      </c>
      <c r="H56" s="64" t="s">
        <v>169</v>
      </c>
      <c r="I56" s="64" t="s">
        <v>170</v>
      </c>
      <c r="J56" s="64" t="s">
        <v>171</v>
      </c>
      <c r="K56" s="63" t="s">
        <v>172</v>
      </c>
      <c r="L56" s="64" t="s">
        <v>173</v>
      </c>
      <c r="M56" s="64"/>
    </row>
    <row r="57" spans="1:13" ht="15.75" customHeight="1" x14ac:dyDescent="0.3">
      <c r="A57" s="14" t="s">
        <v>174</v>
      </c>
      <c r="B57" s="63">
        <v>34735.14</v>
      </c>
      <c r="C57" s="64">
        <v>44211.7</v>
      </c>
      <c r="D57" s="64">
        <v>47058.94</v>
      </c>
      <c r="E57" s="64">
        <v>85013.86</v>
      </c>
      <c r="F57" s="64">
        <v>119408.32000000001</v>
      </c>
      <c r="G57" s="64">
        <v>150323.54999999999</v>
      </c>
      <c r="H57" s="64">
        <v>228302.35</v>
      </c>
      <c r="I57" s="64">
        <v>291865.96999999997</v>
      </c>
      <c r="J57" s="64">
        <v>157654.29999999999</v>
      </c>
      <c r="K57" s="63">
        <v>275437.59000000003</v>
      </c>
      <c r="L57" s="64">
        <v>225675.39</v>
      </c>
      <c r="M57" s="66"/>
    </row>
    <row r="58" spans="1:13" ht="15.75" customHeight="1" x14ac:dyDescent="0.3"/>
    <row r="59" spans="1:13" ht="15.75" customHeight="1" x14ac:dyDescent="0.3"/>
    <row r="60" spans="1:13" ht="15.75" customHeight="1" x14ac:dyDescent="0.3"/>
    <row r="61" spans="1:13" ht="15.75" customHeight="1" x14ac:dyDescent="0.3"/>
    <row r="62" spans="1:13" ht="15.75" customHeight="1" x14ac:dyDescent="0.3"/>
    <row r="63" spans="1:13" ht="15.75" customHeight="1" x14ac:dyDescent="0.3"/>
    <row r="64" spans="1:1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7"/>
  <sheetViews>
    <sheetView topLeftCell="A7" workbookViewId="0">
      <selection activeCell="A50" sqref="A50"/>
    </sheetView>
  </sheetViews>
  <sheetFormatPr baseColWidth="10" defaultColWidth="12.5546875" defaultRowHeight="15" customHeight="1" x14ac:dyDescent="0.3"/>
  <cols>
    <col min="1" max="1" width="44.5546875" customWidth="1"/>
    <col min="2" max="5" width="10.5546875" customWidth="1"/>
  </cols>
  <sheetData>
    <row r="1" spans="1:13" ht="14.4" x14ac:dyDescent="0.3">
      <c r="A1" s="13" t="s">
        <v>53</v>
      </c>
      <c r="B1" s="15">
        <v>41971</v>
      </c>
      <c r="C1" s="15">
        <v>42335</v>
      </c>
      <c r="D1" s="15">
        <v>42706</v>
      </c>
      <c r="E1" s="15">
        <v>43070</v>
      </c>
      <c r="F1" s="15">
        <v>43434</v>
      </c>
      <c r="G1" s="15">
        <v>43798</v>
      </c>
      <c r="H1" s="15">
        <v>44162</v>
      </c>
      <c r="I1" s="15">
        <v>44533</v>
      </c>
      <c r="J1" s="15">
        <v>44897</v>
      </c>
      <c r="K1" s="15">
        <v>45261</v>
      </c>
      <c r="L1" s="15">
        <v>45625</v>
      </c>
      <c r="M1" s="15" t="s">
        <v>42</v>
      </c>
    </row>
    <row r="2" spans="1:13" ht="14.4" x14ac:dyDescent="0.3">
      <c r="A2" s="20" t="s">
        <v>143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1:13" ht="14.4" x14ac:dyDescent="0.3">
      <c r="A3" s="20" t="s">
        <v>118</v>
      </c>
      <c r="B3" s="64">
        <v>1117.4000000000001</v>
      </c>
      <c r="C3" s="64">
        <v>876.56</v>
      </c>
      <c r="D3" s="64">
        <v>1011.32</v>
      </c>
      <c r="E3" s="64">
        <v>2306.0700000000002</v>
      </c>
      <c r="F3" s="64">
        <v>1642.78</v>
      </c>
      <c r="G3" s="64">
        <v>2650</v>
      </c>
      <c r="H3" s="64">
        <v>4478</v>
      </c>
      <c r="I3" s="64">
        <v>3844</v>
      </c>
      <c r="J3" s="64">
        <v>4236</v>
      </c>
      <c r="K3" s="64">
        <v>7141</v>
      </c>
      <c r="L3" s="64">
        <v>7613</v>
      </c>
      <c r="M3" s="64">
        <v>4931</v>
      </c>
    </row>
    <row r="4" spans="1:13" ht="14.4" x14ac:dyDescent="0.3">
      <c r="A4" s="20" t="s">
        <v>148</v>
      </c>
      <c r="B4" s="64">
        <v>2622.09</v>
      </c>
      <c r="C4" s="64">
        <v>3111.52</v>
      </c>
      <c r="D4" s="64">
        <v>3749.99</v>
      </c>
      <c r="E4" s="64">
        <v>3513.7</v>
      </c>
      <c r="F4" s="64">
        <v>1586.19</v>
      </c>
      <c r="G4" s="64">
        <v>1527</v>
      </c>
      <c r="H4" s="64">
        <v>1514</v>
      </c>
      <c r="I4" s="64">
        <v>1954</v>
      </c>
      <c r="J4" s="64">
        <v>1860</v>
      </c>
      <c r="K4" s="64">
        <v>701</v>
      </c>
      <c r="L4" s="64">
        <v>273</v>
      </c>
      <c r="M4" s="64">
        <v>782</v>
      </c>
    </row>
    <row r="5" spans="1:13" ht="14.4" x14ac:dyDescent="0.3">
      <c r="A5" s="21" t="s">
        <v>89</v>
      </c>
      <c r="B5" s="64">
        <v>3739.49</v>
      </c>
      <c r="C5" s="64">
        <v>3988.08</v>
      </c>
      <c r="D5" s="64">
        <v>4761.3</v>
      </c>
      <c r="E5" s="64">
        <v>5819.77</v>
      </c>
      <c r="F5" s="64">
        <v>3228.96</v>
      </c>
      <c r="G5" s="64">
        <v>4177</v>
      </c>
      <c r="H5" s="64">
        <v>5992</v>
      </c>
      <c r="I5" s="64">
        <v>5798</v>
      </c>
      <c r="J5" s="64">
        <v>6096</v>
      </c>
      <c r="K5" s="64">
        <v>7842</v>
      </c>
      <c r="L5" s="64">
        <v>7886</v>
      </c>
      <c r="M5" s="64">
        <v>5713</v>
      </c>
    </row>
    <row r="6" spans="1:13" ht="14.4" x14ac:dyDescent="0.3">
      <c r="A6" s="20" t="s">
        <v>119</v>
      </c>
      <c r="B6" s="64">
        <v>591.79999999999995</v>
      </c>
      <c r="C6" s="64">
        <v>672.01</v>
      </c>
      <c r="D6" s="64">
        <v>833.03</v>
      </c>
      <c r="E6" s="64">
        <v>1217.97</v>
      </c>
      <c r="F6" s="64">
        <v>1315.58</v>
      </c>
      <c r="G6" s="64">
        <v>1535</v>
      </c>
      <c r="H6" s="64">
        <v>1398</v>
      </c>
      <c r="I6" s="64">
        <v>1878</v>
      </c>
      <c r="J6" s="64">
        <v>2065</v>
      </c>
      <c r="K6" s="64">
        <v>2224</v>
      </c>
      <c r="L6" s="64">
        <v>2072</v>
      </c>
      <c r="M6" s="64">
        <v>1735</v>
      </c>
    </row>
    <row r="7" spans="1:13" ht="14.4" x14ac:dyDescent="0.3">
      <c r="A7" s="20" t="s">
        <v>175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</row>
    <row r="8" spans="1:13" ht="14.4" x14ac:dyDescent="0.3">
      <c r="A8" s="20" t="s">
        <v>120</v>
      </c>
      <c r="B8" s="64">
        <v>591.79999999999995</v>
      </c>
      <c r="C8" s="64">
        <v>672.01</v>
      </c>
      <c r="D8" s="64">
        <v>833.03</v>
      </c>
      <c r="E8" s="64">
        <v>1217.97</v>
      </c>
      <c r="F8" s="64">
        <v>1315.58</v>
      </c>
      <c r="G8" s="64">
        <v>1535</v>
      </c>
      <c r="H8" s="64">
        <v>1398</v>
      </c>
      <c r="I8" s="64">
        <v>1878</v>
      </c>
      <c r="J8" s="64">
        <v>2065</v>
      </c>
      <c r="K8" s="64">
        <v>2224</v>
      </c>
      <c r="L8" s="64">
        <v>2072</v>
      </c>
      <c r="M8" s="64">
        <v>1735</v>
      </c>
    </row>
    <row r="9" spans="1:13" ht="14.4" x14ac:dyDescent="0.3">
      <c r="A9" s="21" t="s">
        <v>121</v>
      </c>
      <c r="B9" s="64">
        <v>142.77000000000001</v>
      </c>
      <c r="C9" s="64">
        <v>142.68</v>
      </c>
      <c r="D9" s="64">
        <v>207.33</v>
      </c>
      <c r="E9" s="64">
        <v>195.87</v>
      </c>
      <c r="F9" s="64">
        <v>268.24</v>
      </c>
      <c r="G9" s="64">
        <v>595</v>
      </c>
      <c r="H9" s="64">
        <v>563</v>
      </c>
      <c r="I9" s="64">
        <v>690</v>
      </c>
      <c r="J9" s="64">
        <v>561</v>
      </c>
      <c r="K9" s="64">
        <v>732</v>
      </c>
      <c r="L9" s="64">
        <v>916</v>
      </c>
      <c r="M9" s="64">
        <v>1517</v>
      </c>
    </row>
    <row r="10" spans="1:13" ht="14.4" x14ac:dyDescent="0.3">
      <c r="A10" s="19" t="s">
        <v>176</v>
      </c>
      <c r="B10" s="64">
        <v>95.28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</row>
    <row r="11" spans="1:13" ht="14.4" x14ac:dyDescent="0.3">
      <c r="A11" s="21" t="s">
        <v>55</v>
      </c>
      <c r="B11" s="64">
        <v>32.99</v>
      </c>
      <c r="C11" s="64">
        <v>19.13</v>
      </c>
      <c r="D11" s="64">
        <v>38.11</v>
      </c>
      <c r="E11" s="64">
        <v>14.2</v>
      </c>
      <c r="F11" s="64">
        <v>44.26</v>
      </c>
      <c r="G11" s="64">
        <v>188</v>
      </c>
      <c r="H11" s="64">
        <v>193</v>
      </c>
      <c r="I11" s="64">
        <v>303</v>
      </c>
      <c r="J11" s="64">
        <v>274</v>
      </c>
      <c r="K11" s="64">
        <v>286</v>
      </c>
      <c r="L11" s="64">
        <v>358</v>
      </c>
      <c r="M11" s="64">
        <v>13</v>
      </c>
    </row>
    <row r="12" spans="1:13" ht="14.4" x14ac:dyDescent="0.3">
      <c r="A12" s="21" t="s">
        <v>90</v>
      </c>
      <c r="B12" s="64">
        <v>4602.33</v>
      </c>
      <c r="C12" s="64">
        <v>4821.8900000000003</v>
      </c>
      <c r="D12" s="64">
        <v>5839.77</v>
      </c>
      <c r="E12" s="64">
        <v>7247.81</v>
      </c>
      <c r="F12" s="64">
        <v>4857.04</v>
      </c>
      <c r="G12" s="64">
        <v>6495</v>
      </c>
      <c r="H12" s="64">
        <v>8146</v>
      </c>
      <c r="I12" s="64">
        <v>8669</v>
      </c>
      <c r="J12" s="64">
        <v>8996</v>
      </c>
      <c r="K12" s="64">
        <v>11084</v>
      </c>
      <c r="L12" s="64">
        <v>11232</v>
      </c>
      <c r="M12" s="64">
        <v>8978</v>
      </c>
    </row>
    <row r="13" spans="1:13" ht="14.4" x14ac:dyDescent="0.3">
      <c r="A13" s="21" t="s">
        <v>177</v>
      </c>
      <c r="B13" s="64">
        <v>1699.16</v>
      </c>
      <c r="C13" s="64">
        <v>1758.62</v>
      </c>
      <c r="D13" s="64">
        <v>1926.21</v>
      </c>
      <c r="E13" s="64">
        <v>2203.4899999999998</v>
      </c>
      <c r="F13" s="64">
        <v>2480.91</v>
      </c>
      <c r="G13" s="64">
        <v>2862</v>
      </c>
      <c r="H13" s="64">
        <v>3462</v>
      </c>
      <c r="I13" s="64">
        <v>3567</v>
      </c>
      <c r="J13" s="64">
        <v>3884</v>
      </c>
      <c r="K13" s="64">
        <v>4119</v>
      </c>
      <c r="L13" s="64">
        <v>3872</v>
      </c>
      <c r="M13" s="64"/>
    </row>
    <row r="14" spans="1:13" ht="14.4" x14ac:dyDescent="0.3">
      <c r="A14" s="21" t="s">
        <v>178</v>
      </c>
      <c r="B14" s="64">
        <v>-914.03</v>
      </c>
      <c r="C14" s="64">
        <v>-971.2</v>
      </c>
      <c r="D14" s="64">
        <v>-1109.95</v>
      </c>
      <c r="E14" s="64">
        <v>-1266.52</v>
      </c>
      <c r="F14" s="64">
        <v>-1405.84</v>
      </c>
      <c r="G14" s="64">
        <v>-1569</v>
      </c>
      <c r="H14" s="64">
        <v>-1458</v>
      </c>
      <c r="I14" s="64">
        <v>-1451</v>
      </c>
      <c r="J14" s="64">
        <v>-1569</v>
      </c>
      <c r="K14" s="64">
        <v>-1731</v>
      </c>
      <c r="L14" s="64">
        <v>-1655</v>
      </c>
      <c r="M14" s="64"/>
    </row>
    <row r="15" spans="1:13" ht="14.4" x14ac:dyDescent="0.3">
      <c r="A15" s="19" t="s">
        <v>54</v>
      </c>
      <c r="B15" s="64">
        <v>785.12</v>
      </c>
      <c r="C15" s="64">
        <v>787.42</v>
      </c>
      <c r="D15" s="64">
        <v>816.26</v>
      </c>
      <c r="E15" s="64">
        <v>936.98</v>
      </c>
      <c r="F15" s="64">
        <v>1075.07</v>
      </c>
      <c r="G15" s="64">
        <v>1293</v>
      </c>
      <c r="H15" s="64">
        <v>2004</v>
      </c>
      <c r="I15" s="64">
        <v>2116</v>
      </c>
      <c r="J15" s="64">
        <v>2315</v>
      </c>
      <c r="K15" s="64">
        <v>2388</v>
      </c>
      <c r="L15" s="64">
        <v>2217</v>
      </c>
      <c r="M15" s="64">
        <v>2149</v>
      </c>
    </row>
    <row r="16" spans="1:13" ht="14.4" x14ac:dyDescent="0.3">
      <c r="A16" s="21" t="s">
        <v>150</v>
      </c>
      <c r="B16" s="64">
        <v>14.27</v>
      </c>
      <c r="C16" s="64">
        <v>19.82</v>
      </c>
      <c r="D16" s="64">
        <v>13.12</v>
      </c>
      <c r="E16" s="64"/>
      <c r="F16" s="64"/>
      <c r="G16" s="64"/>
      <c r="H16" s="64"/>
      <c r="I16" s="64"/>
      <c r="J16" s="64"/>
      <c r="K16" s="64"/>
      <c r="L16" s="64"/>
      <c r="M16" s="64">
        <v>63</v>
      </c>
    </row>
    <row r="17" spans="1:13" ht="14.4" x14ac:dyDescent="0.3">
      <c r="A17" s="21" t="s">
        <v>179</v>
      </c>
      <c r="B17" s="64">
        <v>4721.96</v>
      </c>
      <c r="C17" s="64">
        <v>5366.88</v>
      </c>
      <c r="D17" s="64">
        <v>5406.47</v>
      </c>
      <c r="E17" s="64">
        <v>5821.56</v>
      </c>
      <c r="F17" s="64">
        <v>10581.05</v>
      </c>
      <c r="G17" s="64">
        <v>10691</v>
      </c>
      <c r="H17" s="64">
        <v>10742</v>
      </c>
      <c r="I17" s="64">
        <v>12668</v>
      </c>
      <c r="J17" s="64">
        <v>12787</v>
      </c>
      <c r="K17" s="64">
        <v>12805</v>
      </c>
      <c r="L17" s="64">
        <v>12788</v>
      </c>
      <c r="M17" s="64">
        <v>12830</v>
      </c>
    </row>
    <row r="18" spans="1:13" ht="14.4" x14ac:dyDescent="0.3">
      <c r="A18" s="21" t="s">
        <v>122</v>
      </c>
      <c r="B18" s="64">
        <v>469.66</v>
      </c>
      <c r="C18" s="64">
        <v>510.01</v>
      </c>
      <c r="D18" s="64">
        <v>414.41</v>
      </c>
      <c r="E18" s="64">
        <v>385.66</v>
      </c>
      <c r="F18" s="64">
        <v>2069</v>
      </c>
      <c r="G18" s="64">
        <v>1721</v>
      </c>
      <c r="H18" s="64">
        <v>1359</v>
      </c>
      <c r="I18" s="64">
        <v>1820</v>
      </c>
      <c r="J18" s="64">
        <v>1449</v>
      </c>
      <c r="K18" s="64">
        <v>1088</v>
      </c>
      <c r="L18" s="64">
        <v>782</v>
      </c>
      <c r="M18" s="64">
        <v>631</v>
      </c>
    </row>
    <row r="19" spans="1:13" ht="14.4" x14ac:dyDescent="0.3">
      <c r="A19" s="21" t="s">
        <v>180</v>
      </c>
      <c r="B19" s="64">
        <v>80.44</v>
      </c>
      <c r="C19" s="64">
        <v>80.44</v>
      </c>
      <c r="D19" s="64">
        <v>80.44</v>
      </c>
      <c r="E19" s="64"/>
      <c r="F19" s="64"/>
      <c r="G19" s="64"/>
      <c r="H19" s="64"/>
      <c r="I19" s="64"/>
      <c r="J19" s="64"/>
      <c r="K19" s="64"/>
      <c r="L19" s="64"/>
      <c r="M19" s="64"/>
    </row>
    <row r="20" spans="1:13" ht="15.75" customHeight="1" x14ac:dyDescent="0.3">
      <c r="A20" s="21" t="s">
        <v>123</v>
      </c>
      <c r="B20" s="64"/>
      <c r="C20" s="64"/>
      <c r="D20" s="64"/>
      <c r="E20" s="64"/>
      <c r="F20" s="64"/>
      <c r="G20" s="64"/>
      <c r="H20" s="64">
        <v>1370</v>
      </c>
      <c r="I20" s="64">
        <v>1085</v>
      </c>
      <c r="J20" s="64">
        <v>777</v>
      </c>
      <c r="K20" s="64">
        <v>1191</v>
      </c>
      <c r="L20" s="64">
        <v>1657</v>
      </c>
      <c r="M20" s="64">
        <v>1984</v>
      </c>
    </row>
    <row r="21" spans="1:13" ht="15.75" customHeight="1" x14ac:dyDescent="0.3">
      <c r="A21" s="21" t="s">
        <v>181</v>
      </c>
      <c r="B21" s="64"/>
      <c r="C21" s="64"/>
      <c r="D21" s="64"/>
      <c r="E21" s="64"/>
      <c r="F21" s="64"/>
      <c r="G21" s="64">
        <v>315</v>
      </c>
      <c r="H21" s="64">
        <v>352</v>
      </c>
      <c r="I21" s="64">
        <v>406</v>
      </c>
      <c r="J21" s="64">
        <v>406</v>
      </c>
      <c r="K21" s="64">
        <v>422</v>
      </c>
      <c r="L21" s="64">
        <v>464</v>
      </c>
      <c r="M21" s="64"/>
    </row>
    <row r="22" spans="1:13" ht="15.75" customHeight="1" x14ac:dyDescent="0.3">
      <c r="A22" s="21" t="s">
        <v>56</v>
      </c>
      <c r="B22" s="64">
        <v>112.05</v>
      </c>
      <c r="C22" s="64">
        <v>140.01</v>
      </c>
      <c r="D22" s="64">
        <v>126.77</v>
      </c>
      <c r="E22" s="64">
        <v>143.55000000000001</v>
      </c>
      <c r="F22" s="64">
        <v>186.52</v>
      </c>
      <c r="G22" s="64">
        <v>247</v>
      </c>
      <c r="H22" s="64">
        <v>311</v>
      </c>
      <c r="I22" s="64">
        <v>477</v>
      </c>
      <c r="J22" s="64">
        <v>435</v>
      </c>
      <c r="K22" s="64">
        <v>801</v>
      </c>
      <c r="L22" s="64">
        <v>1090</v>
      </c>
      <c r="M22" s="64">
        <v>1472</v>
      </c>
    </row>
    <row r="23" spans="1:13" ht="15.75" customHeight="1" x14ac:dyDescent="0.3">
      <c r="A23" s="21" t="s">
        <v>57</v>
      </c>
      <c r="B23" s="64">
        <v>10785.83</v>
      </c>
      <c r="C23" s="64">
        <v>11726.47</v>
      </c>
      <c r="D23" s="64">
        <v>12697.25</v>
      </c>
      <c r="E23" s="64">
        <v>14535.56</v>
      </c>
      <c r="F23" s="64">
        <v>18768.68</v>
      </c>
      <c r="G23" s="64">
        <v>20762</v>
      </c>
      <c r="H23" s="64">
        <v>24284</v>
      </c>
      <c r="I23" s="64">
        <v>27241</v>
      </c>
      <c r="J23" s="64">
        <v>27165</v>
      </c>
      <c r="K23" s="64">
        <v>29779</v>
      </c>
      <c r="L23" s="64">
        <v>30230</v>
      </c>
      <c r="M23" s="64">
        <v>28107</v>
      </c>
    </row>
    <row r="24" spans="1:13" ht="15.75" customHeight="1" x14ac:dyDescent="0.3">
      <c r="A24" s="21" t="s">
        <v>124</v>
      </c>
      <c r="B24" s="64">
        <v>68.38</v>
      </c>
      <c r="C24" s="64">
        <v>93.31</v>
      </c>
      <c r="D24" s="64">
        <v>88.02</v>
      </c>
      <c r="E24" s="64">
        <v>113.54</v>
      </c>
      <c r="F24" s="64">
        <v>186.26</v>
      </c>
      <c r="G24" s="64">
        <v>209</v>
      </c>
      <c r="H24" s="64">
        <v>306</v>
      </c>
      <c r="I24" s="64">
        <v>312</v>
      </c>
      <c r="J24" s="64">
        <v>379</v>
      </c>
      <c r="K24" s="64">
        <v>314</v>
      </c>
      <c r="L24" s="64">
        <v>361</v>
      </c>
      <c r="M24" s="64">
        <v>360</v>
      </c>
    </row>
    <row r="25" spans="1:13" ht="15.75" customHeight="1" x14ac:dyDescent="0.3">
      <c r="A25" s="21" t="s">
        <v>125</v>
      </c>
      <c r="B25" s="64">
        <v>683.2</v>
      </c>
      <c r="C25" s="64">
        <v>677.73</v>
      </c>
      <c r="D25" s="64">
        <v>734.38</v>
      </c>
      <c r="E25" s="64">
        <v>992.18</v>
      </c>
      <c r="F25" s="64">
        <v>1162.3699999999999</v>
      </c>
      <c r="G25" s="64">
        <v>1240</v>
      </c>
      <c r="H25" s="64">
        <v>1291</v>
      </c>
      <c r="I25" s="64">
        <v>1600</v>
      </c>
      <c r="J25" s="64">
        <v>1669</v>
      </c>
      <c r="K25" s="64">
        <v>1781</v>
      </c>
      <c r="L25" s="64">
        <v>2027</v>
      </c>
      <c r="M25" s="64">
        <v>1478</v>
      </c>
    </row>
    <row r="26" spans="1:13" ht="15.75" customHeight="1" x14ac:dyDescent="0.3">
      <c r="A26" s="21" t="s">
        <v>126</v>
      </c>
      <c r="B26" s="64">
        <v>599.96</v>
      </c>
      <c r="C26" s="64"/>
      <c r="D26" s="64"/>
      <c r="E26" s="64"/>
      <c r="F26" s="64"/>
      <c r="G26" s="64">
        <v>3149</v>
      </c>
      <c r="H26" s="64"/>
      <c r="I26" s="64"/>
      <c r="J26" s="64">
        <v>500</v>
      </c>
      <c r="K26" s="64"/>
      <c r="L26" s="64">
        <v>1499</v>
      </c>
      <c r="M26" s="64">
        <v>18</v>
      </c>
    </row>
    <row r="27" spans="1:13" ht="15.75" customHeight="1" x14ac:dyDescent="0.3">
      <c r="A27" s="19" t="s">
        <v>58</v>
      </c>
      <c r="B27" s="64">
        <v>3.27</v>
      </c>
      <c r="C27" s="64"/>
      <c r="D27" s="64"/>
      <c r="E27" s="64"/>
      <c r="F27" s="64"/>
      <c r="G27" s="64"/>
      <c r="H27" s="64">
        <v>92</v>
      </c>
      <c r="I27" s="64">
        <v>97</v>
      </c>
      <c r="J27" s="64">
        <v>87</v>
      </c>
      <c r="K27" s="64">
        <v>73</v>
      </c>
      <c r="L27" s="64">
        <v>75</v>
      </c>
      <c r="M27" s="64">
        <v>74</v>
      </c>
    </row>
    <row r="28" spans="1:13" ht="15.75" customHeight="1" x14ac:dyDescent="0.3">
      <c r="A28" s="21" t="s">
        <v>182</v>
      </c>
      <c r="B28" s="64">
        <v>23.92</v>
      </c>
      <c r="C28" s="64">
        <v>6.17</v>
      </c>
      <c r="D28" s="64">
        <v>38.36</v>
      </c>
      <c r="E28" s="64">
        <v>14.2</v>
      </c>
      <c r="F28" s="64">
        <v>35.71</v>
      </c>
      <c r="G28" s="64">
        <v>56</v>
      </c>
      <c r="H28" s="64">
        <v>63</v>
      </c>
      <c r="I28" s="64">
        <v>54</v>
      </c>
      <c r="J28" s="64">
        <v>75</v>
      </c>
      <c r="K28" s="64">
        <v>85</v>
      </c>
      <c r="L28" s="64">
        <v>119</v>
      </c>
      <c r="M28" s="64">
        <v>129</v>
      </c>
    </row>
    <row r="29" spans="1:13" ht="15.75" customHeight="1" x14ac:dyDescent="0.3">
      <c r="A29" s="21" t="s">
        <v>183</v>
      </c>
      <c r="B29" s="64">
        <v>1097.92</v>
      </c>
      <c r="C29" s="64">
        <v>1434.2</v>
      </c>
      <c r="D29" s="64">
        <v>1945.62</v>
      </c>
      <c r="E29" s="64">
        <v>2405.9499999999998</v>
      </c>
      <c r="F29" s="64">
        <v>2915.97</v>
      </c>
      <c r="G29" s="64">
        <v>3378</v>
      </c>
      <c r="H29" s="64">
        <v>3629</v>
      </c>
      <c r="I29" s="64">
        <v>4733</v>
      </c>
      <c r="J29" s="64">
        <v>5297</v>
      </c>
      <c r="K29" s="64">
        <v>5837</v>
      </c>
      <c r="L29" s="64">
        <v>6131</v>
      </c>
      <c r="M29" s="64">
        <v>6220</v>
      </c>
    </row>
    <row r="30" spans="1:13" ht="15.75" customHeight="1" x14ac:dyDescent="0.3">
      <c r="A30" s="21" t="s">
        <v>60</v>
      </c>
      <c r="B30" s="64">
        <v>17.78</v>
      </c>
      <c r="C30" s="64">
        <v>2.15</v>
      </c>
      <c r="D30" s="64">
        <v>5.25</v>
      </c>
      <c r="E30" s="64">
        <v>1.6</v>
      </c>
      <c r="F30" s="64">
        <v>0.82</v>
      </c>
      <c r="G30" s="64">
        <v>159</v>
      </c>
      <c r="H30" s="64">
        <v>131</v>
      </c>
      <c r="I30" s="64">
        <v>136</v>
      </c>
      <c r="J30" s="64">
        <v>121</v>
      </c>
      <c r="K30" s="64">
        <v>161</v>
      </c>
      <c r="L30" s="64">
        <v>309</v>
      </c>
      <c r="M30" s="64">
        <v>760</v>
      </c>
    </row>
    <row r="31" spans="1:13" ht="15.75" customHeight="1" x14ac:dyDescent="0.3">
      <c r="A31" s="21" t="s">
        <v>91</v>
      </c>
      <c r="B31" s="64">
        <v>2494.44</v>
      </c>
      <c r="C31" s="64">
        <v>2213.56</v>
      </c>
      <c r="D31" s="64">
        <v>2811.64</v>
      </c>
      <c r="E31" s="64">
        <v>3527.46</v>
      </c>
      <c r="F31" s="64">
        <v>4301.13</v>
      </c>
      <c r="G31" s="64">
        <v>8191</v>
      </c>
      <c r="H31" s="64">
        <v>5512</v>
      </c>
      <c r="I31" s="64">
        <v>6932</v>
      </c>
      <c r="J31" s="64">
        <v>8128</v>
      </c>
      <c r="K31" s="64">
        <v>8251</v>
      </c>
      <c r="L31" s="64">
        <v>10521</v>
      </c>
      <c r="M31" s="64">
        <v>9039</v>
      </c>
    </row>
    <row r="32" spans="1:13" ht="15.75" customHeight="1" x14ac:dyDescent="0.3">
      <c r="A32" s="21" t="s">
        <v>127</v>
      </c>
      <c r="B32" s="64">
        <v>911.09</v>
      </c>
      <c r="C32" s="64">
        <v>1907.23</v>
      </c>
      <c r="D32" s="64">
        <v>1892.2</v>
      </c>
      <c r="E32" s="64">
        <v>1882.48</v>
      </c>
      <c r="F32" s="64">
        <v>4134.54</v>
      </c>
      <c r="G32" s="64">
        <v>989</v>
      </c>
      <c r="H32" s="64">
        <v>4117</v>
      </c>
      <c r="I32" s="64">
        <v>4123</v>
      </c>
      <c r="J32" s="64">
        <v>3629</v>
      </c>
      <c r="K32" s="64">
        <v>3634</v>
      </c>
      <c r="L32" s="64">
        <v>4129</v>
      </c>
      <c r="M32" s="64">
        <v>6166</v>
      </c>
    </row>
    <row r="33" spans="1:13" ht="15.75" customHeight="1" x14ac:dyDescent="0.3">
      <c r="A33" s="21" t="s">
        <v>59</v>
      </c>
      <c r="B33" s="64"/>
      <c r="C33" s="64"/>
      <c r="D33" s="64"/>
      <c r="E33" s="64"/>
      <c r="F33" s="64"/>
      <c r="G33" s="64"/>
      <c r="H33" s="64">
        <v>499</v>
      </c>
      <c r="I33" s="64">
        <v>453</v>
      </c>
      <c r="J33" s="64">
        <v>417</v>
      </c>
      <c r="K33" s="64">
        <v>373</v>
      </c>
      <c r="L33" s="64">
        <v>353</v>
      </c>
      <c r="M33" s="64">
        <v>323</v>
      </c>
    </row>
    <row r="34" spans="1:13" ht="15.75" customHeight="1" x14ac:dyDescent="0.3">
      <c r="A34" s="22" t="s">
        <v>184</v>
      </c>
      <c r="B34" s="64">
        <v>57.4</v>
      </c>
      <c r="C34" s="64">
        <v>51.09</v>
      </c>
      <c r="D34" s="64">
        <v>69.13</v>
      </c>
      <c r="E34" s="64">
        <v>88.59</v>
      </c>
      <c r="F34" s="64">
        <v>137.63</v>
      </c>
      <c r="G34" s="64">
        <v>123</v>
      </c>
      <c r="H34" s="64">
        <v>130</v>
      </c>
      <c r="I34" s="64">
        <v>145</v>
      </c>
      <c r="J34" s="64">
        <v>117</v>
      </c>
      <c r="K34" s="64">
        <v>113</v>
      </c>
      <c r="L34" s="64">
        <v>128</v>
      </c>
      <c r="M34" s="64">
        <v>114</v>
      </c>
    </row>
    <row r="35" spans="1:13" ht="15.75" customHeight="1" x14ac:dyDescent="0.3">
      <c r="A35" s="19" t="s">
        <v>185</v>
      </c>
      <c r="B35" s="64">
        <v>342.32</v>
      </c>
      <c r="C35" s="64">
        <v>208.21</v>
      </c>
      <c r="D35" s="64">
        <v>217.66</v>
      </c>
      <c r="E35" s="64">
        <v>279.94</v>
      </c>
      <c r="F35" s="64">
        <v>46.7</v>
      </c>
      <c r="G35" s="64">
        <v>140</v>
      </c>
      <c r="H35" s="64">
        <v>10</v>
      </c>
      <c r="I35" s="64"/>
      <c r="J35" s="64"/>
      <c r="K35" s="64"/>
      <c r="L35" s="64"/>
      <c r="M35" s="64"/>
    </row>
    <row r="36" spans="1:13" ht="15.75" customHeight="1" x14ac:dyDescent="0.3">
      <c r="A36" s="21" t="s">
        <v>61</v>
      </c>
      <c r="B36" s="64">
        <v>204.69</v>
      </c>
      <c r="C36" s="64">
        <v>344.8</v>
      </c>
      <c r="D36" s="64">
        <v>281.79000000000002</v>
      </c>
      <c r="E36" s="64">
        <v>297.22000000000003</v>
      </c>
      <c r="F36" s="64">
        <v>786.57</v>
      </c>
      <c r="G36" s="64">
        <v>789</v>
      </c>
      <c r="H36" s="64">
        <v>752</v>
      </c>
      <c r="I36" s="64">
        <v>791</v>
      </c>
      <c r="J36" s="64">
        <v>823</v>
      </c>
      <c r="K36" s="64">
        <v>890</v>
      </c>
      <c r="L36" s="64">
        <v>994</v>
      </c>
      <c r="M36" s="64">
        <v>1017</v>
      </c>
    </row>
    <row r="37" spans="1:13" ht="15.75" customHeight="1" x14ac:dyDescent="0.3">
      <c r="A37" s="21" t="s">
        <v>62</v>
      </c>
      <c r="B37" s="64">
        <v>4009.92</v>
      </c>
      <c r="C37" s="64">
        <v>4724.8900000000003</v>
      </c>
      <c r="D37" s="64">
        <v>5272.41</v>
      </c>
      <c r="E37" s="64">
        <v>6075.69</v>
      </c>
      <c r="F37" s="64">
        <v>9406.57</v>
      </c>
      <c r="G37" s="64">
        <v>10232</v>
      </c>
      <c r="H37" s="64">
        <v>11020</v>
      </c>
      <c r="I37" s="64">
        <v>12444</v>
      </c>
      <c r="J37" s="64">
        <v>13114</v>
      </c>
      <c r="K37" s="64">
        <v>13261</v>
      </c>
      <c r="L37" s="64">
        <v>16125</v>
      </c>
      <c r="M37" s="64">
        <v>16659</v>
      </c>
    </row>
    <row r="38" spans="1:13" ht="15.75" customHeight="1" x14ac:dyDescent="0.3">
      <c r="A38" s="21" t="s">
        <v>128</v>
      </c>
      <c r="B38" s="64">
        <v>0.06</v>
      </c>
      <c r="C38" s="64">
        <v>0.06</v>
      </c>
      <c r="D38" s="64">
        <v>0.06</v>
      </c>
      <c r="E38" s="64">
        <v>0.06</v>
      </c>
      <c r="F38" s="64">
        <v>0.06</v>
      </c>
      <c r="G38" s="64"/>
      <c r="H38" s="64"/>
      <c r="I38" s="64"/>
      <c r="J38" s="64"/>
      <c r="K38" s="64"/>
      <c r="L38" s="64"/>
      <c r="M38" s="64"/>
    </row>
    <row r="39" spans="1:13" ht="15.75" customHeight="1" x14ac:dyDescent="0.3">
      <c r="A39" s="21" t="s">
        <v>129</v>
      </c>
      <c r="B39" s="64">
        <v>3778.5</v>
      </c>
      <c r="C39" s="64">
        <v>4184.88</v>
      </c>
      <c r="D39" s="64">
        <v>4616.33</v>
      </c>
      <c r="E39" s="64">
        <v>5082.2</v>
      </c>
      <c r="F39" s="64">
        <v>5685.34</v>
      </c>
      <c r="G39" s="64">
        <v>6504</v>
      </c>
      <c r="H39" s="64">
        <v>7357</v>
      </c>
      <c r="I39" s="64">
        <v>8428</v>
      </c>
      <c r="J39" s="64">
        <v>9868</v>
      </c>
      <c r="K39" s="64">
        <v>11586</v>
      </c>
      <c r="L39" s="64">
        <v>13419</v>
      </c>
      <c r="M39" s="64">
        <v>14375</v>
      </c>
    </row>
    <row r="40" spans="1:13" ht="15.75" customHeight="1" x14ac:dyDescent="0.3">
      <c r="A40" s="21" t="s">
        <v>130</v>
      </c>
      <c r="B40" s="64">
        <v>6924.29</v>
      </c>
      <c r="C40" s="64">
        <v>7253.43</v>
      </c>
      <c r="D40" s="64">
        <v>8114.52</v>
      </c>
      <c r="E40" s="64">
        <v>9573.8700000000008</v>
      </c>
      <c r="F40" s="64">
        <v>11815.6</v>
      </c>
      <c r="G40" s="64">
        <v>14829</v>
      </c>
      <c r="H40" s="64">
        <v>19611</v>
      </c>
      <c r="I40" s="64">
        <v>23905</v>
      </c>
      <c r="J40" s="64">
        <v>28319</v>
      </c>
      <c r="K40" s="64">
        <v>33346</v>
      </c>
      <c r="L40" s="64">
        <v>38470</v>
      </c>
      <c r="M40" s="64">
        <v>41744</v>
      </c>
    </row>
    <row r="41" spans="1:13" ht="15.75" customHeight="1" x14ac:dyDescent="0.3">
      <c r="A41" s="21" t="s">
        <v>186</v>
      </c>
      <c r="B41" s="64">
        <v>-3918.85</v>
      </c>
      <c r="C41" s="64">
        <v>-4267.72</v>
      </c>
      <c r="D41" s="64">
        <v>-5132.47</v>
      </c>
      <c r="E41" s="64">
        <v>-6084.44</v>
      </c>
      <c r="F41" s="64">
        <v>-7990.75</v>
      </c>
      <c r="G41" s="64">
        <v>-10615</v>
      </c>
      <c r="H41" s="64">
        <v>-13546</v>
      </c>
      <c r="I41" s="64">
        <v>-17399</v>
      </c>
      <c r="J41" s="64">
        <v>-23843</v>
      </c>
      <c r="K41" s="64">
        <v>-28129</v>
      </c>
      <c r="L41" s="64">
        <v>-37583</v>
      </c>
      <c r="M41" s="64">
        <v>-44338</v>
      </c>
    </row>
    <row r="42" spans="1:13" ht="15.75" customHeight="1" x14ac:dyDescent="0.3">
      <c r="A42" s="19" t="s">
        <v>63</v>
      </c>
      <c r="B42" s="64">
        <v>-8.09</v>
      </c>
      <c r="C42" s="64">
        <v>-169.08</v>
      </c>
      <c r="D42" s="64">
        <v>-173.6</v>
      </c>
      <c r="E42" s="64">
        <v>-111.82</v>
      </c>
      <c r="F42" s="64">
        <v>-148.13</v>
      </c>
      <c r="G42" s="64">
        <v>-188</v>
      </c>
      <c r="H42" s="64">
        <v>-158</v>
      </c>
      <c r="I42" s="64">
        <v>-137</v>
      </c>
      <c r="J42" s="64">
        <v>-293</v>
      </c>
      <c r="K42" s="64">
        <v>-285</v>
      </c>
      <c r="L42" s="64">
        <v>-201</v>
      </c>
      <c r="M42" s="64">
        <v>-333</v>
      </c>
    </row>
    <row r="43" spans="1:13" ht="15.75" customHeight="1" x14ac:dyDescent="0.3">
      <c r="A43" s="21" t="s">
        <v>64</v>
      </c>
      <c r="B43" s="64">
        <v>6775.91</v>
      </c>
      <c r="C43" s="64">
        <v>7001.58</v>
      </c>
      <c r="D43" s="64">
        <v>7424.84</v>
      </c>
      <c r="E43" s="64">
        <v>8459.8700000000008</v>
      </c>
      <c r="F43" s="64">
        <v>9362.11</v>
      </c>
      <c r="G43" s="64">
        <v>10530</v>
      </c>
      <c r="H43" s="64">
        <v>13264</v>
      </c>
      <c r="I43" s="64">
        <v>14797</v>
      </c>
      <c r="J43" s="64">
        <v>14051</v>
      </c>
      <c r="K43" s="64">
        <v>16518</v>
      </c>
      <c r="L43" s="64">
        <v>14105</v>
      </c>
      <c r="M43" s="64">
        <v>11448</v>
      </c>
    </row>
    <row r="44" spans="1:13" ht="15.75" customHeight="1" x14ac:dyDescent="0.3">
      <c r="A44" s="21" t="s">
        <v>65</v>
      </c>
      <c r="B44" s="64">
        <v>6775.91</v>
      </c>
      <c r="C44" s="64">
        <v>7001.58</v>
      </c>
      <c r="D44" s="64">
        <v>7424.84</v>
      </c>
      <c r="E44" s="64">
        <v>8459.8700000000008</v>
      </c>
      <c r="F44" s="64">
        <v>9362.11</v>
      </c>
      <c r="G44" s="64">
        <v>10530</v>
      </c>
      <c r="H44" s="64">
        <v>13264</v>
      </c>
      <c r="I44" s="64">
        <v>14797</v>
      </c>
      <c r="J44" s="64">
        <v>14051</v>
      </c>
      <c r="K44" s="64">
        <v>16518</v>
      </c>
      <c r="L44" s="64">
        <v>14105</v>
      </c>
      <c r="M44" s="64">
        <v>11448</v>
      </c>
    </row>
    <row r="45" spans="1:13" ht="15" customHeight="1" x14ac:dyDescent="0.3">
      <c r="A45" s="14" t="s">
        <v>66</v>
      </c>
      <c r="B45" s="64">
        <v>10785.83</v>
      </c>
      <c r="C45" s="64">
        <v>11726.47</v>
      </c>
      <c r="D45" s="64">
        <v>12697.25</v>
      </c>
      <c r="E45" s="64">
        <v>14535.56</v>
      </c>
      <c r="F45" s="64">
        <v>18768.68</v>
      </c>
      <c r="G45" s="64">
        <v>20762</v>
      </c>
      <c r="H45" s="64">
        <v>24284</v>
      </c>
      <c r="I45" s="64">
        <v>27241</v>
      </c>
      <c r="J45" s="64">
        <v>27165</v>
      </c>
      <c r="K45" s="64">
        <v>29779</v>
      </c>
      <c r="L45" s="64">
        <v>30230</v>
      </c>
      <c r="M45" s="64">
        <v>28107</v>
      </c>
    </row>
    <row r="46" spans="1:13" ht="15" customHeight="1" x14ac:dyDescent="0.3">
      <c r="A46" s="14" t="s">
        <v>50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</row>
    <row r="47" spans="1:13" ht="15" customHeight="1" x14ac:dyDescent="0.3">
      <c r="A47" s="14" t="s">
        <v>67</v>
      </c>
      <c r="B47" s="64">
        <v>498.31</v>
      </c>
      <c r="C47" s="64">
        <v>498.33</v>
      </c>
      <c r="D47" s="64">
        <v>494.08</v>
      </c>
      <c r="E47" s="64">
        <v>491.58</v>
      </c>
      <c r="F47" s="64">
        <v>487.73</v>
      </c>
      <c r="G47" s="64">
        <v>482.13</v>
      </c>
      <c r="H47" s="64">
        <v>478.7</v>
      </c>
      <c r="I47" s="64">
        <v>471.7</v>
      </c>
      <c r="J47" s="64">
        <v>457.8</v>
      </c>
      <c r="K47" s="64">
        <v>452</v>
      </c>
      <c r="L47" s="64">
        <v>435.3</v>
      </c>
      <c r="M47" s="64">
        <v>424.2</v>
      </c>
    </row>
    <row r="48" spans="1:13" ht="15" customHeight="1" x14ac:dyDescent="0.3">
      <c r="A48" s="14" t="s">
        <v>68</v>
      </c>
      <c r="B48" s="64">
        <v>13.62</v>
      </c>
      <c r="C48" s="64">
        <v>14.06</v>
      </c>
      <c r="D48" s="64">
        <v>15.02</v>
      </c>
      <c r="E48" s="64">
        <v>17.22</v>
      </c>
      <c r="F48" s="64">
        <v>19.2</v>
      </c>
      <c r="G48" s="64">
        <v>21.83</v>
      </c>
      <c r="H48" s="64">
        <v>27.69</v>
      </c>
      <c r="I48" s="64">
        <v>31.15</v>
      </c>
      <c r="J48" s="64">
        <v>30.41</v>
      </c>
      <c r="K48" s="64">
        <v>36.299999999999997</v>
      </c>
      <c r="L48" s="64">
        <v>31.98</v>
      </c>
      <c r="M48" s="64">
        <v>26.81</v>
      </c>
    </row>
    <row r="49" spans="1:13" ht="15" customHeight="1" x14ac:dyDescent="0.3">
      <c r="A49" s="14" t="s">
        <v>131</v>
      </c>
      <c r="B49" s="64">
        <v>1584.28</v>
      </c>
      <c r="C49" s="64">
        <v>1124.69</v>
      </c>
      <c r="D49" s="64">
        <v>1603.96</v>
      </c>
      <c r="E49" s="64">
        <v>2252.65</v>
      </c>
      <c r="F49" s="64">
        <v>-3287.94</v>
      </c>
      <c r="G49" s="64">
        <v>-1882</v>
      </c>
      <c r="H49" s="64">
        <v>1163</v>
      </c>
      <c r="I49" s="64">
        <v>309</v>
      </c>
      <c r="J49" s="64">
        <v>-185</v>
      </c>
      <c r="K49" s="64">
        <v>2625</v>
      </c>
      <c r="L49" s="64">
        <v>535</v>
      </c>
      <c r="M49" s="64">
        <v>-2013</v>
      </c>
    </row>
    <row r="50" spans="1:13" ht="15" customHeight="1" x14ac:dyDescent="0.3">
      <c r="A50" s="14" t="s">
        <v>69</v>
      </c>
      <c r="B50" s="64">
        <v>3.18</v>
      </c>
      <c r="C50" s="64">
        <v>2.2599999999999998</v>
      </c>
      <c r="D50" s="64">
        <v>3.25</v>
      </c>
      <c r="E50" s="64">
        <v>4.59</v>
      </c>
      <c r="F50" s="64">
        <v>-6.74</v>
      </c>
      <c r="G50" s="64">
        <v>-3.9</v>
      </c>
      <c r="H50" s="64">
        <v>2.4300000000000002</v>
      </c>
      <c r="I50" s="64">
        <v>0.65</v>
      </c>
      <c r="J50" s="64">
        <v>-0.4</v>
      </c>
      <c r="K50" s="64">
        <v>5.77</v>
      </c>
      <c r="L50" s="64">
        <v>1.21</v>
      </c>
      <c r="M50" s="64">
        <v>-4.71</v>
      </c>
    </row>
    <row r="51" spans="1:13" ht="15" customHeight="1" x14ac:dyDescent="0.3">
      <c r="A51" s="14" t="s">
        <v>70</v>
      </c>
      <c r="B51" s="64">
        <v>1514.32</v>
      </c>
      <c r="C51" s="64">
        <v>1907.23</v>
      </c>
      <c r="D51" s="64">
        <v>1892.2</v>
      </c>
      <c r="E51" s="64">
        <v>1882.48</v>
      </c>
      <c r="F51" s="64">
        <v>4134.54</v>
      </c>
      <c r="G51" s="64">
        <v>4138</v>
      </c>
      <c r="H51" s="64">
        <v>4708</v>
      </c>
      <c r="I51" s="64">
        <v>4673</v>
      </c>
      <c r="J51" s="64">
        <v>4633</v>
      </c>
      <c r="K51" s="64">
        <v>4080</v>
      </c>
      <c r="L51" s="64">
        <v>6056</v>
      </c>
      <c r="M51" s="64">
        <v>6581</v>
      </c>
    </row>
    <row r="52" spans="1:13" ht="15" customHeight="1" x14ac:dyDescent="0.3">
      <c r="A52" s="14" t="s">
        <v>132</v>
      </c>
      <c r="B52" s="64">
        <v>-2225.1799999999998</v>
      </c>
      <c r="C52" s="64">
        <v>-2080.85</v>
      </c>
      <c r="D52" s="64">
        <v>-2869.1</v>
      </c>
      <c r="E52" s="64">
        <v>-3937.3</v>
      </c>
      <c r="F52" s="64">
        <v>905.58</v>
      </c>
      <c r="G52" s="64">
        <v>-39</v>
      </c>
      <c r="H52" s="64">
        <v>-1284</v>
      </c>
      <c r="I52" s="64">
        <v>-1125</v>
      </c>
      <c r="J52" s="64">
        <v>-1463</v>
      </c>
      <c r="K52" s="64">
        <v>-3762</v>
      </c>
      <c r="L52" s="64">
        <v>-1830</v>
      </c>
      <c r="M52" s="64">
        <v>868</v>
      </c>
    </row>
    <row r="53" spans="1:13" ht="15" customHeight="1" x14ac:dyDescent="0.3">
      <c r="A53" s="14" t="s">
        <v>187</v>
      </c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</row>
    <row r="54" spans="1:13" ht="15" customHeight="1" x14ac:dyDescent="0.3">
      <c r="A54" s="14" t="s">
        <v>188</v>
      </c>
      <c r="B54" s="64">
        <v>106.28</v>
      </c>
      <c r="C54" s="64">
        <v>70.73</v>
      </c>
      <c r="D54" s="64">
        <v>77.34</v>
      </c>
      <c r="E54" s="64">
        <v>77.72</v>
      </c>
      <c r="F54" s="64">
        <v>145.07</v>
      </c>
      <c r="G54" s="64">
        <v>145</v>
      </c>
      <c r="H54" s="64">
        <v>145</v>
      </c>
      <c r="I54" s="64">
        <v>145</v>
      </c>
      <c r="J54" s="64">
        <v>144</v>
      </c>
      <c r="K54" s="64">
        <v>163</v>
      </c>
      <c r="L54" s="64">
        <v>163</v>
      </c>
      <c r="M54" s="64"/>
    </row>
    <row r="55" spans="1:13" ht="15" customHeight="1" x14ac:dyDescent="0.3">
      <c r="A55" s="14" t="s">
        <v>189</v>
      </c>
      <c r="B55" s="64">
        <v>320.41000000000003</v>
      </c>
      <c r="C55" s="64">
        <v>547.69000000000005</v>
      </c>
      <c r="D55" s="64">
        <v>584.63</v>
      </c>
      <c r="E55" s="64">
        <v>756.49</v>
      </c>
      <c r="F55" s="64">
        <v>770.59</v>
      </c>
      <c r="G55" s="64">
        <v>791</v>
      </c>
      <c r="H55" s="64">
        <v>901</v>
      </c>
      <c r="I55" s="64">
        <v>904</v>
      </c>
      <c r="J55" s="64">
        <v>902</v>
      </c>
      <c r="K55" s="64">
        <v>1660</v>
      </c>
      <c r="L55" s="64">
        <v>1628</v>
      </c>
      <c r="M55" s="64"/>
    </row>
    <row r="56" spans="1:13" ht="15" customHeight="1" x14ac:dyDescent="0.3">
      <c r="A56" s="14" t="s">
        <v>190</v>
      </c>
      <c r="B56" s="64">
        <v>68.650000000000006</v>
      </c>
      <c r="C56" s="64">
        <v>12.39</v>
      </c>
      <c r="D56" s="64">
        <v>7.65</v>
      </c>
      <c r="E56" s="64">
        <v>5.58</v>
      </c>
      <c r="F56" s="64">
        <v>23.03</v>
      </c>
      <c r="G56" s="64">
        <v>112</v>
      </c>
      <c r="H56" s="64">
        <v>199</v>
      </c>
      <c r="I56" s="64">
        <v>402</v>
      </c>
      <c r="J56" s="64">
        <v>675</v>
      </c>
      <c r="K56" s="64">
        <v>2</v>
      </c>
      <c r="L56" s="64">
        <v>27</v>
      </c>
      <c r="M56" s="64"/>
    </row>
    <row r="57" spans="1:13" ht="15" customHeight="1" x14ac:dyDescent="0.3">
      <c r="A57" s="14" t="s">
        <v>71</v>
      </c>
      <c r="B57" s="64">
        <v>12499</v>
      </c>
      <c r="C57" s="64">
        <v>13893</v>
      </c>
      <c r="D57" s="64">
        <v>15706</v>
      </c>
      <c r="E57" s="64">
        <v>17973</v>
      </c>
      <c r="F57" s="64">
        <v>21357</v>
      </c>
      <c r="G57" s="64">
        <v>22634</v>
      </c>
      <c r="H57" s="64">
        <v>22516</v>
      </c>
      <c r="I57" s="64">
        <v>25988</v>
      </c>
      <c r="J57" s="64">
        <v>29239</v>
      </c>
      <c r="K57" s="64">
        <v>29945</v>
      </c>
      <c r="L57" s="64">
        <v>30709</v>
      </c>
      <c r="M57" s="64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53"/>
  <sheetViews>
    <sheetView tabSelected="1" workbookViewId="0">
      <selection activeCell="A33" sqref="A33"/>
    </sheetView>
  </sheetViews>
  <sheetFormatPr baseColWidth="10" defaultColWidth="12.5546875" defaultRowHeight="15" customHeight="1" x14ac:dyDescent="0.3"/>
  <cols>
    <col min="1" max="1" width="51.6640625" customWidth="1"/>
    <col min="2" max="5" width="10.5546875" customWidth="1"/>
  </cols>
  <sheetData>
    <row r="1" spans="1:13" ht="14.4" x14ac:dyDescent="0.3">
      <c r="A1" s="14" t="s">
        <v>72</v>
      </c>
      <c r="B1" s="15">
        <v>41971</v>
      </c>
      <c r="C1" s="15">
        <v>42335</v>
      </c>
      <c r="D1" s="15">
        <v>42706</v>
      </c>
      <c r="E1" s="15">
        <v>43070</v>
      </c>
      <c r="F1" s="15">
        <v>43434</v>
      </c>
      <c r="G1" s="15">
        <v>43798</v>
      </c>
      <c r="H1" s="15">
        <v>44162</v>
      </c>
      <c r="I1" s="15">
        <v>44533</v>
      </c>
      <c r="J1" s="15">
        <v>44897</v>
      </c>
      <c r="K1" s="15">
        <v>45261</v>
      </c>
      <c r="L1" s="15">
        <v>45625</v>
      </c>
      <c r="M1" s="15" t="s">
        <v>42</v>
      </c>
    </row>
    <row r="2" spans="1:13" ht="14.4" x14ac:dyDescent="0.3">
      <c r="A2" s="23" t="s">
        <v>143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1:13" ht="14.4" x14ac:dyDescent="0.3">
      <c r="A3" s="67" t="s">
        <v>49</v>
      </c>
      <c r="B3" s="64">
        <v>268.39999999999998</v>
      </c>
      <c r="C3" s="64">
        <v>629.54999999999995</v>
      </c>
      <c r="D3" s="64">
        <v>1168.78</v>
      </c>
      <c r="E3" s="64">
        <v>1693.95</v>
      </c>
      <c r="F3" s="64">
        <v>2591</v>
      </c>
      <c r="G3" s="64">
        <v>2951</v>
      </c>
      <c r="H3" s="64">
        <v>5260</v>
      </c>
      <c r="I3" s="64">
        <v>4822</v>
      </c>
      <c r="J3" s="64">
        <v>4756</v>
      </c>
      <c r="K3" s="64">
        <v>5428</v>
      </c>
      <c r="L3" s="64">
        <v>5560</v>
      </c>
      <c r="M3" s="64">
        <v>6869</v>
      </c>
    </row>
    <row r="4" spans="1:13" ht="14.4" x14ac:dyDescent="0.3">
      <c r="A4" s="68" t="s">
        <v>92</v>
      </c>
      <c r="B4" s="64">
        <v>160.88999999999999</v>
      </c>
      <c r="C4" s="64">
        <v>164.97</v>
      </c>
      <c r="D4" s="64">
        <v>179.14</v>
      </c>
      <c r="E4" s="64">
        <v>172.4</v>
      </c>
      <c r="F4" s="64">
        <v>163</v>
      </c>
      <c r="G4" s="64">
        <v>355</v>
      </c>
      <c r="H4" s="64">
        <v>204</v>
      </c>
      <c r="I4" s="64">
        <v>222</v>
      </c>
      <c r="J4" s="64">
        <v>213</v>
      </c>
      <c r="K4" s="64">
        <v>243</v>
      </c>
      <c r="L4" s="64">
        <v>249</v>
      </c>
      <c r="M4" s="64">
        <v>250</v>
      </c>
    </row>
    <row r="5" spans="1:13" ht="14.4" x14ac:dyDescent="0.3">
      <c r="A5" s="68" t="s">
        <v>105</v>
      </c>
      <c r="B5" s="64">
        <v>152.69999999999999</v>
      </c>
      <c r="C5" s="64">
        <v>174.5</v>
      </c>
      <c r="D5" s="64">
        <v>152.4</v>
      </c>
      <c r="E5" s="64">
        <v>153.6</v>
      </c>
      <c r="F5" s="64">
        <v>183</v>
      </c>
      <c r="G5" s="64">
        <v>402</v>
      </c>
      <c r="H5" s="64">
        <v>367</v>
      </c>
      <c r="I5" s="64">
        <v>354</v>
      </c>
      <c r="J5" s="64">
        <v>405</v>
      </c>
      <c r="K5" s="64">
        <v>375</v>
      </c>
      <c r="L5" s="64">
        <v>336</v>
      </c>
      <c r="M5" s="64">
        <v>335</v>
      </c>
    </row>
    <row r="6" spans="1:13" ht="14.4" x14ac:dyDescent="0.3">
      <c r="A6" s="67" t="s">
        <v>93</v>
      </c>
      <c r="B6" s="64">
        <v>313.58999999999997</v>
      </c>
      <c r="C6" s="64">
        <v>339.47</v>
      </c>
      <c r="D6" s="64">
        <v>331.54</v>
      </c>
      <c r="E6" s="64">
        <v>326</v>
      </c>
      <c r="F6" s="64">
        <v>346</v>
      </c>
      <c r="G6" s="64">
        <v>757</v>
      </c>
      <c r="H6" s="64">
        <v>571</v>
      </c>
      <c r="I6" s="64">
        <v>576</v>
      </c>
      <c r="J6" s="64">
        <v>618</v>
      </c>
      <c r="K6" s="64">
        <v>618</v>
      </c>
      <c r="L6" s="64">
        <v>585</v>
      </c>
      <c r="M6" s="64">
        <v>585</v>
      </c>
    </row>
    <row r="7" spans="1:13" ht="14.4" x14ac:dyDescent="0.3">
      <c r="A7" s="68" t="s">
        <v>133</v>
      </c>
      <c r="B7" s="64"/>
      <c r="C7" s="64"/>
      <c r="D7" s="64"/>
      <c r="E7" s="64"/>
      <c r="F7" s="64"/>
      <c r="G7" s="64"/>
      <c r="H7" s="64">
        <v>186</v>
      </c>
      <c r="I7" s="64">
        <v>212</v>
      </c>
      <c r="J7" s="64">
        <v>238</v>
      </c>
      <c r="K7" s="64">
        <v>254</v>
      </c>
      <c r="L7" s="64">
        <v>272</v>
      </c>
      <c r="M7" s="64">
        <v>272</v>
      </c>
    </row>
    <row r="8" spans="1:13" ht="14.4" x14ac:dyDescent="0.3">
      <c r="A8" s="68" t="s">
        <v>191</v>
      </c>
      <c r="B8" s="64"/>
      <c r="C8" s="64">
        <v>-21.42</v>
      </c>
      <c r="D8" s="64"/>
      <c r="E8" s="64"/>
      <c r="F8" s="64"/>
      <c r="G8" s="64"/>
      <c r="H8" s="64"/>
      <c r="I8" s="64"/>
      <c r="J8" s="64"/>
      <c r="K8" s="64"/>
      <c r="L8" s="64"/>
      <c r="M8" s="64"/>
    </row>
    <row r="9" spans="1:13" ht="14.4" x14ac:dyDescent="0.3">
      <c r="A9" s="68" t="s">
        <v>151</v>
      </c>
      <c r="B9" s="64">
        <v>-7.0000000000000007E-2</v>
      </c>
      <c r="C9" s="64">
        <v>-9.2100000000000009</v>
      </c>
      <c r="D9" s="64">
        <v>3.15</v>
      </c>
      <c r="E9" s="64">
        <v>-5.49</v>
      </c>
      <c r="F9" s="64">
        <v>1</v>
      </c>
      <c r="G9" s="64">
        <v>-48</v>
      </c>
      <c r="H9" s="64">
        <v>-11</v>
      </c>
      <c r="I9" s="64">
        <v>-4</v>
      </c>
      <c r="J9" s="64">
        <v>29</v>
      </c>
      <c r="K9" s="64">
        <v>-10</v>
      </c>
      <c r="L9" s="64">
        <v>-35</v>
      </c>
      <c r="M9" s="64">
        <v>-35</v>
      </c>
    </row>
    <row r="10" spans="1:13" ht="14.4" x14ac:dyDescent="0.3">
      <c r="A10" s="68" t="s">
        <v>134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>
        <v>78</v>
      </c>
      <c r="M10" s="64">
        <v>78</v>
      </c>
    </row>
    <row r="11" spans="1:13" ht="14.4" x14ac:dyDescent="0.3">
      <c r="A11" s="68" t="s">
        <v>94</v>
      </c>
      <c r="B11" s="64">
        <v>333.7</v>
      </c>
      <c r="C11" s="64">
        <v>335.86</v>
      </c>
      <c r="D11" s="64">
        <v>349.3</v>
      </c>
      <c r="E11" s="64">
        <v>454.47</v>
      </c>
      <c r="F11" s="64">
        <v>610</v>
      </c>
      <c r="G11" s="64">
        <v>788</v>
      </c>
      <c r="H11" s="64">
        <v>909</v>
      </c>
      <c r="I11" s="64">
        <v>1069</v>
      </c>
      <c r="J11" s="64">
        <v>1440</v>
      </c>
      <c r="K11" s="64">
        <v>1718</v>
      </c>
      <c r="L11" s="64">
        <v>1833</v>
      </c>
      <c r="M11" s="64">
        <v>1871</v>
      </c>
    </row>
    <row r="12" spans="1:13" ht="14.4" x14ac:dyDescent="0.3">
      <c r="A12" s="68" t="s">
        <v>192</v>
      </c>
      <c r="B12" s="64">
        <v>-0.01</v>
      </c>
      <c r="C12" s="64">
        <v>-68.150000000000006</v>
      </c>
      <c r="D12" s="64">
        <v>-75.11</v>
      </c>
      <c r="E12" s="64"/>
      <c r="F12" s="64"/>
      <c r="G12" s="64"/>
      <c r="H12" s="64"/>
      <c r="I12" s="64"/>
      <c r="J12" s="64"/>
      <c r="K12" s="64"/>
      <c r="L12" s="64"/>
      <c r="M12" s="64"/>
    </row>
    <row r="13" spans="1:13" thickBot="1" x14ac:dyDescent="0.35">
      <c r="A13" s="68" t="s">
        <v>193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</row>
    <row r="14" spans="1:13" ht="14.4" x14ac:dyDescent="0.3">
      <c r="A14" s="69" t="s">
        <v>74</v>
      </c>
      <c r="B14" s="64">
        <v>-24.2</v>
      </c>
      <c r="C14" s="64">
        <v>-68.44</v>
      </c>
      <c r="D14" s="64">
        <v>26.24</v>
      </c>
      <c r="E14" s="64">
        <v>56.23</v>
      </c>
      <c r="F14" s="64">
        <v>-462</v>
      </c>
      <c r="G14" s="64">
        <v>17</v>
      </c>
      <c r="H14" s="64">
        <v>-1374</v>
      </c>
      <c r="I14" s="64">
        <v>263</v>
      </c>
      <c r="J14" s="64">
        <v>421</v>
      </c>
      <c r="K14" s="64">
        <v>-351</v>
      </c>
      <c r="L14" s="64">
        <v>-381</v>
      </c>
      <c r="M14" s="64">
        <v>-425</v>
      </c>
    </row>
    <row r="15" spans="1:13" ht="14.4" x14ac:dyDescent="0.3">
      <c r="A15" s="70" t="s">
        <v>95</v>
      </c>
      <c r="B15" s="64">
        <v>7.93</v>
      </c>
      <c r="C15" s="64">
        <v>-79.5</v>
      </c>
      <c r="D15" s="64">
        <v>-160.41999999999999</v>
      </c>
      <c r="E15" s="64">
        <v>-187.17</v>
      </c>
      <c r="F15" s="64">
        <v>-2</v>
      </c>
      <c r="G15" s="64">
        <v>-188</v>
      </c>
      <c r="H15" s="64">
        <v>106</v>
      </c>
      <c r="I15" s="64">
        <v>-430</v>
      </c>
      <c r="J15" s="64">
        <v>-198</v>
      </c>
      <c r="K15" s="64">
        <v>-159</v>
      </c>
      <c r="L15" s="64">
        <v>143</v>
      </c>
      <c r="M15" s="64">
        <v>-127</v>
      </c>
    </row>
    <row r="16" spans="1:13" ht="14.4" x14ac:dyDescent="0.3">
      <c r="A16" s="68" t="s">
        <v>96</v>
      </c>
      <c r="B16" s="64">
        <v>6.21</v>
      </c>
      <c r="C16" s="64">
        <v>22.87</v>
      </c>
      <c r="D16" s="64">
        <v>-6.28</v>
      </c>
      <c r="E16" s="64">
        <v>-45.19</v>
      </c>
      <c r="F16" s="64">
        <v>55</v>
      </c>
      <c r="G16" s="64">
        <v>23</v>
      </c>
      <c r="H16" s="64">
        <v>96</v>
      </c>
      <c r="I16" s="64">
        <v>-20</v>
      </c>
      <c r="J16" s="64">
        <v>66</v>
      </c>
      <c r="K16" s="64">
        <v>-49</v>
      </c>
      <c r="L16" s="64">
        <v>44</v>
      </c>
      <c r="M16" s="64">
        <v>6</v>
      </c>
    </row>
    <row r="17" spans="1:13" ht="14.4" x14ac:dyDescent="0.3">
      <c r="A17" s="68" t="s">
        <v>194</v>
      </c>
      <c r="B17" s="64">
        <v>326.44</v>
      </c>
      <c r="C17" s="64">
        <v>320.8</v>
      </c>
      <c r="D17" s="64">
        <v>524.84</v>
      </c>
      <c r="E17" s="64">
        <v>475.4</v>
      </c>
      <c r="F17" s="64">
        <v>444</v>
      </c>
      <c r="G17" s="64">
        <v>497</v>
      </c>
      <c r="H17" s="64">
        <v>258</v>
      </c>
      <c r="I17" s="64">
        <v>1053</v>
      </c>
      <c r="J17" s="64">
        <v>536</v>
      </c>
      <c r="K17" s="64">
        <v>536</v>
      </c>
      <c r="L17" s="64">
        <v>309</v>
      </c>
      <c r="M17" s="64">
        <v>648</v>
      </c>
    </row>
    <row r="18" spans="1:13" ht="14.4" x14ac:dyDescent="0.3">
      <c r="A18" s="68" t="s">
        <v>195</v>
      </c>
      <c r="B18" s="64">
        <v>11.01</v>
      </c>
      <c r="C18" s="64">
        <v>97.93</v>
      </c>
      <c r="D18" s="64">
        <v>43.12</v>
      </c>
      <c r="E18" s="64">
        <v>-34.49</v>
      </c>
      <c r="F18" s="64">
        <v>479</v>
      </c>
      <c r="G18" s="64">
        <v>4</v>
      </c>
      <c r="H18" s="64">
        <v>-72</v>
      </c>
      <c r="I18" s="64">
        <v>2</v>
      </c>
      <c r="J18" s="64">
        <v>19</v>
      </c>
      <c r="K18" s="64">
        <v>-11</v>
      </c>
      <c r="L18" s="64">
        <v>68</v>
      </c>
      <c r="M18" s="64">
        <v>-80</v>
      </c>
    </row>
    <row r="19" spans="1:13" thickBot="1" x14ac:dyDescent="0.35">
      <c r="A19" s="68" t="s">
        <v>73</v>
      </c>
      <c r="B19" s="64">
        <v>44.5</v>
      </c>
      <c r="C19" s="64">
        <v>-30.27</v>
      </c>
      <c r="D19" s="64">
        <v>-5.43</v>
      </c>
      <c r="E19" s="64">
        <v>179.14</v>
      </c>
      <c r="F19" s="64">
        <v>-33</v>
      </c>
      <c r="G19" s="64">
        <v>-379</v>
      </c>
      <c r="H19" s="64">
        <v>-202</v>
      </c>
      <c r="I19" s="64">
        <v>-313</v>
      </c>
      <c r="J19" s="64">
        <v>-87</v>
      </c>
      <c r="K19" s="64">
        <v>-672</v>
      </c>
      <c r="L19" s="64">
        <v>-420</v>
      </c>
      <c r="M19" s="64">
        <v>-47</v>
      </c>
    </row>
    <row r="20" spans="1:13" ht="15.75" customHeight="1" x14ac:dyDescent="0.3">
      <c r="A20" s="69" t="s">
        <v>75</v>
      </c>
      <c r="B20" s="64">
        <v>1287.48</v>
      </c>
      <c r="C20" s="64">
        <v>1469.5</v>
      </c>
      <c r="D20" s="64">
        <v>2199.73</v>
      </c>
      <c r="E20" s="64">
        <v>2912.85</v>
      </c>
      <c r="F20" s="64">
        <v>4029</v>
      </c>
      <c r="G20" s="64">
        <v>4422</v>
      </c>
      <c r="H20" s="64">
        <v>5727</v>
      </c>
      <c r="I20" s="64">
        <v>7230</v>
      </c>
      <c r="J20" s="64">
        <v>7838</v>
      </c>
      <c r="K20" s="64">
        <v>7302</v>
      </c>
      <c r="L20" s="64">
        <v>8056</v>
      </c>
      <c r="M20" s="64">
        <v>9615</v>
      </c>
    </row>
    <row r="21" spans="1:13" ht="15.75" customHeight="1" x14ac:dyDescent="0.3">
      <c r="A21" s="68" t="s">
        <v>97</v>
      </c>
      <c r="B21" s="64">
        <v>396.08</v>
      </c>
      <c r="C21" s="64">
        <v>331.84</v>
      </c>
      <c r="D21" s="64">
        <v>395.83</v>
      </c>
      <c r="E21" s="64">
        <v>387.69</v>
      </c>
      <c r="F21" s="64">
        <v>943</v>
      </c>
      <c r="G21" s="64">
        <v>-43</v>
      </c>
      <c r="H21" s="64">
        <v>186</v>
      </c>
      <c r="I21" s="64">
        <v>292</v>
      </c>
      <c r="J21" s="64">
        <v>336</v>
      </c>
      <c r="K21" s="64">
        <v>-355</v>
      </c>
      <c r="L21" s="64">
        <v>144</v>
      </c>
      <c r="M21" s="64">
        <v>400</v>
      </c>
    </row>
    <row r="22" spans="1:13" ht="15.75" customHeight="1" x14ac:dyDescent="0.3">
      <c r="A22" s="68" t="s">
        <v>135</v>
      </c>
      <c r="B22" s="64">
        <v>-148.33000000000001</v>
      </c>
      <c r="C22" s="64">
        <v>-184.94</v>
      </c>
      <c r="D22" s="64">
        <v>-203.81</v>
      </c>
      <c r="E22" s="64">
        <v>-178.12</v>
      </c>
      <c r="F22" s="64">
        <v>-267</v>
      </c>
      <c r="G22" s="64">
        <v>-395</v>
      </c>
      <c r="H22" s="64">
        <v>-419</v>
      </c>
      <c r="I22" s="64">
        <v>-348</v>
      </c>
      <c r="J22" s="64">
        <v>-442</v>
      </c>
      <c r="K22" s="64">
        <v>-360</v>
      </c>
      <c r="L22" s="64">
        <v>-183</v>
      </c>
      <c r="M22" s="64">
        <v>-178</v>
      </c>
    </row>
    <row r="23" spans="1:13" ht="15.75" customHeight="1" x14ac:dyDescent="0.3">
      <c r="A23" s="68" t="s">
        <v>196</v>
      </c>
      <c r="B23" s="64"/>
      <c r="C23" s="64">
        <v>57.78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</row>
    <row r="24" spans="1:13" ht="15.75" customHeight="1" x14ac:dyDescent="0.3">
      <c r="A24" s="68" t="s">
        <v>136</v>
      </c>
      <c r="B24" s="64">
        <v>-29.8</v>
      </c>
      <c r="C24" s="64">
        <v>-826</v>
      </c>
      <c r="D24" s="64">
        <v>-48.43</v>
      </c>
      <c r="E24" s="64">
        <v>-459.63</v>
      </c>
      <c r="F24" s="64">
        <v>-6314</v>
      </c>
      <c r="G24" s="64">
        <v>-101</v>
      </c>
      <c r="H24" s="64"/>
      <c r="I24" s="64">
        <v>-2682</v>
      </c>
      <c r="J24" s="64">
        <v>-126</v>
      </c>
      <c r="K24" s="64"/>
      <c r="L24" s="64"/>
      <c r="M24" s="64"/>
    </row>
    <row r="25" spans="1:13" ht="15.75" customHeight="1" x14ac:dyDescent="0.3">
      <c r="A25" s="68" t="s">
        <v>76</v>
      </c>
      <c r="B25" s="64">
        <v>-312.57</v>
      </c>
      <c r="C25" s="64">
        <v>-535.20000000000005</v>
      </c>
      <c r="D25" s="64">
        <v>-707.8</v>
      </c>
      <c r="E25" s="64">
        <v>194.87</v>
      </c>
      <c r="F25" s="64">
        <v>1896</v>
      </c>
      <c r="G25" s="64">
        <v>40</v>
      </c>
      <c r="H25" s="64">
        <v>5</v>
      </c>
      <c r="I25" s="64">
        <v>-507</v>
      </c>
      <c r="J25" s="64">
        <v>-2</v>
      </c>
      <c r="K25" s="64">
        <v>1136</v>
      </c>
      <c r="L25" s="64">
        <v>332</v>
      </c>
      <c r="M25" s="64">
        <v>-612</v>
      </c>
    </row>
    <row r="26" spans="1:13" ht="15.75" customHeight="1" x14ac:dyDescent="0.3">
      <c r="A26" s="68" t="s">
        <v>197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</row>
    <row r="27" spans="1:13" ht="15.75" customHeight="1" thickBot="1" x14ac:dyDescent="0.35">
      <c r="A27" s="68" t="s">
        <v>198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</row>
    <row r="28" spans="1:13" ht="15.75" customHeight="1" x14ac:dyDescent="0.3">
      <c r="A28" s="69" t="s">
        <v>77</v>
      </c>
      <c r="B28" s="64">
        <v>-490.71</v>
      </c>
      <c r="C28" s="64">
        <v>-1488.36</v>
      </c>
      <c r="D28" s="64">
        <v>-960.03</v>
      </c>
      <c r="E28" s="64">
        <v>-442.88</v>
      </c>
      <c r="F28" s="64">
        <v>-4685</v>
      </c>
      <c r="G28" s="64">
        <v>-456</v>
      </c>
      <c r="H28" s="64">
        <v>-414</v>
      </c>
      <c r="I28" s="64">
        <v>-3537</v>
      </c>
      <c r="J28" s="64">
        <v>-570</v>
      </c>
      <c r="K28" s="64">
        <v>776</v>
      </c>
      <c r="L28" s="64">
        <v>149</v>
      </c>
      <c r="M28" s="64">
        <v>-790</v>
      </c>
    </row>
    <row r="29" spans="1:13" ht="15.75" customHeight="1" x14ac:dyDescent="0.3">
      <c r="A29" s="67" t="s">
        <v>137</v>
      </c>
      <c r="B29" s="64"/>
      <c r="C29" s="64">
        <v>989.28</v>
      </c>
      <c r="D29" s="64"/>
      <c r="E29" s="64"/>
      <c r="F29" s="64">
        <v>2248</v>
      </c>
      <c r="G29" s="64"/>
      <c r="H29" s="64">
        <v>3144</v>
      </c>
      <c r="I29" s="64"/>
      <c r="J29" s="64"/>
      <c r="K29" s="64"/>
      <c r="L29" s="64">
        <v>1997</v>
      </c>
      <c r="M29" s="64">
        <v>1997</v>
      </c>
    </row>
    <row r="30" spans="1:13" ht="15.75" customHeight="1" x14ac:dyDescent="0.3">
      <c r="A30" s="71" t="s">
        <v>138</v>
      </c>
      <c r="B30" s="64">
        <v>-14.68</v>
      </c>
      <c r="C30" s="64">
        <v>-602.19000000000005</v>
      </c>
      <c r="D30" s="64">
        <v>-0.11</v>
      </c>
      <c r="E30" s="64"/>
      <c r="F30" s="64"/>
      <c r="G30" s="64"/>
      <c r="H30" s="64">
        <v>-3150</v>
      </c>
      <c r="I30" s="64"/>
      <c r="J30" s="64"/>
      <c r="K30" s="64">
        <v>-500</v>
      </c>
      <c r="L30" s="64"/>
      <c r="M30" s="64">
        <v>-1500</v>
      </c>
    </row>
    <row r="31" spans="1:13" ht="15.75" customHeight="1" x14ac:dyDescent="0.3">
      <c r="A31" s="71" t="s">
        <v>78</v>
      </c>
      <c r="B31" s="64">
        <v>227.84</v>
      </c>
      <c r="C31" s="64">
        <v>164.27</v>
      </c>
      <c r="D31" s="64">
        <v>145.69999999999999</v>
      </c>
      <c r="E31" s="64">
        <v>158.35</v>
      </c>
      <c r="F31" s="64">
        <v>191</v>
      </c>
      <c r="G31" s="64">
        <v>233</v>
      </c>
      <c r="H31" s="64">
        <v>270</v>
      </c>
      <c r="I31" s="64">
        <v>291</v>
      </c>
      <c r="J31" s="64">
        <v>278</v>
      </c>
      <c r="K31" s="64">
        <v>314</v>
      </c>
      <c r="L31" s="64">
        <v>361</v>
      </c>
      <c r="M31" s="64">
        <v>360</v>
      </c>
    </row>
    <row r="32" spans="1:13" ht="15.75" customHeight="1" x14ac:dyDescent="0.3">
      <c r="A32" s="68" t="s">
        <v>79</v>
      </c>
      <c r="B32" s="64">
        <v>-773.68</v>
      </c>
      <c r="C32" s="64">
        <v>-811.37</v>
      </c>
      <c r="D32" s="64">
        <v>-1311.4</v>
      </c>
      <c r="E32" s="64">
        <v>-1340.13</v>
      </c>
      <c r="F32" s="64">
        <v>-2443</v>
      </c>
      <c r="G32" s="64">
        <v>-3190</v>
      </c>
      <c r="H32" s="64">
        <v>-3731</v>
      </c>
      <c r="I32" s="64">
        <v>-4669</v>
      </c>
      <c r="J32" s="64">
        <v>-7068</v>
      </c>
      <c r="K32" s="64">
        <v>-4989</v>
      </c>
      <c r="L32" s="64">
        <v>-10177</v>
      </c>
      <c r="M32" s="64">
        <v>-12341</v>
      </c>
    </row>
    <row r="33" spans="1:13" ht="15.75" customHeight="1" x14ac:dyDescent="0.3">
      <c r="A33" s="68" t="s">
        <v>199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</row>
    <row r="34" spans="1:13" ht="15.75" customHeight="1" x14ac:dyDescent="0.3">
      <c r="A34" s="68" t="s">
        <v>200</v>
      </c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</row>
    <row r="35" spans="1:13" ht="15.75" customHeight="1" thickBot="1" x14ac:dyDescent="0.35">
      <c r="A35" s="68" t="s">
        <v>80</v>
      </c>
      <c r="B35" s="64">
        <v>53.24</v>
      </c>
      <c r="C35" s="64">
        <v>59.33</v>
      </c>
      <c r="D35" s="64">
        <v>75.11</v>
      </c>
      <c r="E35" s="64">
        <v>-1.96</v>
      </c>
      <c r="F35" s="64">
        <v>-1</v>
      </c>
      <c r="G35" s="64">
        <v>11</v>
      </c>
      <c r="H35" s="64">
        <v>-21</v>
      </c>
      <c r="I35" s="64">
        <v>77</v>
      </c>
      <c r="J35" s="64">
        <v>-35</v>
      </c>
      <c r="K35" s="64">
        <v>-7</v>
      </c>
      <c r="L35" s="64">
        <v>95</v>
      </c>
      <c r="M35" s="64">
        <v>-99</v>
      </c>
    </row>
    <row r="36" spans="1:13" ht="15.75" customHeight="1" x14ac:dyDescent="0.3">
      <c r="A36" s="69" t="s">
        <v>81</v>
      </c>
      <c r="B36" s="64">
        <v>-507.28</v>
      </c>
      <c r="C36" s="64">
        <v>-200.69</v>
      </c>
      <c r="D36" s="64">
        <v>-1090.71</v>
      </c>
      <c r="E36" s="64">
        <v>-1183.74</v>
      </c>
      <c r="F36" s="64">
        <v>-5</v>
      </c>
      <c r="G36" s="64">
        <v>-2946</v>
      </c>
      <c r="H36" s="64">
        <v>-3488</v>
      </c>
      <c r="I36" s="64">
        <v>-4301</v>
      </c>
      <c r="J36" s="64">
        <v>-6825</v>
      </c>
      <c r="K36" s="64">
        <v>-5182</v>
      </c>
      <c r="L36" s="64">
        <v>-7724</v>
      </c>
      <c r="M36" s="64">
        <v>-11583</v>
      </c>
    </row>
    <row r="37" spans="1:13" ht="15.75" customHeight="1" x14ac:dyDescent="0.3">
      <c r="A37" s="68" t="s">
        <v>201</v>
      </c>
      <c r="B37" s="64">
        <v>-6.65</v>
      </c>
      <c r="C37" s="64">
        <v>-21.3</v>
      </c>
      <c r="D37" s="64">
        <v>-14.23</v>
      </c>
      <c r="E37" s="64">
        <v>8.52</v>
      </c>
      <c r="F37" s="64">
        <v>-2</v>
      </c>
      <c r="G37" s="64">
        <v>-13</v>
      </c>
      <c r="H37" s="64">
        <v>3</v>
      </c>
      <c r="I37" s="64">
        <v>-26</v>
      </c>
      <c r="J37" s="64">
        <v>-51</v>
      </c>
      <c r="K37" s="64">
        <v>9</v>
      </c>
      <c r="L37" s="64">
        <v>-9</v>
      </c>
      <c r="M37" s="64">
        <v>29</v>
      </c>
    </row>
    <row r="38" spans="1:13" ht="15.75" customHeight="1" x14ac:dyDescent="0.3">
      <c r="A38" s="68" t="s">
        <v>139</v>
      </c>
      <c r="B38" s="64">
        <v>282.83999999999997</v>
      </c>
      <c r="C38" s="64">
        <v>-240.84</v>
      </c>
      <c r="D38" s="64">
        <v>134.76</v>
      </c>
      <c r="E38" s="64">
        <v>1294.76</v>
      </c>
      <c r="F38" s="64">
        <v>-663</v>
      </c>
      <c r="G38" s="64">
        <v>1007</v>
      </c>
      <c r="H38" s="64">
        <v>1828</v>
      </c>
      <c r="I38" s="64">
        <v>-634</v>
      </c>
      <c r="J38" s="64">
        <v>392</v>
      </c>
      <c r="K38" s="64">
        <v>2905</v>
      </c>
      <c r="L38" s="64">
        <v>472</v>
      </c>
      <c r="M38" s="64">
        <v>-2729</v>
      </c>
    </row>
    <row r="39" spans="1:13" ht="15.75" customHeight="1" x14ac:dyDescent="0.3">
      <c r="A39" s="67" t="s">
        <v>50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</row>
    <row r="40" spans="1:13" ht="15.75" customHeight="1" x14ac:dyDescent="0.3">
      <c r="A40" s="68" t="s">
        <v>140</v>
      </c>
      <c r="B40" s="64">
        <v>1139.1500000000001</v>
      </c>
      <c r="C40" s="64">
        <v>1284.57</v>
      </c>
      <c r="D40" s="64">
        <v>1995.92</v>
      </c>
      <c r="E40" s="64">
        <v>2734.73</v>
      </c>
      <c r="F40" s="64">
        <v>3762</v>
      </c>
      <c r="G40" s="64">
        <v>4027</v>
      </c>
      <c r="H40" s="64">
        <v>5308</v>
      </c>
      <c r="I40" s="64">
        <v>6882</v>
      </c>
      <c r="J40" s="64">
        <v>7396</v>
      </c>
      <c r="K40" s="64">
        <v>6942</v>
      </c>
      <c r="L40" s="64">
        <v>7873</v>
      </c>
      <c r="M40" s="64">
        <v>9437</v>
      </c>
    </row>
    <row r="41" spans="1:13" ht="15.75" customHeight="1" x14ac:dyDescent="0.3">
      <c r="A41" s="67" t="s">
        <v>100</v>
      </c>
      <c r="B41" s="66">
        <v>0.183</v>
      </c>
      <c r="C41" s="66">
        <v>0.128</v>
      </c>
      <c r="D41" s="66">
        <v>0.55400000000000005</v>
      </c>
      <c r="E41" s="66">
        <v>0.37</v>
      </c>
      <c r="F41" s="66">
        <v>0.376</v>
      </c>
      <c r="G41" s="66">
        <v>7.0000000000000007E-2</v>
      </c>
      <c r="H41" s="66">
        <v>0.318</v>
      </c>
      <c r="I41" s="66">
        <v>0.29699999999999999</v>
      </c>
      <c r="J41" s="66">
        <v>7.4999999999999997E-2</v>
      </c>
      <c r="K41" s="66">
        <v>-6.0999999999999999E-2</v>
      </c>
      <c r="L41" s="66">
        <v>0.13400000000000001</v>
      </c>
      <c r="M41" s="66"/>
    </row>
    <row r="42" spans="1:13" ht="15.75" customHeight="1" x14ac:dyDescent="0.3">
      <c r="A42" s="67" t="s">
        <v>141</v>
      </c>
      <c r="B42" s="66">
        <v>0.27500000000000002</v>
      </c>
      <c r="C42" s="66">
        <v>0.26800000000000002</v>
      </c>
      <c r="D42" s="66">
        <v>0.34100000000000003</v>
      </c>
      <c r="E42" s="66">
        <v>0.375</v>
      </c>
      <c r="F42" s="66">
        <v>0.41699999999999998</v>
      </c>
      <c r="G42" s="66">
        <v>0.36</v>
      </c>
      <c r="H42" s="66">
        <v>0.41199999999999998</v>
      </c>
      <c r="I42" s="66">
        <v>0.436</v>
      </c>
      <c r="J42" s="66">
        <v>0.42</v>
      </c>
      <c r="K42" s="66">
        <v>0.35799999999999998</v>
      </c>
      <c r="L42" s="66">
        <v>0.36599999999999999</v>
      </c>
      <c r="M42" s="66">
        <v>0.41799999999999998</v>
      </c>
    </row>
    <row r="43" spans="1:13" ht="15.75" customHeight="1" x14ac:dyDescent="0.3">
      <c r="A43" s="68" t="s">
        <v>82</v>
      </c>
      <c r="B43" s="64">
        <v>834.56</v>
      </c>
      <c r="C43" s="64">
        <v>1117.4000000000001</v>
      </c>
      <c r="D43" s="64">
        <v>876.56</v>
      </c>
      <c r="E43" s="64">
        <v>1011.32</v>
      </c>
      <c r="F43" s="64">
        <v>2306</v>
      </c>
      <c r="G43" s="64">
        <v>1643</v>
      </c>
      <c r="H43" s="64">
        <v>2650</v>
      </c>
      <c r="I43" s="64">
        <v>4478</v>
      </c>
      <c r="J43" s="64">
        <v>3844</v>
      </c>
      <c r="K43" s="64">
        <v>4236</v>
      </c>
      <c r="L43" s="64">
        <v>7141</v>
      </c>
      <c r="M43" s="64">
        <v>7613</v>
      </c>
    </row>
    <row r="44" spans="1:13" ht="15.75" customHeight="1" x14ac:dyDescent="0.3">
      <c r="A44" s="68" t="s">
        <v>83</v>
      </c>
      <c r="B44" s="64">
        <v>1117.4000000000001</v>
      </c>
      <c r="C44" s="64">
        <v>876.56</v>
      </c>
      <c r="D44" s="64">
        <v>1011.32</v>
      </c>
      <c r="E44" s="64">
        <v>2306.0700000000002</v>
      </c>
      <c r="F44" s="64">
        <v>1643</v>
      </c>
      <c r="G44" s="64">
        <v>2650</v>
      </c>
      <c r="H44" s="64">
        <v>4478</v>
      </c>
      <c r="I44" s="64">
        <v>3844</v>
      </c>
      <c r="J44" s="64">
        <v>4236</v>
      </c>
      <c r="K44" s="64">
        <v>7141</v>
      </c>
      <c r="L44" s="64">
        <v>7613</v>
      </c>
      <c r="M44" s="64">
        <v>4931</v>
      </c>
    </row>
    <row r="45" spans="1:13" ht="15.75" customHeight="1" x14ac:dyDescent="0.3">
      <c r="A45" s="68" t="s">
        <v>142</v>
      </c>
      <c r="B45" s="64">
        <v>68.89</v>
      </c>
      <c r="C45" s="64">
        <v>56.01</v>
      </c>
      <c r="D45" s="64">
        <v>66.19</v>
      </c>
      <c r="E45" s="64">
        <v>69.430000000000007</v>
      </c>
      <c r="F45" s="64">
        <v>81</v>
      </c>
      <c r="G45" s="64">
        <v>152</v>
      </c>
      <c r="H45" s="64">
        <v>88</v>
      </c>
      <c r="I45" s="64">
        <v>100</v>
      </c>
      <c r="J45" s="64">
        <v>103</v>
      </c>
      <c r="K45" s="64">
        <v>106</v>
      </c>
      <c r="L45" s="64">
        <v>143</v>
      </c>
      <c r="M45" s="64">
        <v>210</v>
      </c>
    </row>
    <row r="46" spans="1:13" ht="15.75" customHeight="1" thickBot="1" x14ac:dyDescent="0.35">
      <c r="A46" s="68" t="s">
        <v>98</v>
      </c>
      <c r="B46" s="62">
        <v>20.14</v>
      </c>
      <c r="C46" s="62">
        <v>203.01</v>
      </c>
      <c r="D46" s="62">
        <v>249.88</v>
      </c>
      <c r="E46" s="62">
        <v>396.67</v>
      </c>
      <c r="F46" s="62">
        <v>210</v>
      </c>
      <c r="G46" s="62">
        <v>352</v>
      </c>
      <c r="H46" s="62">
        <v>469</v>
      </c>
      <c r="I46" s="62">
        <v>843</v>
      </c>
      <c r="J46" s="62">
        <v>778</v>
      </c>
      <c r="K46" s="62">
        <v>1854</v>
      </c>
      <c r="L46" s="62">
        <v>1727</v>
      </c>
      <c r="M46" s="62">
        <v>2008</v>
      </c>
    </row>
    <row r="47" spans="1:13" ht="15.75" customHeight="1" x14ac:dyDescent="0.3">
      <c r="A47" s="69" t="s">
        <v>84</v>
      </c>
      <c r="B47" s="64">
        <v>2.29</v>
      </c>
      <c r="C47" s="64">
        <v>2.58</v>
      </c>
      <c r="D47" s="64">
        <v>4.01</v>
      </c>
      <c r="E47" s="64">
        <v>5.54</v>
      </c>
      <c r="F47" s="64">
        <v>7.67</v>
      </c>
      <c r="G47" s="64">
        <v>8.2799999999999994</v>
      </c>
      <c r="H47" s="64">
        <v>11.04</v>
      </c>
      <c r="I47" s="64">
        <v>14.42</v>
      </c>
      <c r="J47" s="64">
        <v>15.75</v>
      </c>
      <c r="K47" s="64">
        <v>15.19</v>
      </c>
      <c r="L47" s="64">
        <v>17.61</v>
      </c>
      <c r="M47" s="64">
        <v>21.56</v>
      </c>
    </row>
    <row r="48" spans="1:1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FCL</vt:lpstr>
      <vt:lpstr>E. RESULTADOS</vt:lpstr>
      <vt:lpstr>BALANCE</vt:lpstr>
      <vt:lpstr>FLUJO DE CAJA LIBRE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Puerta Mora</dc:creator>
  <cp:lastModifiedBy>Juan José Puerta Mora</cp:lastModifiedBy>
  <dcterms:created xsi:type="dcterms:W3CDTF">2024-05-02T06:39:05Z</dcterms:created>
  <dcterms:modified xsi:type="dcterms:W3CDTF">2025-08-19T21:14:08Z</dcterms:modified>
</cp:coreProperties>
</file>