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slicers/slicer2.xml" ContentType="application/vnd.ms-excel.slicer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hidePivotFieldList="1"/>
  <mc:AlternateContent xmlns:mc="http://schemas.openxmlformats.org/markup-compatibility/2006">
    <mc:Choice Requires="x15">
      <x15ac:absPath xmlns:x15ac="http://schemas.microsoft.com/office/spreadsheetml/2010/11/ac" url="D:\dio-git-e-github\Desafios-DIO\Dashboard\"/>
    </mc:Choice>
  </mc:AlternateContent>
  <xr:revisionPtr revIDLastSave="0" documentId="13_ncr:1_{8E23CB7D-D693-4652-A40D-9FDFE0BBDE5A}" xr6:coauthVersionLast="47" xr6:coauthVersionMax="47" xr10:uidLastSave="{00000000-0000-0000-0000-000000000000}"/>
  <bookViews>
    <workbookView xWindow="-24120" yWindow="-120" windowWidth="24240" windowHeight="13020" tabRatio="0" firstSheet="3" activeTab="3" xr2:uid="{871E995A-E13D-419B-A0E2-35F0996F1209}"/>
  </bookViews>
  <sheets>
    <sheet name="Assets" sheetId="2" state="hidden" r:id="rId1"/>
    <sheet name="Base" sheetId="1" state="hidden" r:id="rId2"/>
    <sheet name="Cálculos" sheetId="3" state="hidden" r:id="rId3"/>
    <sheet name="Dashboard" sheetId="4" r:id="rId4"/>
    <sheet name="Extra" sheetId="5" state="hidden" r:id="rId5"/>
  </sheets>
  <definedNames>
    <definedName name="_xlnm._FilterDatabase" localSheetId="1" hidden="1">Base!$A$1:$K$61</definedName>
    <definedName name="SegmentaçãodeDados_Referência">#N/A</definedName>
  </definedNames>
  <calcPr calcId="191029"/>
  <pivotCaches>
    <pivotCache cacheId="0" r:id="rId6"/>
  </pivotCaches>
  <extLst>
    <ext xmlns:x14="http://schemas.microsoft.com/office/spreadsheetml/2009/9/main" uri="{BBE1A952-AA13-448e-AADC-164F8A28A991}">
      <x14:slicerCaches>
        <x14:slicerCache r:id="rId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" i="3" l="1"/>
  <c r="I5" i="3"/>
  <c r="P16" i="3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2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2" i="1"/>
  <c r="G11" i="3"/>
  <c r="G28" i="3"/>
  <c r="G12" i="3"/>
  <c r="G13" i="3"/>
  <c r="G14" i="3"/>
</calcChain>
</file>

<file path=xl/sharedStrings.xml><?xml version="1.0" encoding="utf-8"?>
<sst xmlns="http://schemas.openxmlformats.org/spreadsheetml/2006/main" count="951" uniqueCount="189">
  <si>
    <t>Data da Venda</t>
  </si>
  <si>
    <t>Loja de Venda</t>
  </si>
  <si>
    <t>Preço de Venda (R$)</t>
  </si>
  <si>
    <t>Quantidade Vendida</t>
  </si>
  <si>
    <t>Cidade</t>
  </si>
  <si>
    <t>Idade do Comprador</t>
  </si>
  <si>
    <t>Gênero do Comprador</t>
  </si>
  <si>
    <t>Loja A</t>
  </si>
  <si>
    <t>Nike Air Max 97</t>
  </si>
  <si>
    <t>São Paulo</t>
  </si>
  <si>
    <t>Masculino</t>
  </si>
  <si>
    <t>Loja B</t>
  </si>
  <si>
    <t>Nike Revolution 5</t>
  </si>
  <si>
    <t>Rio de Janeiro</t>
  </si>
  <si>
    <t>Feminino</t>
  </si>
  <si>
    <t>Loja C</t>
  </si>
  <si>
    <t>Nike Air Zoom Pegasus</t>
  </si>
  <si>
    <t>Belo Horizonte</t>
  </si>
  <si>
    <t>Nike Air Force 1</t>
  </si>
  <si>
    <t>Curitiba</t>
  </si>
  <si>
    <t>Nike Air Max 270</t>
  </si>
  <si>
    <t>Porto Alegre</t>
  </si>
  <si>
    <t>Nike Dunk Low</t>
  </si>
  <si>
    <t>Salvador</t>
  </si>
  <si>
    <t>Nike SB Chron 2</t>
  </si>
  <si>
    <t>Fortaleza</t>
  </si>
  <si>
    <t>Nike Air VaporMax</t>
  </si>
  <si>
    <t>Recife</t>
  </si>
  <si>
    <t>Nike Joyride</t>
  </si>
  <si>
    <t>Manaus</t>
  </si>
  <si>
    <t>Nike Metcon 6</t>
  </si>
  <si>
    <t>Brasília</t>
  </si>
  <si>
    <t>Goiânia</t>
  </si>
  <si>
    <t>Campo Grande</t>
  </si>
  <si>
    <t>Florianópolis</t>
  </si>
  <si>
    <t>São Luís</t>
  </si>
  <si>
    <t>Natal</t>
  </si>
  <si>
    <t>Teresina</t>
  </si>
  <si>
    <t>João Pessoa</t>
  </si>
  <si>
    <t>Aracaju</t>
  </si>
  <si>
    <t>Maceió</t>
  </si>
  <si>
    <t>Palmas</t>
  </si>
  <si>
    <t>Vitória</t>
  </si>
  <si>
    <t>Cuiabá</t>
  </si>
  <si>
    <t>Belém</t>
  </si>
  <si>
    <t>Porto Velho</t>
  </si>
  <si>
    <t>Boa Vista</t>
  </si>
  <si>
    <t>Macapá</t>
  </si>
  <si>
    <t>Rio Branco</t>
  </si>
  <si>
    <t>Modelo de Tênis</t>
  </si>
  <si>
    <t>Percentual de Vendas</t>
  </si>
  <si>
    <t>Logos</t>
  </si>
  <si>
    <t>Ícones</t>
  </si>
  <si>
    <t>R$ 899,00</t>
  </si>
  <si>
    <t>R$ 549,00</t>
  </si>
  <si>
    <t>R$ 699,00</t>
  </si>
  <si>
    <t>R$ 779,00</t>
  </si>
  <si>
    <t>R$ 299,00</t>
  </si>
  <si>
    <t>R$ 749,00</t>
  </si>
  <si>
    <t>R$ 649,00</t>
  </si>
  <si>
    <t>R$ 359,00</t>
  </si>
  <si>
    <t>R$ 599,00</t>
  </si>
  <si>
    <t>R$ 579,00</t>
  </si>
  <si>
    <t>01/12/2023</t>
  </si>
  <si>
    <t>02/12/2023</t>
  </si>
  <si>
    <t>03/12/2023</t>
  </si>
  <si>
    <t>04/12/2023</t>
  </si>
  <si>
    <t>05/12/2023</t>
  </si>
  <si>
    <t>06/12/2023</t>
  </si>
  <si>
    <t>07/12/2023</t>
  </si>
  <si>
    <t>08/12/2023</t>
  </si>
  <si>
    <t>09/12/2023</t>
  </si>
  <si>
    <t>10/12/2023</t>
  </si>
  <si>
    <t>11/12/2023</t>
  </si>
  <si>
    <t>12/12/2023</t>
  </si>
  <si>
    <t>13/12/2023</t>
  </si>
  <si>
    <t>14/12/2023</t>
  </si>
  <si>
    <t>15/12/2023</t>
  </si>
  <si>
    <t>16/12/2023</t>
  </si>
  <si>
    <t>17/12/2023</t>
  </si>
  <si>
    <t>18/12/2023</t>
  </si>
  <si>
    <t>19/12/2023</t>
  </si>
  <si>
    <t>20/12/2023</t>
  </si>
  <si>
    <t>21/12/2023</t>
  </si>
  <si>
    <t>22/12/2023</t>
  </si>
  <si>
    <t>23/12/2023</t>
  </si>
  <si>
    <t>24/12/2023</t>
  </si>
  <si>
    <t>25/12/2023</t>
  </si>
  <si>
    <t>26/12/2023</t>
  </si>
  <si>
    <t>27/12/2023</t>
  </si>
  <si>
    <t>28/12/2023</t>
  </si>
  <si>
    <t>29/12/2023</t>
  </si>
  <si>
    <t>30/12/2023</t>
  </si>
  <si>
    <t>31/12/2023</t>
  </si>
  <si>
    <t>01/01/2024</t>
  </si>
  <si>
    <t>02/01/2024</t>
  </si>
  <si>
    <t>03/01/2024</t>
  </si>
  <si>
    <t>04/01/2024</t>
  </si>
  <si>
    <t>05/01/2024</t>
  </si>
  <si>
    <t>06/01/2024</t>
  </si>
  <si>
    <t>07/01/2024</t>
  </si>
  <si>
    <t>08/01/2024</t>
  </si>
  <si>
    <t>09/01/2024</t>
  </si>
  <si>
    <t>10/01/2024</t>
  </si>
  <si>
    <t>11/01/2024</t>
  </si>
  <si>
    <t>12/01/2024</t>
  </si>
  <si>
    <t>13/01/2024</t>
  </si>
  <si>
    <t>14/01/2024</t>
  </si>
  <si>
    <t>15/01/2024</t>
  </si>
  <si>
    <t>16/01/2024</t>
  </si>
  <si>
    <t>17/01/2024</t>
  </si>
  <si>
    <t>18/01/2024</t>
  </si>
  <si>
    <t>19/01/2024</t>
  </si>
  <si>
    <t>20/01/2024</t>
  </si>
  <si>
    <t>21/01/2024</t>
  </si>
  <si>
    <t>22/01/2024</t>
  </si>
  <si>
    <t>23/01/2024</t>
  </si>
  <si>
    <t>24/01/2024</t>
  </si>
  <si>
    <t>25/01/2024</t>
  </si>
  <si>
    <t>26/01/2024</t>
  </si>
  <si>
    <t>27/01/2024</t>
  </si>
  <si>
    <t>28/01/2024</t>
  </si>
  <si>
    <t>29/01/2024</t>
  </si>
  <si>
    <t>30/01/2024</t>
  </si>
  <si>
    <t>31/01/2024</t>
  </si>
  <si>
    <t>01/02/2024</t>
  </si>
  <si>
    <t>02/02/2024</t>
  </si>
  <si>
    <t>03/02/2024</t>
  </si>
  <si>
    <t>04/02/2024</t>
  </si>
  <si>
    <t>05/02/2024</t>
  </si>
  <si>
    <t>06/02/2024</t>
  </si>
  <si>
    <t>07/02/2024</t>
  </si>
  <si>
    <t>08/02/2024</t>
  </si>
  <si>
    <t>09/02/2024</t>
  </si>
  <si>
    <t>10/02/2024</t>
  </si>
  <si>
    <t>11/02/2024</t>
  </si>
  <si>
    <t>12/02/2024</t>
  </si>
  <si>
    <t>13/02/2024</t>
  </si>
  <si>
    <t>14/02/2024</t>
  </si>
  <si>
    <t>15/02/2024</t>
  </si>
  <si>
    <t>16/02/2024</t>
  </si>
  <si>
    <t>17/02/2024</t>
  </si>
  <si>
    <t>18/02/2024</t>
  </si>
  <si>
    <t>19/02/2024</t>
  </si>
  <si>
    <t>20/02/2024</t>
  </si>
  <si>
    <t>21/02/2024</t>
  </si>
  <si>
    <t>22/02/2024</t>
  </si>
  <si>
    <t>23/02/2024</t>
  </si>
  <si>
    <t>24/02/2024</t>
  </si>
  <si>
    <t>25/02/2024</t>
  </si>
  <si>
    <t>26/02/2024</t>
  </si>
  <si>
    <t>27/02/2024</t>
  </si>
  <si>
    <t>28/02/2024</t>
  </si>
  <si>
    <t>29/02/2024</t>
  </si>
  <si>
    <t>01/03/2024</t>
  </si>
  <si>
    <t>02/03/2024</t>
  </si>
  <si>
    <t>03/03/2024</t>
  </si>
  <si>
    <t>04/03/2024</t>
  </si>
  <si>
    <t>05/03/2024</t>
  </si>
  <si>
    <t>06/03/2024</t>
  </si>
  <si>
    <t>07/03/2024</t>
  </si>
  <si>
    <t>08/03/2024</t>
  </si>
  <si>
    <t>09/03/2024</t>
  </si>
  <si>
    <t>Paleta de Cores</t>
  </si>
  <si>
    <t>Xbox Color</t>
  </si>
  <si>
    <t># E8E6E9</t>
  </si>
  <si>
    <t>negative zone</t>
  </si>
  <si>
    <t>Menus</t>
  </si>
  <si>
    <t>#000000</t>
  </si>
  <si>
    <t>#F3F3F3</t>
  </si>
  <si>
    <t>#E65C35</t>
  </si>
  <si>
    <t>#FFFFFF</t>
  </si>
  <si>
    <t>É uma pergunta de negócio respondida através de alguma análise de dado específica</t>
  </si>
  <si>
    <t>Rótulos de Linha</t>
  </si>
  <si>
    <t>Total Geral</t>
  </si>
  <si>
    <t>Pergunta Negócio 3 - Total de Vendas de Assinaturas do EA Play</t>
  </si>
  <si>
    <t>Pergunta Negócio 4 - Total de Vendas de Assinaturas do Minecraft Season Pass</t>
  </si>
  <si>
    <r>
      <t xml:space="preserve">Pergunta de Negócio 1 - Qual faturamento </t>
    </r>
    <r>
      <rPr>
        <b/>
        <sz val="11"/>
        <color theme="1"/>
        <rFont val="Aptos Narrow"/>
        <family val="2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por lojas </t>
    </r>
  </si>
  <si>
    <t>Venda total</t>
  </si>
  <si>
    <t>Soma de Venda total</t>
  </si>
  <si>
    <t>Referência</t>
  </si>
  <si>
    <t>VENDAS DE PRODUTOS NIKE NO BRASIL</t>
  </si>
  <si>
    <t>Soma de Quantidade Vendida</t>
  </si>
  <si>
    <t>Pergunta de Negócio 2 - Quantidade de venda por cidade</t>
  </si>
  <si>
    <t>Total de vendas</t>
  </si>
  <si>
    <t>Pergunta de Negócio 3 - Modelo mais vendidos</t>
  </si>
  <si>
    <t>Modelo mais vendido</t>
  </si>
  <si>
    <t>Produto</t>
  </si>
  <si>
    <t>2023/12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</si>
</sst>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4" formatCode="_-&quot;R$&quot;\ * #,##0.00_-;\-&quot;R$&quot;\ * #,##0.00_-;_-&quot;R$&quot;\ * &quot;-&quot;??_-;_-@_-"/>
    <numFmt numFmtId="164" formatCode="&quot;R$&quot;\ #,##0.00"/>
    <numFmt numFmtId="165" formatCode="0.0%"/>
  </numFmts>
  <fonts count="8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rgb="FF9C5700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sz val="11"/>
      <color theme="2"/>
      <name val="Aptos Narrow"/>
      <family val="2"/>
      <scheme val="minor"/>
    </font>
    <font>
      <b/>
      <sz val="15"/>
      <color rgb="FFE65C35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65C3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E65C35"/>
      </bottom>
      <diagonal/>
    </border>
  </borders>
  <cellStyleXfs count="4">
    <xf numFmtId="0" fontId="0" fillId="0" borderId="0"/>
    <xf numFmtId="44" fontId="2" fillId="0" borderId="0" applyFont="0" applyFill="0" applyBorder="0" applyAlignment="0" applyProtection="0"/>
    <xf numFmtId="0" fontId="3" fillId="0" borderId="1" applyNumberFormat="0" applyFill="0" applyAlignment="0" applyProtection="0"/>
    <xf numFmtId="0" fontId="4" fillId="2" borderId="0" applyNumberFormat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 vertical="center" wrapText="1"/>
    </xf>
    <xf numFmtId="165" fontId="0" fillId="0" borderId="0" xfId="0" applyNumberFormat="1" applyAlignment="1">
      <alignment horizontal="center"/>
    </xf>
    <xf numFmtId="0" fontId="3" fillId="0" borderId="1" xfId="2"/>
    <xf numFmtId="0" fontId="0" fillId="3" borderId="0" xfId="0" applyFill="1"/>
    <xf numFmtId="0" fontId="5" fillId="0" borderId="0" xfId="0" applyFont="1" applyAlignment="1">
      <alignment horizontal="center" vertical="center" wrapText="1"/>
    </xf>
    <xf numFmtId="0" fontId="0" fillId="4" borderId="0" xfId="0" applyFill="1"/>
    <xf numFmtId="0" fontId="0" fillId="5" borderId="0" xfId="0" applyFill="1"/>
    <xf numFmtId="0" fontId="6" fillId="5" borderId="0" xfId="0" applyFont="1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7" fillId="5" borderId="2" xfId="2" applyFont="1" applyFill="1" applyBorder="1" applyAlignment="1">
      <alignment horizontal="left" indent="7"/>
    </xf>
    <xf numFmtId="0" fontId="7" fillId="5" borderId="2" xfId="2" applyFont="1" applyFill="1" applyBorder="1" applyAlignment="1">
      <alignment horizontal="left" indent="2"/>
    </xf>
    <xf numFmtId="0" fontId="0" fillId="0" borderId="0" xfId="0" applyAlignment="1">
      <alignment horizontal="left"/>
    </xf>
    <xf numFmtId="44" fontId="0" fillId="0" borderId="0" xfId="1" applyFont="1"/>
    <xf numFmtId="0" fontId="0" fillId="0" borderId="0" xfId="0" pivotButton="1"/>
    <xf numFmtId="164" fontId="0" fillId="0" borderId="0" xfId="0" applyNumberFormat="1" applyAlignment="1">
      <alignment horizontal="center"/>
    </xf>
    <xf numFmtId="164" fontId="0" fillId="0" borderId="0" xfId="0" applyNumberFormat="1"/>
    <xf numFmtId="1" fontId="0" fillId="0" borderId="0" xfId="0" applyNumberFormat="1"/>
    <xf numFmtId="0" fontId="4" fillId="2" borderId="0" xfId="3" applyAlignment="1">
      <alignment horizontal="center"/>
    </xf>
    <xf numFmtId="0" fontId="0" fillId="0" borderId="0" xfId="0" applyNumberFormat="1"/>
  </cellXfs>
  <cellStyles count="4">
    <cellStyle name="Moeda" xfId="1" builtinId="4"/>
    <cellStyle name="Neutro" xfId="3" builtinId="28"/>
    <cellStyle name="Normal" xfId="0" builtinId="0"/>
    <cellStyle name="Título 1" xfId="2" builtinId="16"/>
  </cellStyles>
  <dxfs count="23">
    <dxf>
      <font>
        <color rgb="FF000000"/>
      </font>
      <fill>
        <patternFill patternType="solid">
          <fgColor indexed="64"/>
          <bgColor rgb="FFFFEF9C"/>
        </patternFill>
      </fill>
    </dxf>
    <dxf>
      <numFmt numFmtId="0" formatCode="General"/>
      <alignment horizontal="center" vertical="center" textRotation="0" wrapText="1" indent="0" justifyLastLine="0" shrinkToFit="0" readingOrder="0"/>
    </dxf>
    <dxf>
      <numFmt numFmtId="165" formatCode="0.0%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64" formatCode="&quot;R$&quot;\ #,##0.00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9" formatCode="dd/mm/yyyy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1" indent="0" justifyLastLine="0" shrinkToFit="0" readingOrder="0"/>
    </dxf>
    <dxf>
      <font>
        <color theme="0"/>
      </font>
      <border>
        <bottom style="thin">
          <color theme="0" tint="-0.34998626667073579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/>
        <horizontal/>
      </border>
    </dxf>
    <dxf>
      <font>
        <b/>
        <i val="0"/>
        <color theme="0"/>
      </font>
      <border>
        <bottom style="thin">
          <color rgb="FFE65C35"/>
        </bottom>
        <vertical/>
        <horizontal/>
      </border>
    </dxf>
    <dxf>
      <font>
        <color theme="1"/>
      </font>
      <fill>
        <patternFill>
          <bgColor theme="1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  <color theme="0"/>
      </font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rgb="FF22C55E"/>
        </patternFill>
      </fill>
      <border diagonalUp="0" diagonalDown="0">
        <left/>
        <right/>
        <top/>
        <bottom/>
        <vertical/>
        <horizontal/>
      </border>
    </dxf>
    <dxf>
      <border diagonalUp="0" diagonalDown="0">
        <left/>
        <right/>
        <top/>
        <bottom/>
        <vertical/>
        <horizontal/>
      </border>
    </dxf>
    <dxf>
      <border diagonalUp="0" diagonalDown="0">
        <left/>
        <right/>
        <top/>
        <bottom/>
        <vertical/>
        <horizontal/>
      </border>
    </dxf>
  </dxfs>
  <tableStyles count="4" defaultTableStyle="TableStyleMedium2" defaultPivotStyle="PivotStyleLight16">
    <tableStyle name="Estilo de Segmentação de Dados 1" pivot="0" table="0" count="10" xr9:uid="{899252E3-E0DF-4CA4-BEE3-A8200596FCA6}">
      <tableStyleElement type="wholeTable" dxfId="22"/>
      <tableStyleElement type="headerRow" dxfId="21"/>
    </tableStyle>
    <tableStyle name="SlicerStyleLight6 2" pivot="0" table="0" count="10" xr9:uid="{7880C2E4-AD1D-4F78-B087-7DEC3D2FDFFE}">
      <tableStyleElement type="wholeTable" dxfId="20"/>
      <tableStyleElement type="headerRow" dxfId="19"/>
    </tableStyle>
    <tableStyle name="SlicerStyleLight6 2 2 2" pivot="0" table="0" count="10" xr9:uid="{38B58AA1-FDC3-4170-A4A7-3B556BBDFD50}">
      <tableStyleElement type="wholeTable" dxfId="18"/>
      <tableStyleElement type="headerRow" dxfId="17"/>
    </tableStyle>
    <tableStyle name="SlicerStyleOther1 2" pivot="0" table="0" count="10" xr9:uid="{D785CEA0-7E48-4F88-8C2E-5E1CAA2C3D73}">
      <tableStyleElement type="wholeTable" dxfId="16"/>
      <tableStyleElement type="headerRow" dxfId="15"/>
    </tableStyle>
  </tableStyles>
  <colors>
    <mruColors>
      <color rgb="FFE65C35"/>
      <color rgb="FFF3F3F3"/>
    </mruColors>
  </colors>
  <extLst>
    <ext xmlns:x14="http://schemas.microsoft.com/office/spreadsheetml/2009/9/main" uri="{46F421CA-312F-682f-3DD2-61675219B42D}">
      <x14:dxfs count="32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patternFill patternType="solid">
              <fgColor theme="0" tint="-0.14999847407452621"/>
              <bgColor theme="0" tint="-0.14999847407452621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0" tint="-0.249977111117893"/>
              <bgColor theme="0" tint="-0.249977111117893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theme="0"/>
              <bgColor theme="0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0"/>
              <bgColor theme="0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2" tint="-9.9948118533890809E-2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border diagonalUp="0" diagonalDown="0">
            <left/>
            <right/>
            <top/>
            <bottom/>
            <vertical/>
            <horizontal/>
          </border>
        </dxf>
        <dxf>
          <border diagonalUp="0" diagonalDown="0">
            <left/>
            <right/>
            <top/>
            <bottom/>
            <vertical/>
            <horizontal/>
          </border>
        </dxf>
        <dxf>
          <border diagonalUp="0" diagonalDown="0">
            <left/>
            <right/>
            <top/>
            <bottom/>
            <vertical/>
            <horizontal/>
          </border>
        </dxf>
        <dxf>
          <border diagonalUp="0" diagonalDown="0">
            <left/>
            <right/>
            <top/>
            <bottom/>
            <vertical/>
            <horizontal/>
          </border>
        </dxf>
        <dxf>
          <border diagonalUp="0" diagonalDown="0">
            <left/>
            <right/>
            <top/>
            <bottom/>
            <vertical/>
            <horizontal/>
          </border>
        </dxf>
        <dxf>
          <border diagonalUp="0" diagonalDown="0">
            <left/>
            <right/>
            <top/>
            <bottom/>
            <vertical/>
            <horizontal/>
          </border>
        </dxf>
        <dxf>
          <border diagonalUp="0" diagonalDown="0">
            <left/>
            <right/>
            <top/>
            <bottom/>
            <vertical/>
            <horizontal/>
          </border>
        </dxf>
        <dxf>
          <border diagonalUp="0" diagonalDown="0">
            <left/>
            <right/>
            <top/>
            <bottom/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Estilo de Segmentação de Dados 1">
          <x14:slicerStyleElements>
            <x14:slicerStyleElement type="unselectedItemWithData" dxfId="31"/>
            <x14:slicerStyleElement type="unselectedItemWithNoData" dxfId="30"/>
            <x14:slicerStyleElement type="selectedItemWithData" dxfId="29"/>
            <x14:slicerStyleElement type="selectedItemWithNoData" dxfId="28"/>
            <x14:slicerStyleElement type="hoveredUnselectedItemWithData" dxfId="27"/>
            <x14:slicerStyleElement type="hoveredSelectedItemWithData" dxfId="26"/>
            <x14:slicerStyleElement type="hoveredUnselectedItemWithNoData" dxfId="25"/>
            <x14:slicerStyleElement type="hoveredSelectedItemWithNoData" dxfId="24"/>
          </x14:slicerStyleElements>
        </x14:slicerStyle>
        <x14:slicerStyle name="SlicerStyleLight6 2">
          <x14:slicerStyleElements>
            <x14:slicerStyleElement type="unselectedItemWithData" dxfId="23"/>
            <x14:slicerStyleElement type="unselectedItemWithNoData" dxfId="22"/>
            <x14:slicerStyleElement type="selectedItemWithData" dxfId="21"/>
            <x14:slicerStyleElement type="selectedItemWithNoData" dxfId="20"/>
            <x14:slicerStyleElement type="hoveredUnselectedItemWithData" dxfId="19"/>
            <x14:slicerStyleElement type="hoveredSelectedItemWithData" dxfId="18"/>
            <x14:slicerStyleElement type="hoveredUnselectedItemWithNoData" dxfId="17"/>
            <x14:slicerStyleElement type="hoveredSelectedItemWithNoData" dxfId="16"/>
          </x14:slicerStyleElements>
        </x14:slicerStyle>
        <x14:slicerStyle name="SlicerStyleLight6 2 2 2">
          <x14:slicerStyleElements>
            <x14:slicerStyleElement type="unselectedItemWithData" dxfId="15"/>
            <x14:slicerStyleElement type="unselectedItemWithNoData" dxfId="14"/>
            <x14:slicerStyleElement type="selectedItemWithData" dxfId="13"/>
            <x14:slicerStyleElement type="selectedItemWithNoData" dxfId="12"/>
            <x14:slicerStyleElement type="hoveredUnselectedItemWithData" dxfId="11"/>
            <x14:slicerStyleElement type="hoveredSelectedItemWithData" dxfId="10"/>
            <x14:slicerStyleElement type="hoveredUnselectedItemWithNoData" dxfId="9"/>
            <x14:slicerStyleElement type="hoveredSelectedItemWithNoData" dxfId="8"/>
          </x14:slicerStyleElements>
        </x14:slicerStyle>
        <x14:slicerStyle name="SlicerStyleOther1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vendas Nike.xlsx]Cálculos!Tabela dinâmica9</c:name>
    <c:fmtId val="0"/>
  </c:pivotSource>
  <c:chart>
    <c:autoTitleDeleted val="1"/>
    <c:pivotFmts>
      <c:pivotFmt>
        <c:idx val="0"/>
        <c:spPr>
          <a:solidFill>
            <a:srgbClr val="E65C3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rgbClr val="F3F3F3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Cálculos!$G$38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E65C3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F3F3F3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Cálculos!$F$39:$F$51</c:f>
              <c:strCache>
                <c:ptCount val="12"/>
                <c:pt idx="0">
                  <c:v>Salvador</c:v>
                </c:pt>
                <c:pt idx="1">
                  <c:v>Florianópolis</c:v>
                </c:pt>
                <c:pt idx="2">
                  <c:v>Rio Branco</c:v>
                </c:pt>
                <c:pt idx="3">
                  <c:v>Aracaju</c:v>
                </c:pt>
                <c:pt idx="4">
                  <c:v>Cuiabá</c:v>
                </c:pt>
                <c:pt idx="5">
                  <c:v>Curitiba</c:v>
                </c:pt>
                <c:pt idx="6">
                  <c:v>Teresina</c:v>
                </c:pt>
                <c:pt idx="7">
                  <c:v>Manaus</c:v>
                </c:pt>
                <c:pt idx="8">
                  <c:v>Macapá</c:v>
                </c:pt>
                <c:pt idx="9">
                  <c:v>São Paulo</c:v>
                </c:pt>
                <c:pt idx="10">
                  <c:v>Goiânia</c:v>
                </c:pt>
                <c:pt idx="11">
                  <c:v>João Pessoa</c:v>
                </c:pt>
              </c:strCache>
            </c:strRef>
          </c:cat>
          <c:val>
            <c:numRef>
              <c:f>Cálculos!$G$39:$G$51</c:f>
              <c:numCache>
                <c:formatCode>General</c:formatCode>
                <c:ptCount val="12"/>
                <c:pt idx="0">
                  <c:v>6</c:v>
                </c:pt>
                <c:pt idx="1">
                  <c:v>6</c:v>
                </c:pt>
                <c:pt idx="2">
                  <c:v>5</c:v>
                </c:pt>
                <c:pt idx="3">
                  <c:v>5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26-4ADC-8B05-0C612224E4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9"/>
        <c:axId val="28962912"/>
        <c:axId val="28979712"/>
      </c:barChart>
      <c:catAx>
        <c:axId val="289629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979712"/>
        <c:crosses val="autoZero"/>
        <c:auto val="1"/>
        <c:lblAlgn val="ctr"/>
        <c:lblOffset val="100"/>
        <c:noMultiLvlLbl val="0"/>
      </c:catAx>
      <c:valAx>
        <c:axId val="2897971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8962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vendas Nike.xlsx]Cálculos!Tabela dinâmica8</c:name>
    <c:fmtId val="0"/>
  </c:pivotSource>
  <c:chart>
    <c:autoTitleDeleted val="1"/>
    <c:pivotFmts>
      <c:pivotFmt>
        <c:idx val="0"/>
        <c:spPr>
          <a:solidFill>
            <a:srgbClr val="E65C3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1" i="0" u="none" strike="noStrike" kern="1200" baseline="0">
                  <a:solidFill>
                    <a:srgbClr val="F3F3F3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Cálculos!$L$16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E65C3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1" i="0" u="none" strike="noStrike" kern="1200" baseline="0">
                    <a:solidFill>
                      <a:srgbClr val="F3F3F3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Cálculos!$K$17:$K$27</c:f>
              <c:strCache>
                <c:ptCount val="10"/>
                <c:pt idx="0">
                  <c:v>Nike Joyride</c:v>
                </c:pt>
                <c:pt idx="1">
                  <c:v>Nike Dunk Low</c:v>
                </c:pt>
                <c:pt idx="2">
                  <c:v>Nike Revolution 5</c:v>
                </c:pt>
                <c:pt idx="3">
                  <c:v>Nike Air Max 270</c:v>
                </c:pt>
                <c:pt idx="4">
                  <c:v>Nike SB Chron 2</c:v>
                </c:pt>
                <c:pt idx="5">
                  <c:v>Nike Metcon 6</c:v>
                </c:pt>
                <c:pt idx="6">
                  <c:v>Nike Air Zoom Pegasus</c:v>
                </c:pt>
                <c:pt idx="7">
                  <c:v>Nike Air Max 97</c:v>
                </c:pt>
                <c:pt idx="8">
                  <c:v>Nike Air VaporMax</c:v>
                </c:pt>
                <c:pt idx="9">
                  <c:v>Nike Air Force 1</c:v>
                </c:pt>
              </c:strCache>
            </c:strRef>
          </c:cat>
          <c:val>
            <c:numRef>
              <c:f>Cálculos!$L$17:$L$27</c:f>
              <c:numCache>
                <c:formatCode>General</c:formatCode>
                <c:ptCount val="10"/>
                <c:pt idx="0">
                  <c:v>10</c:v>
                </c:pt>
                <c:pt idx="1">
                  <c:v>10</c:v>
                </c:pt>
                <c:pt idx="2">
                  <c:v>9</c:v>
                </c:pt>
                <c:pt idx="3">
                  <c:v>8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6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05-40A6-8CB2-CF0B6DFE18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9"/>
        <c:axId val="389342720"/>
        <c:axId val="389359520"/>
      </c:barChart>
      <c:catAx>
        <c:axId val="3893427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9359520"/>
        <c:crosses val="autoZero"/>
        <c:auto val="1"/>
        <c:lblAlgn val="ctr"/>
        <c:lblOffset val="100"/>
        <c:noMultiLvlLbl val="0"/>
      </c:catAx>
      <c:valAx>
        <c:axId val="3893595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89342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vendas Nike.xlsx]Cálculos!Tabela dinâmica9</c:name>
    <c:fmtId val="7"/>
  </c:pivotSource>
  <c:chart>
    <c:autoTitleDeleted val="1"/>
    <c:pivotFmts>
      <c:pivotFmt>
        <c:idx val="0"/>
        <c:spPr>
          <a:solidFill>
            <a:srgbClr val="E65C35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rgbClr val="F3F3F3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E65C35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rgbClr val="F3F3F3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E65C3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rgbClr val="F3F3F3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Cálculos!$G$38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E65C3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F3F3F3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Cálculos!$F$39:$F$51</c:f>
              <c:strCache>
                <c:ptCount val="12"/>
                <c:pt idx="0">
                  <c:v>Salvador</c:v>
                </c:pt>
                <c:pt idx="1">
                  <c:v>Florianópolis</c:v>
                </c:pt>
                <c:pt idx="2">
                  <c:v>Rio Branco</c:v>
                </c:pt>
                <c:pt idx="3">
                  <c:v>Aracaju</c:v>
                </c:pt>
                <c:pt idx="4">
                  <c:v>Cuiabá</c:v>
                </c:pt>
                <c:pt idx="5">
                  <c:v>Curitiba</c:v>
                </c:pt>
                <c:pt idx="6">
                  <c:v>Teresina</c:v>
                </c:pt>
                <c:pt idx="7">
                  <c:v>Manaus</c:v>
                </c:pt>
                <c:pt idx="8">
                  <c:v>Macapá</c:v>
                </c:pt>
                <c:pt idx="9">
                  <c:v>São Paulo</c:v>
                </c:pt>
                <c:pt idx="10">
                  <c:v>Goiânia</c:v>
                </c:pt>
                <c:pt idx="11">
                  <c:v>João Pessoa</c:v>
                </c:pt>
              </c:strCache>
            </c:strRef>
          </c:cat>
          <c:val>
            <c:numRef>
              <c:f>Cálculos!$G$39:$G$51</c:f>
              <c:numCache>
                <c:formatCode>General</c:formatCode>
                <c:ptCount val="12"/>
                <c:pt idx="0">
                  <c:v>6</c:v>
                </c:pt>
                <c:pt idx="1">
                  <c:v>6</c:v>
                </c:pt>
                <c:pt idx="2">
                  <c:v>5</c:v>
                </c:pt>
                <c:pt idx="3">
                  <c:v>5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1D-419E-AE8D-E7CA236C3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9"/>
        <c:axId val="28962912"/>
        <c:axId val="28979712"/>
      </c:barChart>
      <c:catAx>
        <c:axId val="289629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979712"/>
        <c:crosses val="autoZero"/>
        <c:auto val="1"/>
        <c:lblAlgn val="ctr"/>
        <c:lblOffset val="100"/>
        <c:noMultiLvlLbl val="0"/>
      </c:catAx>
      <c:valAx>
        <c:axId val="2897971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8962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vendas Nike.xlsx]Cálculos!Tabela dinâmica8</c:name>
    <c:fmtId val="4"/>
  </c:pivotSource>
  <c:chart>
    <c:autoTitleDeleted val="1"/>
    <c:pivotFmts>
      <c:pivotFmt>
        <c:idx val="0"/>
        <c:spPr>
          <a:solidFill>
            <a:srgbClr val="E65C3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1" i="0" u="none" strike="noStrike" kern="1200" baseline="0">
                  <a:solidFill>
                    <a:srgbClr val="F3F3F3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E65C3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1" i="0" u="none" strike="noStrike" kern="1200" baseline="0">
                  <a:solidFill>
                    <a:srgbClr val="F3F3F3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E65C3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1" i="0" u="none" strike="noStrike" kern="1200" baseline="0">
                  <a:solidFill>
                    <a:srgbClr val="F3F3F3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8931321084864392"/>
          <c:y val="5.0925925925925923E-2"/>
          <c:w val="0.67457567804024499"/>
          <c:h val="0.8981481481481481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Cálculos!$L$16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E65C3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1" i="0" u="none" strike="noStrike" kern="1200" baseline="0">
                    <a:solidFill>
                      <a:srgbClr val="F3F3F3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Cálculos!$K$17:$K$27</c:f>
              <c:strCache>
                <c:ptCount val="10"/>
                <c:pt idx="0">
                  <c:v>Nike Joyride</c:v>
                </c:pt>
                <c:pt idx="1">
                  <c:v>Nike Dunk Low</c:v>
                </c:pt>
                <c:pt idx="2">
                  <c:v>Nike Revolution 5</c:v>
                </c:pt>
                <c:pt idx="3">
                  <c:v>Nike Air Max 270</c:v>
                </c:pt>
                <c:pt idx="4">
                  <c:v>Nike SB Chron 2</c:v>
                </c:pt>
                <c:pt idx="5">
                  <c:v>Nike Metcon 6</c:v>
                </c:pt>
                <c:pt idx="6">
                  <c:v>Nike Air Zoom Pegasus</c:v>
                </c:pt>
                <c:pt idx="7">
                  <c:v>Nike Air Max 97</c:v>
                </c:pt>
                <c:pt idx="8">
                  <c:v>Nike Air VaporMax</c:v>
                </c:pt>
                <c:pt idx="9">
                  <c:v>Nike Air Force 1</c:v>
                </c:pt>
              </c:strCache>
            </c:strRef>
          </c:cat>
          <c:val>
            <c:numRef>
              <c:f>Cálculos!$L$17:$L$27</c:f>
              <c:numCache>
                <c:formatCode>General</c:formatCode>
                <c:ptCount val="10"/>
                <c:pt idx="0">
                  <c:v>10</c:v>
                </c:pt>
                <c:pt idx="1">
                  <c:v>10</c:v>
                </c:pt>
                <c:pt idx="2">
                  <c:v>9</c:v>
                </c:pt>
                <c:pt idx="3">
                  <c:v>8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6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27-46FD-8D44-6D23566E55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9"/>
        <c:axId val="389342720"/>
        <c:axId val="389359520"/>
      </c:barChart>
      <c:catAx>
        <c:axId val="3893427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9359520"/>
        <c:crosses val="autoZero"/>
        <c:auto val="1"/>
        <c:lblAlgn val="ctr"/>
        <c:lblOffset val="100"/>
        <c:noMultiLvlLbl val="0"/>
      </c:catAx>
      <c:valAx>
        <c:axId val="3893595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89342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image" Target="../media/image6.png"/><Relationship Id="rId4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514350</xdr:colOff>
      <xdr:row>5</xdr:row>
      <xdr:rowOff>28575</xdr:rowOff>
    </xdr:from>
    <xdr:to>
      <xdr:col>16</xdr:col>
      <xdr:colOff>142875</xdr:colOff>
      <xdr:row>6</xdr:row>
      <xdr:rowOff>76200</xdr:rowOff>
    </xdr:to>
    <xdr:pic>
      <xdr:nvPicPr>
        <xdr:cNvPr id="2" name="Gráfico 1" descr="Lupa com preenchimento sólido">
          <a:extLst>
            <a:ext uri="{FF2B5EF4-FFF2-40B4-BE49-F238E27FC236}">
              <a16:creationId xmlns:a16="http://schemas.microsoft.com/office/drawing/2014/main" id="{F3D916A2-7AC4-4975-8D3E-803EC7BA7C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9658350" y="1057275"/>
          <a:ext cx="238125" cy="238125"/>
        </a:xfrm>
        <a:prstGeom prst="rect">
          <a:avLst/>
        </a:prstGeom>
      </xdr:spPr>
    </xdr:pic>
    <xdr:clientData/>
  </xdr:twoCellAnchor>
  <xdr:twoCellAnchor>
    <xdr:from>
      <xdr:col>13</xdr:col>
      <xdr:colOff>9525</xdr:colOff>
      <xdr:row>4</xdr:row>
      <xdr:rowOff>142875</xdr:rowOff>
    </xdr:from>
    <xdr:to>
      <xdr:col>14</xdr:col>
      <xdr:colOff>95250</xdr:colOff>
      <xdr:row>8</xdr:row>
      <xdr:rowOff>66675</xdr:rowOff>
    </xdr:to>
    <xdr:sp macro="" textlink="">
      <xdr:nvSpPr>
        <xdr:cNvPr id="3" name="Elipse 2">
          <a:extLst>
            <a:ext uri="{FF2B5EF4-FFF2-40B4-BE49-F238E27FC236}">
              <a16:creationId xmlns:a16="http://schemas.microsoft.com/office/drawing/2014/main" id="{5EC06796-C874-483B-8071-DD271D3B5AA2}"/>
            </a:ext>
          </a:extLst>
        </xdr:cNvPr>
        <xdr:cNvSpPr/>
      </xdr:nvSpPr>
      <xdr:spPr>
        <a:xfrm>
          <a:off x="7934325" y="971550"/>
          <a:ext cx="695325" cy="695325"/>
        </a:xfrm>
        <a:prstGeom prst="ellipse">
          <a:avLst/>
        </a:prstGeom>
        <a:blipFill>
          <a:blip xmlns:r="http://schemas.openxmlformats.org/officeDocument/2006/relationships" r:embed="rId3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14</xdr:col>
      <xdr:colOff>219075</xdr:colOff>
      <xdr:row>4</xdr:row>
      <xdr:rowOff>152400</xdr:rowOff>
    </xdr:from>
    <xdr:to>
      <xdr:col>15</xdr:col>
      <xdr:colOff>304800</xdr:colOff>
      <xdr:row>8</xdr:row>
      <xdr:rowOff>76200</xdr:rowOff>
    </xdr:to>
    <xdr:sp macro="" textlink="">
      <xdr:nvSpPr>
        <xdr:cNvPr id="4" name="Elipse 3">
          <a:extLst>
            <a:ext uri="{FF2B5EF4-FFF2-40B4-BE49-F238E27FC236}">
              <a16:creationId xmlns:a16="http://schemas.microsoft.com/office/drawing/2014/main" id="{8E74705A-3415-40C3-A5C7-853E9A234247}"/>
            </a:ext>
          </a:extLst>
        </xdr:cNvPr>
        <xdr:cNvSpPr/>
      </xdr:nvSpPr>
      <xdr:spPr>
        <a:xfrm>
          <a:off x="8753475" y="981075"/>
          <a:ext cx="695325" cy="695325"/>
        </a:xfrm>
        <a:prstGeom prst="ellipse">
          <a:avLst/>
        </a:prstGeom>
        <a:blipFill>
          <a:blip xmlns:r="http://schemas.openxmlformats.org/officeDocument/2006/relationships" r:embed="rId4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15</xdr:col>
      <xdr:colOff>0</xdr:colOff>
      <xdr:row>11</xdr:row>
      <xdr:rowOff>0</xdr:rowOff>
    </xdr:from>
    <xdr:to>
      <xdr:col>15</xdr:col>
      <xdr:colOff>304800</xdr:colOff>
      <xdr:row>12</xdr:row>
      <xdr:rowOff>114300</xdr:rowOff>
    </xdr:to>
    <xdr:sp macro="" textlink="">
      <xdr:nvSpPr>
        <xdr:cNvPr id="2049" name="AutoShape 1" descr="NIKE, Inc. Logos —">
          <a:extLst>
            <a:ext uri="{FF2B5EF4-FFF2-40B4-BE49-F238E27FC236}">
              <a16:creationId xmlns:a16="http://schemas.microsoft.com/office/drawing/2014/main" id="{E849DF06-084C-CBA9-8D54-BE53EA5BA04C}"/>
            </a:ext>
          </a:extLst>
        </xdr:cNvPr>
        <xdr:cNvSpPr>
          <a:spLocks noChangeAspect="1" noChangeArrowheads="1"/>
        </xdr:cNvSpPr>
      </xdr:nvSpPr>
      <xdr:spPr bwMode="auto">
        <a:xfrm>
          <a:off x="9144000" y="2171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171450</xdr:colOff>
      <xdr:row>3</xdr:row>
      <xdr:rowOff>66675</xdr:rowOff>
    </xdr:from>
    <xdr:to>
      <xdr:col>6</xdr:col>
      <xdr:colOff>306351</xdr:colOff>
      <xdr:row>12</xdr:row>
      <xdr:rowOff>66675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93E53609-7D2E-187E-79F2-BFCDB646C2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1050" y="638175"/>
          <a:ext cx="3182901" cy="17907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561975</xdr:colOff>
      <xdr:row>32</xdr:row>
      <xdr:rowOff>95250</xdr:rowOff>
    </xdr:from>
    <xdr:to>
      <xdr:col>12</xdr:col>
      <xdr:colOff>419100</xdr:colOff>
      <xdr:row>50</xdr:row>
      <xdr:rowOff>152399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53E70A6-F64F-3C23-DD24-B8F6019666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13</xdr:col>
      <xdr:colOff>9525</xdr:colOff>
      <xdr:row>35</xdr:row>
      <xdr:rowOff>0</xdr:rowOff>
    </xdr:from>
    <xdr:to>
      <xdr:col>14</xdr:col>
      <xdr:colOff>1143000</xdr:colOff>
      <xdr:row>49</xdr:row>
      <xdr:rowOff>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Referência">
              <a:extLst>
                <a:ext uri="{FF2B5EF4-FFF2-40B4-BE49-F238E27FC236}">
                  <a16:creationId xmlns:a16="http://schemas.microsoft.com/office/drawing/2014/main" id="{DB8D12FB-0132-707E-495F-49DB3CFAB72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ferênci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478125" y="6667500"/>
              <a:ext cx="1828800" cy="2667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12</xdr:col>
      <xdr:colOff>671512</xdr:colOff>
      <xdr:row>15</xdr:row>
      <xdr:rowOff>128587</xdr:rowOff>
    </xdr:from>
    <xdr:to>
      <xdr:col>18</xdr:col>
      <xdr:colOff>395287</xdr:colOff>
      <xdr:row>30</xdr:row>
      <xdr:rowOff>14287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0B3F1B5-BB76-5846-DE1C-539D705AF0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85726</xdr:colOff>
      <xdr:row>0</xdr:row>
      <xdr:rowOff>0</xdr:rowOff>
    </xdr:from>
    <xdr:to>
      <xdr:col>1</xdr:col>
      <xdr:colOff>0</xdr:colOff>
      <xdr:row>4</xdr:row>
      <xdr:rowOff>85303</xdr:rowOff>
    </xdr:to>
    <xdr:pic>
      <xdr:nvPicPr>
        <xdr:cNvPr id="16" name="Imagem 15">
          <a:extLst>
            <a:ext uri="{FF2B5EF4-FFF2-40B4-BE49-F238E27FC236}">
              <a16:creationId xmlns:a16="http://schemas.microsoft.com/office/drawing/2014/main" id="{C50B014B-EE5D-4EF1-88AA-5BCE9294AD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6" y="0"/>
          <a:ext cx="1743074" cy="980653"/>
        </a:xfrm>
        <a:prstGeom prst="rect">
          <a:avLst/>
        </a:prstGeom>
      </xdr:spPr>
    </xdr:pic>
    <xdr:clientData/>
  </xdr:twoCellAnchor>
  <xdr:twoCellAnchor editAs="absolute">
    <xdr:from>
      <xdr:col>0</xdr:col>
      <xdr:colOff>0</xdr:colOff>
      <xdr:row>15</xdr:row>
      <xdr:rowOff>122703</xdr:rowOff>
    </xdr:from>
    <xdr:to>
      <xdr:col>0</xdr:col>
      <xdr:colOff>1815353</xdr:colOff>
      <xdr:row>29</xdr:row>
      <xdr:rowOff>121023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7" name="Referência 1">
              <a:extLst>
                <a:ext uri="{FF2B5EF4-FFF2-40B4-BE49-F238E27FC236}">
                  <a16:creationId xmlns:a16="http://schemas.microsoft.com/office/drawing/2014/main" id="{CEE79EB9-017A-4A9F-805C-D4C31C16480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ferênci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2834527"/>
              <a:ext cx="1815353" cy="26653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2</xdr:col>
      <xdr:colOff>134471</xdr:colOff>
      <xdr:row>4</xdr:row>
      <xdr:rowOff>81803</xdr:rowOff>
    </xdr:from>
    <xdr:to>
      <xdr:col>32</xdr:col>
      <xdr:colOff>291352</xdr:colOff>
      <xdr:row>42</xdr:row>
      <xdr:rowOff>112057</xdr:rowOff>
    </xdr:to>
    <xdr:grpSp>
      <xdr:nvGrpSpPr>
        <xdr:cNvPr id="98" name="Agrupar 97">
          <a:extLst>
            <a:ext uri="{FF2B5EF4-FFF2-40B4-BE49-F238E27FC236}">
              <a16:creationId xmlns:a16="http://schemas.microsoft.com/office/drawing/2014/main" id="{B3C0B5E5-C682-AFCE-91D7-A4909956D129}"/>
            </a:ext>
          </a:extLst>
        </xdr:cNvPr>
        <xdr:cNvGrpSpPr/>
      </xdr:nvGrpSpPr>
      <xdr:grpSpPr>
        <a:xfrm>
          <a:off x="2196353" y="967068"/>
          <a:ext cx="18142323" cy="7000313"/>
          <a:chOff x="2196353" y="967068"/>
          <a:chExt cx="14959853" cy="7000313"/>
        </a:xfrm>
      </xdr:grpSpPr>
      <xdr:grpSp>
        <xdr:nvGrpSpPr>
          <xdr:cNvPr id="54" name="Agrupar 53">
            <a:extLst>
              <a:ext uri="{FF2B5EF4-FFF2-40B4-BE49-F238E27FC236}">
                <a16:creationId xmlns:a16="http://schemas.microsoft.com/office/drawing/2014/main" id="{79A0251A-4247-C049-CC8C-6614F0D28F6E}"/>
              </a:ext>
            </a:extLst>
          </xdr:cNvPr>
          <xdr:cNvGrpSpPr/>
        </xdr:nvGrpSpPr>
        <xdr:grpSpPr>
          <a:xfrm>
            <a:off x="2274795" y="3849220"/>
            <a:ext cx="7384676" cy="4073338"/>
            <a:chOff x="6398559" y="1148603"/>
            <a:chExt cx="4616823" cy="4073338"/>
          </a:xfrm>
        </xdr:grpSpPr>
        <xdr:grpSp>
          <xdr:nvGrpSpPr>
            <xdr:cNvPr id="49" name="Agrupar 48">
              <a:extLst>
                <a:ext uri="{FF2B5EF4-FFF2-40B4-BE49-F238E27FC236}">
                  <a16:creationId xmlns:a16="http://schemas.microsoft.com/office/drawing/2014/main" id="{EA6D78D7-94C1-4B94-9344-88CCF80B8EB9}"/>
                </a:ext>
              </a:extLst>
            </xdr:cNvPr>
            <xdr:cNvGrpSpPr/>
          </xdr:nvGrpSpPr>
          <xdr:grpSpPr>
            <a:xfrm>
              <a:off x="6398559" y="1148603"/>
              <a:ext cx="4616823" cy="4073338"/>
              <a:chOff x="2083594" y="3178969"/>
              <a:chExt cx="10298906" cy="3298031"/>
            </a:xfrm>
          </xdr:grpSpPr>
          <xdr:sp macro="" textlink="">
            <xdr:nvSpPr>
              <xdr:cNvPr id="52" name="Retângulo: Cantos Arredondados 51">
                <a:extLst>
                  <a:ext uri="{FF2B5EF4-FFF2-40B4-BE49-F238E27FC236}">
                    <a16:creationId xmlns:a16="http://schemas.microsoft.com/office/drawing/2014/main" id="{9711ADA9-1D36-C8D7-0355-CBBD6CA1F4F5}"/>
                  </a:ext>
                </a:extLst>
              </xdr:cNvPr>
              <xdr:cNvSpPr/>
            </xdr:nvSpPr>
            <xdr:spPr>
              <a:xfrm>
                <a:off x="2095502" y="3178970"/>
                <a:ext cx="10275093" cy="3298030"/>
              </a:xfrm>
              <a:prstGeom prst="roundRect">
                <a:avLst>
                  <a:gd name="adj" fmla="val 3606"/>
                </a:avLst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 kern="1200"/>
              </a:p>
            </xdr:txBody>
          </xdr:sp>
          <xdr:sp macro="" textlink="">
            <xdr:nvSpPr>
              <xdr:cNvPr id="51" name="Retângulo: Cantos Superiores Arredondados 50">
                <a:extLst>
                  <a:ext uri="{FF2B5EF4-FFF2-40B4-BE49-F238E27FC236}">
                    <a16:creationId xmlns:a16="http://schemas.microsoft.com/office/drawing/2014/main" id="{958E71CE-B34B-2C67-E3B0-E533A3FB28E1}"/>
                  </a:ext>
                </a:extLst>
              </xdr:cNvPr>
              <xdr:cNvSpPr/>
            </xdr:nvSpPr>
            <xdr:spPr>
              <a:xfrm>
                <a:off x="2083594" y="3178969"/>
                <a:ext cx="10298906" cy="340237"/>
              </a:xfrm>
              <a:prstGeom prst="round2SameRect">
                <a:avLst/>
              </a:prstGeom>
              <a:solidFill>
                <a:schemeClr val="bg2">
                  <a:lumMod val="10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pt-BR" sz="1100" b="1" kern="1200" baseline="0">
                    <a:solidFill>
                      <a:srgbClr val="E65C35"/>
                    </a:solidFill>
                    <a:latin typeface="Segoe UI" panose="020B0502040204020203" pitchFamily="34" charset="0"/>
                    <a:cs typeface="Segoe UI" panose="020B0502040204020203" pitchFamily="34" charset="0"/>
                  </a:rPr>
                  <a:t>TOP 10 DE VENDAS POR CIDADE</a:t>
                </a:r>
                <a:endParaRPr lang="pt-BR" sz="1100" b="1" kern="1200">
                  <a:solidFill>
                    <a:srgbClr val="E65C35"/>
                  </a:solidFill>
                  <a:latin typeface="Segoe UI" panose="020B0502040204020203" pitchFamily="34" charset="0"/>
                  <a:cs typeface="Segoe UI" panose="020B0502040204020203" pitchFamily="34" charset="0"/>
                </a:endParaRPr>
              </a:p>
            </xdr:txBody>
          </xdr:sp>
        </xdr:grpSp>
        <xdr:graphicFrame macro="">
          <xdr:nvGraphicFramePr>
            <xdr:cNvPr id="18" name="Gráfico 17">
              <a:extLst>
                <a:ext uri="{FF2B5EF4-FFF2-40B4-BE49-F238E27FC236}">
                  <a16:creationId xmlns:a16="http://schemas.microsoft.com/office/drawing/2014/main" id="{FB80CDF6-3898-4B35-8DEB-29412BA134B5}"/>
                </a:ext>
              </a:extLst>
            </xdr:cNvPr>
            <xdr:cNvGraphicFramePr>
              <a:graphicFrameLocks/>
            </xdr:cNvGraphicFramePr>
          </xdr:nvGraphicFramePr>
          <xdr:xfrm>
            <a:off x="6465234" y="1624853"/>
            <a:ext cx="4482913" cy="3529853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79" name="Agrupar 78">
            <a:extLst>
              <a:ext uri="{FF2B5EF4-FFF2-40B4-BE49-F238E27FC236}">
                <a16:creationId xmlns:a16="http://schemas.microsoft.com/office/drawing/2014/main" id="{0170D8C7-CDE1-AFD1-E4CC-FF38BE8FC7EE}"/>
              </a:ext>
            </a:extLst>
          </xdr:cNvPr>
          <xdr:cNvGrpSpPr/>
        </xdr:nvGrpSpPr>
        <xdr:grpSpPr>
          <a:xfrm>
            <a:off x="9755842" y="3855943"/>
            <a:ext cx="7400364" cy="4111438"/>
            <a:chOff x="2427195" y="4001620"/>
            <a:chExt cx="7400364" cy="4111438"/>
          </a:xfrm>
        </xdr:grpSpPr>
        <xdr:grpSp>
          <xdr:nvGrpSpPr>
            <xdr:cNvPr id="75" name="Agrupar 74">
              <a:extLst>
                <a:ext uri="{FF2B5EF4-FFF2-40B4-BE49-F238E27FC236}">
                  <a16:creationId xmlns:a16="http://schemas.microsoft.com/office/drawing/2014/main" id="{3CF498F1-5289-83CD-DC97-7CAE75D34461}"/>
                </a:ext>
              </a:extLst>
            </xdr:cNvPr>
            <xdr:cNvGrpSpPr/>
          </xdr:nvGrpSpPr>
          <xdr:grpSpPr>
            <a:xfrm>
              <a:off x="2427195" y="4001620"/>
              <a:ext cx="7384676" cy="4073338"/>
              <a:chOff x="2083594" y="3178969"/>
              <a:chExt cx="10298906" cy="3298031"/>
            </a:xfrm>
          </xdr:grpSpPr>
          <xdr:sp macro="" textlink="">
            <xdr:nvSpPr>
              <xdr:cNvPr id="77" name="Retângulo: Cantos Arredondados 76">
                <a:extLst>
                  <a:ext uri="{FF2B5EF4-FFF2-40B4-BE49-F238E27FC236}">
                    <a16:creationId xmlns:a16="http://schemas.microsoft.com/office/drawing/2014/main" id="{00870001-B3AF-1C57-B2BF-CDE5F703F3B8}"/>
                  </a:ext>
                </a:extLst>
              </xdr:cNvPr>
              <xdr:cNvSpPr/>
            </xdr:nvSpPr>
            <xdr:spPr>
              <a:xfrm>
                <a:off x="2095502" y="3178970"/>
                <a:ext cx="10275093" cy="3298030"/>
              </a:xfrm>
              <a:prstGeom prst="roundRect">
                <a:avLst>
                  <a:gd name="adj" fmla="val 3606"/>
                </a:avLst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 kern="1200"/>
              </a:p>
            </xdr:txBody>
          </xdr:sp>
          <xdr:sp macro="" textlink="">
            <xdr:nvSpPr>
              <xdr:cNvPr id="78" name="Retângulo: Cantos Superiores Arredondados 77">
                <a:extLst>
                  <a:ext uri="{FF2B5EF4-FFF2-40B4-BE49-F238E27FC236}">
                    <a16:creationId xmlns:a16="http://schemas.microsoft.com/office/drawing/2014/main" id="{41679752-49EC-8A2F-7122-4793703DCFF8}"/>
                  </a:ext>
                </a:extLst>
              </xdr:cNvPr>
              <xdr:cNvSpPr/>
            </xdr:nvSpPr>
            <xdr:spPr>
              <a:xfrm>
                <a:off x="2083594" y="3178969"/>
                <a:ext cx="10298906" cy="340237"/>
              </a:xfrm>
              <a:prstGeom prst="round2SameRect">
                <a:avLst/>
              </a:prstGeom>
              <a:solidFill>
                <a:schemeClr val="bg2">
                  <a:lumMod val="10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pt-BR" sz="1100" b="1" kern="1200">
                    <a:solidFill>
                      <a:srgbClr val="E65C35"/>
                    </a:solidFill>
                    <a:latin typeface="Segoe UI" panose="020B0502040204020203" pitchFamily="34" charset="0"/>
                    <a:cs typeface="Segoe UI" panose="020B0502040204020203" pitchFamily="34" charset="0"/>
                  </a:rPr>
                  <a:t>QUANTIDADE</a:t>
                </a:r>
                <a:r>
                  <a:rPr lang="pt-BR" sz="1100" b="1" kern="1200" baseline="0">
                    <a:solidFill>
                      <a:srgbClr val="E65C35"/>
                    </a:solidFill>
                    <a:latin typeface="Segoe UI" panose="020B0502040204020203" pitchFamily="34" charset="0"/>
                    <a:cs typeface="Segoe UI" panose="020B0502040204020203" pitchFamily="34" charset="0"/>
                  </a:rPr>
                  <a:t> DE MODELOS VENDIDOS NO MÊS</a:t>
                </a:r>
              </a:p>
            </xdr:txBody>
          </xdr:sp>
        </xdr:grpSp>
        <xdr:graphicFrame macro="">
          <xdr:nvGraphicFramePr>
            <xdr:cNvPr id="73" name="Gráfico 72">
              <a:extLst>
                <a:ext uri="{FF2B5EF4-FFF2-40B4-BE49-F238E27FC236}">
                  <a16:creationId xmlns:a16="http://schemas.microsoft.com/office/drawing/2014/main" id="{8F3D915D-C931-44F3-921E-66F7E7C24DCB}"/>
                </a:ext>
              </a:extLst>
            </xdr:cNvPr>
            <xdr:cNvGraphicFramePr>
              <a:graphicFrameLocks/>
            </xdr:cNvGraphicFramePr>
          </xdr:nvGraphicFramePr>
          <xdr:xfrm>
            <a:off x="2431677" y="4403911"/>
            <a:ext cx="7395882" cy="3709147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  <xdr:grpSp>
        <xdr:nvGrpSpPr>
          <xdr:cNvPr id="97" name="Agrupar 96">
            <a:extLst>
              <a:ext uri="{FF2B5EF4-FFF2-40B4-BE49-F238E27FC236}">
                <a16:creationId xmlns:a16="http://schemas.microsoft.com/office/drawing/2014/main" id="{78D1EA5B-8C58-B0D6-FE45-191ACE483048}"/>
              </a:ext>
            </a:extLst>
          </xdr:cNvPr>
          <xdr:cNvGrpSpPr/>
        </xdr:nvGrpSpPr>
        <xdr:grpSpPr>
          <a:xfrm>
            <a:off x="2196353" y="967068"/>
            <a:ext cx="14937442" cy="2748243"/>
            <a:chOff x="2218766" y="967068"/>
            <a:chExt cx="18171457" cy="2748243"/>
          </a:xfrm>
        </xdr:grpSpPr>
        <xdr:grpSp>
          <xdr:nvGrpSpPr>
            <xdr:cNvPr id="55" name="Agrupar 54">
              <a:extLst>
                <a:ext uri="{FF2B5EF4-FFF2-40B4-BE49-F238E27FC236}">
                  <a16:creationId xmlns:a16="http://schemas.microsoft.com/office/drawing/2014/main" id="{248F7320-3F68-DD03-A210-3FEA67BFB3AC}"/>
                </a:ext>
              </a:extLst>
            </xdr:cNvPr>
            <xdr:cNvGrpSpPr/>
          </xdr:nvGrpSpPr>
          <xdr:grpSpPr>
            <a:xfrm>
              <a:off x="2218766" y="967068"/>
              <a:ext cx="8942293" cy="2748243"/>
              <a:chOff x="2229947" y="1130113"/>
              <a:chExt cx="3772205" cy="2581836"/>
            </a:xfrm>
          </xdr:grpSpPr>
          <xdr:grpSp>
            <xdr:nvGrpSpPr>
              <xdr:cNvPr id="19" name="Agrupar 18">
                <a:extLst>
                  <a:ext uri="{FF2B5EF4-FFF2-40B4-BE49-F238E27FC236}">
                    <a16:creationId xmlns:a16="http://schemas.microsoft.com/office/drawing/2014/main" id="{26C77F5F-DF47-4707-9856-DFD22149A258}"/>
                  </a:ext>
                </a:extLst>
              </xdr:cNvPr>
              <xdr:cNvGrpSpPr/>
            </xdr:nvGrpSpPr>
            <xdr:grpSpPr>
              <a:xfrm>
                <a:off x="2275069" y="1130113"/>
                <a:ext cx="1778380" cy="1210236"/>
                <a:chOff x="2092549" y="1143000"/>
                <a:chExt cx="4658295" cy="1571625"/>
              </a:xfrm>
            </xdr:grpSpPr>
            <xdr:sp macro="" textlink="">
              <xdr:nvSpPr>
                <xdr:cNvPr id="20" name="Retângulo: Cantos Arredondados 19">
                  <a:extLst>
                    <a:ext uri="{FF2B5EF4-FFF2-40B4-BE49-F238E27FC236}">
                      <a16:creationId xmlns:a16="http://schemas.microsoft.com/office/drawing/2014/main" id="{EE273E1D-C3BA-4B14-7A72-E20F7572DCB0}"/>
                    </a:ext>
                  </a:extLst>
                </xdr:cNvPr>
                <xdr:cNvSpPr/>
              </xdr:nvSpPr>
              <xdr:spPr>
                <a:xfrm>
                  <a:off x="2095500" y="1202531"/>
                  <a:ext cx="4655344" cy="1512094"/>
                </a:xfrm>
                <a:prstGeom prst="roundRect">
                  <a:avLst>
                    <a:gd name="adj" fmla="val 4069"/>
                  </a:avLst>
                </a:prstGeom>
                <a:solidFill>
                  <a:schemeClr val="bg1"/>
                </a:solidFill>
                <a:ln>
                  <a:noFill/>
                </a:ln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r>
                    <a:rPr lang="pt-BR" sz="1100" kern="1200"/>
                    <a:t>v</a:t>
                  </a:r>
                </a:p>
              </xdr:txBody>
            </xdr:sp>
            <xdr:sp macro="" textlink="Cálculos!G11">
              <xdr:nvSpPr>
                <xdr:cNvPr id="21" name="Retângulo: Cantos Arredondados 20">
                  <a:extLst>
                    <a:ext uri="{FF2B5EF4-FFF2-40B4-BE49-F238E27FC236}">
                      <a16:creationId xmlns:a16="http://schemas.microsoft.com/office/drawing/2014/main" id="{23814E82-60FB-6F60-3E6D-5CE2FF31CDCE}"/>
                    </a:ext>
                  </a:extLst>
                </xdr:cNvPr>
                <xdr:cNvSpPr/>
              </xdr:nvSpPr>
              <xdr:spPr>
                <a:xfrm>
                  <a:off x="2092549" y="1709739"/>
                  <a:ext cx="4609524" cy="942975"/>
                </a:xfrm>
                <a:prstGeom prst="roundRect">
                  <a:avLst>
                    <a:gd name="adj" fmla="val 4069"/>
                  </a:avLst>
                </a:prstGeom>
                <a:noFill/>
                <a:ln>
                  <a:noFill/>
                </a:ln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ctr"/>
                <a:lstStyle/>
                <a:p>
                  <a:pPr algn="ctr"/>
                  <a:fld id="{80E7CCE5-FF3D-4F4D-998A-12F4754D992A}" type="TxLink">
                    <a:rPr lang="en-US" sz="2400" b="1" i="0" u="none" strike="noStrike" kern="1200">
                      <a:solidFill>
                        <a:srgbClr val="000000"/>
                      </a:solidFill>
                      <a:latin typeface="Segoe UI" panose="020B0502040204020203" pitchFamily="34" charset="0"/>
                      <a:ea typeface="Segoe UI Black" panose="020B0A02040204020203" pitchFamily="34" charset="0"/>
                      <a:cs typeface="Segoe UI" panose="020B0502040204020203" pitchFamily="34" charset="0"/>
                    </a:rPr>
                    <a:pPr algn="ctr"/>
                    <a:t> R$ 15.207,00 </a:t>
                  </a:fld>
                  <a:endParaRPr lang="pt-BR" sz="6600" b="1" kern="1200">
                    <a:solidFill>
                      <a:srgbClr val="22C55E"/>
                    </a:solidFill>
                    <a:latin typeface="Segoe UI" panose="020B0502040204020203" pitchFamily="34" charset="0"/>
                    <a:ea typeface="Segoe UI Black" panose="020B0A02040204020203" pitchFamily="34" charset="0"/>
                    <a:cs typeface="Segoe UI" panose="020B0502040204020203" pitchFamily="34" charset="0"/>
                  </a:endParaRPr>
                </a:p>
              </xdr:txBody>
            </xdr:sp>
            <xdr:sp macro="" textlink="">
              <xdr:nvSpPr>
                <xdr:cNvPr id="23" name="Retângulo: Cantos Superiores Arredondados 22">
                  <a:extLst>
                    <a:ext uri="{FF2B5EF4-FFF2-40B4-BE49-F238E27FC236}">
                      <a16:creationId xmlns:a16="http://schemas.microsoft.com/office/drawing/2014/main" id="{95B77289-82F5-79FB-4C22-A277E9C626C7}"/>
                    </a:ext>
                  </a:extLst>
                </xdr:cNvPr>
                <xdr:cNvSpPr/>
              </xdr:nvSpPr>
              <xdr:spPr>
                <a:xfrm>
                  <a:off x="2095500" y="1143000"/>
                  <a:ext cx="4655344" cy="452437"/>
                </a:xfrm>
                <a:prstGeom prst="round2SameRect">
                  <a:avLst/>
                </a:prstGeom>
                <a:solidFill>
                  <a:schemeClr val="bg2">
                    <a:lumMod val="10000"/>
                  </a:schemeClr>
                </a:solidFill>
                <a:ln>
                  <a:noFill/>
                </a:ln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ctr"/>
                <a:lstStyle/>
                <a:p>
                  <a:pPr algn="ctr"/>
                  <a:r>
                    <a:rPr lang="pt-BR" sz="1100" b="1" kern="1200">
                      <a:solidFill>
                        <a:srgbClr val="E65C35"/>
                      </a:solidFill>
                      <a:latin typeface="Segoe UI" panose="020B0502040204020203" pitchFamily="34" charset="0"/>
                      <a:cs typeface="Segoe UI" panose="020B0502040204020203" pitchFamily="34" charset="0"/>
                    </a:rPr>
                    <a:t>TOTAL VENDAS</a:t>
                  </a:r>
                  <a:r>
                    <a:rPr lang="pt-BR" sz="1100" b="1" kern="1200" baseline="0">
                      <a:solidFill>
                        <a:srgbClr val="E65C35"/>
                      </a:solidFill>
                      <a:latin typeface="Segoe UI" panose="020B0502040204020203" pitchFamily="34" charset="0"/>
                      <a:cs typeface="Segoe UI" panose="020B0502040204020203" pitchFamily="34" charset="0"/>
                    </a:rPr>
                    <a:t> LOJA A</a:t>
                  </a:r>
                  <a:endParaRPr lang="pt-BR" sz="1100" b="1" kern="1200">
                    <a:solidFill>
                      <a:srgbClr val="E65C35"/>
                    </a:solidFill>
                    <a:latin typeface="Segoe UI" panose="020B0502040204020203" pitchFamily="34" charset="0"/>
                    <a:cs typeface="Segoe UI" panose="020B0502040204020203" pitchFamily="34" charset="0"/>
                  </a:endParaRPr>
                </a:p>
              </xdr:txBody>
            </xdr:sp>
          </xdr:grpSp>
          <xdr:grpSp>
            <xdr:nvGrpSpPr>
              <xdr:cNvPr id="37" name="Agrupar 36">
                <a:extLst>
                  <a:ext uri="{FF2B5EF4-FFF2-40B4-BE49-F238E27FC236}">
                    <a16:creationId xmlns:a16="http://schemas.microsoft.com/office/drawing/2014/main" id="{42720F12-B657-4333-9D51-08D76986AC54}"/>
                  </a:ext>
                </a:extLst>
              </xdr:cNvPr>
              <xdr:cNvGrpSpPr/>
            </xdr:nvGrpSpPr>
            <xdr:grpSpPr>
              <a:xfrm>
                <a:off x="4224898" y="1130113"/>
                <a:ext cx="1777253" cy="1210236"/>
                <a:chOff x="2095500" y="1143000"/>
                <a:chExt cx="4655344" cy="1571625"/>
              </a:xfrm>
            </xdr:grpSpPr>
            <xdr:sp macro="" textlink="">
              <xdr:nvSpPr>
                <xdr:cNvPr id="38" name="Retângulo: Cantos Arredondados 37">
                  <a:extLst>
                    <a:ext uri="{FF2B5EF4-FFF2-40B4-BE49-F238E27FC236}">
                      <a16:creationId xmlns:a16="http://schemas.microsoft.com/office/drawing/2014/main" id="{A07575CB-E992-6FC4-8D3B-6BD071908C28}"/>
                    </a:ext>
                  </a:extLst>
                </xdr:cNvPr>
                <xdr:cNvSpPr/>
              </xdr:nvSpPr>
              <xdr:spPr>
                <a:xfrm>
                  <a:off x="2095500" y="1202531"/>
                  <a:ext cx="4655344" cy="1512094"/>
                </a:xfrm>
                <a:prstGeom prst="roundRect">
                  <a:avLst>
                    <a:gd name="adj" fmla="val 4069"/>
                  </a:avLst>
                </a:prstGeom>
                <a:solidFill>
                  <a:schemeClr val="bg1"/>
                </a:solidFill>
                <a:ln>
                  <a:noFill/>
                </a:ln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r>
                    <a:rPr lang="pt-BR" sz="1100" kern="1200"/>
                    <a:t>v</a:t>
                  </a:r>
                </a:p>
              </xdr:txBody>
            </xdr:sp>
            <xdr:sp macro="" textlink="Cálculos!G12">
              <xdr:nvSpPr>
                <xdr:cNvPr id="39" name="Retângulo: Cantos Arredondados 38">
                  <a:extLst>
                    <a:ext uri="{FF2B5EF4-FFF2-40B4-BE49-F238E27FC236}">
                      <a16:creationId xmlns:a16="http://schemas.microsoft.com/office/drawing/2014/main" id="{D1BD3F44-2BF0-B543-24E6-ADD41FB7C2B9}"/>
                    </a:ext>
                  </a:extLst>
                </xdr:cNvPr>
                <xdr:cNvSpPr/>
              </xdr:nvSpPr>
              <xdr:spPr>
                <a:xfrm>
                  <a:off x="2117683" y="1709739"/>
                  <a:ext cx="4609526" cy="942975"/>
                </a:xfrm>
                <a:prstGeom prst="roundRect">
                  <a:avLst>
                    <a:gd name="adj" fmla="val 4069"/>
                  </a:avLst>
                </a:prstGeom>
                <a:noFill/>
                <a:ln>
                  <a:noFill/>
                </a:ln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ctr"/>
                <a:lstStyle/>
                <a:p>
                  <a:pPr algn="ctr"/>
                  <a:fld id="{57A4A88B-6BBE-4666-99BC-0EFE53177386}" type="TxLink">
                    <a:rPr lang="en-US" sz="2400" b="1" i="0" u="none" strike="noStrike" kern="1200">
                      <a:solidFill>
                        <a:srgbClr val="000000"/>
                      </a:solidFill>
                      <a:latin typeface="Segoe UI" panose="020B0502040204020203" pitchFamily="34" charset="0"/>
                      <a:ea typeface="Segoe UI Black" panose="020B0A02040204020203" pitchFamily="34" charset="0"/>
                      <a:cs typeface="Segoe UI" panose="020B0502040204020203" pitchFamily="34" charset="0"/>
                    </a:rPr>
                    <a:pPr algn="ctr"/>
                    <a:t> R$ 12.224,00 </a:t>
                  </a:fld>
                  <a:endParaRPr lang="pt-BR" sz="6600" b="1" kern="1200">
                    <a:solidFill>
                      <a:srgbClr val="22C55E"/>
                    </a:solidFill>
                    <a:latin typeface="Segoe UI" panose="020B0502040204020203" pitchFamily="34" charset="0"/>
                    <a:ea typeface="Segoe UI Black" panose="020B0A02040204020203" pitchFamily="34" charset="0"/>
                    <a:cs typeface="Segoe UI" panose="020B0502040204020203" pitchFamily="34" charset="0"/>
                  </a:endParaRPr>
                </a:p>
              </xdr:txBody>
            </xdr:sp>
            <xdr:sp macro="" textlink="">
              <xdr:nvSpPr>
                <xdr:cNvPr id="40" name="Retângulo: Cantos Superiores Arredondados 39">
                  <a:extLst>
                    <a:ext uri="{FF2B5EF4-FFF2-40B4-BE49-F238E27FC236}">
                      <a16:creationId xmlns:a16="http://schemas.microsoft.com/office/drawing/2014/main" id="{2F00D6A4-344C-7D3A-82F3-054249751C1B}"/>
                    </a:ext>
                  </a:extLst>
                </xdr:cNvPr>
                <xdr:cNvSpPr/>
              </xdr:nvSpPr>
              <xdr:spPr>
                <a:xfrm>
                  <a:off x="2095500" y="1143000"/>
                  <a:ext cx="4655344" cy="452437"/>
                </a:xfrm>
                <a:prstGeom prst="round2SameRect">
                  <a:avLst/>
                </a:prstGeom>
                <a:solidFill>
                  <a:schemeClr val="bg2">
                    <a:lumMod val="10000"/>
                  </a:schemeClr>
                </a:solidFill>
                <a:ln>
                  <a:noFill/>
                </a:ln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ctr"/>
                <a:lstStyle/>
                <a:p>
                  <a:pPr algn="ctr"/>
                  <a:r>
                    <a:rPr lang="pt-BR" sz="1100" b="1" kern="1200">
                      <a:solidFill>
                        <a:srgbClr val="E65C35"/>
                      </a:solidFill>
                      <a:latin typeface="Segoe UI" panose="020B0502040204020203" pitchFamily="34" charset="0"/>
                      <a:cs typeface="Segoe UI" panose="020B0502040204020203" pitchFamily="34" charset="0"/>
                    </a:rPr>
                    <a:t>TOTAL VENDAS</a:t>
                  </a:r>
                  <a:r>
                    <a:rPr lang="pt-BR" sz="1100" b="1" kern="1200" baseline="0">
                      <a:solidFill>
                        <a:srgbClr val="E65C35"/>
                      </a:solidFill>
                      <a:latin typeface="Segoe UI" panose="020B0502040204020203" pitchFamily="34" charset="0"/>
                      <a:cs typeface="Segoe UI" panose="020B0502040204020203" pitchFamily="34" charset="0"/>
                    </a:rPr>
                    <a:t> LOJA B</a:t>
                  </a:r>
                  <a:endParaRPr lang="pt-BR" sz="1100" b="1" kern="1200">
                    <a:solidFill>
                      <a:srgbClr val="E65C35"/>
                    </a:solidFill>
                    <a:latin typeface="Segoe UI" panose="020B0502040204020203" pitchFamily="34" charset="0"/>
                    <a:cs typeface="Segoe UI" panose="020B0502040204020203" pitchFamily="34" charset="0"/>
                  </a:endParaRPr>
                </a:p>
              </xdr:txBody>
            </xdr:sp>
          </xdr:grpSp>
          <xdr:grpSp>
            <xdr:nvGrpSpPr>
              <xdr:cNvPr id="41" name="Agrupar 40">
                <a:extLst>
                  <a:ext uri="{FF2B5EF4-FFF2-40B4-BE49-F238E27FC236}">
                    <a16:creationId xmlns:a16="http://schemas.microsoft.com/office/drawing/2014/main" id="{1216F23F-E385-434E-96B9-6B57342A4D09}"/>
                  </a:ext>
                </a:extLst>
              </xdr:cNvPr>
              <xdr:cNvGrpSpPr/>
            </xdr:nvGrpSpPr>
            <xdr:grpSpPr>
              <a:xfrm>
                <a:off x="2229947" y="2502274"/>
                <a:ext cx="1859028" cy="1209675"/>
                <a:chOff x="1974357" y="1143000"/>
                <a:chExt cx="4869546" cy="1571625"/>
              </a:xfrm>
            </xdr:grpSpPr>
            <xdr:sp macro="" textlink="">
              <xdr:nvSpPr>
                <xdr:cNvPr id="42" name="Retângulo: Cantos Arredondados 41">
                  <a:extLst>
                    <a:ext uri="{FF2B5EF4-FFF2-40B4-BE49-F238E27FC236}">
                      <a16:creationId xmlns:a16="http://schemas.microsoft.com/office/drawing/2014/main" id="{C5D815A9-A0FE-CF8F-11B4-FCDA4CEE0CC8}"/>
                    </a:ext>
                  </a:extLst>
                </xdr:cNvPr>
                <xdr:cNvSpPr/>
              </xdr:nvSpPr>
              <xdr:spPr>
                <a:xfrm>
                  <a:off x="2095500" y="1202531"/>
                  <a:ext cx="4655344" cy="1512094"/>
                </a:xfrm>
                <a:prstGeom prst="roundRect">
                  <a:avLst>
                    <a:gd name="adj" fmla="val 4069"/>
                  </a:avLst>
                </a:prstGeom>
                <a:solidFill>
                  <a:schemeClr val="bg1"/>
                </a:solidFill>
                <a:ln>
                  <a:noFill/>
                </a:ln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r>
                    <a:rPr lang="pt-BR" sz="1100" kern="1200"/>
                    <a:t>v</a:t>
                  </a:r>
                </a:p>
              </xdr:txBody>
            </xdr:sp>
            <xdr:sp macro="" textlink="Cálculos!G13">
              <xdr:nvSpPr>
                <xdr:cNvPr id="43" name="Retângulo: Cantos Arredondados 42">
                  <a:extLst>
                    <a:ext uri="{FF2B5EF4-FFF2-40B4-BE49-F238E27FC236}">
                      <a16:creationId xmlns:a16="http://schemas.microsoft.com/office/drawing/2014/main" id="{684D22F4-A309-D6BF-F013-9D6935249026}"/>
                    </a:ext>
                  </a:extLst>
                </xdr:cNvPr>
                <xdr:cNvSpPr/>
              </xdr:nvSpPr>
              <xdr:spPr>
                <a:xfrm>
                  <a:off x="1974357" y="1709739"/>
                  <a:ext cx="4869546" cy="942975"/>
                </a:xfrm>
                <a:prstGeom prst="roundRect">
                  <a:avLst>
                    <a:gd name="adj" fmla="val 4069"/>
                  </a:avLst>
                </a:prstGeom>
                <a:noFill/>
                <a:ln>
                  <a:noFill/>
                </a:ln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ctr"/>
                <a:lstStyle/>
                <a:p>
                  <a:pPr algn="ctr"/>
                  <a:fld id="{3F7942BD-D7D3-4C87-AE38-DC837DE86116}" type="TxLink">
                    <a:rPr lang="en-US" sz="2400" b="1" i="0" u="none" strike="noStrike" kern="1200">
                      <a:solidFill>
                        <a:srgbClr val="000000"/>
                      </a:solidFill>
                      <a:latin typeface="Segoe UI" panose="020B0502040204020203" pitchFamily="34" charset="0"/>
                      <a:ea typeface="Segoe UI Black" panose="020B0A02040204020203" pitchFamily="34" charset="0"/>
                      <a:cs typeface="Segoe UI" panose="020B0502040204020203" pitchFamily="34" charset="0"/>
                    </a:rPr>
                    <a:pPr algn="ctr"/>
                    <a:t> R$ 17.377,00 </a:t>
                  </a:fld>
                  <a:endParaRPr lang="pt-BR" sz="6600" b="1" kern="1200">
                    <a:solidFill>
                      <a:srgbClr val="22C55E"/>
                    </a:solidFill>
                    <a:latin typeface="Segoe UI" panose="020B0502040204020203" pitchFamily="34" charset="0"/>
                    <a:ea typeface="Segoe UI Black" panose="020B0A02040204020203" pitchFamily="34" charset="0"/>
                    <a:cs typeface="Segoe UI" panose="020B0502040204020203" pitchFamily="34" charset="0"/>
                  </a:endParaRPr>
                </a:p>
              </xdr:txBody>
            </xdr:sp>
            <xdr:sp macro="" textlink="">
              <xdr:nvSpPr>
                <xdr:cNvPr id="44" name="Retângulo: Cantos Superiores Arredondados 43">
                  <a:extLst>
                    <a:ext uri="{FF2B5EF4-FFF2-40B4-BE49-F238E27FC236}">
                      <a16:creationId xmlns:a16="http://schemas.microsoft.com/office/drawing/2014/main" id="{A1B560C1-2033-3B2C-3301-F606BA82BB13}"/>
                    </a:ext>
                  </a:extLst>
                </xdr:cNvPr>
                <xdr:cNvSpPr/>
              </xdr:nvSpPr>
              <xdr:spPr>
                <a:xfrm>
                  <a:off x="2095500" y="1143000"/>
                  <a:ext cx="4655344" cy="452437"/>
                </a:xfrm>
                <a:prstGeom prst="round2SameRect">
                  <a:avLst/>
                </a:prstGeom>
                <a:solidFill>
                  <a:schemeClr val="bg2">
                    <a:lumMod val="10000"/>
                  </a:schemeClr>
                </a:solidFill>
                <a:ln>
                  <a:noFill/>
                </a:ln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ctr"/>
                <a:lstStyle/>
                <a:p>
                  <a:pPr algn="ctr"/>
                  <a:r>
                    <a:rPr lang="pt-BR" sz="1100" b="1" kern="1200">
                      <a:solidFill>
                        <a:srgbClr val="E65C35"/>
                      </a:solidFill>
                      <a:latin typeface="Segoe UI" panose="020B0502040204020203" pitchFamily="34" charset="0"/>
                      <a:cs typeface="Segoe UI" panose="020B0502040204020203" pitchFamily="34" charset="0"/>
                    </a:rPr>
                    <a:t>TOTAL VENDAS</a:t>
                  </a:r>
                  <a:r>
                    <a:rPr lang="pt-BR" sz="1100" b="1" kern="1200" baseline="0">
                      <a:solidFill>
                        <a:srgbClr val="E65C35"/>
                      </a:solidFill>
                      <a:latin typeface="Segoe UI" panose="020B0502040204020203" pitchFamily="34" charset="0"/>
                      <a:cs typeface="Segoe UI" panose="020B0502040204020203" pitchFamily="34" charset="0"/>
                    </a:rPr>
                    <a:t> LOJA C</a:t>
                  </a:r>
                  <a:endParaRPr lang="pt-BR" sz="1100" b="1" kern="1200">
                    <a:solidFill>
                      <a:srgbClr val="E65C35"/>
                    </a:solidFill>
                    <a:latin typeface="Segoe UI" panose="020B0502040204020203" pitchFamily="34" charset="0"/>
                    <a:cs typeface="Segoe UI" panose="020B0502040204020203" pitchFamily="34" charset="0"/>
                  </a:endParaRPr>
                </a:p>
              </xdr:txBody>
            </xdr:sp>
          </xdr:grpSp>
          <xdr:grpSp>
            <xdr:nvGrpSpPr>
              <xdr:cNvPr id="45" name="Agrupar 44">
                <a:extLst>
                  <a:ext uri="{FF2B5EF4-FFF2-40B4-BE49-F238E27FC236}">
                    <a16:creationId xmlns:a16="http://schemas.microsoft.com/office/drawing/2014/main" id="{EC0E5D59-B258-482C-B95B-4B4BAB655219}"/>
                  </a:ext>
                </a:extLst>
              </xdr:cNvPr>
              <xdr:cNvGrpSpPr/>
            </xdr:nvGrpSpPr>
            <xdr:grpSpPr>
              <a:xfrm>
                <a:off x="4216749" y="2502274"/>
                <a:ext cx="1785403" cy="1209675"/>
                <a:chOff x="2074295" y="1143000"/>
                <a:chExt cx="4676551" cy="1571625"/>
              </a:xfrm>
            </xdr:grpSpPr>
            <xdr:sp macro="" textlink="">
              <xdr:nvSpPr>
                <xdr:cNvPr id="46" name="Retângulo: Cantos Arredondados 45">
                  <a:extLst>
                    <a:ext uri="{FF2B5EF4-FFF2-40B4-BE49-F238E27FC236}">
                      <a16:creationId xmlns:a16="http://schemas.microsoft.com/office/drawing/2014/main" id="{2A5B75BF-6F4B-4B8D-6320-740B98798F26}"/>
                    </a:ext>
                  </a:extLst>
                </xdr:cNvPr>
                <xdr:cNvSpPr/>
              </xdr:nvSpPr>
              <xdr:spPr>
                <a:xfrm>
                  <a:off x="2076928" y="1202531"/>
                  <a:ext cx="4655344" cy="1512094"/>
                </a:xfrm>
                <a:prstGeom prst="roundRect">
                  <a:avLst>
                    <a:gd name="adj" fmla="val 4069"/>
                  </a:avLst>
                </a:prstGeom>
                <a:solidFill>
                  <a:schemeClr val="bg1"/>
                </a:solidFill>
                <a:ln>
                  <a:noFill/>
                </a:ln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r>
                    <a:rPr lang="pt-BR" sz="1100" kern="1200"/>
                    <a:t>v</a:t>
                  </a:r>
                </a:p>
              </xdr:txBody>
            </xdr:sp>
            <xdr:sp macro="" textlink="Cálculos!G14">
              <xdr:nvSpPr>
                <xdr:cNvPr id="47" name="Retângulo: Cantos Arredondados 46">
                  <a:extLst>
                    <a:ext uri="{FF2B5EF4-FFF2-40B4-BE49-F238E27FC236}">
                      <a16:creationId xmlns:a16="http://schemas.microsoft.com/office/drawing/2014/main" id="{655D5FBE-D299-3DA2-3CD8-0E514DF0F4AC}"/>
                    </a:ext>
                  </a:extLst>
                </xdr:cNvPr>
                <xdr:cNvSpPr/>
              </xdr:nvSpPr>
              <xdr:spPr>
                <a:xfrm>
                  <a:off x="2094183" y="1709739"/>
                  <a:ext cx="4656663" cy="942975"/>
                </a:xfrm>
                <a:prstGeom prst="roundRect">
                  <a:avLst>
                    <a:gd name="adj" fmla="val 4069"/>
                  </a:avLst>
                </a:prstGeom>
                <a:noFill/>
                <a:ln>
                  <a:noFill/>
                </a:ln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ctr"/>
                <a:lstStyle/>
                <a:p>
                  <a:pPr algn="ctr"/>
                  <a:fld id="{46BB709D-9F75-4B63-96A9-2E5EA16F53D9}" type="TxLink">
                    <a:rPr lang="en-US" sz="2400" b="1" i="0" u="none" strike="noStrike" kern="1200">
                      <a:solidFill>
                        <a:srgbClr val="000000"/>
                      </a:solidFill>
                      <a:latin typeface="Segoe UI" panose="020B0502040204020203" pitchFamily="34" charset="0"/>
                      <a:ea typeface="Segoe UI Black" panose="020B0A02040204020203" pitchFamily="34" charset="0"/>
                      <a:cs typeface="Segoe UI" panose="020B0502040204020203" pitchFamily="34" charset="0"/>
                    </a:rPr>
                    <a:pPr algn="ctr"/>
                    <a:t> R$ 44.808,00 </a:t>
                  </a:fld>
                  <a:endParaRPr lang="pt-BR" sz="6600" b="1" kern="1200">
                    <a:solidFill>
                      <a:srgbClr val="22C55E"/>
                    </a:solidFill>
                    <a:latin typeface="Segoe UI" panose="020B0502040204020203" pitchFamily="34" charset="0"/>
                    <a:ea typeface="Segoe UI Black" panose="020B0A02040204020203" pitchFamily="34" charset="0"/>
                    <a:cs typeface="Segoe UI" panose="020B0502040204020203" pitchFamily="34" charset="0"/>
                  </a:endParaRPr>
                </a:p>
              </xdr:txBody>
            </xdr:sp>
            <xdr:sp macro="" textlink="">
              <xdr:nvSpPr>
                <xdr:cNvPr id="48" name="Retângulo: Cantos Superiores Arredondados 47">
                  <a:extLst>
                    <a:ext uri="{FF2B5EF4-FFF2-40B4-BE49-F238E27FC236}">
                      <a16:creationId xmlns:a16="http://schemas.microsoft.com/office/drawing/2014/main" id="{D8D7E3B9-1906-832F-0048-2A3D172BD415}"/>
                    </a:ext>
                  </a:extLst>
                </xdr:cNvPr>
                <xdr:cNvSpPr/>
              </xdr:nvSpPr>
              <xdr:spPr>
                <a:xfrm>
                  <a:off x="2074295" y="1143000"/>
                  <a:ext cx="4676549" cy="452437"/>
                </a:xfrm>
                <a:prstGeom prst="round2SameRect">
                  <a:avLst/>
                </a:prstGeom>
                <a:solidFill>
                  <a:schemeClr val="bg2">
                    <a:lumMod val="10000"/>
                  </a:schemeClr>
                </a:solidFill>
                <a:ln>
                  <a:noFill/>
                </a:ln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ctr"/>
                <a:lstStyle/>
                <a:p>
                  <a:pPr algn="ctr"/>
                  <a:r>
                    <a:rPr lang="pt-BR" sz="1100" b="1" kern="1200">
                      <a:solidFill>
                        <a:srgbClr val="E65C35"/>
                      </a:solidFill>
                      <a:latin typeface="Segoe UI" panose="020B0502040204020203" pitchFamily="34" charset="0"/>
                      <a:cs typeface="Segoe UI" panose="020B0502040204020203" pitchFamily="34" charset="0"/>
                    </a:rPr>
                    <a:t>TOTAL</a:t>
                  </a:r>
                  <a:r>
                    <a:rPr lang="pt-BR" sz="1100" b="1" kern="1200" baseline="0">
                      <a:solidFill>
                        <a:srgbClr val="E65C35"/>
                      </a:solidFill>
                      <a:latin typeface="Segoe UI" panose="020B0502040204020203" pitchFamily="34" charset="0"/>
                      <a:cs typeface="Segoe UI" panose="020B0502040204020203" pitchFamily="34" charset="0"/>
                    </a:rPr>
                    <a:t> GERAL</a:t>
                  </a:r>
                  <a:endParaRPr lang="pt-BR" sz="1100" b="1" kern="1200">
                    <a:solidFill>
                      <a:srgbClr val="E65C35"/>
                    </a:solidFill>
                    <a:latin typeface="Segoe UI" panose="020B0502040204020203" pitchFamily="34" charset="0"/>
                    <a:cs typeface="Segoe UI" panose="020B0502040204020203" pitchFamily="34" charset="0"/>
                  </a:endParaRPr>
                </a:p>
              </xdr:txBody>
            </xdr:sp>
          </xdr:grpSp>
        </xdr:grpSp>
        <xdr:grpSp>
          <xdr:nvGrpSpPr>
            <xdr:cNvPr id="80" name="Agrupar 79">
              <a:extLst>
                <a:ext uri="{FF2B5EF4-FFF2-40B4-BE49-F238E27FC236}">
                  <a16:creationId xmlns:a16="http://schemas.microsoft.com/office/drawing/2014/main" id="{0A409350-ED21-47E7-AAF1-98ABD47417BF}"/>
                </a:ext>
              </a:extLst>
            </xdr:cNvPr>
            <xdr:cNvGrpSpPr/>
          </xdr:nvGrpSpPr>
          <xdr:grpSpPr>
            <a:xfrm>
              <a:off x="11447930" y="967068"/>
              <a:ext cx="8942293" cy="2748243"/>
              <a:chOff x="2229947" y="1130113"/>
              <a:chExt cx="3772205" cy="2581836"/>
            </a:xfrm>
          </xdr:grpSpPr>
          <xdr:grpSp>
            <xdr:nvGrpSpPr>
              <xdr:cNvPr id="81" name="Agrupar 80">
                <a:extLst>
                  <a:ext uri="{FF2B5EF4-FFF2-40B4-BE49-F238E27FC236}">
                    <a16:creationId xmlns:a16="http://schemas.microsoft.com/office/drawing/2014/main" id="{888B971A-B187-09DD-8F1A-FAC99EBBE178}"/>
                  </a:ext>
                </a:extLst>
              </xdr:cNvPr>
              <xdr:cNvGrpSpPr/>
            </xdr:nvGrpSpPr>
            <xdr:grpSpPr>
              <a:xfrm>
                <a:off x="2275069" y="1130113"/>
                <a:ext cx="1778380" cy="1210236"/>
                <a:chOff x="2092549" y="1143000"/>
                <a:chExt cx="4658295" cy="1571625"/>
              </a:xfrm>
            </xdr:grpSpPr>
            <xdr:sp macro="" textlink="">
              <xdr:nvSpPr>
                <xdr:cNvPr id="94" name="Retângulo: Cantos Arredondados 93">
                  <a:extLst>
                    <a:ext uri="{FF2B5EF4-FFF2-40B4-BE49-F238E27FC236}">
                      <a16:creationId xmlns:a16="http://schemas.microsoft.com/office/drawing/2014/main" id="{7CB9D05C-D874-C401-E941-3D9D3FF24CD8}"/>
                    </a:ext>
                  </a:extLst>
                </xdr:cNvPr>
                <xdr:cNvSpPr/>
              </xdr:nvSpPr>
              <xdr:spPr>
                <a:xfrm>
                  <a:off x="2095500" y="1202531"/>
                  <a:ext cx="4655344" cy="1512094"/>
                </a:xfrm>
                <a:prstGeom prst="roundRect">
                  <a:avLst>
                    <a:gd name="adj" fmla="val 4069"/>
                  </a:avLst>
                </a:prstGeom>
                <a:solidFill>
                  <a:schemeClr val="bg1"/>
                </a:solidFill>
                <a:ln>
                  <a:noFill/>
                </a:ln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r>
                    <a:rPr lang="pt-BR" sz="1100" kern="1200"/>
                    <a:t>v</a:t>
                  </a:r>
                </a:p>
              </xdr:txBody>
            </xdr:sp>
            <xdr:sp macro="" textlink="Cálculos!G28">
              <xdr:nvSpPr>
                <xdr:cNvPr id="95" name="Retângulo: Cantos Arredondados 94">
                  <a:extLst>
                    <a:ext uri="{FF2B5EF4-FFF2-40B4-BE49-F238E27FC236}">
                      <a16:creationId xmlns:a16="http://schemas.microsoft.com/office/drawing/2014/main" id="{8BB2DBFE-33C5-96D2-71E9-BDE8238F1AC5}"/>
                    </a:ext>
                  </a:extLst>
                </xdr:cNvPr>
                <xdr:cNvSpPr/>
              </xdr:nvSpPr>
              <xdr:spPr>
                <a:xfrm>
                  <a:off x="2092549" y="1709739"/>
                  <a:ext cx="4609524" cy="942975"/>
                </a:xfrm>
                <a:prstGeom prst="roundRect">
                  <a:avLst>
                    <a:gd name="adj" fmla="val 4069"/>
                  </a:avLst>
                </a:prstGeom>
                <a:noFill/>
                <a:ln>
                  <a:noFill/>
                </a:ln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ctr"/>
                <a:lstStyle/>
                <a:p>
                  <a:pPr algn="ctr"/>
                  <a:fld id="{6BBA76BB-7609-43BF-B740-4C507A3F4C9B}" type="TxLink">
                    <a:rPr lang="en-US" sz="2400" b="1" i="0" u="none" strike="noStrike" kern="1200">
                      <a:solidFill>
                        <a:srgbClr val="000000"/>
                      </a:solidFill>
                      <a:latin typeface="Segoe UI" panose="020B0502040204020203" pitchFamily="34" charset="0"/>
                      <a:ea typeface="Segoe UI Black" panose="020B0A02040204020203" pitchFamily="34" charset="0"/>
                      <a:cs typeface="Segoe UI" panose="020B0502040204020203" pitchFamily="34" charset="0"/>
                    </a:rPr>
                    <a:pPr algn="ctr"/>
                    <a:t>74</a:t>
                  </a:fld>
                  <a:endParaRPr lang="pt-BR" sz="13800" b="1" kern="1200">
                    <a:solidFill>
                      <a:srgbClr val="22C55E"/>
                    </a:solidFill>
                    <a:latin typeface="Segoe UI" panose="020B0502040204020203" pitchFamily="34" charset="0"/>
                    <a:ea typeface="Segoe UI Black" panose="020B0A02040204020203" pitchFamily="34" charset="0"/>
                    <a:cs typeface="Segoe UI" panose="020B0502040204020203" pitchFamily="34" charset="0"/>
                  </a:endParaRPr>
                </a:p>
              </xdr:txBody>
            </xdr:sp>
            <xdr:sp macro="" textlink="">
              <xdr:nvSpPr>
                <xdr:cNvPr id="96" name="Retângulo: Cantos Superiores Arredondados 95">
                  <a:extLst>
                    <a:ext uri="{FF2B5EF4-FFF2-40B4-BE49-F238E27FC236}">
                      <a16:creationId xmlns:a16="http://schemas.microsoft.com/office/drawing/2014/main" id="{A44C373E-E3BE-76B0-6962-8D72526C54F4}"/>
                    </a:ext>
                  </a:extLst>
                </xdr:cNvPr>
                <xdr:cNvSpPr/>
              </xdr:nvSpPr>
              <xdr:spPr>
                <a:xfrm>
                  <a:off x="2095500" y="1143000"/>
                  <a:ext cx="4655344" cy="452437"/>
                </a:xfrm>
                <a:prstGeom prst="round2SameRect">
                  <a:avLst/>
                </a:prstGeom>
                <a:solidFill>
                  <a:schemeClr val="bg2">
                    <a:lumMod val="10000"/>
                  </a:schemeClr>
                </a:solidFill>
                <a:ln>
                  <a:noFill/>
                </a:ln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ctr"/>
                <a:lstStyle/>
                <a:p>
                  <a:pPr algn="ctr"/>
                  <a:r>
                    <a:rPr lang="pt-BR" sz="1100" b="1" kern="1200">
                      <a:solidFill>
                        <a:srgbClr val="E65C35"/>
                      </a:solidFill>
                      <a:latin typeface="Segoe UI" panose="020B0502040204020203" pitchFamily="34" charset="0"/>
                      <a:cs typeface="Segoe UI" panose="020B0502040204020203" pitchFamily="34" charset="0"/>
                    </a:rPr>
                    <a:t>QUANTITATIVO</a:t>
                  </a:r>
                  <a:r>
                    <a:rPr lang="pt-BR" sz="1100" b="1" kern="1200" baseline="0">
                      <a:solidFill>
                        <a:srgbClr val="E65C35"/>
                      </a:solidFill>
                      <a:latin typeface="Segoe UI" panose="020B0502040204020203" pitchFamily="34" charset="0"/>
                      <a:cs typeface="Segoe UI" panose="020B0502040204020203" pitchFamily="34" charset="0"/>
                    </a:rPr>
                    <a:t> DE VENDAS</a:t>
                  </a:r>
                  <a:endParaRPr lang="pt-BR" sz="1100" b="1" kern="1200">
                    <a:solidFill>
                      <a:srgbClr val="E65C35"/>
                    </a:solidFill>
                    <a:latin typeface="Segoe UI" panose="020B0502040204020203" pitchFamily="34" charset="0"/>
                    <a:cs typeface="Segoe UI" panose="020B0502040204020203" pitchFamily="34" charset="0"/>
                  </a:endParaRPr>
                </a:p>
              </xdr:txBody>
            </xdr:sp>
          </xdr:grpSp>
          <xdr:grpSp>
            <xdr:nvGrpSpPr>
              <xdr:cNvPr id="82" name="Agrupar 81">
                <a:extLst>
                  <a:ext uri="{FF2B5EF4-FFF2-40B4-BE49-F238E27FC236}">
                    <a16:creationId xmlns:a16="http://schemas.microsoft.com/office/drawing/2014/main" id="{4033806A-077E-ED9C-CDCB-E1D3EA856B32}"/>
                  </a:ext>
                </a:extLst>
              </xdr:cNvPr>
              <xdr:cNvGrpSpPr/>
            </xdr:nvGrpSpPr>
            <xdr:grpSpPr>
              <a:xfrm>
                <a:off x="4224898" y="1130113"/>
                <a:ext cx="1777253" cy="1210236"/>
                <a:chOff x="2095500" y="1143000"/>
                <a:chExt cx="4655344" cy="1571625"/>
              </a:xfrm>
            </xdr:grpSpPr>
            <xdr:sp macro="" textlink="">
              <xdr:nvSpPr>
                <xdr:cNvPr id="91" name="Retângulo: Cantos Arredondados 90">
                  <a:extLst>
                    <a:ext uri="{FF2B5EF4-FFF2-40B4-BE49-F238E27FC236}">
                      <a16:creationId xmlns:a16="http://schemas.microsoft.com/office/drawing/2014/main" id="{2722EC6A-7ED8-C3A8-DA59-2B6EAB5A5E1B}"/>
                    </a:ext>
                  </a:extLst>
                </xdr:cNvPr>
                <xdr:cNvSpPr/>
              </xdr:nvSpPr>
              <xdr:spPr>
                <a:xfrm>
                  <a:off x="2095500" y="1202531"/>
                  <a:ext cx="4655344" cy="1512094"/>
                </a:xfrm>
                <a:prstGeom prst="roundRect">
                  <a:avLst>
                    <a:gd name="adj" fmla="val 4069"/>
                  </a:avLst>
                </a:prstGeom>
                <a:solidFill>
                  <a:schemeClr val="bg1"/>
                </a:solidFill>
                <a:ln>
                  <a:noFill/>
                </a:ln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r>
                    <a:rPr lang="pt-BR" sz="1100" kern="1200"/>
                    <a:t>v</a:t>
                  </a:r>
                </a:p>
              </xdr:txBody>
            </xdr:sp>
            <xdr:sp macro="" textlink="Cálculos!I5">
              <xdr:nvSpPr>
                <xdr:cNvPr id="92" name="Retângulo: Cantos Arredondados 91">
                  <a:extLst>
                    <a:ext uri="{FF2B5EF4-FFF2-40B4-BE49-F238E27FC236}">
                      <a16:creationId xmlns:a16="http://schemas.microsoft.com/office/drawing/2014/main" id="{9EDF1F06-D7BF-4C40-C0B9-FBD7F8B6DBC5}"/>
                    </a:ext>
                  </a:extLst>
                </xdr:cNvPr>
                <xdr:cNvSpPr/>
              </xdr:nvSpPr>
              <xdr:spPr>
                <a:xfrm>
                  <a:off x="2117683" y="1709739"/>
                  <a:ext cx="4609526" cy="942975"/>
                </a:xfrm>
                <a:prstGeom prst="roundRect">
                  <a:avLst>
                    <a:gd name="adj" fmla="val 4069"/>
                  </a:avLst>
                </a:prstGeom>
                <a:noFill/>
                <a:ln>
                  <a:noFill/>
                </a:ln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ctr"/>
                <a:lstStyle/>
                <a:p>
                  <a:pPr algn="ctr"/>
                  <a:fld id="{6E1D8B97-E25F-4892-864C-3DB5F0D34E20}" type="TxLink">
                    <a:rPr lang="en-US" sz="2400" b="1" i="0" u="none" strike="noStrike" kern="1200">
                      <a:solidFill>
                        <a:srgbClr val="000000"/>
                      </a:solidFill>
                      <a:latin typeface="Segoe UI" panose="020B0502040204020203" pitchFamily="34" charset="0"/>
                      <a:ea typeface="Segoe UI Black" panose="020B0A02040204020203" pitchFamily="34" charset="0"/>
                      <a:cs typeface="Segoe UI" panose="020B0502040204020203" pitchFamily="34" charset="0"/>
                    </a:rPr>
                    <a:pPr algn="ctr"/>
                    <a:t>31</a:t>
                  </a:fld>
                  <a:endParaRPr lang="pt-BR" sz="13800" b="1" kern="1200">
                    <a:solidFill>
                      <a:srgbClr val="22C55E"/>
                    </a:solidFill>
                    <a:latin typeface="Segoe UI" panose="020B0502040204020203" pitchFamily="34" charset="0"/>
                    <a:ea typeface="Segoe UI Black" panose="020B0A02040204020203" pitchFamily="34" charset="0"/>
                    <a:cs typeface="Segoe UI" panose="020B0502040204020203" pitchFamily="34" charset="0"/>
                  </a:endParaRPr>
                </a:p>
              </xdr:txBody>
            </xdr:sp>
            <xdr:sp macro="" textlink="">
              <xdr:nvSpPr>
                <xdr:cNvPr id="93" name="Retângulo: Cantos Superiores Arredondados 92">
                  <a:extLst>
                    <a:ext uri="{FF2B5EF4-FFF2-40B4-BE49-F238E27FC236}">
                      <a16:creationId xmlns:a16="http://schemas.microsoft.com/office/drawing/2014/main" id="{B2C2D3C6-E7F3-5B87-29CC-36A1E1B02F10}"/>
                    </a:ext>
                  </a:extLst>
                </xdr:cNvPr>
                <xdr:cNvSpPr/>
              </xdr:nvSpPr>
              <xdr:spPr>
                <a:xfrm>
                  <a:off x="2095500" y="1143000"/>
                  <a:ext cx="4655344" cy="452437"/>
                </a:xfrm>
                <a:prstGeom prst="round2SameRect">
                  <a:avLst/>
                </a:prstGeom>
                <a:solidFill>
                  <a:schemeClr val="bg2">
                    <a:lumMod val="10000"/>
                  </a:schemeClr>
                </a:solidFill>
                <a:ln>
                  <a:noFill/>
                </a:ln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ctr"/>
                <a:lstStyle/>
                <a:p>
                  <a:pPr algn="ctr"/>
                  <a:r>
                    <a:rPr lang="pt-BR" sz="1100" b="1" kern="1200">
                      <a:solidFill>
                        <a:srgbClr val="E65C35"/>
                      </a:solidFill>
                      <a:latin typeface="Segoe UI" panose="020B0502040204020203" pitchFamily="34" charset="0"/>
                      <a:cs typeface="Segoe UI" panose="020B0502040204020203" pitchFamily="34" charset="0"/>
                    </a:rPr>
                    <a:t>MÉDIA DE IDADE</a:t>
                  </a:r>
                  <a:r>
                    <a:rPr lang="pt-BR" sz="1100" b="1" kern="1200" baseline="0">
                      <a:solidFill>
                        <a:srgbClr val="E65C35"/>
                      </a:solidFill>
                      <a:latin typeface="Segoe UI" panose="020B0502040204020203" pitchFamily="34" charset="0"/>
                      <a:cs typeface="Segoe UI" panose="020B0502040204020203" pitchFamily="34" charset="0"/>
                    </a:rPr>
                    <a:t> - MASCULINO</a:t>
                  </a:r>
                  <a:endParaRPr lang="pt-BR" sz="1100" b="1" kern="1200">
                    <a:solidFill>
                      <a:srgbClr val="E65C35"/>
                    </a:solidFill>
                    <a:latin typeface="Segoe UI" panose="020B0502040204020203" pitchFamily="34" charset="0"/>
                    <a:cs typeface="Segoe UI" panose="020B0502040204020203" pitchFamily="34" charset="0"/>
                  </a:endParaRPr>
                </a:p>
              </xdr:txBody>
            </xdr:sp>
          </xdr:grpSp>
          <xdr:grpSp>
            <xdr:nvGrpSpPr>
              <xdr:cNvPr id="83" name="Agrupar 82">
                <a:extLst>
                  <a:ext uri="{FF2B5EF4-FFF2-40B4-BE49-F238E27FC236}">
                    <a16:creationId xmlns:a16="http://schemas.microsoft.com/office/drawing/2014/main" id="{364C7496-966E-B367-A306-243240DD010A}"/>
                  </a:ext>
                </a:extLst>
              </xdr:cNvPr>
              <xdr:cNvGrpSpPr/>
            </xdr:nvGrpSpPr>
            <xdr:grpSpPr>
              <a:xfrm>
                <a:off x="2229947" y="2502274"/>
                <a:ext cx="1859028" cy="1209675"/>
                <a:chOff x="1974357" y="1143000"/>
                <a:chExt cx="4869546" cy="1571625"/>
              </a:xfrm>
            </xdr:grpSpPr>
            <xdr:sp macro="" textlink="">
              <xdr:nvSpPr>
                <xdr:cNvPr id="88" name="Retângulo: Cantos Arredondados 87">
                  <a:extLst>
                    <a:ext uri="{FF2B5EF4-FFF2-40B4-BE49-F238E27FC236}">
                      <a16:creationId xmlns:a16="http://schemas.microsoft.com/office/drawing/2014/main" id="{C5396055-3B22-EB08-8F7D-659739F4E7BA}"/>
                    </a:ext>
                  </a:extLst>
                </xdr:cNvPr>
                <xdr:cNvSpPr/>
              </xdr:nvSpPr>
              <xdr:spPr>
                <a:xfrm>
                  <a:off x="2095500" y="1202531"/>
                  <a:ext cx="4655344" cy="1512094"/>
                </a:xfrm>
                <a:prstGeom prst="roundRect">
                  <a:avLst>
                    <a:gd name="adj" fmla="val 4069"/>
                  </a:avLst>
                </a:prstGeom>
                <a:solidFill>
                  <a:schemeClr val="bg1"/>
                </a:solidFill>
                <a:ln>
                  <a:noFill/>
                </a:ln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r>
                    <a:rPr lang="pt-BR" sz="1100" kern="1200"/>
                    <a:t>v</a:t>
                  </a:r>
                </a:p>
              </xdr:txBody>
            </xdr:sp>
            <xdr:sp macro="" textlink="Cálculos!P16">
              <xdr:nvSpPr>
                <xdr:cNvPr id="89" name="Retângulo: Cantos Arredondados 88">
                  <a:extLst>
                    <a:ext uri="{FF2B5EF4-FFF2-40B4-BE49-F238E27FC236}">
                      <a16:creationId xmlns:a16="http://schemas.microsoft.com/office/drawing/2014/main" id="{55F86268-73C5-DDA2-3ABA-DF4D2542FB68}"/>
                    </a:ext>
                  </a:extLst>
                </xdr:cNvPr>
                <xdr:cNvSpPr/>
              </xdr:nvSpPr>
              <xdr:spPr>
                <a:xfrm>
                  <a:off x="1974357" y="1709739"/>
                  <a:ext cx="4869546" cy="942975"/>
                </a:xfrm>
                <a:prstGeom prst="roundRect">
                  <a:avLst>
                    <a:gd name="adj" fmla="val 4069"/>
                  </a:avLst>
                </a:prstGeom>
                <a:noFill/>
                <a:ln>
                  <a:noFill/>
                </a:ln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ctr"/>
                <a:lstStyle/>
                <a:p>
                  <a:pPr algn="ctr"/>
                  <a:fld id="{59610B2D-4ADA-40A4-99B7-AD711D744AC3}" type="TxLink">
                    <a:rPr lang="en-US" sz="2400" b="1" i="0" u="none" strike="noStrike" kern="1200">
                      <a:solidFill>
                        <a:srgbClr val="000000"/>
                      </a:solidFill>
                      <a:latin typeface="Segoe UI" panose="020B0502040204020203" pitchFamily="34" charset="0"/>
                      <a:ea typeface="Segoe UI Black" panose="020B0A02040204020203" pitchFamily="34" charset="0"/>
                      <a:cs typeface="Segoe UI" panose="020B0502040204020203" pitchFamily="34" charset="0"/>
                    </a:rPr>
                    <a:pPr algn="ctr"/>
                    <a:t>Nike Joyride</a:t>
                  </a:fld>
                  <a:endParaRPr lang="pt-BR" sz="13800" b="1" kern="1200">
                    <a:solidFill>
                      <a:srgbClr val="22C55E"/>
                    </a:solidFill>
                    <a:latin typeface="Segoe UI" panose="020B0502040204020203" pitchFamily="34" charset="0"/>
                    <a:ea typeface="Segoe UI Black" panose="020B0A02040204020203" pitchFamily="34" charset="0"/>
                    <a:cs typeface="Segoe UI" panose="020B0502040204020203" pitchFamily="34" charset="0"/>
                  </a:endParaRPr>
                </a:p>
              </xdr:txBody>
            </xdr:sp>
            <xdr:sp macro="" textlink="">
              <xdr:nvSpPr>
                <xdr:cNvPr id="90" name="Retângulo: Cantos Superiores Arredondados 89">
                  <a:extLst>
                    <a:ext uri="{FF2B5EF4-FFF2-40B4-BE49-F238E27FC236}">
                      <a16:creationId xmlns:a16="http://schemas.microsoft.com/office/drawing/2014/main" id="{A1AFF522-6FDD-16B9-81BB-4D0637B53CC1}"/>
                    </a:ext>
                  </a:extLst>
                </xdr:cNvPr>
                <xdr:cNvSpPr/>
              </xdr:nvSpPr>
              <xdr:spPr>
                <a:xfrm>
                  <a:off x="2095500" y="1143000"/>
                  <a:ext cx="4655344" cy="452437"/>
                </a:xfrm>
                <a:prstGeom prst="round2SameRect">
                  <a:avLst/>
                </a:prstGeom>
                <a:solidFill>
                  <a:schemeClr val="bg2">
                    <a:lumMod val="10000"/>
                  </a:schemeClr>
                </a:solidFill>
                <a:ln>
                  <a:noFill/>
                </a:ln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ctr"/>
                <a:lstStyle/>
                <a:p>
                  <a:pPr algn="ctr"/>
                  <a:r>
                    <a:rPr lang="pt-BR" sz="1100" b="1" kern="1200">
                      <a:solidFill>
                        <a:srgbClr val="E65C35"/>
                      </a:solidFill>
                      <a:latin typeface="Segoe UI" panose="020B0502040204020203" pitchFamily="34" charset="0"/>
                      <a:cs typeface="Segoe UI" panose="020B0502040204020203" pitchFamily="34" charset="0"/>
                    </a:rPr>
                    <a:t>MODELO MAIS VENDIDO NO MÊS</a:t>
                  </a:r>
                </a:p>
              </xdr:txBody>
            </xdr:sp>
          </xdr:grpSp>
          <xdr:grpSp>
            <xdr:nvGrpSpPr>
              <xdr:cNvPr id="84" name="Agrupar 83">
                <a:extLst>
                  <a:ext uri="{FF2B5EF4-FFF2-40B4-BE49-F238E27FC236}">
                    <a16:creationId xmlns:a16="http://schemas.microsoft.com/office/drawing/2014/main" id="{AE21485B-DC27-89D7-2B43-0B5F36052279}"/>
                  </a:ext>
                </a:extLst>
              </xdr:cNvPr>
              <xdr:cNvGrpSpPr/>
            </xdr:nvGrpSpPr>
            <xdr:grpSpPr>
              <a:xfrm>
                <a:off x="4216523" y="2502274"/>
                <a:ext cx="1785629" cy="1209675"/>
                <a:chOff x="2073703" y="1143000"/>
                <a:chExt cx="4677143" cy="1571625"/>
              </a:xfrm>
            </xdr:grpSpPr>
            <xdr:sp macro="" textlink="">
              <xdr:nvSpPr>
                <xdr:cNvPr id="85" name="Retângulo: Cantos Arredondados 84">
                  <a:extLst>
                    <a:ext uri="{FF2B5EF4-FFF2-40B4-BE49-F238E27FC236}">
                      <a16:creationId xmlns:a16="http://schemas.microsoft.com/office/drawing/2014/main" id="{89FD856F-B475-F21B-132F-9C85388E1A18}"/>
                    </a:ext>
                  </a:extLst>
                </xdr:cNvPr>
                <xdr:cNvSpPr/>
              </xdr:nvSpPr>
              <xdr:spPr>
                <a:xfrm>
                  <a:off x="2076928" y="1202531"/>
                  <a:ext cx="4655344" cy="1512094"/>
                </a:xfrm>
                <a:prstGeom prst="roundRect">
                  <a:avLst>
                    <a:gd name="adj" fmla="val 4069"/>
                  </a:avLst>
                </a:prstGeom>
                <a:solidFill>
                  <a:schemeClr val="bg1"/>
                </a:solidFill>
                <a:ln>
                  <a:noFill/>
                </a:ln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r>
                    <a:rPr lang="pt-BR" sz="1100" kern="1200"/>
                    <a:t>v</a:t>
                  </a:r>
                </a:p>
              </xdr:txBody>
            </xdr:sp>
            <xdr:sp macro="" textlink="Cálculos!J5">
              <xdr:nvSpPr>
                <xdr:cNvPr id="86" name="Retângulo: Cantos Arredondados 85">
                  <a:extLst>
                    <a:ext uri="{FF2B5EF4-FFF2-40B4-BE49-F238E27FC236}">
                      <a16:creationId xmlns:a16="http://schemas.microsoft.com/office/drawing/2014/main" id="{2E99780F-1B09-65E6-90D3-2ADAEB633710}"/>
                    </a:ext>
                  </a:extLst>
                </xdr:cNvPr>
                <xdr:cNvSpPr/>
              </xdr:nvSpPr>
              <xdr:spPr>
                <a:xfrm>
                  <a:off x="2094183" y="1709739"/>
                  <a:ext cx="4656663" cy="942975"/>
                </a:xfrm>
                <a:prstGeom prst="roundRect">
                  <a:avLst>
                    <a:gd name="adj" fmla="val 4069"/>
                  </a:avLst>
                </a:prstGeom>
                <a:noFill/>
                <a:ln>
                  <a:noFill/>
                </a:ln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ctr"/>
                <a:lstStyle/>
                <a:p>
                  <a:pPr algn="ctr"/>
                  <a:fld id="{4F252987-55AB-4314-8497-6EC74B130C4C}" type="TxLink">
                    <a:rPr lang="en-US" sz="2400" b="1" i="0" u="none" strike="noStrike" kern="1200">
                      <a:solidFill>
                        <a:srgbClr val="000000"/>
                      </a:solidFill>
                      <a:latin typeface="Segoe UI" panose="020B0502040204020203" pitchFamily="34" charset="0"/>
                      <a:ea typeface="Segoe UI Black" panose="020B0A02040204020203" pitchFamily="34" charset="0"/>
                      <a:cs typeface="Segoe UI" panose="020B0502040204020203" pitchFamily="34" charset="0"/>
                    </a:rPr>
                    <a:pPr algn="ctr"/>
                    <a:t>28</a:t>
                  </a:fld>
                  <a:endParaRPr lang="pt-BR" sz="13800" b="1" kern="1200">
                    <a:solidFill>
                      <a:srgbClr val="22C55E"/>
                    </a:solidFill>
                    <a:latin typeface="Segoe UI" panose="020B0502040204020203" pitchFamily="34" charset="0"/>
                    <a:ea typeface="Segoe UI Black" panose="020B0A02040204020203" pitchFamily="34" charset="0"/>
                    <a:cs typeface="Segoe UI" panose="020B0502040204020203" pitchFamily="34" charset="0"/>
                  </a:endParaRPr>
                </a:p>
              </xdr:txBody>
            </xdr:sp>
            <xdr:sp macro="" textlink="">
              <xdr:nvSpPr>
                <xdr:cNvPr id="87" name="Retângulo: Cantos Superiores Arredondados 86">
                  <a:extLst>
                    <a:ext uri="{FF2B5EF4-FFF2-40B4-BE49-F238E27FC236}">
                      <a16:creationId xmlns:a16="http://schemas.microsoft.com/office/drawing/2014/main" id="{D25A5481-9F0C-29ED-BAB5-C7DFE1989FC4}"/>
                    </a:ext>
                  </a:extLst>
                </xdr:cNvPr>
                <xdr:cNvSpPr/>
              </xdr:nvSpPr>
              <xdr:spPr>
                <a:xfrm>
                  <a:off x="2073703" y="1143000"/>
                  <a:ext cx="4677141" cy="452437"/>
                </a:xfrm>
                <a:prstGeom prst="round2SameRect">
                  <a:avLst/>
                </a:prstGeom>
                <a:solidFill>
                  <a:schemeClr val="bg2">
                    <a:lumMod val="10000"/>
                  </a:schemeClr>
                </a:solidFill>
                <a:ln>
                  <a:noFill/>
                </a:ln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ctr"/>
                <a:lstStyle/>
                <a:p>
                  <a:pPr algn="ctr"/>
                  <a:r>
                    <a:rPr lang="pt-BR" sz="1100" b="1" kern="1200">
                      <a:solidFill>
                        <a:srgbClr val="E65C35"/>
                      </a:solidFill>
                      <a:latin typeface="Segoe UI" panose="020B0502040204020203" pitchFamily="34" charset="0"/>
                      <a:cs typeface="Segoe UI" panose="020B0502040204020203" pitchFamily="34" charset="0"/>
                    </a:rPr>
                    <a:t>MÉDIA DE IDADE - FEMININO</a:t>
                  </a:r>
                </a:p>
              </xdr:txBody>
            </xdr:sp>
          </xdr:grpSp>
        </xdr:grpSp>
      </xdr:grpSp>
    </xdr:grpSp>
    <xdr:clientData/>
  </xdr:twoCellAnchor>
  <xdr:twoCellAnchor editAs="absolute">
    <xdr:from>
      <xdr:col>0</xdr:col>
      <xdr:colOff>134471</xdr:colOff>
      <xdr:row>12</xdr:row>
      <xdr:rowOff>11207</xdr:rowOff>
    </xdr:from>
    <xdr:to>
      <xdr:col>0</xdr:col>
      <xdr:colOff>1712900</xdr:colOff>
      <xdr:row>13</xdr:row>
      <xdr:rowOff>50107</xdr:rowOff>
    </xdr:to>
    <xdr:sp macro="" textlink="">
      <xdr:nvSpPr>
        <xdr:cNvPr id="99" name="Retângulo 98">
          <a:extLst>
            <a:ext uri="{FF2B5EF4-FFF2-40B4-BE49-F238E27FC236}">
              <a16:creationId xmlns:a16="http://schemas.microsoft.com/office/drawing/2014/main" id="{6DAA4AC1-55BC-458B-95D6-9D818313B57C}"/>
            </a:ext>
          </a:extLst>
        </xdr:cNvPr>
        <xdr:cNvSpPr/>
      </xdr:nvSpPr>
      <xdr:spPr>
        <a:xfrm>
          <a:off x="134471" y="2151531"/>
          <a:ext cx="1578429" cy="2294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400" b="1" kern="1200"/>
            <a:t>Bem vinda, Lidiane</a:t>
          </a:r>
        </a:p>
      </xdr:txBody>
    </xdr:sp>
    <xdr:clientData/>
  </xdr:twoCellAnchor>
  <xdr:twoCellAnchor editAs="oneCell">
    <xdr:from>
      <xdr:col>0</xdr:col>
      <xdr:colOff>391406</xdr:colOff>
      <xdr:row>5</xdr:row>
      <xdr:rowOff>78440</xdr:rowOff>
    </xdr:from>
    <xdr:to>
      <xdr:col>0</xdr:col>
      <xdr:colOff>1455965</xdr:colOff>
      <xdr:row>11</xdr:row>
      <xdr:rowOff>179293</xdr:rowOff>
    </xdr:to>
    <xdr:pic>
      <xdr:nvPicPr>
        <xdr:cNvPr id="101" name="Imagem 100">
          <a:extLst>
            <a:ext uri="{FF2B5EF4-FFF2-40B4-BE49-F238E27FC236}">
              <a16:creationId xmlns:a16="http://schemas.microsoft.com/office/drawing/2014/main" id="{293B4A1B-54B1-909F-53B8-D5043D7E39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1406" y="1064558"/>
          <a:ext cx="1064559" cy="1064559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iel Vieira Guimarães" refreshedDate="45924.908853356479" createdVersion="8" refreshedVersion="8" minRefreshableVersion="3" recordCount="160" xr:uid="{95B88C29-5925-41D2-A3D6-34EDE6E750E5}">
  <cacheSource type="worksheet">
    <worksheetSource name="Tabela1"/>
  </cacheSource>
  <cacheFields count="12">
    <cacheField name="Data da Venda" numFmtId="14">
      <sharedItems containsDate="1" containsMixedTypes="1" minDate="2023-12-01T00:00:00" maxDate="2024-01-31T00:00:00"/>
    </cacheField>
    <cacheField name="Loja de Venda" numFmtId="0">
      <sharedItems count="3">
        <s v="Loja A"/>
        <s v="Loja B"/>
        <s v="Loja C"/>
      </sharedItems>
    </cacheField>
    <cacheField name="Modelo do Tênis" numFmtId="0">
      <sharedItems count="10">
        <s v="Nike Air Max 97"/>
        <s v="Nike Revolution 5"/>
        <s v="Nike Air Zoom Pegasus"/>
        <s v="Nike Air Force 1"/>
        <s v="Nike Air Max 270"/>
        <s v="Nike Dunk Low"/>
        <s v="Nike SB Chron 2"/>
        <s v="Nike Air VaporMax"/>
        <s v="Nike Joyride"/>
        <s v="Nike Metcon 6"/>
      </sharedItems>
    </cacheField>
    <cacheField name="Modelo de Tênis" numFmtId="0">
      <sharedItems count="10">
        <s v="Air Max 97"/>
        <s v="Revolution 5"/>
        <s v="Air Zoom Pegasus"/>
        <s v="Air Force 1"/>
        <s v="Air Max 270"/>
        <s v="Dunk Low"/>
        <s v="SB Chron 2"/>
        <s v="Air VaporMax"/>
        <s v="Joyride"/>
        <s v="Metcon 6"/>
      </sharedItems>
    </cacheField>
    <cacheField name="Preço de Venda (R$)" numFmtId="164">
      <sharedItems containsMixedTypes="1" containsNumber="1" containsInteger="1" minValue="299" maxValue="900"/>
    </cacheField>
    <cacheField name="Quantidade Vendida" numFmtId="0">
      <sharedItems containsSemiMixedTypes="0" containsString="0" containsNumber="1" containsInteger="1" minValue="1" maxValue="2"/>
    </cacheField>
    <cacheField name="Cidade" numFmtId="0">
      <sharedItems count="27">
        <s v="São Paulo"/>
        <s v="Rio de Janeiro"/>
        <s v="Belo Horizonte"/>
        <s v="Curitiba"/>
        <s v="Porto Alegre"/>
        <s v="Salvador"/>
        <s v="Fortaleza"/>
        <s v="Recife"/>
        <s v="Manaus"/>
        <s v="Brasília"/>
        <s v="Goiânia"/>
        <s v="Campo Grande"/>
        <s v="Florianópolis"/>
        <s v="São Luís"/>
        <s v="Natal"/>
        <s v="Teresina"/>
        <s v="João Pessoa"/>
        <s v="Aracaju"/>
        <s v="Maceió"/>
        <s v="Palmas"/>
        <s v="Vitória"/>
        <s v="Cuiabá"/>
        <s v="Belém"/>
        <s v="Porto Velho"/>
        <s v="Boa Vista"/>
        <s v="Macapá"/>
        <s v="Rio Branco"/>
      </sharedItems>
    </cacheField>
    <cacheField name="Idade do Comprador" numFmtId="0">
      <sharedItems containsSemiMixedTypes="0" containsString="0" containsNumber="1" containsInteger="1" minValue="18" maxValue="45"/>
    </cacheField>
    <cacheField name="Gênero do Comprador" numFmtId="0">
      <sharedItems/>
    </cacheField>
    <cacheField name="Venda total" numFmtId="164">
      <sharedItems containsSemiMixedTypes="0" containsString="0" containsNumber="1" containsInteger="1" minValue="299" maxValue="1800"/>
    </cacheField>
    <cacheField name="Percentual de Vendas" numFmtId="165">
      <sharedItems containsSemiMixedTypes="0" containsString="0" containsNumber="1" minValue="2.4241932868493594E-2" maxValue="7.2974945268791044E-2"/>
    </cacheField>
    <cacheField name="Referência" numFmtId="0">
      <sharedItems count="4">
        <s v="2023/12"/>
        <s v="2024/01"/>
        <s v="2024/02"/>
        <s v="2024/03"/>
      </sharedItems>
    </cacheField>
  </cacheFields>
  <extLst>
    <ext xmlns:x14="http://schemas.microsoft.com/office/spreadsheetml/2009/9/main" uri="{725AE2AE-9491-48be-B2B4-4EB974FC3084}">
      <x14:pivotCacheDefinition pivotCacheId="62239418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0">
  <r>
    <d v="2023-12-01T00:00:00"/>
    <x v="0"/>
    <x v="0"/>
    <x v="0"/>
    <n v="749"/>
    <n v="1"/>
    <x v="0"/>
    <n v="24"/>
    <s v="Masculino"/>
    <n v="749"/>
    <n v="6.0731371118138325E-2"/>
    <x v="0"/>
  </r>
  <r>
    <d v="2023-12-02T00:00:00"/>
    <x v="1"/>
    <x v="1"/>
    <x v="1"/>
    <n v="299"/>
    <n v="2"/>
    <x v="1"/>
    <n v="30"/>
    <s v="Feminino"/>
    <n v="598"/>
    <n v="2.4241932868493594E-2"/>
    <x v="0"/>
  </r>
  <r>
    <d v="2023-12-03T00:00:00"/>
    <x v="2"/>
    <x v="2"/>
    <x v="2"/>
    <n v="599"/>
    <n v="1"/>
    <x v="2"/>
    <n v="35"/>
    <s v="Masculino"/>
    <n v="599"/>
    <n v="4.8568880240006489E-2"/>
    <x v="0"/>
  </r>
  <r>
    <d v="2023-12-04T00:00:00"/>
    <x v="0"/>
    <x v="3"/>
    <x v="3"/>
    <n v="549"/>
    <n v="1"/>
    <x v="3"/>
    <n v="22"/>
    <s v="Feminino"/>
    <n v="549"/>
    <n v="4.4514716613962536E-2"/>
    <x v="0"/>
  </r>
  <r>
    <d v="2023-12-05T00:00:00"/>
    <x v="1"/>
    <x v="4"/>
    <x v="4"/>
    <n v="649"/>
    <n v="1"/>
    <x v="4"/>
    <n v="28"/>
    <s v="Feminino"/>
    <n v="649"/>
    <n v="5.2618777363385764E-2"/>
    <x v="0"/>
  </r>
  <r>
    <d v="2023-12-06T00:00:00"/>
    <x v="2"/>
    <x v="5"/>
    <x v="5"/>
    <n v="579"/>
    <n v="2"/>
    <x v="5"/>
    <n v="33"/>
    <s v="Masculino"/>
    <n v="1158"/>
    <n v="4.6947214789588909E-2"/>
    <x v="0"/>
  </r>
  <r>
    <d v="2023-12-07T00:00:00"/>
    <x v="0"/>
    <x v="6"/>
    <x v="6"/>
    <n v="359"/>
    <n v="1"/>
    <x v="6"/>
    <n v="19"/>
    <s v="Masculino"/>
    <n v="359"/>
    <n v="2.9108894834995541E-2"/>
    <x v="0"/>
  </r>
  <r>
    <d v="2023-12-08T00:00:00"/>
    <x v="1"/>
    <x v="7"/>
    <x v="7"/>
    <n v="899"/>
    <n v="1"/>
    <x v="7"/>
    <n v="27"/>
    <s v="Feminino"/>
    <n v="899"/>
    <n v="7.2887952002594458E-2"/>
    <x v="0"/>
  </r>
  <r>
    <d v="2023-12-09T00:00:00"/>
    <x v="2"/>
    <x v="8"/>
    <x v="8"/>
    <n v="779"/>
    <n v="1"/>
    <x v="8"/>
    <n v="36"/>
    <s v="Feminino"/>
    <n v="779"/>
    <n v="6.3163869293764691E-2"/>
    <x v="0"/>
  </r>
  <r>
    <d v="2023-12-10T00:00:00"/>
    <x v="0"/>
    <x v="9"/>
    <x v="9"/>
    <n v="699"/>
    <n v="1"/>
    <x v="9"/>
    <n v="25"/>
    <s v="Masculino"/>
    <n v="699"/>
    <n v="5.6677207492094379E-2"/>
    <x v="0"/>
  </r>
  <r>
    <d v="2023-12-11T00:00:00"/>
    <x v="1"/>
    <x v="0"/>
    <x v="0"/>
    <n v="750"/>
    <n v="1"/>
    <x v="10"/>
    <n v="20"/>
    <s v="Feminino"/>
    <n v="750"/>
    <n v="6.0807523917626075E-2"/>
    <x v="0"/>
  </r>
  <r>
    <d v="2023-12-12T00:00:00"/>
    <x v="2"/>
    <x v="1"/>
    <x v="1"/>
    <n v="300"/>
    <n v="1"/>
    <x v="11"/>
    <n v="34"/>
    <s v="Masculino"/>
    <n v="300"/>
    <n v="2.4324981756263683E-2"/>
    <x v="0"/>
  </r>
  <r>
    <d v="2023-12-13T00:00:00"/>
    <x v="0"/>
    <x v="2"/>
    <x v="2"/>
    <n v="600"/>
    <n v="2"/>
    <x v="12"/>
    <n v="29"/>
    <s v="Feminino"/>
    <n v="1200"/>
    <n v="4.8649963512527365E-2"/>
    <x v="0"/>
  </r>
  <r>
    <d v="2023-12-14T00:00:00"/>
    <x v="1"/>
    <x v="3"/>
    <x v="3"/>
    <n v="550"/>
    <n v="1"/>
    <x v="13"/>
    <n v="22"/>
    <s v="Masculino"/>
    <n v="550"/>
    <n v="4.4592184206259121E-2"/>
    <x v="0"/>
  </r>
  <r>
    <d v="2023-12-15T00:00:00"/>
    <x v="2"/>
    <x v="4"/>
    <x v="4"/>
    <n v="650"/>
    <n v="1"/>
    <x v="14"/>
    <n v="45"/>
    <s v="Feminino"/>
    <n v="650"/>
    <n v="5.2704127138571311E-2"/>
    <x v="0"/>
  </r>
  <r>
    <d v="2023-12-16T00:00:00"/>
    <x v="0"/>
    <x v="5"/>
    <x v="5"/>
    <n v="580"/>
    <n v="1"/>
    <x v="15"/>
    <n v="27"/>
    <s v="Masculino"/>
    <n v="580"/>
    <n v="4.7028298062109786E-2"/>
    <x v="0"/>
  </r>
  <r>
    <d v="2023-12-17T00:00:00"/>
    <x v="1"/>
    <x v="6"/>
    <x v="6"/>
    <n v="360"/>
    <n v="1"/>
    <x v="16"/>
    <n v="31"/>
    <s v="Feminino"/>
    <n v="360"/>
    <n v="2.9187611480460517E-2"/>
    <x v="0"/>
  </r>
  <r>
    <d v="2023-12-18T00:00:00"/>
    <x v="2"/>
    <x v="7"/>
    <x v="7"/>
    <n v="900"/>
    <n v="2"/>
    <x v="17"/>
    <n v="26"/>
    <s v="Masculino"/>
    <n v="1800"/>
    <n v="7.2974945268791044E-2"/>
    <x v="0"/>
  </r>
  <r>
    <d v="2023-12-19T00:00:00"/>
    <x v="0"/>
    <x v="8"/>
    <x v="8"/>
    <n v="780"/>
    <n v="1"/>
    <x v="18"/>
    <n v="30"/>
    <s v="Feminino"/>
    <n v="780"/>
    <n v="6.3244952566285581E-2"/>
    <x v="0"/>
  </r>
  <r>
    <d v="2023-12-20T00:00:00"/>
    <x v="1"/>
    <x v="9"/>
    <x v="9"/>
    <n v="700"/>
    <n v="1"/>
    <x v="19"/>
    <n v="35"/>
    <s v="Masculino"/>
    <n v="700"/>
    <n v="5.6753688989784334E-2"/>
    <x v="0"/>
  </r>
  <r>
    <d v="2023-12-21T00:00:00"/>
    <x v="2"/>
    <x v="0"/>
    <x v="0"/>
    <n v="749"/>
    <n v="1"/>
    <x v="20"/>
    <n v="21"/>
    <s v="Feminino"/>
    <n v="749"/>
    <n v="6.0731371118138325E-2"/>
    <x v="0"/>
  </r>
  <r>
    <d v="2023-12-22T00:00:00"/>
    <x v="0"/>
    <x v="1"/>
    <x v="1"/>
    <n v="299"/>
    <n v="2"/>
    <x v="21"/>
    <n v="37"/>
    <s v="Masculino"/>
    <n v="598"/>
    <n v="2.4243898483742803E-2"/>
    <x v="0"/>
  </r>
  <r>
    <d v="2023-12-23T00:00:00"/>
    <x v="1"/>
    <x v="2"/>
    <x v="2"/>
    <n v="599"/>
    <n v="1"/>
    <x v="22"/>
    <n v="28"/>
    <s v="Feminino"/>
    <n v="599"/>
    <n v="4.8564942435544024E-2"/>
    <x v="0"/>
  </r>
  <r>
    <d v="2023-12-24T00:00:00"/>
    <x v="2"/>
    <x v="3"/>
    <x v="3"/>
    <n v="549"/>
    <n v="1"/>
    <x v="23"/>
    <n v="23"/>
    <s v="Masculino"/>
    <n v="549"/>
    <n v="4.4514716613962536E-2"/>
    <x v="0"/>
  </r>
  <r>
    <d v="2023-12-25T00:00:00"/>
    <x v="0"/>
    <x v="4"/>
    <x v="4"/>
    <n v="649"/>
    <n v="1"/>
    <x v="24"/>
    <n v="19"/>
    <s v="Feminino"/>
    <n v="649"/>
    <n v="5.2623043866050434E-2"/>
    <x v="0"/>
  </r>
  <r>
    <d v="2023-12-26T00:00:00"/>
    <x v="1"/>
    <x v="5"/>
    <x v="5"/>
    <n v="579"/>
    <n v="1"/>
    <x v="25"/>
    <n v="33"/>
    <s v="Masculino"/>
    <n v="579"/>
    <n v="4.6943408464407331E-2"/>
    <x v="0"/>
  </r>
  <r>
    <d v="2023-12-27T00:00:00"/>
    <x v="2"/>
    <x v="6"/>
    <x v="6"/>
    <n v="359"/>
    <n v="2"/>
    <x v="26"/>
    <n v="22"/>
    <s v="Feminino"/>
    <n v="718"/>
    <n v="2.9108894834995541E-2"/>
    <x v="0"/>
  </r>
  <r>
    <d v="2023-12-28T00:00:00"/>
    <x v="0"/>
    <x v="7"/>
    <x v="7"/>
    <n v="899"/>
    <n v="1"/>
    <x v="4"/>
    <n v="27"/>
    <s v="Masculino"/>
    <n v="899"/>
    <n v="7.2893861996270168E-2"/>
    <x v="0"/>
  </r>
  <r>
    <d v="2023-12-29T00:00:00"/>
    <x v="1"/>
    <x v="8"/>
    <x v="8"/>
    <n v="779"/>
    <n v="1"/>
    <x v="0"/>
    <n v="36"/>
    <s v="Feminino"/>
    <n v="779"/>
    <n v="6.3158748175774285E-2"/>
    <x v="0"/>
  </r>
  <r>
    <d v="2023-12-30T00:00:00"/>
    <x v="2"/>
    <x v="9"/>
    <x v="9"/>
    <n v="699"/>
    <n v="1"/>
    <x v="5"/>
    <n v="25"/>
    <s v="Masculino"/>
    <n v="699"/>
    <n v="5.6677207492094379E-2"/>
    <x v="0"/>
  </r>
  <r>
    <d v="2024-01-01T00:00:00"/>
    <x v="0"/>
    <x v="0"/>
    <x v="0"/>
    <n v="750"/>
    <n v="1"/>
    <x v="1"/>
    <n v="29"/>
    <s v="Feminino"/>
    <n v="750"/>
    <n v="6.0812454390659208E-2"/>
    <x v="1"/>
  </r>
  <r>
    <d v="2024-01-02T00:00:00"/>
    <x v="1"/>
    <x v="1"/>
    <x v="1"/>
    <n v="300"/>
    <n v="1"/>
    <x v="3"/>
    <n v="32"/>
    <s v="Masculino"/>
    <n v="300"/>
    <n v="2.4323009567050431E-2"/>
    <x v="1"/>
  </r>
  <r>
    <d v="2024-01-03T00:00:00"/>
    <x v="2"/>
    <x v="2"/>
    <x v="2"/>
    <n v="600"/>
    <n v="2"/>
    <x v="2"/>
    <n v="21"/>
    <s v="Feminino"/>
    <n v="1200"/>
    <n v="4.8649963512527365E-2"/>
    <x v="1"/>
  </r>
  <r>
    <d v="2024-01-04T00:00:00"/>
    <x v="0"/>
    <x v="3"/>
    <x v="3"/>
    <n v="550"/>
    <n v="1"/>
    <x v="6"/>
    <n v="34"/>
    <s v="Masculino"/>
    <n v="550"/>
    <n v="4.459579988648342E-2"/>
    <x v="1"/>
  </r>
  <r>
    <d v="2024-01-05T00:00:00"/>
    <x v="1"/>
    <x v="4"/>
    <x v="4"/>
    <n v="650"/>
    <n v="1"/>
    <x v="8"/>
    <n v="28"/>
    <s v="Feminino"/>
    <n v="650"/>
    <n v="5.2699854061942594E-2"/>
    <x v="1"/>
  </r>
  <r>
    <d v="2024-01-06T00:00:00"/>
    <x v="2"/>
    <x v="5"/>
    <x v="5"/>
    <n v="580"/>
    <n v="1"/>
    <x v="9"/>
    <n v="30"/>
    <s v="Masculino"/>
    <n v="580"/>
    <n v="4.7028298062109786E-2"/>
    <x v="1"/>
  </r>
  <r>
    <d v="2024-01-07T00:00:00"/>
    <x v="0"/>
    <x v="6"/>
    <x v="6"/>
    <n v="360"/>
    <n v="1"/>
    <x v="7"/>
    <n v="24"/>
    <s v="Feminino"/>
    <n v="360"/>
    <n v="2.9189978107516418E-2"/>
    <x v="1"/>
  </r>
  <r>
    <d v="2024-01-08T00:00:00"/>
    <x v="1"/>
    <x v="7"/>
    <x v="7"/>
    <n v="900"/>
    <n v="2"/>
    <x v="4"/>
    <n v="23"/>
    <s v="Masculino"/>
    <n v="1800"/>
    <n v="7.2969028701151295E-2"/>
    <x v="1"/>
  </r>
  <r>
    <d v="2024-01-09T00:00:00"/>
    <x v="2"/>
    <x v="8"/>
    <x v="8"/>
    <n v="780"/>
    <n v="1"/>
    <x v="10"/>
    <n v="27"/>
    <s v="Feminino"/>
    <n v="780"/>
    <n v="6.3244952566285581E-2"/>
    <x v="1"/>
  </r>
  <r>
    <d v="2024-01-10T00:00:00"/>
    <x v="0"/>
    <x v="9"/>
    <x v="9"/>
    <n v="700"/>
    <n v="1"/>
    <x v="13"/>
    <n v="35"/>
    <s v="Masculino"/>
    <n v="700"/>
    <n v="5.6758290764615263E-2"/>
    <x v="1"/>
  </r>
  <r>
    <d v="2024-01-11T00:00:00"/>
    <x v="1"/>
    <x v="0"/>
    <x v="0"/>
    <n v="750"/>
    <n v="1"/>
    <x v="22"/>
    <n v="22"/>
    <s v="Feminino"/>
    <n v="750"/>
    <n v="6.0807523917626075E-2"/>
    <x v="1"/>
  </r>
  <r>
    <d v="2024-01-12T00:00:00"/>
    <x v="2"/>
    <x v="1"/>
    <x v="1"/>
    <n v="300"/>
    <n v="1"/>
    <x v="18"/>
    <n v="35"/>
    <s v="Masculino"/>
    <n v="300"/>
    <n v="2.4324981756263683E-2"/>
    <x v="1"/>
  </r>
  <r>
    <d v="2024-01-13T00:00:00"/>
    <x v="0"/>
    <x v="2"/>
    <x v="2"/>
    <n v="600"/>
    <n v="1"/>
    <x v="4"/>
    <n v="29"/>
    <s v="Feminino"/>
    <n v="600"/>
    <n v="4.8649963512527365E-2"/>
    <x v="1"/>
  </r>
  <r>
    <d v="2024-01-14T00:00:00"/>
    <x v="1"/>
    <x v="3"/>
    <x v="3"/>
    <n v="550"/>
    <n v="1"/>
    <x v="0"/>
    <n v="24"/>
    <s v="Masculino"/>
    <n v="550"/>
    <n v="4.4592184206259121E-2"/>
    <x v="1"/>
  </r>
  <r>
    <d v="2024-01-15T00:00:00"/>
    <x v="2"/>
    <x v="4"/>
    <x v="4"/>
    <n v="650"/>
    <n v="1"/>
    <x v="1"/>
    <n v="42"/>
    <s v="Feminino"/>
    <n v="650"/>
    <n v="5.2704127138571311E-2"/>
    <x v="1"/>
  </r>
  <r>
    <d v="2024-01-16T00:00:00"/>
    <x v="0"/>
    <x v="5"/>
    <x v="5"/>
    <n v="580"/>
    <n v="1"/>
    <x v="3"/>
    <n v="27"/>
    <s v="Masculino"/>
    <n v="580"/>
    <n v="4.7028298062109786E-2"/>
    <x v="1"/>
  </r>
  <r>
    <d v="2024-01-17T00:00:00"/>
    <x v="1"/>
    <x v="6"/>
    <x v="6"/>
    <n v="360"/>
    <n v="1"/>
    <x v="5"/>
    <n v="30"/>
    <s v="Feminino"/>
    <n v="360"/>
    <n v="2.9187611480460517E-2"/>
    <x v="1"/>
  </r>
  <r>
    <d v="2024-01-18T00:00:00"/>
    <x v="2"/>
    <x v="7"/>
    <x v="7"/>
    <n v="900"/>
    <n v="1"/>
    <x v="6"/>
    <n v="23"/>
    <s v="Masculino"/>
    <n v="900"/>
    <n v="7.2974945268791044E-2"/>
    <x v="1"/>
  </r>
  <r>
    <d v="2024-01-19T00:00:00"/>
    <x v="0"/>
    <x v="8"/>
    <x v="8"/>
    <n v="780"/>
    <n v="1"/>
    <x v="9"/>
    <n v="31"/>
    <s v="Feminino"/>
    <n v="780"/>
    <n v="6.3244952566285581E-2"/>
    <x v="1"/>
  </r>
  <r>
    <d v="2024-01-20T00:00:00"/>
    <x v="1"/>
    <x v="9"/>
    <x v="9"/>
    <n v="700"/>
    <n v="1"/>
    <x v="7"/>
    <n v="28"/>
    <s v="Masculino"/>
    <n v="700"/>
    <n v="5.6753688989784334E-2"/>
    <x v="1"/>
  </r>
  <r>
    <d v="2024-01-21T00:00:00"/>
    <x v="2"/>
    <x v="0"/>
    <x v="0"/>
    <n v="750"/>
    <n v="1"/>
    <x v="20"/>
    <n v="21"/>
    <s v="Feminino"/>
    <n v="750"/>
    <n v="6.0812454390659208E-2"/>
    <x v="1"/>
  </r>
  <r>
    <d v="2024-01-22T00:00:00"/>
    <x v="0"/>
    <x v="1"/>
    <x v="1"/>
    <n v="300"/>
    <n v="1"/>
    <x v="21"/>
    <n v="33"/>
    <s v="Masculino"/>
    <n v="300"/>
    <n v="2.4324981756263683E-2"/>
    <x v="1"/>
  </r>
  <r>
    <d v="2024-01-23T00:00:00"/>
    <x v="1"/>
    <x v="2"/>
    <x v="2"/>
    <n v="600"/>
    <n v="1"/>
    <x v="12"/>
    <n v="26"/>
    <s v="Feminino"/>
    <n v="600"/>
    <n v="4.8646019134100861E-2"/>
    <x v="1"/>
  </r>
  <r>
    <d v="2024-01-24T00:00:00"/>
    <x v="2"/>
    <x v="3"/>
    <x v="3"/>
    <n v="550"/>
    <n v="1"/>
    <x v="11"/>
    <n v="19"/>
    <s v="Masculino"/>
    <n v="550"/>
    <n v="4.459579988648342E-2"/>
    <x v="1"/>
  </r>
  <r>
    <d v="2024-01-25T00:00:00"/>
    <x v="0"/>
    <x v="4"/>
    <x v="4"/>
    <n v="650"/>
    <n v="1"/>
    <x v="8"/>
    <n v="34"/>
    <s v="Feminino"/>
    <n v="650"/>
    <n v="5.2704127138571311E-2"/>
    <x v="1"/>
  </r>
  <r>
    <d v="2024-01-26T00:00:00"/>
    <x v="1"/>
    <x v="5"/>
    <x v="5"/>
    <n v="580"/>
    <n v="1"/>
    <x v="13"/>
    <n v="37"/>
    <s v="Masculino"/>
    <n v="580"/>
    <n v="4.7024485162964161E-2"/>
    <x v="1"/>
  </r>
  <r>
    <d v="2024-01-27T00:00:00"/>
    <x v="2"/>
    <x v="6"/>
    <x v="6"/>
    <n v="360"/>
    <n v="1"/>
    <x v="15"/>
    <n v="29"/>
    <s v="Feminino"/>
    <n v="360"/>
    <n v="2.9189978107516418E-2"/>
    <x v="1"/>
  </r>
  <r>
    <d v="2024-01-28T00:00:00"/>
    <x v="0"/>
    <x v="7"/>
    <x v="7"/>
    <n v="900"/>
    <n v="1"/>
    <x v="2"/>
    <n v="25"/>
    <s v="Masculino"/>
    <n v="900"/>
    <n v="7.2974945268791044E-2"/>
    <x v="1"/>
  </r>
  <r>
    <d v="2024-01-29T00:00:00"/>
    <x v="1"/>
    <x v="8"/>
    <x v="8"/>
    <n v="780"/>
    <n v="1"/>
    <x v="10"/>
    <n v="32"/>
    <s v="Feminino"/>
    <n v="780"/>
    <n v="6.3239824874331121E-2"/>
    <x v="1"/>
  </r>
  <r>
    <d v="2024-01-30T00:00:00"/>
    <x v="2"/>
    <x v="9"/>
    <x v="9"/>
    <n v="700"/>
    <n v="1"/>
    <x v="23"/>
    <n v="24"/>
    <s v="Masculino"/>
    <n v="700"/>
    <n v="5.6758290764615263E-2"/>
    <x v="1"/>
  </r>
  <r>
    <s v="01/12/2023"/>
    <x v="0"/>
    <x v="6"/>
    <x v="6"/>
    <s v="R$ 359,00"/>
    <n v="1"/>
    <x v="3"/>
    <n v="32"/>
    <s v="Masculino"/>
    <n v="359"/>
    <n v="2.9108894834995541E-2"/>
    <x v="0"/>
  </r>
  <r>
    <s v="02/12/2023"/>
    <x v="0"/>
    <x v="4"/>
    <x v="4"/>
    <s v="R$ 649,00"/>
    <n v="1"/>
    <x v="24"/>
    <n v="27"/>
    <s v="Feminino"/>
    <n v="649"/>
    <n v="5.2623043866050434E-2"/>
    <x v="0"/>
  </r>
  <r>
    <s v="03/12/2023"/>
    <x v="2"/>
    <x v="5"/>
    <x v="5"/>
    <s v="R$ 579,00"/>
    <n v="1"/>
    <x v="3"/>
    <n v="39"/>
    <s v="Masculino"/>
    <n v="579"/>
    <n v="4.6947214789588909E-2"/>
    <x v="0"/>
  </r>
  <r>
    <s v="04/12/2023"/>
    <x v="1"/>
    <x v="4"/>
    <x v="4"/>
    <s v="R$ 649,00"/>
    <n v="1"/>
    <x v="15"/>
    <n v="29"/>
    <s v="Masculino"/>
    <n v="649"/>
    <n v="5.2618777363385764E-2"/>
    <x v="0"/>
  </r>
  <r>
    <s v="05/12/2023"/>
    <x v="2"/>
    <x v="6"/>
    <x v="6"/>
    <s v="R$ 359,00"/>
    <n v="1"/>
    <x v="15"/>
    <n v="36"/>
    <s v="Masculino"/>
    <n v="359"/>
    <n v="2.9108894834995541E-2"/>
    <x v="0"/>
  </r>
  <r>
    <s v="06/12/2023"/>
    <x v="2"/>
    <x v="8"/>
    <x v="8"/>
    <s v="R$ 779,00"/>
    <n v="2"/>
    <x v="26"/>
    <n v="32"/>
    <s v="Masculino"/>
    <n v="1558"/>
    <n v="6.3163869293764691E-2"/>
    <x v="0"/>
  </r>
  <r>
    <s v="07/12/2023"/>
    <x v="0"/>
    <x v="1"/>
    <x v="1"/>
    <s v="R$ 299,00"/>
    <n v="2"/>
    <x v="5"/>
    <n v="23"/>
    <s v="Feminino"/>
    <n v="598"/>
    <n v="2.4243898483742803E-2"/>
    <x v="0"/>
  </r>
  <r>
    <s v="08/12/2023"/>
    <x v="0"/>
    <x v="2"/>
    <x v="2"/>
    <s v="R$ 599,00"/>
    <n v="1"/>
    <x v="25"/>
    <n v="28"/>
    <s v="Masculino"/>
    <n v="599"/>
    <n v="4.8568880240006489E-2"/>
    <x v="0"/>
  </r>
  <r>
    <s v="09/12/2023"/>
    <x v="1"/>
    <x v="4"/>
    <x v="4"/>
    <s v="R$ 649,00"/>
    <n v="1"/>
    <x v="17"/>
    <n v="44"/>
    <s v="Feminino"/>
    <n v="649"/>
    <n v="5.2618777363385764E-2"/>
    <x v="0"/>
  </r>
  <r>
    <s v="10/12/2023"/>
    <x v="2"/>
    <x v="0"/>
    <x v="0"/>
    <s v="R$ 749,00"/>
    <n v="2"/>
    <x v="12"/>
    <n v="18"/>
    <s v="Masculino"/>
    <n v="1498"/>
    <n v="6.0731371118138325E-2"/>
    <x v="0"/>
  </r>
  <r>
    <s v="11/12/2023"/>
    <x v="2"/>
    <x v="2"/>
    <x v="2"/>
    <s v="R$ 599,00"/>
    <n v="1"/>
    <x v="11"/>
    <n v="34"/>
    <s v="Masculino"/>
    <n v="599"/>
    <n v="4.8568880240006489E-2"/>
    <x v="0"/>
  </r>
  <r>
    <s v="12/12/2023"/>
    <x v="2"/>
    <x v="9"/>
    <x v="9"/>
    <s v="R$ 699,00"/>
    <n v="1"/>
    <x v="13"/>
    <n v="32"/>
    <s v="Feminino"/>
    <n v="699"/>
    <n v="5.6677207492094379E-2"/>
    <x v="0"/>
  </r>
  <r>
    <s v="13/12/2023"/>
    <x v="1"/>
    <x v="8"/>
    <x v="8"/>
    <s v="R$ 779,00"/>
    <n v="2"/>
    <x v="17"/>
    <n v="23"/>
    <s v="Feminino"/>
    <n v="1558"/>
    <n v="6.3158748175774285E-2"/>
    <x v="0"/>
  </r>
  <r>
    <s v="14/12/2023"/>
    <x v="1"/>
    <x v="3"/>
    <x v="3"/>
    <s v="R$ 549,00"/>
    <n v="2"/>
    <x v="16"/>
    <n v="42"/>
    <s v="Masculino"/>
    <n v="1098"/>
    <n v="4.4511107507702284E-2"/>
    <x v="0"/>
  </r>
  <r>
    <s v="15/12/2023"/>
    <x v="0"/>
    <x v="9"/>
    <x v="9"/>
    <s v="R$ 699,00"/>
    <n v="1"/>
    <x v="14"/>
    <n v="26"/>
    <s v="Masculino"/>
    <n v="699"/>
    <n v="5.6677207492094379E-2"/>
    <x v="0"/>
  </r>
  <r>
    <s v="16/12/2023"/>
    <x v="2"/>
    <x v="0"/>
    <x v="0"/>
    <s v="R$ 749,00"/>
    <n v="1"/>
    <x v="3"/>
    <n v="36"/>
    <s v="Masculino"/>
    <n v="749"/>
    <n v="6.0731371118138325E-2"/>
    <x v="0"/>
  </r>
  <r>
    <s v="17/12/2023"/>
    <x v="2"/>
    <x v="9"/>
    <x v="9"/>
    <s v="R$ 699,00"/>
    <n v="2"/>
    <x v="21"/>
    <n v="41"/>
    <s v="Feminino"/>
    <n v="1398"/>
    <n v="5.6677207492094379E-2"/>
    <x v="0"/>
  </r>
  <r>
    <s v="18/12/2023"/>
    <x v="0"/>
    <x v="2"/>
    <x v="2"/>
    <s v="R$ 599,00"/>
    <n v="1"/>
    <x v="25"/>
    <n v="38"/>
    <s v="Masculino"/>
    <n v="599"/>
    <n v="4.8568880240006489E-2"/>
    <x v="0"/>
  </r>
  <r>
    <s v="19/12/2023"/>
    <x v="0"/>
    <x v="6"/>
    <x v="6"/>
    <s v="R$ 359,00"/>
    <n v="1"/>
    <x v="12"/>
    <n v="42"/>
    <s v="Feminino"/>
    <n v="359"/>
    <n v="2.9108894834995541E-2"/>
    <x v="0"/>
  </r>
  <r>
    <s v="20/12/2023"/>
    <x v="0"/>
    <x v="1"/>
    <x v="1"/>
    <s v="R$ 299,00"/>
    <n v="1"/>
    <x v="8"/>
    <n v="45"/>
    <s v="Masculino"/>
    <n v="299"/>
    <n v="2.4243898483742803E-2"/>
    <x v="0"/>
  </r>
  <r>
    <s v="21/12/2023"/>
    <x v="2"/>
    <x v="5"/>
    <x v="5"/>
    <s v="R$ 579,00"/>
    <n v="1"/>
    <x v="0"/>
    <n v="31"/>
    <s v="Masculino"/>
    <n v="579"/>
    <n v="4.6947214789588909E-2"/>
    <x v="0"/>
  </r>
  <r>
    <s v="22/12/2023"/>
    <x v="1"/>
    <x v="4"/>
    <x v="4"/>
    <s v="R$ 649,00"/>
    <n v="1"/>
    <x v="7"/>
    <n v="24"/>
    <s v="Masculino"/>
    <n v="649"/>
    <n v="5.2618777363385764E-2"/>
    <x v="0"/>
  </r>
  <r>
    <s v="23/12/2023"/>
    <x v="0"/>
    <x v="8"/>
    <x v="8"/>
    <s v="R$ 779,00"/>
    <n v="2"/>
    <x v="8"/>
    <n v="39"/>
    <s v="Masculino"/>
    <n v="1558"/>
    <n v="6.3163869293764691E-2"/>
    <x v="0"/>
  </r>
  <r>
    <s v="24/12/2023"/>
    <x v="0"/>
    <x v="1"/>
    <x v="1"/>
    <s v="R$ 299,00"/>
    <n v="1"/>
    <x v="20"/>
    <n v="45"/>
    <s v="Masculino"/>
    <n v="299"/>
    <n v="2.4243898483742803E-2"/>
    <x v="0"/>
  </r>
  <r>
    <s v="25/12/2023"/>
    <x v="0"/>
    <x v="5"/>
    <x v="5"/>
    <s v="R$ 579,00"/>
    <n v="1"/>
    <x v="10"/>
    <n v="18"/>
    <s v="Feminino"/>
    <n v="579"/>
    <n v="4.6947214789588909E-2"/>
    <x v="0"/>
  </r>
  <r>
    <s v="26/12/2023"/>
    <x v="0"/>
    <x v="4"/>
    <x v="4"/>
    <s v="R$ 649,00"/>
    <n v="1"/>
    <x v="12"/>
    <n v="27"/>
    <s v="Masculino"/>
    <n v="649"/>
    <n v="5.2623043866050434E-2"/>
    <x v="0"/>
  </r>
  <r>
    <s v="27/12/2023"/>
    <x v="1"/>
    <x v="5"/>
    <x v="5"/>
    <s v="R$ 579,00"/>
    <n v="1"/>
    <x v="10"/>
    <n v="29"/>
    <s v="Masculino"/>
    <n v="579"/>
    <n v="4.6943408464407331E-2"/>
    <x v="0"/>
  </r>
  <r>
    <s v="28/12/2023"/>
    <x v="2"/>
    <x v="8"/>
    <x v="8"/>
    <s v="R$ 779,00"/>
    <n v="1"/>
    <x v="26"/>
    <n v="40"/>
    <s v="Masculino"/>
    <n v="779"/>
    <n v="6.3163869293764691E-2"/>
    <x v="0"/>
  </r>
  <r>
    <s v="29/12/2023"/>
    <x v="2"/>
    <x v="5"/>
    <x v="5"/>
    <s v="R$ 579,00"/>
    <n v="1"/>
    <x v="19"/>
    <n v="24"/>
    <s v="Masculino"/>
    <n v="579"/>
    <n v="4.6947214789588909E-2"/>
    <x v="0"/>
  </r>
  <r>
    <s v="30/12/2023"/>
    <x v="1"/>
    <x v="5"/>
    <x v="5"/>
    <s v="R$ 579,00"/>
    <n v="1"/>
    <x v="5"/>
    <n v="28"/>
    <s v="Masculino"/>
    <n v="579"/>
    <n v="4.6943408464407331E-2"/>
    <x v="0"/>
  </r>
  <r>
    <s v="31/12/2023"/>
    <x v="0"/>
    <x v="7"/>
    <x v="7"/>
    <s v="R$ 899,00"/>
    <n v="1"/>
    <x v="15"/>
    <n v="24"/>
    <s v="Feminino"/>
    <n v="899"/>
    <n v="7.2893861996270168E-2"/>
    <x v="0"/>
  </r>
  <r>
    <s v="01/01/2024"/>
    <x v="0"/>
    <x v="7"/>
    <x v="7"/>
    <s v="R$ 899,00"/>
    <n v="1"/>
    <x v="21"/>
    <n v="20"/>
    <s v="Masculino"/>
    <n v="899"/>
    <n v="7.2893861996270168E-2"/>
    <x v="1"/>
  </r>
  <r>
    <s v="02/01/2024"/>
    <x v="0"/>
    <x v="8"/>
    <x v="8"/>
    <s v="R$ 779,00"/>
    <n v="2"/>
    <x v="10"/>
    <n v="20"/>
    <s v="Feminino"/>
    <n v="1558"/>
    <n v="6.3163869293764691E-2"/>
    <x v="1"/>
  </r>
  <r>
    <s v="03/01/2024"/>
    <x v="0"/>
    <x v="0"/>
    <x v="0"/>
    <s v="R$ 749,00"/>
    <n v="1"/>
    <x v="2"/>
    <n v="22"/>
    <s v="Feminino"/>
    <n v="749"/>
    <n v="6.0731371118138325E-2"/>
    <x v="1"/>
  </r>
  <r>
    <s v="04/01/2024"/>
    <x v="1"/>
    <x v="2"/>
    <x v="2"/>
    <s v="R$ 599,00"/>
    <n v="1"/>
    <x v="14"/>
    <n v="39"/>
    <s v="Masculino"/>
    <n v="599"/>
    <n v="4.8564942435544024E-2"/>
    <x v="1"/>
  </r>
  <r>
    <s v="05/01/2024"/>
    <x v="1"/>
    <x v="2"/>
    <x v="2"/>
    <s v="R$ 599,00"/>
    <n v="1"/>
    <x v="15"/>
    <n v="20"/>
    <s v="Feminino"/>
    <n v="599"/>
    <n v="4.8564942435544024E-2"/>
    <x v="1"/>
  </r>
  <r>
    <s v="06/01/2024"/>
    <x v="1"/>
    <x v="5"/>
    <x v="5"/>
    <s v="R$ 579,00"/>
    <n v="2"/>
    <x v="2"/>
    <n v="29"/>
    <s v="Masculino"/>
    <n v="1158"/>
    <n v="4.6943408464407331E-2"/>
    <x v="1"/>
  </r>
  <r>
    <s v="07/01/2024"/>
    <x v="2"/>
    <x v="6"/>
    <x v="6"/>
    <s v="R$ 359,00"/>
    <n v="2"/>
    <x v="6"/>
    <n v="29"/>
    <s v="Masculino"/>
    <n v="718"/>
    <n v="2.9108894834995541E-2"/>
    <x v="1"/>
  </r>
  <r>
    <s v="08/01/2024"/>
    <x v="0"/>
    <x v="2"/>
    <x v="2"/>
    <s v="R$ 599,00"/>
    <n v="1"/>
    <x v="0"/>
    <n v="19"/>
    <s v="Masculino"/>
    <n v="599"/>
    <n v="4.8568880240006489E-2"/>
    <x v="1"/>
  </r>
  <r>
    <s v="09/01/2024"/>
    <x v="0"/>
    <x v="0"/>
    <x v="0"/>
    <s v="R$ 749,00"/>
    <n v="2"/>
    <x v="19"/>
    <n v="20"/>
    <s v="Masculino"/>
    <n v="1498"/>
    <n v="6.0731371118138325E-2"/>
    <x v="1"/>
  </r>
  <r>
    <s v="10/01/2024"/>
    <x v="2"/>
    <x v="8"/>
    <x v="8"/>
    <s v="R$ 779,00"/>
    <n v="1"/>
    <x v="6"/>
    <n v="42"/>
    <s v="Masculino"/>
    <n v="779"/>
    <n v="6.3163869293764691E-2"/>
    <x v="1"/>
  </r>
  <r>
    <s v="11/01/2024"/>
    <x v="0"/>
    <x v="4"/>
    <x v="4"/>
    <s v="R$ 649,00"/>
    <n v="1"/>
    <x v="0"/>
    <n v="22"/>
    <s v="Feminino"/>
    <n v="649"/>
    <n v="5.2623043866050434E-2"/>
    <x v="1"/>
  </r>
  <r>
    <s v="12/01/2024"/>
    <x v="0"/>
    <x v="4"/>
    <x v="4"/>
    <s v="R$ 649,00"/>
    <n v="2"/>
    <x v="15"/>
    <n v="31"/>
    <s v="Masculino"/>
    <n v="1298"/>
    <n v="5.2623043866050434E-2"/>
    <x v="1"/>
  </r>
  <r>
    <s v="13/01/2024"/>
    <x v="1"/>
    <x v="9"/>
    <x v="9"/>
    <s v="R$ 699,00"/>
    <n v="2"/>
    <x v="21"/>
    <n v="38"/>
    <s v="Masculino"/>
    <n v="1398"/>
    <n v="5.6672612291227505E-2"/>
    <x v="1"/>
  </r>
  <r>
    <s v="14/01/2024"/>
    <x v="2"/>
    <x v="2"/>
    <x v="2"/>
    <s v="R$ 599,00"/>
    <n v="1"/>
    <x v="24"/>
    <n v="33"/>
    <s v="Masculino"/>
    <n v="599"/>
    <n v="4.8568880240006489E-2"/>
    <x v="1"/>
  </r>
  <r>
    <s v="15/01/2024"/>
    <x v="0"/>
    <x v="7"/>
    <x v="7"/>
    <s v="R$ 899,00"/>
    <n v="1"/>
    <x v="11"/>
    <n v="21"/>
    <s v="Feminino"/>
    <n v="899"/>
    <n v="7.2893861996270168E-2"/>
    <x v="1"/>
  </r>
  <r>
    <s v="16/01/2024"/>
    <x v="0"/>
    <x v="6"/>
    <x v="6"/>
    <s v="R$ 359,00"/>
    <n v="2"/>
    <x v="11"/>
    <n v="24"/>
    <s v="Feminino"/>
    <n v="718"/>
    <n v="2.9108894834995541E-2"/>
    <x v="1"/>
  </r>
  <r>
    <s v="17/01/2024"/>
    <x v="0"/>
    <x v="0"/>
    <x v="0"/>
    <s v="R$ 749,00"/>
    <n v="1"/>
    <x v="22"/>
    <n v="32"/>
    <s v="Masculino"/>
    <n v="749"/>
    <n v="6.0731371118138325E-2"/>
    <x v="1"/>
  </r>
  <r>
    <s v="18/01/2024"/>
    <x v="2"/>
    <x v="5"/>
    <x v="5"/>
    <s v="R$ 579,00"/>
    <n v="1"/>
    <x v="17"/>
    <n v="22"/>
    <s v="Feminino"/>
    <n v="579"/>
    <n v="4.6947214789588909E-2"/>
    <x v="1"/>
  </r>
  <r>
    <s v="19/01/2024"/>
    <x v="2"/>
    <x v="3"/>
    <x v="3"/>
    <s v="R$ 549,00"/>
    <n v="1"/>
    <x v="20"/>
    <n v="29"/>
    <s v="Feminino"/>
    <n v="549"/>
    <n v="4.4514716613962536E-2"/>
    <x v="1"/>
  </r>
  <r>
    <s v="20/01/2024"/>
    <x v="1"/>
    <x v="6"/>
    <x v="6"/>
    <s v="R$ 359,00"/>
    <n v="1"/>
    <x v="16"/>
    <n v="38"/>
    <s v="Feminino"/>
    <n v="359"/>
    <n v="2.9106534781903681E-2"/>
    <x v="1"/>
  </r>
  <r>
    <s v="21/01/2024"/>
    <x v="0"/>
    <x v="3"/>
    <x v="3"/>
    <s v="R$ 549,00"/>
    <n v="2"/>
    <x v="24"/>
    <n v="27"/>
    <s v="Masculino"/>
    <n v="1098"/>
    <n v="4.4514716613962536E-2"/>
    <x v="1"/>
  </r>
  <r>
    <s v="22/01/2024"/>
    <x v="1"/>
    <x v="6"/>
    <x v="6"/>
    <s v="R$ 359,00"/>
    <n v="2"/>
    <x v="19"/>
    <n v="44"/>
    <s v="Masculino"/>
    <n v="718"/>
    <n v="2.9106534781903681E-2"/>
    <x v="1"/>
  </r>
  <r>
    <s v="23/01/2024"/>
    <x v="0"/>
    <x v="0"/>
    <x v="0"/>
    <s v="R$ 749,00"/>
    <n v="1"/>
    <x v="7"/>
    <n v="25"/>
    <s v="Feminino"/>
    <n v="749"/>
    <n v="6.0731371118138325E-2"/>
    <x v="1"/>
  </r>
  <r>
    <s v="24/01/2024"/>
    <x v="0"/>
    <x v="3"/>
    <x v="3"/>
    <s v="R$ 549,00"/>
    <n v="1"/>
    <x v="22"/>
    <n v="41"/>
    <s v="Masculino"/>
    <n v="549"/>
    <n v="4.4514716613962536E-2"/>
    <x v="1"/>
  </r>
  <r>
    <s v="25/01/2024"/>
    <x v="1"/>
    <x v="1"/>
    <x v="1"/>
    <s v="R$ 299,00"/>
    <n v="2"/>
    <x v="5"/>
    <n v="35"/>
    <s v="Feminino"/>
    <n v="598"/>
    <n v="2.4241932868493594E-2"/>
    <x v="1"/>
  </r>
  <r>
    <s v="26/01/2024"/>
    <x v="0"/>
    <x v="6"/>
    <x v="6"/>
    <s v="R$ 359,00"/>
    <n v="1"/>
    <x v="11"/>
    <n v="43"/>
    <s v="Masculino"/>
    <n v="359"/>
    <n v="2.9108894834995541E-2"/>
    <x v="1"/>
  </r>
  <r>
    <s v="27/01/2024"/>
    <x v="0"/>
    <x v="7"/>
    <x v="7"/>
    <s v="R$ 899,00"/>
    <n v="1"/>
    <x v="22"/>
    <n v="21"/>
    <s v="Masculino"/>
    <n v="899"/>
    <n v="7.2893861996270168E-2"/>
    <x v="1"/>
  </r>
  <r>
    <s v="28/01/2024"/>
    <x v="0"/>
    <x v="5"/>
    <x v="5"/>
    <s v="R$ 579,00"/>
    <n v="1"/>
    <x v="20"/>
    <n v="37"/>
    <s v="Feminino"/>
    <n v="579"/>
    <n v="4.6947214789588909E-2"/>
    <x v="1"/>
  </r>
  <r>
    <s v="29/01/2024"/>
    <x v="1"/>
    <x v="4"/>
    <x v="4"/>
    <s v="R$ 649,00"/>
    <n v="1"/>
    <x v="24"/>
    <n v="41"/>
    <s v="Feminino"/>
    <n v="649"/>
    <n v="5.2618777363385764E-2"/>
    <x v="1"/>
  </r>
  <r>
    <s v="30/01/2024"/>
    <x v="0"/>
    <x v="8"/>
    <x v="8"/>
    <s v="R$ 779,00"/>
    <n v="1"/>
    <x v="17"/>
    <n v="37"/>
    <s v="Masculino"/>
    <n v="779"/>
    <n v="6.3163869293764691E-2"/>
    <x v="1"/>
  </r>
  <r>
    <s v="31/01/2024"/>
    <x v="2"/>
    <x v="9"/>
    <x v="9"/>
    <s v="R$ 699,00"/>
    <n v="2"/>
    <x v="9"/>
    <n v="27"/>
    <s v="Masculino"/>
    <n v="1398"/>
    <n v="5.6677207492094379E-2"/>
    <x v="1"/>
  </r>
  <r>
    <s v="01/02/2024"/>
    <x v="1"/>
    <x v="5"/>
    <x v="5"/>
    <s v="R$ 579,00"/>
    <n v="1"/>
    <x v="19"/>
    <n v="45"/>
    <s v="Masculino"/>
    <n v="579"/>
    <n v="4.6943408464407331E-2"/>
    <x v="2"/>
  </r>
  <r>
    <s v="02/02/2024"/>
    <x v="2"/>
    <x v="9"/>
    <x v="9"/>
    <s v="R$ 699,00"/>
    <n v="1"/>
    <x v="16"/>
    <n v="18"/>
    <s v="Masculino"/>
    <n v="699"/>
    <n v="5.6677207492094379E-2"/>
    <x v="2"/>
  </r>
  <r>
    <s v="03/02/2024"/>
    <x v="2"/>
    <x v="9"/>
    <x v="9"/>
    <s v="R$ 699,00"/>
    <n v="1"/>
    <x v="12"/>
    <n v="36"/>
    <s v="Feminino"/>
    <n v="699"/>
    <n v="5.6677207492094379E-2"/>
    <x v="2"/>
  </r>
  <r>
    <s v="04/02/2024"/>
    <x v="2"/>
    <x v="4"/>
    <x v="4"/>
    <s v="R$ 649,00"/>
    <n v="2"/>
    <x v="20"/>
    <n v="40"/>
    <s v="Masculino"/>
    <n v="1298"/>
    <n v="5.2623043866050434E-2"/>
    <x v="2"/>
  </r>
  <r>
    <s v="05/02/2024"/>
    <x v="0"/>
    <x v="0"/>
    <x v="0"/>
    <s v="R$ 749,00"/>
    <n v="1"/>
    <x v="17"/>
    <n v="18"/>
    <s v="Feminino"/>
    <n v="749"/>
    <n v="6.0731371118138325E-2"/>
    <x v="2"/>
  </r>
  <r>
    <s v="06/02/2024"/>
    <x v="2"/>
    <x v="1"/>
    <x v="1"/>
    <s v="R$ 299,00"/>
    <n v="1"/>
    <x v="14"/>
    <n v="39"/>
    <s v="Masculino"/>
    <n v="299"/>
    <n v="2.4243898483742803E-2"/>
    <x v="2"/>
  </r>
  <r>
    <s v="07/02/2024"/>
    <x v="1"/>
    <x v="7"/>
    <x v="7"/>
    <s v="R$ 899,00"/>
    <n v="1"/>
    <x v="13"/>
    <n v="21"/>
    <s v="Feminino"/>
    <n v="899"/>
    <n v="7.2887952002594458E-2"/>
    <x v="2"/>
  </r>
  <r>
    <s v="08/02/2024"/>
    <x v="0"/>
    <x v="1"/>
    <x v="1"/>
    <s v="R$ 299,00"/>
    <n v="1"/>
    <x v="21"/>
    <n v="19"/>
    <s v="Feminino"/>
    <n v="299"/>
    <n v="2.4243898483742803E-2"/>
    <x v="2"/>
  </r>
  <r>
    <s v="09/02/2024"/>
    <x v="1"/>
    <x v="7"/>
    <x v="7"/>
    <s v="R$ 899,00"/>
    <n v="2"/>
    <x v="1"/>
    <n v="19"/>
    <s v="Feminino"/>
    <n v="1798"/>
    <n v="7.2887952002594458E-2"/>
    <x v="2"/>
  </r>
  <r>
    <s v="10/02/2024"/>
    <x v="1"/>
    <x v="9"/>
    <x v="9"/>
    <s v="R$ 699,00"/>
    <n v="1"/>
    <x v="21"/>
    <n v="26"/>
    <s v="Feminino"/>
    <n v="699"/>
    <n v="5.6672612291227505E-2"/>
    <x v="2"/>
  </r>
  <r>
    <s v="11/02/2024"/>
    <x v="0"/>
    <x v="1"/>
    <x v="1"/>
    <s v="R$ 299,00"/>
    <n v="1"/>
    <x v="16"/>
    <n v="20"/>
    <s v="Masculino"/>
    <n v="299"/>
    <n v="2.4243898483742803E-2"/>
    <x v="2"/>
  </r>
  <r>
    <s v="12/02/2024"/>
    <x v="0"/>
    <x v="6"/>
    <x v="6"/>
    <s v="R$ 359,00"/>
    <n v="1"/>
    <x v="14"/>
    <n v="18"/>
    <s v="Masculino"/>
    <n v="359"/>
    <n v="2.9108894834995541E-2"/>
    <x v="2"/>
  </r>
  <r>
    <s v="13/02/2024"/>
    <x v="2"/>
    <x v="2"/>
    <x v="2"/>
    <s v="R$ 599,00"/>
    <n v="1"/>
    <x v="19"/>
    <n v="20"/>
    <s v="Feminino"/>
    <n v="599"/>
    <n v="4.8568880240006489E-2"/>
    <x v="2"/>
  </r>
  <r>
    <s v="14/02/2024"/>
    <x v="2"/>
    <x v="5"/>
    <x v="5"/>
    <s v="R$ 579,00"/>
    <n v="1"/>
    <x v="4"/>
    <n v="33"/>
    <s v="Feminino"/>
    <n v="579"/>
    <n v="4.6947214789588909E-2"/>
    <x v="2"/>
  </r>
  <r>
    <s v="15/02/2024"/>
    <x v="0"/>
    <x v="0"/>
    <x v="0"/>
    <s v="R$ 749,00"/>
    <n v="1"/>
    <x v="6"/>
    <n v="30"/>
    <s v="Masculino"/>
    <n v="749"/>
    <n v="6.0731371118138325E-2"/>
    <x v="2"/>
  </r>
  <r>
    <s v="16/02/2024"/>
    <x v="1"/>
    <x v="3"/>
    <x v="3"/>
    <s v="R$ 549,00"/>
    <n v="1"/>
    <x v="21"/>
    <n v="33"/>
    <s v="Feminino"/>
    <n v="549"/>
    <n v="4.4511107507702284E-2"/>
    <x v="2"/>
  </r>
  <r>
    <s v="17/02/2024"/>
    <x v="2"/>
    <x v="8"/>
    <x v="8"/>
    <s v="R$ 779,00"/>
    <n v="2"/>
    <x v="1"/>
    <n v="45"/>
    <s v="Masculino"/>
    <n v="1558"/>
    <n v="6.3163869293764691E-2"/>
    <x v="2"/>
  </r>
  <r>
    <s v="18/02/2024"/>
    <x v="1"/>
    <x v="2"/>
    <x v="2"/>
    <s v="R$ 599,00"/>
    <n v="1"/>
    <x v="13"/>
    <n v="44"/>
    <s v="Masculino"/>
    <n v="599"/>
    <n v="4.8564942435544024E-2"/>
    <x v="2"/>
  </r>
  <r>
    <s v="19/02/2024"/>
    <x v="0"/>
    <x v="2"/>
    <x v="2"/>
    <s v="R$ 599,00"/>
    <n v="1"/>
    <x v="6"/>
    <n v="30"/>
    <s v="Feminino"/>
    <n v="599"/>
    <n v="4.8568880240006489E-2"/>
    <x v="2"/>
  </r>
  <r>
    <s v="20/02/2024"/>
    <x v="1"/>
    <x v="7"/>
    <x v="7"/>
    <s v="R$ 899,00"/>
    <n v="1"/>
    <x v="23"/>
    <n v="41"/>
    <s v="Feminino"/>
    <n v="899"/>
    <n v="7.2887952002594458E-2"/>
    <x v="2"/>
  </r>
  <r>
    <s v="21/02/2024"/>
    <x v="1"/>
    <x v="1"/>
    <x v="1"/>
    <s v="R$ 299,00"/>
    <n v="1"/>
    <x v="21"/>
    <n v="26"/>
    <s v="Masculino"/>
    <n v="299"/>
    <n v="2.4241932868493594E-2"/>
    <x v="2"/>
  </r>
  <r>
    <s v="22/02/2024"/>
    <x v="2"/>
    <x v="4"/>
    <x v="4"/>
    <s v="R$ 649,00"/>
    <n v="1"/>
    <x v="2"/>
    <n v="41"/>
    <s v="Masculino"/>
    <n v="649"/>
    <n v="5.2623043866050434E-2"/>
    <x v="2"/>
  </r>
  <r>
    <s v="23/02/2024"/>
    <x v="0"/>
    <x v="1"/>
    <x v="1"/>
    <s v="R$ 299,00"/>
    <n v="1"/>
    <x v="2"/>
    <n v="32"/>
    <s v="Feminino"/>
    <n v="299"/>
    <n v="2.4243898483742803E-2"/>
    <x v="2"/>
  </r>
  <r>
    <s v="24/02/2024"/>
    <x v="2"/>
    <x v="9"/>
    <x v="9"/>
    <s v="R$ 699,00"/>
    <n v="1"/>
    <x v="25"/>
    <n v="24"/>
    <s v="Masculino"/>
    <n v="699"/>
    <n v="5.6677207492094379E-2"/>
    <x v="2"/>
  </r>
  <r>
    <s v="25/02/2024"/>
    <x v="2"/>
    <x v="7"/>
    <x v="7"/>
    <s v="R$ 899,00"/>
    <n v="2"/>
    <x v="8"/>
    <n v="21"/>
    <s v="Masculino"/>
    <n v="1798"/>
    <n v="7.2893861996270168E-2"/>
    <x v="2"/>
  </r>
  <r>
    <s v="26/02/2024"/>
    <x v="2"/>
    <x v="4"/>
    <x v="4"/>
    <s v="R$ 649,00"/>
    <n v="1"/>
    <x v="13"/>
    <n v="45"/>
    <s v="Feminino"/>
    <n v="649"/>
    <n v="5.2623043866050434E-2"/>
    <x v="2"/>
  </r>
  <r>
    <s v="27/02/2024"/>
    <x v="1"/>
    <x v="9"/>
    <x v="9"/>
    <s v="R$ 699,00"/>
    <n v="1"/>
    <x v="9"/>
    <n v="30"/>
    <s v="Feminino"/>
    <n v="699"/>
    <n v="5.6672612291227505E-2"/>
    <x v="2"/>
  </r>
  <r>
    <s v="28/02/2024"/>
    <x v="2"/>
    <x v="3"/>
    <x v="3"/>
    <s v="R$ 549,00"/>
    <n v="2"/>
    <x v="20"/>
    <n v="43"/>
    <s v="Masculino"/>
    <n v="1098"/>
    <n v="4.4514716613962536E-2"/>
    <x v="2"/>
  </r>
  <r>
    <s v="29/02/2024"/>
    <x v="1"/>
    <x v="9"/>
    <x v="9"/>
    <s v="R$ 699,00"/>
    <n v="1"/>
    <x v="1"/>
    <n v="45"/>
    <s v="Masculino"/>
    <n v="699"/>
    <n v="5.6672612291227505E-2"/>
    <x v="2"/>
  </r>
  <r>
    <s v="01/03/2024"/>
    <x v="2"/>
    <x v="2"/>
    <x v="2"/>
    <s v="R$ 599,00"/>
    <n v="2"/>
    <x v="14"/>
    <n v="27"/>
    <s v="Masculino"/>
    <n v="1198"/>
    <n v="4.8568880240006489E-2"/>
    <x v="3"/>
  </r>
  <r>
    <s v="02/03/2024"/>
    <x v="2"/>
    <x v="9"/>
    <x v="9"/>
    <s v="R$ 699,00"/>
    <n v="2"/>
    <x v="1"/>
    <n v="18"/>
    <s v="Feminino"/>
    <n v="1398"/>
    <n v="5.6677207492094379E-2"/>
    <x v="3"/>
  </r>
  <r>
    <s v="03/03/2024"/>
    <x v="2"/>
    <x v="7"/>
    <x v="7"/>
    <s v="R$ 899,00"/>
    <n v="1"/>
    <x v="7"/>
    <n v="39"/>
    <s v="Masculino"/>
    <n v="899"/>
    <n v="7.2893861996270168E-2"/>
    <x v="3"/>
  </r>
  <r>
    <s v="04/03/2024"/>
    <x v="0"/>
    <x v="0"/>
    <x v="0"/>
    <s v="R$ 749,00"/>
    <n v="1"/>
    <x v="17"/>
    <n v="39"/>
    <s v="Masculino"/>
    <n v="749"/>
    <n v="6.0731371118138325E-2"/>
    <x v="3"/>
  </r>
  <r>
    <s v="05/03/2024"/>
    <x v="1"/>
    <x v="6"/>
    <x v="6"/>
    <s v="R$ 359,00"/>
    <n v="1"/>
    <x v="17"/>
    <n v="32"/>
    <s v="Feminino"/>
    <n v="359"/>
    <n v="2.9106534781903681E-2"/>
    <x v="3"/>
  </r>
  <r>
    <s v="06/03/2024"/>
    <x v="1"/>
    <x v="5"/>
    <x v="5"/>
    <s v="R$ 579,00"/>
    <n v="1"/>
    <x v="26"/>
    <n v="26"/>
    <s v="Masculino"/>
    <n v="579"/>
    <n v="4.6943408464407331E-2"/>
    <x v="3"/>
  </r>
  <r>
    <s v="07/03/2024"/>
    <x v="1"/>
    <x v="2"/>
    <x v="2"/>
    <s v="R$ 599,00"/>
    <n v="1"/>
    <x v="2"/>
    <n v="28"/>
    <s v="Feminino"/>
    <n v="599"/>
    <n v="4.8564942435544024E-2"/>
    <x v="3"/>
  </r>
  <r>
    <s v="08/03/2024"/>
    <x v="1"/>
    <x v="4"/>
    <x v="4"/>
    <s v="R$ 649,00"/>
    <n v="1"/>
    <x v="19"/>
    <n v="29"/>
    <s v="Feminino"/>
    <n v="649"/>
    <n v="5.2618777363385764E-2"/>
    <x v="3"/>
  </r>
  <r>
    <s v="09/03/2024"/>
    <x v="0"/>
    <x v="5"/>
    <x v="5"/>
    <s v="R$ 579,00"/>
    <n v="1"/>
    <x v="7"/>
    <n v="27"/>
    <s v="Masculino"/>
    <n v="579"/>
    <n v="4.6947214789588909E-2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40BB67-B4CD-49BA-9639-3FBC257CB068}" name="Tabela dinâmica8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K16:L27" firstHeaderRow="1" firstDataRow="1" firstDataCol="1" rowPageCount="1" colPageCount="1"/>
  <pivotFields count="12">
    <pivotField showAll="0"/>
    <pivotField showAll="0">
      <items count="4">
        <item x="0"/>
        <item x="1"/>
        <item x="2"/>
        <item t="default"/>
      </items>
    </pivotField>
    <pivotField axis="axisRow" showAll="0" sortType="descending">
      <items count="11">
        <item x="3"/>
        <item x="4"/>
        <item x="0"/>
        <item x="7"/>
        <item x="2"/>
        <item x="5"/>
        <item x="8"/>
        <item x="9"/>
        <item x="1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11">
        <item x="3"/>
        <item x="4"/>
        <item x="0"/>
        <item x="7"/>
        <item x="2"/>
        <item x="5"/>
        <item x="8"/>
        <item x="9"/>
        <item x="1"/>
        <item x="6"/>
        <item t="default"/>
      </items>
    </pivotField>
    <pivotField showAll="0"/>
    <pivotField dataField="1" showAll="0"/>
    <pivotField showAll="0" sortType="descending">
      <items count="28">
        <item x="17"/>
        <item x="22"/>
        <item x="2"/>
        <item x="24"/>
        <item x="9"/>
        <item x="11"/>
        <item x="21"/>
        <item x="3"/>
        <item x="12"/>
        <item x="6"/>
        <item x="10"/>
        <item x="16"/>
        <item x="25"/>
        <item x="18"/>
        <item x="8"/>
        <item x="14"/>
        <item x="19"/>
        <item x="4"/>
        <item x="23"/>
        <item x="7"/>
        <item x="26"/>
        <item x="1"/>
        <item x="5"/>
        <item x="13"/>
        <item x="0"/>
        <item x="15"/>
        <item x="2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numFmtId="164" showAll="0"/>
    <pivotField numFmtId="165" showAll="0"/>
    <pivotField axis="axisPage" showAll="0">
      <items count="5">
        <item x="0"/>
        <item x="1"/>
        <item x="2"/>
        <item x="3"/>
        <item t="default"/>
      </items>
    </pivotField>
  </pivotFields>
  <rowFields count="1">
    <field x="2"/>
  </rowFields>
  <rowItems count="11">
    <i>
      <x v="6"/>
    </i>
    <i>
      <x v="5"/>
    </i>
    <i>
      <x v="8"/>
    </i>
    <i>
      <x v="1"/>
    </i>
    <i>
      <x v="9"/>
    </i>
    <i>
      <x v="7"/>
    </i>
    <i>
      <x v="4"/>
    </i>
    <i>
      <x v="2"/>
    </i>
    <i>
      <x v="3"/>
    </i>
    <i>
      <x/>
    </i>
    <i t="grand">
      <x/>
    </i>
  </rowItems>
  <colItems count="1">
    <i/>
  </colItems>
  <pageFields count="1">
    <pageField fld="11" item="0" hier="-1"/>
  </pageFields>
  <dataFields count="1">
    <dataField name="Soma de Quantidade Vendida" fld="5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EBB7F3-07D4-4ADD-978C-F456EDAA4FC1}" name="Tabela dinâmica6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B12:C16" firstHeaderRow="1" firstDataRow="1" firstDataCol="1" rowPageCount="1" colPageCount="1"/>
  <pivotFields count="12"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numFmtId="164" showAll="0"/>
    <pivotField numFmtId="165" showAll="0"/>
    <pivotField axis="axisPage" showAll="0">
      <items count="5">
        <item x="0"/>
        <item x="1"/>
        <item x="2"/>
        <item x="3"/>
        <item t="default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11" item="0" hier="-1"/>
  </pageFields>
  <dataFields count="1">
    <dataField name="Soma de Venda total" fld="9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F9AE15-5A46-4C90-ACCB-1C48E5B828C7}" name="Tabela dinâmica7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B24:C52" firstHeaderRow="1" firstDataRow="1" firstDataCol="1" rowPageCount="1" colPageCount="1"/>
  <pivotFields count="12">
    <pivotField showAll="0"/>
    <pivotField showAll="0">
      <items count="4">
        <item x="0"/>
        <item x="1"/>
        <item x="2"/>
        <item t="default"/>
      </items>
    </pivotField>
    <pivotField showAll="0"/>
    <pivotField showAll="0"/>
    <pivotField showAll="0"/>
    <pivotField dataField="1" showAll="0"/>
    <pivotField axis="axisRow" showAll="0" sortType="descending">
      <items count="28">
        <item x="17"/>
        <item x="22"/>
        <item x="2"/>
        <item x="24"/>
        <item x="9"/>
        <item x="11"/>
        <item x="21"/>
        <item x="3"/>
        <item x="12"/>
        <item x="6"/>
        <item x="10"/>
        <item x="16"/>
        <item x="25"/>
        <item x="18"/>
        <item x="8"/>
        <item x="14"/>
        <item x="19"/>
        <item x="4"/>
        <item x="23"/>
        <item x="7"/>
        <item x="26"/>
        <item x="1"/>
        <item x="5"/>
        <item x="13"/>
        <item x="0"/>
        <item x="15"/>
        <item x="2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numFmtId="164" showAll="0"/>
    <pivotField numFmtId="165" showAll="0"/>
    <pivotField axis="axisPage" showAll="0">
      <items count="5">
        <item x="0"/>
        <item x="1"/>
        <item x="2"/>
        <item x="3"/>
        <item t="default"/>
      </items>
    </pivotField>
  </pivotFields>
  <rowFields count="1">
    <field x="6"/>
  </rowFields>
  <rowItems count="28">
    <i>
      <x v="22"/>
    </i>
    <i>
      <x v="8"/>
    </i>
    <i>
      <x/>
    </i>
    <i>
      <x v="20"/>
    </i>
    <i>
      <x v="25"/>
    </i>
    <i>
      <x v="14"/>
    </i>
    <i>
      <x v="7"/>
    </i>
    <i>
      <x v="6"/>
    </i>
    <i>
      <x v="24"/>
    </i>
    <i>
      <x v="10"/>
    </i>
    <i>
      <x v="11"/>
    </i>
    <i>
      <x v="12"/>
    </i>
    <i>
      <x v="21"/>
    </i>
    <i>
      <x v="19"/>
    </i>
    <i>
      <x v="5"/>
    </i>
    <i>
      <x v="15"/>
    </i>
    <i>
      <x v="3"/>
    </i>
    <i>
      <x v="16"/>
    </i>
    <i>
      <x v="23"/>
    </i>
    <i>
      <x v="17"/>
    </i>
    <i>
      <x v="26"/>
    </i>
    <i>
      <x v="4"/>
    </i>
    <i>
      <x v="2"/>
    </i>
    <i>
      <x v="1"/>
    </i>
    <i>
      <x v="9"/>
    </i>
    <i>
      <x v="18"/>
    </i>
    <i>
      <x v="13"/>
    </i>
    <i t="grand">
      <x/>
    </i>
  </rowItems>
  <colItems count="1">
    <i/>
  </colItems>
  <pageFields count="1">
    <pageField fld="11" item="0" hier="-1"/>
  </pageFields>
  <dataFields count="1">
    <dataField name="Soma de Quantidade Vendida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E507075-9E76-4840-B35E-D7CD3FFF772E}" name="Tabela dinâmica9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7">
  <location ref="F38:G51" firstHeaderRow="1" firstDataRow="1" firstDataCol="1" rowPageCount="1" colPageCount="1"/>
  <pivotFields count="12">
    <pivotField showAll="0"/>
    <pivotField showAll="0">
      <items count="4">
        <item x="0"/>
        <item x="1"/>
        <item x="2"/>
        <item t="default"/>
      </items>
    </pivotField>
    <pivotField showAll="0"/>
    <pivotField showAll="0"/>
    <pivotField showAll="0"/>
    <pivotField dataField="1" showAll="0"/>
    <pivotField axis="axisRow" showAll="0" measureFilter="1" sortType="descending">
      <items count="28">
        <item x="17"/>
        <item x="22"/>
        <item x="2"/>
        <item x="24"/>
        <item x="9"/>
        <item x="11"/>
        <item x="21"/>
        <item x="3"/>
        <item x="12"/>
        <item x="6"/>
        <item x="10"/>
        <item x="16"/>
        <item x="25"/>
        <item x="18"/>
        <item x="8"/>
        <item x="14"/>
        <item x="19"/>
        <item x="4"/>
        <item x="23"/>
        <item x="7"/>
        <item x="26"/>
        <item x="1"/>
        <item x="5"/>
        <item x="13"/>
        <item x="0"/>
        <item x="15"/>
        <item x="2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numFmtId="164" showAll="0"/>
    <pivotField numFmtId="165" showAll="0"/>
    <pivotField axis="axisPage" showAll="0">
      <items count="5">
        <item x="0"/>
        <item x="1"/>
        <item x="2"/>
        <item x="3"/>
        <item t="default"/>
      </items>
    </pivotField>
  </pivotFields>
  <rowFields count="1">
    <field x="6"/>
  </rowFields>
  <rowItems count="13">
    <i>
      <x v="22"/>
    </i>
    <i>
      <x v="8"/>
    </i>
    <i>
      <x v="20"/>
    </i>
    <i>
      <x/>
    </i>
    <i>
      <x v="6"/>
    </i>
    <i>
      <x v="7"/>
    </i>
    <i>
      <x v="25"/>
    </i>
    <i>
      <x v="14"/>
    </i>
    <i>
      <x v="12"/>
    </i>
    <i>
      <x v="24"/>
    </i>
    <i>
      <x v="10"/>
    </i>
    <i>
      <x v="11"/>
    </i>
    <i t="grand">
      <x/>
    </i>
  </rowItems>
  <colItems count="1">
    <i/>
  </colItems>
  <pageFields count="1">
    <pageField fld="11" item="0" hier="-1"/>
  </pageFields>
  <dataFields count="1">
    <dataField name="Soma de Quantidade Vendida" fld="5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6" type="count" evalOrder="-1" id="2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Referência" xr10:uid="{E18DE22C-D617-4B5B-BA14-C1BF31572AAC}" sourceName="Referência">
  <pivotTables>
    <pivotTable tabId="3" name="Tabela dinâmica9"/>
    <pivotTable tabId="3" name="Tabela dinâmica6"/>
    <pivotTable tabId="3" name="Tabela dinâmica7"/>
    <pivotTable tabId="3" name="Tabela dinâmica8"/>
  </pivotTables>
  <data>
    <tabular pivotCacheId="622394180">
      <items count="4">
        <i x="0" s="1"/>
        <i x="1"/>
        <i x="2"/>
        <i x="3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Referência" xr10:uid="{203614B8-9B20-42B8-ADF1-4C961B015B0C}" cache="SegmentaçãodeDados_Referência" caption="Referência" rowHeight="257175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Referência 1" xr10:uid="{96CBBAF8-FD83-466C-9B37-2085151728FE}" cache="SegmentaçãodeDados_Referência" caption="Referência" style="SlicerStyleLight6 2 2 2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35A516F-5CBE-40DF-8F59-5F5FC7E6329C}" name="Tabela1" displayName="Tabela1" ref="A1:L161" totalsRowShown="0" headerRowDxfId="14" dataDxfId="13">
  <autoFilter ref="A1:L161" xr:uid="{735A516F-5CBE-40DF-8F59-5F5FC7E6329C}"/>
  <tableColumns count="12">
    <tableColumn id="1" xr3:uid="{B6835221-C238-4C2F-A7E0-3DE0A55B4AAC}" name="Data da Venda" dataDxfId="12"/>
    <tableColumn id="2" xr3:uid="{054BBEE6-9714-4E63-BBC8-3F9B876D46AA}" name="Loja de Venda" dataDxfId="11"/>
    <tableColumn id="3" xr3:uid="{1D316E64-FA92-4229-8C77-3CD5AD0AA357}" name="Produto" dataDxfId="10"/>
    <tableColumn id="4" xr3:uid="{FE614082-1C92-428F-9C75-558B14AC7D65}" name="Modelo de Tênis" dataDxfId="9">
      <calculatedColumnFormula>RIGHT(C2,LEN(C2)-FIND("Nike ",C2)-4)</calculatedColumnFormula>
    </tableColumn>
    <tableColumn id="5" xr3:uid="{028A7D9D-F197-4AEC-958B-0E7D59FC2C71}" name="Preço de Venda (R$)" dataDxfId="8"/>
    <tableColumn id="6" xr3:uid="{2EB4A584-B53B-4C58-8A57-6D900CF3F03C}" name="Quantidade Vendida" dataDxfId="7"/>
    <tableColumn id="7" xr3:uid="{8E5E11D4-4BE3-4A55-8102-FE65B479527C}" name="Cidade" dataDxfId="6"/>
    <tableColumn id="8" xr3:uid="{8FDD5DA5-3C2B-4C9B-AA00-92470E0703D5}" name="Idade do Comprador" dataDxfId="5"/>
    <tableColumn id="9" xr3:uid="{964F681C-854A-4307-A291-72EA8A8BE582}" name="Gênero do Comprador" dataDxfId="4"/>
    <tableColumn id="10" xr3:uid="{3A87BECD-A779-4DB7-B83B-623342A51F93}" name="Venda total" dataDxfId="3">
      <calculatedColumnFormula>Tabela1[[#This Row],[Preço de Venda (R$)]]*Tabela1[[#This Row],[Quantidade Vendida]]</calculatedColumnFormula>
    </tableColumn>
    <tableColumn id="11" xr3:uid="{8C5AEADF-7E0B-4025-979D-C593205D1DD8}" name="Percentual de Vendas" dataDxfId="2">
      <calculatedColumnFormula>$E2/SUMIFS($E$2:$E$161, $B$2:$B$161, $B2)</calculatedColumnFormula>
    </tableColumn>
    <tableColumn id="12" xr3:uid="{5A6EC95A-38E8-46D6-9455-D341A10A281F}" name="Referência" dataDxfId="1">
      <calculatedColumnFormula>TEXT(A2,"aaaa/mm")</calculatedColumnFormula>
    </tableColumn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microsoft.com/office/2007/relationships/slicer" Target="../slicers/slicer1.xml"/><Relationship Id="rId5" Type="http://schemas.openxmlformats.org/officeDocument/2006/relationships/drawing" Target="../drawings/drawing2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2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6F967-792F-495E-A75A-F037DAD79D4B}">
  <dimension ref="C4:V27"/>
  <sheetViews>
    <sheetView showGridLines="0" workbookViewId="0">
      <selection activeCell="P16" sqref="P16"/>
    </sheetView>
  </sheetViews>
  <sheetFormatPr defaultRowHeight="15" x14ac:dyDescent="0.25"/>
  <sheetData>
    <row r="4" spans="3:22" ht="20.25" thickBot="1" x14ac:dyDescent="0.35">
      <c r="C4" s="7" t="s">
        <v>51</v>
      </c>
      <c r="D4" s="7"/>
      <c r="E4" s="7"/>
      <c r="F4" s="7"/>
      <c r="G4" s="7"/>
      <c r="H4" s="7"/>
      <c r="I4" s="7"/>
      <c r="J4" s="7"/>
      <c r="N4" s="7" t="s">
        <v>52</v>
      </c>
      <c r="O4" s="7"/>
      <c r="P4" s="7"/>
      <c r="Q4" s="7"/>
      <c r="R4" s="7"/>
      <c r="S4" s="7"/>
      <c r="T4" s="7"/>
      <c r="U4" s="7"/>
      <c r="V4" s="7"/>
    </row>
    <row r="5" spans="3:22" ht="15.75" thickTop="1" x14ac:dyDescent="0.25">
      <c r="C5" s="8"/>
      <c r="D5" s="8"/>
      <c r="E5" s="8"/>
      <c r="F5" s="8"/>
      <c r="G5" s="8"/>
      <c r="H5" s="8"/>
      <c r="I5" s="8"/>
      <c r="J5" s="8"/>
    </row>
    <row r="6" spans="3:22" x14ac:dyDescent="0.25">
      <c r="C6" s="8"/>
      <c r="D6" s="8"/>
      <c r="E6" s="8"/>
      <c r="F6" s="8"/>
      <c r="G6" s="8"/>
      <c r="H6" s="8"/>
      <c r="I6" s="8"/>
      <c r="J6" s="8"/>
    </row>
    <row r="7" spans="3:22" x14ac:dyDescent="0.25">
      <c r="C7" s="8"/>
      <c r="D7" s="8"/>
      <c r="E7" s="8"/>
      <c r="F7" s="8"/>
      <c r="G7" s="8"/>
      <c r="H7" s="8"/>
      <c r="I7" s="8"/>
      <c r="J7" s="8"/>
    </row>
    <row r="8" spans="3:22" x14ac:dyDescent="0.25">
      <c r="C8" s="8"/>
      <c r="D8" s="8"/>
      <c r="E8" s="8"/>
      <c r="F8" s="8"/>
      <c r="G8" s="8"/>
      <c r="H8" s="8"/>
      <c r="I8" s="8"/>
      <c r="J8" s="8"/>
    </row>
    <row r="9" spans="3:22" x14ac:dyDescent="0.25">
      <c r="C9" s="8"/>
      <c r="D9" s="8"/>
      <c r="E9" s="8"/>
      <c r="F9" s="8"/>
      <c r="G9" s="8"/>
      <c r="H9" s="8"/>
      <c r="I9" s="8"/>
      <c r="J9" s="8"/>
    </row>
    <row r="10" spans="3:22" x14ac:dyDescent="0.25">
      <c r="C10" s="8"/>
      <c r="D10" s="8"/>
      <c r="E10" s="8"/>
      <c r="F10" s="8"/>
      <c r="G10" s="8"/>
      <c r="H10" s="8"/>
      <c r="I10" s="8"/>
      <c r="J10" s="8"/>
    </row>
    <row r="11" spans="3:22" x14ac:dyDescent="0.25">
      <c r="C11" s="8"/>
      <c r="D11" s="8"/>
      <c r="E11" s="8"/>
      <c r="F11" s="8"/>
      <c r="G11" s="8"/>
      <c r="H11" s="8"/>
      <c r="I11" s="8"/>
      <c r="J11" s="8"/>
    </row>
    <row r="12" spans="3:22" x14ac:dyDescent="0.25">
      <c r="C12" s="8"/>
      <c r="D12" s="8"/>
      <c r="E12" s="8"/>
      <c r="F12" s="8"/>
      <c r="G12" s="8"/>
      <c r="H12" s="8"/>
      <c r="I12" s="8"/>
      <c r="J12" s="8"/>
    </row>
    <row r="13" spans="3:22" x14ac:dyDescent="0.25">
      <c r="C13" s="8"/>
      <c r="D13" s="8"/>
      <c r="E13" s="8"/>
      <c r="F13" s="8"/>
      <c r="G13" s="8"/>
      <c r="H13" s="8"/>
      <c r="I13" s="8"/>
      <c r="J13" s="8"/>
    </row>
    <row r="14" spans="3:22" x14ac:dyDescent="0.25">
      <c r="C14" s="8"/>
      <c r="D14" s="8"/>
      <c r="E14" s="8"/>
      <c r="F14" s="8"/>
      <c r="G14" s="8"/>
      <c r="H14" s="8"/>
      <c r="I14" s="8"/>
      <c r="J14" s="8"/>
    </row>
    <row r="15" spans="3:22" x14ac:dyDescent="0.25">
      <c r="C15" s="8"/>
      <c r="D15" s="8"/>
      <c r="E15" s="8"/>
      <c r="F15" s="8"/>
      <c r="G15" s="8"/>
      <c r="H15" s="8"/>
      <c r="I15" s="8"/>
      <c r="J15" s="8"/>
    </row>
    <row r="16" spans="3:22" x14ac:dyDescent="0.25">
      <c r="C16" s="8"/>
      <c r="D16" s="8"/>
      <c r="E16" s="8"/>
      <c r="F16" s="8"/>
      <c r="G16" s="8"/>
      <c r="H16" s="8"/>
      <c r="I16" s="8"/>
      <c r="J16" s="8"/>
    </row>
    <row r="17" spans="3:10" x14ac:dyDescent="0.25">
      <c r="C17" s="8"/>
      <c r="D17" s="8"/>
      <c r="E17" s="8"/>
      <c r="F17" s="8"/>
      <c r="G17" s="8"/>
      <c r="H17" s="8"/>
      <c r="I17" s="8"/>
      <c r="J17" s="8"/>
    </row>
    <row r="22" spans="3:10" ht="20.25" thickBot="1" x14ac:dyDescent="0.35">
      <c r="C22" s="7" t="s">
        <v>163</v>
      </c>
      <c r="D22" s="7"/>
      <c r="E22" s="7"/>
      <c r="F22" s="7"/>
      <c r="G22" s="7"/>
      <c r="H22" s="7"/>
      <c r="I22" s="7"/>
    </row>
    <row r="23" spans="3:10" ht="15.75" thickTop="1" x14ac:dyDescent="0.25"/>
    <row r="24" spans="3:10" x14ac:dyDescent="0.25">
      <c r="C24" s="12" t="s">
        <v>168</v>
      </c>
      <c r="D24" t="s">
        <v>164</v>
      </c>
      <c r="F24" s="10" t="s">
        <v>165</v>
      </c>
      <c r="G24" t="s">
        <v>166</v>
      </c>
    </row>
    <row r="25" spans="3:10" x14ac:dyDescent="0.25">
      <c r="C25" s="13" t="s">
        <v>169</v>
      </c>
      <c r="D25" t="s">
        <v>164</v>
      </c>
    </row>
    <row r="26" spans="3:10" x14ac:dyDescent="0.25">
      <c r="C26" s="15" t="s">
        <v>170</v>
      </c>
      <c r="D26" t="s">
        <v>167</v>
      </c>
    </row>
    <row r="27" spans="3:10" x14ac:dyDescent="0.25">
      <c r="C27" s="14" t="s">
        <v>171</v>
      </c>
      <c r="D27" t="s">
        <v>167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EB93A4-CA7B-4353-A7D5-0379CD6DBAC3}">
  <dimension ref="A1:L162"/>
  <sheetViews>
    <sheetView workbookViewId="0">
      <selection activeCell="J75" sqref="J75"/>
    </sheetView>
  </sheetViews>
  <sheetFormatPr defaultColWidth="34.42578125" defaultRowHeight="15" x14ac:dyDescent="0.25"/>
  <cols>
    <col min="1" max="1" width="18.42578125" bestFit="1" customWidth="1"/>
    <col min="2" max="2" width="18.140625" bestFit="1" customWidth="1"/>
    <col min="3" max="3" width="21.5703125" bestFit="1" customWidth="1"/>
    <col min="4" max="4" width="20.42578125" bestFit="1" customWidth="1"/>
    <col min="5" max="5" width="23.85546875" bestFit="1" customWidth="1"/>
    <col min="6" max="6" width="24" bestFit="1" customWidth="1"/>
    <col min="7" max="7" width="14.28515625" bestFit="1" customWidth="1"/>
    <col min="8" max="8" width="24.140625" bestFit="1" customWidth="1"/>
    <col min="9" max="9" width="26" bestFit="1" customWidth="1"/>
    <col min="10" max="10" width="18" bestFit="1" customWidth="1"/>
    <col min="11" max="11" width="25.28515625" bestFit="1" customWidth="1"/>
    <col min="12" max="12" width="15.42578125" bestFit="1" customWidth="1"/>
  </cols>
  <sheetData>
    <row r="1" spans="1:12" x14ac:dyDescent="0.25">
      <c r="A1" s="2" t="s">
        <v>0</v>
      </c>
      <c r="B1" s="2" t="s">
        <v>1</v>
      </c>
      <c r="C1" s="2" t="s">
        <v>187</v>
      </c>
      <c r="D1" s="2" t="s">
        <v>49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178</v>
      </c>
      <c r="K1" s="2" t="s">
        <v>50</v>
      </c>
      <c r="L1" s="2" t="s">
        <v>180</v>
      </c>
    </row>
    <row r="2" spans="1:12" s="4" customFormat="1" x14ac:dyDescent="0.25">
      <c r="A2" s="3">
        <v>45261</v>
      </c>
      <c r="B2" s="1" t="s">
        <v>7</v>
      </c>
      <c r="C2" s="1" t="s">
        <v>8</v>
      </c>
      <c r="D2" s="1" t="str">
        <f>RIGHT(C2,LEN(C2)-FIND("Nike ",C2)-4)</f>
        <v>Air Max 97</v>
      </c>
      <c r="E2" s="5">
        <v>749</v>
      </c>
      <c r="F2" s="1">
        <v>1</v>
      </c>
      <c r="G2" s="1" t="s">
        <v>9</v>
      </c>
      <c r="H2" s="1">
        <v>24</v>
      </c>
      <c r="I2" s="1" t="s">
        <v>10</v>
      </c>
      <c r="J2" s="21">
        <f>Tabela1[[#This Row],[Preço de Venda (R$)]]*Tabela1[[#This Row],[Quantidade Vendida]]</f>
        <v>749</v>
      </c>
      <c r="K2" s="6">
        <f t="shared" ref="K2:K33" si="0">$E2/SUMIFS($E$2:$E$161, $B$2:$B$161, $B2)</f>
        <v>6.0731371118138325E-2</v>
      </c>
      <c r="L2" s="1" t="str">
        <f t="shared" ref="L2:L65" si="1">TEXT(A2,"aaaa/mm")</f>
        <v>2023/12</v>
      </c>
    </row>
    <row r="3" spans="1:12" s="4" customFormat="1" x14ac:dyDescent="0.25">
      <c r="A3" s="3">
        <v>45262</v>
      </c>
      <c r="B3" s="1" t="s">
        <v>11</v>
      </c>
      <c r="C3" s="1" t="s">
        <v>12</v>
      </c>
      <c r="D3" s="1" t="str">
        <f t="shared" ref="D3:D66" si="2">RIGHT(C3,LEN(C3)-FIND("Nike ",C3)-4)</f>
        <v>Revolution 5</v>
      </c>
      <c r="E3" s="5">
        <v>299</v>
      </c>
      <c r="F3" s="1">
        <v>2</v>
      </c>
      <c r="G3" s="1" t="s">
        <v>13</v>
      </c>
      <c r="H3" s="1">
        <v>30</v>
      </c>
      <c r="I3" s="1" t="s">
        <v>14</v>
      </c>
      <c r="J3" s="21">
        <f>Tabela1[[#This Row],[Preço de Venda (R$)]]*Tabela1[[#This Row],[Quantidade Vendida]]</f>
        <v>598</v>
      </c>
      <c r="K3" s="6">
        <f t="shared" si="0"/>
        <v>2.4241932868493594E-2</v>
      </c>
      <c r="L3" s="1" t="str">
        <f t="shared" si="1"/>
        <v>2023/12</v>
      </c>
    </row>
    <row r="4" spans="1:12" s="4" customFormat="1" x14ac:dyDescent="0.25">
      <c r="A4" s="3">
        <v>45263</v>
      </c>
      <c r="B4" s="1" t="s">
        <v>15</v>
      </c>
      <c r="C4" s="1" t="s">
        <v>16</v>
      </c>
      <c r="D4" s="1" t="str">
        <f t="shared" si="2"/>
        <v>Air Zoom Pegasus</v>
      </c>
      <c r="E4" s="5">
        <v>599</v>
      </c>
      <c r="F4" s="1">
        <v>1</v>
      </c>
      <c r="G4" s="1" t="s">
        <v>17</v>
      </c>
      <c r="H4" s="1">
        <v>35</v>
      </c>
      <c r="I4" s="1" t="s">
        <v>10</v>
      </c>
      <c r="J4" s="21">
        <f>Tabela1[[#This Row],[Preço de Venda (R$)]]*Tabela1[[#This Row],[Quantidade Vendida]]</f>
        <v>599</v>
      </c>
      <c r="K4" s="6">
        <f t="shared" si="0"/>
        <v>4.8568880240006489E-2</v>
      </c>
      <c r="L4" s="1" t="str">
        <f t="shared" si="1"/>
        <v>2023/12</v>
      </c>
    </row>
    <row r="5" spans="1:12" s="4" customFormat="1" x14ac:dyDescent="0.25">
      <c r="A5" s="3">
        <v>45264</v>
      </c>
      <c r="B5" s="1" t="s">
        <v>7</v>
      </c>
      <c r="C5" s="1" t="s">
        <v>18</v>
      </c>
      <c r="D5" s="1" t="str">
        <f t="shared" si="2"/>
        <v>Air Force 1</v>
      </c>
      <c r="E5" s="5">
        <v>549</v>
      </c>
      <c r="F5" s="1">
        <v>1</v>
      </c>
      <c r="G5" s="1" t="s">
        <v>19</v>
      </c>
      <c r="H5" s="1">
        <v>22</v>
      </c>
      <c r="I5" s="1" t="s">
        <v>14</v>
      </c>
      <c r="J5" s="21">
        <f>Tabela1[[#This Row],[Preço de Venda (R$)]]*Tabela1[[#This Row],[Quantidade Vendida]]</f>
        <v>549</v>
      </c>
      <c r="K5" s="6">
        <f t="shared" si="0"/>
        <v>4.4514716613962536E-2</v>
      </c>
      <c r="L5" s="1" t="str">
        <f t="shared" si="1"/>
        <v>2023/12</v>
      </c>
    </row>
    <row r="6" spans="1:12" s="4" customFormat="1" x14ac:dyDescent="0.25">
      <c r="A6" s="3">
        <v>45265</v>
      </c>
      <c r="B6" s="1" t="s">
        <v>11</v>
      </c>
      <c r="C6" s="1" t="s">
        <v>20</v>
      </c>
      <c r="D6" s="1" t="str">
        <f t="shared" si="2"/>
        <v>Air Max 270</v>
      </c>
      <c r="E6" s="5">
        <v>649</v>
      </c>
      <c r="F6" s="1">
        <v>1</v>
      </c>
      <c r="G6" s="1" t="s">
        <v>21</v>
      </c>
      <c r="H6" s="1">
        <v>28</v>
      </c>
      <c r="I6" s="1" t="s">
        <v>14</v>
      </c>
      <c r="J6" s="21">
        <f>Tabela1[[#This Row],[Preço de Venda (R$)]]*Tabela1[[#This Row],[Quantidade Vendida]]</f>
        <v>649</v>
      </c>
      <c r="K6" s="6">
        <f t="shared" si="0"/>
        <v>5.2618777363385764E-2</v>
      </c>
      <c r="L6" s="1" t="str">
        <f t="shared" si="1"/>
        <v>2023/12</v>
      </c>
    </row>
    <row r="7" spans="1:12" s="4" customFormat="1" x14ac:dyDescent="0.25">
      <c r="A7" s="3">
        <v>45266</v>
      </c>
      <c r="B7" s="1" t="s">
        <v>15</v>
      </c>
      <c r="C7" s="1" t="s">
        <v>22</v>
      </c>
      <c r="D7" s="1" t="str">
        <f t="shared" si="2"/>
        <v>Dunk Low</v>
      </c>
      <c r="E7" s="5">
        <v>579</v>
      </c>
      <c r="F7" s="1">
        <v>2</v>
      </c>
      <c r="G7" s="1" t="s">
        <v>23</v>
      </c>
      <c r="H7" s="1">
        <v>33</v>
      </c>
      <c r="I7" s="1" t="s">
        <v>10</v>
      </c>
      <c r="J7" s="21">
        <f>Tabela1[[#This Row],[Preço de Venda (R$)]]*Tabela1[[#This Row],[Quantidade Vendida]]</f>
        <v>1158</v>
      </c>
      <c r="K7" s="6">
        <f t="shared" si="0"/>
        <v>4.6947214789588909E-2</v>
      </c>
      <c r="L7" s="1" t="str">
        <f t="shared" si="1"/>
        <v>2023/12</v>
      </c>
    </row>
    <row r="8" spans="1:12" s="4" customFormat="1" x14ac:dyDescent="0.25">
      <c r="A8" s="3">
        <v>45267</v>
      </c>
      <c r="B8" s="1" t="s">
        <v>7</v>
      </c>
      <c r="C8" s="1" t="s">
        <v>24</v>
      </c>
      <c r="D8" s="1" t="str">
        <f t="shared" si="2"/>
        <v>SB Chron 2</v>
      </c>
      <c r="E8" s="5">
        <v>359</v>
      </c>
      <c r="F8" s="1">
        <v>1</v>
      </c>
      <c r="G8" s="1" t="s">
        <v>25</v>
      </c>
      <c r="H8" s="1">
        <v>19</v>
      </c>
      <c r="I8" s="1" t="s">
        <v>10</v>
      </c>
      <c r="J8" s="21">
        <f>Tabela1[[#This Row],[Preço de Venda (R$)]]*Tabela1[[#This Row],[Quantidade Vendida]]</f>
        <v>359</v>
      </c>
      <c r="K8" s="6">
        <f t="shared" si="0"/>
        <v>2.9108894834995541E-2</v>
      </c>
      <c r="L8" s="1" t="str">
        <f t="shared" si="1"/>
        <v>2023/12</v>
      </c>
    </row>
    <row r="9" spans="1:12" s="4" customFormat="1" x14ac:dyDescent="0.25">
      <c r="A9" s="3">
        <v>45268</v>
      </c>
      <c r="B9" s="1" t="s">
        <v>11</v>
      </c>
      <c r="C9" s="1" t="s">
        <v>26</v>
      </c>
      <c r="D9" s="1" t="str">
        <f t="shared" si="2"/>
        <v>Air VaporMax</v>
      </c>
      <c r="E9" s="5">
        <v>899</v>
      </c>
      <c r="F9" s="1">
        <v>1</v>
      </c>
      <c r="G9" s="1" t="s">
        <v>27</v>
      </c>
      <c r="H9" s="1">
        <v>27</v>
      </c>
      <c r="I9" s="1" t="s">
        <v>14</v>
      </c>
      <c r="J9" s="21">
        <f>Tabela1[[#This Row],[Preço de Venda (R$)]]*Tabela1[[#This Row],[Quantidade Vendida]]</f>
        <v>899</v>
      </c>
      <c r="K9" s="6">
        <f t="shared" si="0"/>
        <v>7.2887952002594458E-2</v>
      </c>
      <c r="L9" s="1" t="str">
        <f t="shared" si="1"/>
        <v>2023/12</v>
      </c>
    </row>
    <row r="10" spans="1:12" s="4" customFormat="1" x14ac:dyDescent="0.25">
      <c r="A10" s="3">
        <v>45269</v>
      </c>
      <c r="B10" s="1" t="s">
        <v>15</v>
      </c>
      <c r="C10" s="1" t="s">
        <v>28</v>
      </c>
      <c r="D10" s="1" t="str">
        <f t="shared" si="2"/>
        <v>Joyride</v>
      </c>
      <c r="E10" s="5">
        <v>779</v>
      </c>
      <c r="F10" s="1">
        <v>1</v>
      </c>
      <c r="G10" s="1" t="s">
        <v>29</v>
      </c>
      <c r="H10" s="1">
        <v>36</v>
      </c>
      <c r="I10" s="1" t="s">
        <v>14</v>
      </c>
      <c r="J10" s="21">
        <f>Tabela1[[#This Row],[Preço de Venda (R$)]]*Tabela1[[#This Row],[Quantidade Vendida]]</f>
        <v>779</v>
      </c>
      <c r="K10" s="6">
        <f t="shared" si="0"/>
        <v>6.3163869293764691E-2</v>
      </c>
      <c r="L10" s="1" t="str">
        <f t="shared" si="1"/>
        <v>2023/12</v>
      </c>
    </row>
    <row r="11" spans="1:12" s="4" customFormat="1" x14ac:dyDescent="0.25">
      <c r="A11" s="3">
        <v>45270</v>
      </c>
      <c r="B11" s="1" t="s">
        <v>7</v>
      </c>
      <c r="C11" s="1" t="s">
        <v>30</v>
      </c>
      <c r="D11" s="1" t="str">
        <f t="shared" si="2"/>
        <v>Metcon 6</v>
      </c>
      <c r="E11" s="5">
        <v>699</v>
      </c>
      <c r="F11" s="1">
        <v>1</v>
      </c>
      <c r="G11" s="1" t="s">
        <v>31</v>
      </c>
      <c r="H11" s="1">
        <v>25</v>
      </c>
      <c r="I11" s="1" t="s">
        <v>10</v>
      </c>
      <c r="J11" s="21">
        <f>Tabela1[[#This Row],[Preço de Venda (R$)]]*Tabela1[[#This Row],[Quantidade Vendida]]</f>
        <v>699</v>
      </c>
      <c r="K11" s="6">
        <f t="shared" si="0"/>
        <v>5.6677207492094379E-2</v>
      </c>
      <c r="L11" s="1" t="str">
        <f t="shared" si="1"/>
        <v>2023/12</v>
      </c>
    </row>
    <row r="12" spans="1:12" s="4" customFormat="1" x14ac:dyDescent="0.25">
      <c r="A12" s="3">
        <v>45271</v>
      </c>
      <c r="B12" s="1" t="s">
        <v>11</v>
      </c>
      <c r="C12" s="1" t="s">
        <v>8</v>
      </c>
      <c r="D12" s="1" t="str">
        <f t="shared" si="2"/>
        <v>Air Max 97</v>
      </c>
      <c r="E12" s="5">
        <v>750</v>
      </c>
      <c r="F12" s="1">
        <v>1</v>
      </c>
      <c r="G12" s="1" t="s">
        <v>32</v>
      </c>
      <c r="H12" s="1">
        <v>20</v>
      </c>
      <c r="I12" s="1" t="s">
        <v>14</v>
      </c>
      <c r="J12" s="21">
        <f>Tabela1[[#This Row],[Preço de Venda (R$)]]*Tabela1[[#This Row],[Quantidade Vendida]]</f>
        <v>750</v>
      </c>
      <c r="K12" s="6">
        <f t="shared" si="0"/>
        <v>6.0807523917626075E-2</v>
      </c>
      <c r="L12" s="1" t="str">
        <f t="shared" si="1"/>
        <v>2023/12</v>
      </c>
    </row>
    <row r="13" spans="1:12" s="4" customFormat="1" x14ac:dyDescent="0.25">
      <c r="A13" s="3">
        <v>45272</v>
      </c>
      <c r="B13" s="1" t="s">
        <v>15</v>
      </c>
      <c r="C13" s="1" t="s">
        <v>12</v>
      </c>
      <c r="D13" s="1" t="str">
        <f t="shared" si="2"/>
        <v>Revolution 5</v>
      </c>
      <c r="E13" s="5">
        <v>300</v>
      </c>
      <c r="F13" s="1">
        <v>1</v>
      </c>
      <c r="G13" s="1" t="s">
        <v>33</v>
      </c>
      <c r="H13" s="1">
        <v>34</v>
      </c>
      <c r="I13" s="1" t="s">
        <v>10</v>
      </c>
      <c r="J13" s="21">
        <f>Tabela1[[#This Row],[Preço de Venda (R$)]]*Tabela1[[#This Row],[Quantidade Vendida]]</f>
        <v>300</v>
      </c>
      <c r="K13" s="6">
        <f t="shared" si="0"/>
        <v>2.4324981756263683E-2</v>
      </c>
      <c r="L13" s="1" t="str">
        <f t="shared" si="1"/>
        <v>2023/12</v>
      </c>
    </row>
    <row r="14" spans="1:12" s="4" customFormat="1" x14ac:dyDescent="0.25">
      <c r="A14" s="3">
        <v>45273</v>
      </c>
      <c r="B14" s="1" t="s">
        <v>7</v>
      </c>
      <c r="C14" s="1" t="s">
        <v>16</v>
      </c>
      <c r="D14" s="1" t="str">
        <f t="shared" si="2"/>
        <v>Air Zoom Pegasus</v>
      </c>
      <c r="E14" s="5">
        <v>600</v>
      </c>
      <c r="F14" s="1">
        <v>2</v>
      </c>
      <c r="G14" s="1" t="s">
        <v>34</v>
      </c>
      <c r="H14" s="1">
        <v>29</v>
      </c>
      <c r="I14" s="1" t="s">
        <v>14</v>
      </c>
      <c r="J14" s="21">
        <f>Tabela1[[#This Row],[Preço de Venda (R$)]]*Tabela1[[#This Row],[Quantidade Vendida]]</f>
        <v>1200</v>
      </c>
      <c r="K14" s="6">
        <f t="shared" si="0"/>
        <v>4.8649963512527365E-2</v>
      </c>
      <c r="L14" s="1" t="str">
        <f t="shared" si="1"/>
        <v>2023/12</v>
      </c>
    </row>
    <row r="15" spans="1:12" s="4" customFormat="1" x14ac:dyDescent="0.25">
      <c r="A15" s="3">
        <v>45274</v>
      </c>
      <c r="B15" s="1" t="s">
        <v>11</v>
      </c>
      <c r="C15" s="1" t="s">
        <v>18</v>
      </c>
      <c r="D15" s="1" t="str">
        <f t="shared" si="2"/>
        <v>Air Force 1</v>
      </c>
      <c r="E15" s="5">
        <v>550</v>
      </c>
      <c r="F15" s="1">
        <v>1</v>
      </c>
      <c r="G15" s="1" t="s">
        <v>35</v>
      </c>
      <c r="H15" s="1">
        <v>22</v>
      </c>
      <c r="I15" s="1" t="s">
        <v>10</v>
      </c>
      <c r="J15" s="21">
        <f>Tabela1[[#This Row],[Preço de Venda (R$)]]*Tabela1[[#This Row],[Quantidade Vendida]]</f>
        <v>550</v>
      </c>
      <c r="K15" s="6">
        <f t="shared" si="0"/>
        <v>4.4592184206259121E-2</v>
      </c>
      <c r="L15" s="1" t="str">
        <f t="shared" si="1"/>
        <v>2023/12</v>
      </c>
    </row>
    <row r="16" spans="1:12" s="4" customFormat="1" x14ac:dyDescent="0.25">
      <c r="A16" s="3">
        <v>45275</v>
      </c>
      <c r="B16" s="1" t="s">
        <v>15</v>
      </c>
      <c r="C16" s="1" t="s">
        <v>20</v>
      </c>
      <c r="D16" s="1" t="str">
        <f t="shared" si="2"/>
        <v>Air Max 270</v>
      </c>
      <c r="E16" s="5">
        <v>650</v>
      </c>
      <c r="F16" s="1">
        <v>1</v>
      </c>
      <c r="G16" s="1" t="s">
        <v>36</v>
      </c>
      <c r="H16" s="1">
        <v>45</v>
      </c>
      <c r="I16" s="1" t="s">
        <v>14</v>
      </c>
      <c r="J16" s="21">
        <f>Tabela1[[#This Row],[Preço de Venda (R$)]]*Tabela1[[#This Row],[Quantidade Vendida]]</f>
        <v>650</v>
      </c>
      <c r="K16" s="6">
        <f t="shared" si="0"/>
        <v>5.2704127138571311E-2</v>
      </c>
      <c r="L16" s="1" t="str">
        <f t="shared" si="1"/>
        <v>2023/12</v>
      </c>
    </row>
    <row r="17" spans="1:12" s="4" customFormat="1" x14ac:dyDescent="0.25">
      <c r="A17" s="3">
        <v>45276</v>
      </c>
      <c r="B17" s="1" t="s">
        <v>7</v>
      </c>
      <c r="C17" s="1" t="s">
        <v>22</v>
      </c>
      <c r="D17" s="1" t="str">
        <f t="shared" si="2"/>
        <v>Dunk Low</v>
      </c>
      <c r="E17" s="5">
        <v>580</v>
      </c>
      <c r="F17" s="1">
        <v>1</v>
      </c>
      <c r="G17" s="1" t="s">
        <v>37</v>
      </c>
      <c r="H17" s="1">
        <v>27</v>
      </c>
      <c r="I17" s="1" t="s">
        <v>10</v>
      </c>
      <c r="J17" s="21">
        <f>Tabela1[[#This Row],[Preço de Venda (R$)]]*Tabela1[[#This Row],[Quantidade Vendida]]</f>
        <v>580</v>
      </c>
      <c r="K17" s="6">
        <f t="shared" si="0"/>
        <v>4.7028298062109786E-2</v>
      </c>
      <c r="L17" s="1" t="str">
        <f t="shared" si="1"/>
        <v>2023/12</v>
      </c>
    </row>
    <row r="18" spans="1:12" s="4" customFormat="1" x14ac:dyDescent="0.25">
      <c r="A18" s="3">
        <v>45277</v>
      </c>
      <c r="B18" s="1" t="s">
        <v>11</v>
      </c>
      <c r="C18" s="1" t="s">
        <v>24</v>
      </c>
      <c r="D18" s="1" t="str">
        <f t="shared" si="2"/>
        <v>SB Chron 2</v>
      </c>
      <c r="E18" s="5">
        <v>360</v>
      </c>
      <c r="F18" s="1">
        <v>1</v>
      </c>
      <c r="G18" s="1" t="s">
        <v>38</v>
      </c>
      <c r="H18" s="1">
        <v>31</v>
      </c>
      <c r="I18" s="1" t="s">
        <v>14</v>
      </c>
      <c r="J18" s="21">
        <f>Tabela1[[#This Row],[Preço de Venda (R$)]]*Tabela1[[#This Row],[Quantidade Vendida]]</f>
        <v>360</v>
      </c>
      <c r="K18" s="6">
        <f t="shared" si="0"/>
        <v>2.9187611480460517E-2</v>
      </c>
      <c r="L18" s="1" t="str">
        <f t="shared" si="1"/>
        <v>2023/12</v>
      </c>
    </row>
    <row r="19" spans="1:12" s="4" customFormat="1" x14ac:dyDescent="0.25">
      <c r="A19" s="3">
        <v>45278</v>
      </c>
      <c r="B19" s="1" t="s">
        <v>15</v>
      </c>
      <c r="C19" s="1" t="s">
        <v>26</v>
      </c>
      <c r="D19" s="1" t="str">
        <f t="shared" si="2"/>
        <v>Air VaporMax</v>
      </c>
      <c r="E19" s="5">
        <v>900</v>
      </c>
      <c r="F19" s="1">
        <v>2</v>
      </c>
      <c r="G19" s="1" t="s">
        <v>39</v>
      </c>
      <c r="H19" s="1">
        <v>26</v>
      </c>
      <c r="I19" s="1" t="s">
        <v>10</v>
      </c>
      <c r="J19" s="21">
        <f>Tabela1[[#This Row],[Preço de Venda (R$)]]*Tabela1[[#This Row],[Quantidade Vendida]]</f>
        <v>1800</v>
      </c>
      <c r="K19" s="6">
        <f t="shared" si="0"/>
        <v>7.2974945268791044E-2</v>
      </c>
      <c r="L19" s="1" t="str">
        <f t="shared" si="1"/>
        <v>2023/12</v>
      </c>
    </row>
    <row r="20" spans="1:12" s="4" customFormat="1" x14ac:dyDescent="0.25">
      <c r="A20" s="3">
        <v>45279</v>
      </c>
      <c r="B20" s="1" t="s">
        <v>7</v>
      </c>
      <c r="C20" s="1" t="s">
        <v>28</v>
      </c>
      <c r="D20" s="1" t="str">
        <f t="shared" si="2"/>
        <v>Joyride</v>
      </c>
      <c r="E20" s="5">
        <v>780</v>
      </c>
      <c r="F20" s="1">
        <v>1</v>
      </c>
      <c r="G20" s="1" t="s">
        <v>40</v>
      </c>
      <c r="H20" s="1">
        <v>30</v>
      </c>
      <c r="I20" s="1" t="s">
        <v>14</v>
      </c>
      <c r="J20" s="21">
        <f>Tabela1[[#This Row],[Preço de Venda (R$)]]*Tabela1[[#This Row],[Quantidade Vendida]]</f>
        <v>780</v>
      </c>
      <c r="K20" s="6">
        <f t="shared" si="0"/>
        <v>6.3244952566285581E-2</v>
      </c>
      <c r="L20" s="1" t="str">
        <f t="shared" si="1"/>
        <v>2023/12</v>
      </c>
    </row>
    <row r="21" spans="1:12" s="4" customFormat="1" x14ac:dyDescent="0.25">
      <c r="A21" s="3">
        <v>45280</v>
      </c>
      <c r="B21" s="1" t="s">
        <v>11</v>
      </c>
      <c r="C21" s="1" t="s">
        <v>30</v>
      </c>
      <c r="D21" s="1" t="str">
        <f t="shared" si="2"/>
        <v>Metcon 6</v>
      </c>
      <c r="E21" s="5">
        <v>700</v>
      </c>
      <c r="F21" s="1">
        <v>1</v>
      </c>
      <c r="G21" s="1" t="s">
        <v>41</v>
      </c>
      <c r="H21" s="1">
        <v>35</v>
      </c>
      <c r="I21" s="1" t="s">
        <v>10</v>
      </c>
      <c r="J21" s="21">
        <f>Tabela1[[#This Row],[Preço de Venda (R$)]]*Tabela1[[#This Row],[Quantidade Vendida]]</f>
        <v>700</v>
      </c>
      <c r="K21" s="6">
        <f t="shared" si="0"/>
        <v>5.6753688989784334E-2</v>
      </c>
      <c r="L21" s="1" t="str">
        <f t="shared" si="1"/>
        <v>2023/12</v>
      </c>
    </row>
    <row r="22" spans="1:12" s="4" customFormat="1" x14ac:dyDescent="0.25">
      <c r="A22" s="3">
        <v>45281</v>
      </c>
      <c r="B22" s="1" t="s">
        <v>15</v>
      </c>
      <c r="C22" s="1" t="s">
        <v>8</v>
      </c>
      <c r="D22" s="1" t="str">
        <f t="shared" si="2"/>
        <v>Air Max 97</v>
      </c>
      <c r="E22" s="5">
        <v>749</v>
      </c>
      <c r="F22" s="1">
        <v>1</v>
      </c>
      <c r="G22" s="1" t="s">
        <v>42</v>
      </c>
      <c r="H22" s="1">
        <v>21</v>
      </c>
      <c r="I22" s="1" t="s">
        <v>14</v>
      </c>
      <c r="J22" s="21">
        <f>Tabela1[[#This Row],[Preço de Venda (R$)]]*Tabela1[[#This Row],[Quantidade Vendida]]</f>
        <v>749</v>
      </c>
      <c r="K22" s="6">
        <f t="shared" si="0"/>
        <v>6.0731371118138325E-2</v>
      </c>
      <c r="L22" s="1" t="str">
        <f t="shared" si="1"/>
        <v>2023/12</v>
      </c>
    </row>
    <row r="23" spans="1:12" s="4" customFormat="1" x14ac:dyDescent="0.25">
      <c r="A23" s="3">
        <v>45282</v>
      </c>
      <c r="B23" s="1" t="s">
        <v>7</v>
      </c>
      <c r="C23" s="1" t="s">
        <v>12</v>
      </c>
      <c r="D23" s="1" t="str">
        <f t="shared" si="2"/>
        <v>Revolution 5</v>
      </c>
      <c r="E23" s="5">
        <v>299</v>
      </c>
      <c r="F23" s="1">
        <v>2</v>
      </c>
      <c r="G23" s="1" t="s">
        <v>43</v>
      </c>
      <c r="H23" s="1">
        <v>37</v>
      </c>
      <c r="I23" s="1" t="s">
        <v>10</v>
      </c>
      <c r="J23" s="21">
        <f>Tabela1[[#This Row],[Preço de Venda (R$)]]*Tabela1[[#This Row],[Quantidade Vendida]]</f>
        <v>598</v>
      </c>
      <c r="K23" s="6">
        <f t="shared" si="0"/>
        <v>2.4243898483742803E-2</v>
      </c>
      <c r="L23" s="1" t="str">
        <f t="shared" si="1"/>
        <v>2023/12</v>
      </c>
    </row>
    <row r="24" spans="1:12" s="4" customFormat="1" x14ac:dyDescent="0.25">
      <c r="A24" s="3">
        <v>45283</v>
      </c>
      <c r="B24" s="1" t="s">
        <v>11</v>
      </c>
      <c r="C24" s="1" t="s">
        <v>16</v>
      </c>
      <c r="D24" s="1" t="str">
        <f t="shared" si="2"/>
        <v>Air Zoom Pegasus</v>
      </c>
      <c r="E24" s="5">
        <v>599</v>
      </c>
      <c r="F24" s="1">
        <v>1</v>
      </c>
      <c r="G24" s="1" t="s">
        <v>44</v>
      </c>
      <c r="H24" s="1">
        <v>28</v>
      </c>
      <c r="I24" s="1" t="s">
        <v>14</v>
      </c>
      <c r="J24" s="21">
        <f>Tabela1[[#This Row],[Preço de Venda (R$)]]*Tabela1[[#This Row],[Quantidade Vendida]]</f>
        <v>599</v>
      </c>
      <c r="K24" s="6">
        <f t="shared" si="0"/>
        <v>4.8564942435544024E-2</v>
      </c>
      <c r="L24" s="1" t="str">
        <f t="shared" si="1"/>
        <v>2023/12</v>
      </c>
    </row>
    <row r="25" spans="1:12" s="4" customFormat="1" x14ac:dyDescent="0.25">
      <c r="A25" s="3">
        <v>45284</v>
      </c>
      <c r="B25" s="1" t="s">
        <v>15</v>
      </c>
      <c r="C25" s="1" t="s">
        <v>18</v>
      </c>
      <c r="D25" s="1" t="str">
        <f t="shared" si="2"/>
        <v>Air Force 1</v>
      </c>
      <c r="E25" s="5">
        <v>549</v>
      </c>
      <c r="F25" s="1">
        <v>1</v>
      </c>
      <c r="G25" s="1" t="s">
        <v>45</v>
      </c>
      <c r="H25" s="1">
        <v>23</v>
      </c>
      <c r="I25" s="1" t="s">
        <v>10</v>
      </c>
      <c r="J25" s="21">
        <f>Tabela1[[#This Row],[Preço de Venda (R$)]]*Tabela1[[#This Row],[Quantidade Vendida]]</f>
        <v>549</v>
      </c>
      <c r="K25" s="6">
        <f t="shared" si="0"/>
        <v>4.4514716613962536E-2</v>
      </c>
      <c r="L25" s="1" t="str">
        <f t="shared" si="1"/>
        <v>2023/12</v>
      </c>
    </row>
    <row r="26" spans="1:12" s="4" customFormat="1" x14ac:dyDescent="0.25">
      <c r="A26" s="3">
        <v>45285</v>
      </c>
      <c r="B26" s="1" t="s">
        <v>7</v>
      </c>
      <c r="C26" s="1" t="s">
        <v>20</v>
      </c>
      <c r="D26" s="1" t="str">
        <f t="shared" si="2"/>
        <v>Air Max 270</v>
      </c>
      <c r="E26" s="5">
        <v>649</v>
      </c>
      <c r="F26" s="1">
        <v>1</v>
      </c>
      <c r="G26" s="1" t="s">
        <v>46</v>
      </c>
      <c r="H26" s="1">
        <v>19</v>
      </c>
      <c r="I26" s="1" t="s">
        <v>14</v>
      </c>
      <c r="J26" s="21">
        <f>Tabela1[[#This Row],[Preço de Venda (R$)]]*Tabela1[[#This Row],[Quantidade Vendida]]</f>
        <v>649</v>
      </c>
      <c r="K26" s="6">
        <f t="shared" si="0"/>
        <v>5.2623043866050434E-2</v>
      </c>
      <c r="L26" s="1" t="str">
        <f t="shared" si="1"/>
        <v>2023/12</v>
      </c>
    </row>
    <row r="27" spans="1:12" s="4" customFormat="1" x14ac:dyDescent="0.25">
      <c r="A27" s="3">
        <v>45286</v>
      </c>
      <c r="B27" s="1" t="s">
        <v>11</v>
      </c>
      <c r="C27" s="1" t="s">
        <v>22</v>
      </c>
      <c r="D27" s="1" t="str">
        <f t="shared" si="2"/>
        <v>Dunk Low</v>
      </c>
      <c r="E27" s="5">
        <v>579</v>
      </c>
      <c r="F27" s="1">
        <v>1</v>
      </c>
      <c r="G27" s="1" t="s">
        <v>47</v>
      </c>
      <c r="H27" s="1">
        <v>33</v>
      </c>
      <c r="I27" s="1" t="s">
        <v>10</v>
      </c>
      <c r="J27" s="21">
        <f>Tabela1[[#This Row],[Preço de Venda (R$)]]*Tabela1[[#This Row],[Quantidade Vendida]]</f>
        <v>579</v>
      </c>
      <c r="K27" s="6">
        <f t="shared" si="0"/>
        <v>4.6943408464407331E-2</v>
      </c>
      <c r="L27" s="1" t="str">
        <f t="shared" si="1"/>
        <v>2023/12</v>
      </c>
    </row>
    <row r="28" spans="1:12" s="4" customFormat="1" x14ac:dyDescent="0.25">
      <c r="A28" s="3">
        <v>45287</v>
      </c>
      <c r="B28" s="1" t="s">
        <v>15</v>
      </c>
      <c r="C28" s="1" t="s">
        <v>24</v>
      </c>
      <c r="D28" s="1" t="str">
        <f t="shared" si="2"/>
        <v>SB Chron 2</v>
      </c>
      <c r="E28" s="5">
        <v>359</v>
      </c>
      <c r="F28" s="1">
        <v>2</v>
      </c>
      <c r="G28" s="1" t="s">
        <v>48</v>
      </c>
      <c r="H28" s="1">
        <v>22</v>
      </c>
      <c r="I28" s="1" t="s">
        <v>14</v>
      </c>
      <c r="J28" s="21">
        <f>Tabela1[[#This Row],[Preço de Venda (R$)]]*Tabela1[[#This Row],[Quantidade Vendida]]</f>
        <v>718</v>
      </c>
      <c r="K28" s="6">
        <f t="shared" si="0"/>
        <v>2.9108894834995541E-2</v>
      </c>
      <c r="L28" s="1" t="str">
        <f t="shared" si="1"/>
        <v>2023/12</v>
      </c>
    </row>
    <row r="29" spans="1:12" s="4" customFormat="1" x14ac:dyDescent="0.25">
      <c r="A29" s="3">
        <v>45288</v>
      </c>
      <c r="B29" s="1" t="s">
        <v>7</v>
      </c>
      <c r="C29" s="1" t="s">
        <v>26</v>
      </c>
      <c r="D29" s="1" t="str">
        <f t="shared" si="2"/>
        <v>Air VaporMax</v>
      </c>
      <c r="E29" s="5">
        <v>899</v>
      </c>
      <c r="F29" s="1">
        <v>1</v>
      </c>
      <c r="G29" s="1" t="s">
        <v>21</v>
      </c>
      <c r="H29" s="1">
        <v>27</v>
      </c>
      <c r="I29" s="1" t="s">
        <v>10</v>
      </c>
      <c r="J29" s="21">
        <f>Tabela1[[#This Row],[Preço de Venda (R$)]]*Tabela1[[#This Row],[Quantidade Vendida]]</f>
        <v>899</v>
      </c>
      <c r="K29" s="6">
        <f t="shared" si="0"/>
        <v>7.2893861996270168E-2</v>
      </c>
      <c r="L29" s="1" t="str">
        <f t="shared" si="1"/>
        <v>2023/12</v>
      </c>
    </row>
    <row r="30" spans="1:12" s="4" customFormat="1" x14ac:dyDescent="0.25">
      <c r="A30" s="3">
        <v>45289</v>
      </c>
      <c r="B30" s="1" t="s">
        <v>11</v>
      </c>
      <c r="C30" s="1" t="s">
        <v>28</v>
      </c>
      <c r="D30" s="1" t="str">
        <f t="shared" si="2"/>
        <v>Joyride</v>
      </c>
      <c r="E30" s="5">
        <v>779</v>
      </c>
      <c r="F30" s="1">
        <v>1</v>
      </c>
      <c r="G30" s="1" t="s">
        <v>9</v>
      </c>
      <c r="H30" s="1">
        <v>36</v>
      </c>
      <c r="I30" s="1" t="s">
        <v>14</v>
      </c>
      <c r="J30" s="21">
        <f>Tabela1[[#This Row],[Preço de Venda (R$)]]*Tabela1[[#This Row],[Quantidade Vendida]]</f>
        <v>779</v>
      </c>
      <c r="K30" s="6">
        <f t="shared" si="0"/>
        <v>6.3158748175774285E-2</v>
      </c>
      <c r="L30" s="1" t="str">
        <f t="shared" si="1"/>
        <v>2023/12</v>
      </c>
    </row>
    <row r="31" spans="1:12" s="4" customFormat="1" x14ac:dyDescent="0.25">
      <c r="A31" s="3">
        <v>45290</v>
      </c>
      <c r="B31" s="1" t="s">
        <v>15</v>
      </c>
      <c r="C31" s="1" t="s">
        <v>30</v>
      </c>
      <c r="D31" s="1" t="str">
        <f t="shared" si="2"/>
        <v>Metcon 6</v>
      </c>
      <c r="E31" s="5">
        <v>699</v>
      </c>
      <c r="F31" s="1">
        <v>1</v>
      </c>
      <c r="G31" s="1" t="s">
        <v>23</v>
      </c>
      <c r="H31" s="1">
        <v>25</v>
      </c>
      <c r="I31" s="1" t="s">
        <v>10</v>
      </c>
      <c r="J31" s="21">
        <f>Tabela1[[#This Row],[Preço de Venda (R$)]]*Tabela1[[#This Row],[Quantidade Vendida]]</f>
        <v>699</v>
      </c>
      <c r="K31" s="6">
        <f t="shared" si="0"/>
        <v>5.6677207492094379E-2</v>
      </c>
      <c r="L31" s="1" t="str">
        <f t="shared" si="1"/>
        <v>2023/12</v>
      </c>
    </row>
    <row r="32" spans="1:12" s="4" customFormat="1" x14ac:dyDescent="0.25">
      <c r="A32" s="3">
        <v>45292</v>
      </c>
      <c r="B32" s="1" t="s">
        <v>7</v>
      </c>
      <c r="C32" s="1" t="s">
        <v>8</v>
      </c>
      <c r="D32" s="1" t="str">
        <f t="shared" si="2"/>
        <v>Air Max 97</v>
      </c>
      <c r="E32" s="5">
        <v>750</v>
      </c>
      <c r="F32" s="1">
        <v>1</v>
      </c>
      <c r="G32" s="1" t="s">
        <v>13</v>
      </c>
      <c r="H32" s="1">
        <v>29</v>
      </c>
      <c r="I32" s="1" t="s">
        <v>14</v>
      </c>
      <c r="J32" s="21">
        <f>Tabela1[[#This Row],[Preço de Venda (R$)]]*Tabela1[[#This Row],[Quantidade Vendida]]</f>
        <v>750</v>
      </c>
      <c r="K32" s="6">
        <f t="shared" si="0"/>
        <v>6.0812454390659208E-2</v>
      </c>
      <c r="L32" s="1" t="str">
        <f t="shared" si="1"/>
        <v>2024/01</v>
      </c>
    </row>
    <row r="33" spans="1:12" s="4" customFormat="1" x14ac:dyDescent="0.25">
      <c r="A33" s="3">
        <v>45293</v>
      </c>
      <c r="B33" s="1" t="s">
        <v>11</v>
      </c>
      <c r="C33" s="1" t="s">
        <v>12</v>
      </c>
      <c r="D33" s="1" t="str">
        <f t="shared" si="2"/>
        <v>Revolution 5</v>
      </c>
      <c r="E33" s="5">
        <v>300</v>
      </c>
      <c r="F33" s="1">
        <v>1</v>
      </c>
      <c r="G33" s="1" t="s">
        <v>19</v>
      </c>
      <c r="H33" s="1">
        <v>32</v>
      </c>
      <c r="I33" s="1" t="s">
        <v>10</v>
      </c>
      <c r="J33" s="21">
        <f>Tabela1[[#This Row],[Preço de Venda (R$)]]*Tabela1[[#This Row],[Quantidade Vendida]]</f>
        <v>300</v>
      </c>
      <c r="K33" s="6">
        <f t="shared" si="0"/>
        <v>2.4323009567050431E-2</v>
      </c>
      <c r="L33" s="1" t="str">
        <f t="shared" si="1"/>
        <v>2024/01</v>
      </c>
    </row>
    <row r="34" spans="1:12" s="4" customFormat="1" x14ac:dyDescent="0.25">
      <c r="A34" s="3">
        <v>45294</v>
      </c>
      <c r="B34" s="1" t="s">
        <v>15</v>
      </c>
      <c r="C34" s="1" t="s">
        <v>16</v>
      </c>
      <c r="D34" s="1" t="str">
        <f t="shared" si="2"/>
        <v>Air Zoom Pegasus</v>
      </c>
      <c r="E34" s="5">
        <v>600</v>
      </c>
      <c r="F34" s="1">
        <v>2</v>
      </c>
      <c r="G34" s="1" t="s">
        <v>17</v>
      </c>
      <c r="H34" s="1">
        <v>21</v>
      </c>
      <c r="I34" s="1" t="s">
        <v>14</v>
      </c>
      <c r="J34" s="21">
        <f>Tabela1[[#This Row],[Preço de Venda (R$)]]*Tabela1[[#This Row],[Quantidade Vendida]]</f>
        <v>1200</v>
      </c>
      <c r="K34" s="6">
        <f t="shared" ref="K34:K65" si="3">$E34/SUMIFS($E$2:$E$161, $B$2:$B$161, $B34)</f>
        <v>4.8649963512527365E-2</v>
      </c>
      <c r="L34" s="1" t="str">
        <f t="shared" si="1"/>
        <v>2024/01</v>
      </c>
    </row>
    <row r="35" spans="1:12" s="4" customFormat="1" x14ac:dyDescent="0.25">
      <c r="A35" s="3">
        <v>45295</v>
      </c>
      <c r="B35" s="1" t="s">
        <v>7</v>
      </c>
      <c r="C35" s="1" t="s">
        <v>18</v>
      </c>
      <c r="D35" s="1" t="str">
        <f t="shared" si="2"/>
        <v>Air Force 1</v>
      </c>
      <c r="E35" s="5">
        <v>550</v>
      </c>
      <c r="F35" s="1">
        <v>1</v>
      </c>
      <c r="G35" s="1" t="s">
        <v>25</v>
      </c>
      <c r="H35" s="1">
        <v>34</v>
      </c>
      <c r="I35" s="1" t="s">
        <v>10</v>
      </c>
      <c r="J35" s="21">
        <f>Tabela1[[#This Row],[Preço de Venda (R$)]]*Tabela1[[#This Row],[Quantidade Vendida]]</f>
        <v>550</v>
      </c>
      <c r="K35" s="6">
        <f t="shared" si="3"/>
        <v>4.459579988648342E-2</v>
      </c>
      <c r="L35" s="1" t="str">
        <f t="shared" si="1"/>
        <v>2024/01</v>
      </c>
    </row>
    <row r="36" spans="1:12" s="4" customFormat="1" x14ac:dyDescent="0.25">
      <c r="A36" s="3">
        <v>45296</v>
      </c>
      <c r="B36" s="1" t="s">
        <v>11</v>
      </c>
      <c r="C36" s="1" t="s">
        <v>20</v>
      </c>
      <c r="D36" s="1" t="str">
        <f t="shared" si="2"/>
        <v>Air Max 270</v>
      </c>
      <c r="E36" s="5">
        <v>650</v>
      </c>
      <c r="F36" s="1">
        <v>1</v>
      </c>
      <c r="G36" s="1" t="s">
        <v>29</v>
      </c>
      <c r="H36" s="1">
        <v>28</v>
      </c>
      <c r="I36" s="1" t="s">
        <v>14</v>
      </c>
      <c r="J36" s="21">
        <f>Tabela1[[#This Row],[Preço de Venda (R$)]]*Tabela1[[#This Row],[Quantidade Vendida]]</f>
        <v>650</v>
      </c>
      <c r="K36" s="6">
        <f t="shared" si="3"/>
        <v>5.2699854061942594E-2</v>
      </c>
      <c r="L36" s="1" t="str">
        <f t="shared" si="1"/>
        <v>2024/01</v>
      </c>
    </row>
    <row r="37" spans="1:12" s="4" customFormat="1" x14ac:dyDescent="0.25">
      <c r="A37" s="3">
        <v>45297</v>
      </c>
      <c r="B37" s="1" t="s">
        <v>15</v>
      </c>
      <c r="C37" s="1" t="s">
        <v>22</v>
      </c>
      <c r="D37" s="1" t="str">
        <f t="shared" si="2"/>
        <v>Dunk Low</v>
      </c>
      <c r="E37" s="5">
        <v>580</v>
      </c>
      <c r="F37" s="1">
        <v>1</v>
      </c>
      <c r="G37" s="1" t="s">
        <v>31</v>
      </c>
      <c r="H37" s="1">
        <v>30</v>
      </c>
      <c r="I37" s="1" t="s">
        <v>10</v>
      </c>
      <c r="J37" s="21">
        <f>Tabela1[[#This Row],[Preço de Venda (R$)]]*Tabela1[[#This Row],[Quantidade Vendida]]</f>
        <v>580</v>
      </c>
      <c r="K37" s="6">
        <f t="shared" si="3"/>
        <v>4.7028298062109786E-2</v>
      </c>
      <c r="L37" s="1" t="str">
        <f t="shared" si="1"/>
        <v>2024/01</v>
      </c>
    </row>
    <row r="38" spans="1:12" s="4" customFormat="1" x14ac:dyDescent="0.25">
      <c r="A38" s="3">
        <v>45298</v>
      </c>
      <c r="B38" s="1" t="s">
        <v>7</v>
      </c>
      <c r="C38" s="1" t="s">
        <v>24</v>
      </c>
      <c r="D38" s="1" t="str">
        <f t="shared" si="2"/>
        <v>SB Chron 2</v>
      </c>
      <c r="E38" s="5">
        <v>360</v>
      </c>
      <c r="F38" s="1">
        <v>1</v>
      </c>
      <c r="G38" s="1" t="s">
        <v>27</v>
      </c>
      <c r="H38" s="1">
        <v>24</v>
      </c>
      <c r="I38" s="1" t="s">
        <v>14</v>
      </c>
      <c r="J38" s="21">
        <f>Tabela1[[#This Row],[Preço de Venda (R$)]]*Tabela1[[#This Row],[Quantidade Vendida]]</f>
        <v>360</v>
      </c>
      <c r="K38" s="6">
        <f t="shared" si="3"/>
        <v>2.9189978107516418E-2</v>
      </c>
      <c r="L38" s="1" t="str">
        <f t="shared" si="1"/>
        <v>2024/01</v>
      </c>
    </row>
    <row r="39" spans="1:12" s="4" customFormat="1" x14ac:dyDescent="0.25">
      <c r="A39" s="3">
        <v>45299</v>
      </c>
      <c r="B39" s="1" t="s">
        <v>11</v>
      </c>
      <c r="C39" s="1" t="s">
        <v>26</v>
      </c>
      <c r="D39" s="1" t="str">
        <f t="shared" si="2"/>
        <v>Air VaporMax</v>
      </c>
      <c r="E39" s="5">
        <v>900</v>
      </c>
      <c r="F39" s="1">
        <v>2</v>
      </c>
      <c r="G39" s="1" t="s">
        <v>21</v>
      </c>
      <c r="H39" s="1">
        <v>23</v>
      </c>
      <c r="I39" s="1" t="s">
        <v>10</v>
      </c>
      <c r="J39" s="21">
        <f>Tabela1[[#This Row],[Preço de Venda (R$)]]*Tabela1[[#This Row],[Quantidade Vendida]]</f>
        <v>1800</v>
      </c>
      <c r="K39" s="6">
        <f t="shared" si="3"/>
        <v>7.2969028701151295E-2</v>
      </c>
      <c r="L39" s="1" t="str">
        <f t="shared" si="1"/>
        <v>2024/01</v>
      </c>
    </row>
    <row r="40" spans="1:12" s="4" customFormat="1" x14ac:dyDescent="0.25">
      <c r="A40" s="3">
        <v>45300</v>
      </c>
      <c r="B40" s="1" t="s">
        <v>15</v>
      </c>
      <c r="C40" s="1" t="s">
        <v>28</v>
      </c>
      <c r="D40" s="1" t="str">
        <f t="shared" si="2"/>
        <v>Joyride</v>
      </c>
      <c r="E40" s="5">
        <v>780</v>
      </c>
      <c r="F40" s="1">
        <v>1</v>
      </c>
      <c r="G40" s="1" t="s">
        <v>32</v>
      </c>
      <c r="H40" s="1">
        <v>27</v>
      </c>
      <c r="I40" s="1" t="s">
        <v>14</v>
      </c>
      <c r="J40" s="21">
        <f>Tabela1[[#This Row],[Preço de Venda (R$)]]*Tabela1[[#This Row],[Quantidade Vendida]]</f>
        <v>780</v>
      </c>
      <c r="K40" s="6">
        <f t="shared" si="3"/>
        <v>6.3244952566285581E-2</v>
      </c>
      <c r="L40" s="1" t="str">
        <f t="shared" si="1"/>
        <v>2024/01</v>
      </c>
    </row>
    <row r="41" spans="1:12" s="4" customFormat="1" x14ac:dyDescent="0.25">
      <c r="A41" s="3">
        <v>45301</v>
      </c>
      <c r="B41" s="1" t="s">
        <v>7</v>
      </c>
      <c r="C41" s="1" t="s">
        <v>30</v>
      </c>
      <c r="D41" s="1" t="str">
        <f t="shared" si="2"/>
        <v>Metcon 6</v>
      </c>
      <c r="E41" s="5">
        <v>700</v>
      </c>
      <c r="F41" s="1">
        <v>1</v>
      </c>
      <c r="G41" s="1" t="s">
        <v>35</v>
      </c>
      <c r="H41" s="1">
        <v>35</v>
      </c>
      <c r="I41" s="1" t="s">
        <v>10</v>
      </c>
      <c r="J41" s="21">
        <f>Tabela1[[#This Row],[Preço de Venda (R$)]]*Tabela1[[#This Row],[Quantidade Vendida]]</f>
        <v>700</v>
      </c>
      <c r="K41" s="6">
        <f t="shared" si="3"/>
        <v>5.6758290764615263E-2</v>
      </c>
      <c r="L41" s="1" t="str">
        <f t="shared" si="1"/>
        <v>2024/01</v>
      </c>
    </row>
    <row r="42" spans="1:12" s="4" customFormat="1" x14ac:dyDescent="0.25">
      <c r="A42" s="3">
        <v>45302</v>
      </c>
      <c r="B42" s="1" t="s">
        <v>11</v>
      </c>
      <c r="C42" s="1" t="s">
        <v>8</v>
      </c>
      <c r="D42" s="1" t="str">
        <f t="shared" si="2"/>
        <v>Air Max 97</v>
      </c>
      <c r="E42" s="5">
        <v>750</v>
      </c>
      <c r="F42" s="1">
        <v>1</v>
      </c>
      <c r="G42" s="1" t="s">
        <v>44</v>
      </c>
      <c r="H42" s="1">
        <v>22</v>
      </c>
      <c r="I42" s="1" t="s">
        <v>14</v>
      </c>
      <c r="J42" s="21">
        <f>Tabela1[[#This Row],[Preço de Venda (R$)]]*Tabela1[[#This Row],[Quantidade Vendida]]</f>
        <v>750</v>
      </c>
      <c r="K42" s="6">
        <f t="shared" si="3"/>
        <v>6.0807523917626075E-2</v>
      </c>
      <c r="L42" s="1" t="str">
        <f t="shared" si="1"/>
        <v>2024/01</v>
      </c>
    </row>
    <row r="43" spans="1:12" s="4" customFormat="1" x14ac:dyDescent="0.25">
      <c r="A43" s="3">
        <v>45303</v>
      </c>
      <c r="B43" s="1" t="s">
        <v>15</v>
      </c>
      <c r="C43" s="1" t="s">
        <v>12</v>
      </c>
      <c r="D43" s="1" t="str">
        <f t="shared" si="2"/>
        <v>Revolution 5</v>
      </c>
      <c r="E43" s="5">
        <v>300</v>
      </c>
      <c r="F43" s="1">
        <v>1</v>
      </c>
      <c r="G43" s="1" t="s">
        <v>40</v>
      </c>
      <c r="H43" s="1">
        <v>35</v>
      </c>
      <c r="I43" s="1" t="s">
        <v>10</v>
      </c>
      <c r="J43" s="21">
        <f>Tabela1[[#This Row],[Preço de Venda (R$)]]*Tabela1[[#This Row],[Quantidade Vendida]]</f>
        <v>300</v>
      </c>
      <c r="K43" s="6">
        <f t="shared" si="3"/>
        <v>2.4324981756263683E-2</v>
      </c>
      <c r="L43" s="1" t="str">
        <f t="shared" si="1"/>
        <v>2024/01</v>
      </c>
    </row>
    <row r="44" spans="1:12" s="4" customFormat="1" x14ac:dyDescent="0.25">
      <c r="A44" s="3">
        <v>45304</v>
      </c>
      <c r="B44" s="1" t="s">
        <v>7</v>
      </c>
      <c r="C44" s="1" t="s">
        <v>16</v>
      </c>
      <c r="D44" s="1" t="str">
        <f t="shared" si="2"/>
        <v>Air Zoom Pegasus</v>
      </c>
      <c r="E44" s="5">
        <v>600</v>
      </c>
      <c r="F44" s="1">
        <v>1</v>
      </c>
      <c r="G44" s="1" t="s">
        <v>21</v>
      </c>
      <c r="H44" s="1">
        <v>29</v>
      </c>
      <c r="I44" s="1" t="s">
        <v>14</v>
      </c>
      <c r="J44" s="21">
        <f>Tabela1[[#This Row],[Preço de Venda (R$)]]*Tabela1[[#This Row],[Quantidade Vendida]]</f>
        <v>600</v>
      </c>
      <c r="K44" s="6">
        <f t="shared" si="3"/>
        <v>4.8649963512527365E-2</v>
      </c>
      <c r="L44" s="1" t="str">
        <f t="shared" si="1"/>
        <v>2024/01</v>
      </c>
    </row>
    <row r="45" spans="1:12" s="4" customFormat="1" x14ac:dyDescent="0.25">
      <c r="A45" s="3">
        <v>45305</v>
      </c>
      <c r="B45" s="1" t="s">
        <v>11</v>
      </c>
      <c r="C45" s="1" t="s">
        <v>18</v>
      </c>
      <c r="D45" s="1" t="str">
        <f t="shared" si="2"/>
        <v>Air Force 1</v>
      </c>
      <c r="E45" s="5">
        <v>550</v>
      </c>
      <c r="F45" s="1">
        <v>1</v>
      </c>
      <c r="G45" s="1" t="s">
        <v>9</v>
      </c>
      <c r="H45" s="1">
        <v>24</v>
      </c>
      <c r="I45" s="1" t="s">
        <v>10</v>
      </c>
      <c r="J45" s="21">
        <f>Tabela1[[#This Row],[Preço de Venda (R$)]]*Tabela1[[#This Row],[Quantidade Vendida]]</f>
        <v>550</v>
      </c>
      <c r="K45" s="6">
        <f t="shared" si="3"/>
        <v>4.4592184206259121E-2</v>
      </c>
      <c r="L45" s="1" t="str">
        <f t="shared" si="1"/>
        <v>2024/01</v>
      </c>
    </row>
    <row r="46" spans="1:12" s="4" customFormat="1" x14ac:dyDescent="0.25">
      <c r="A46" s="3">
        <v>45306</v>
      </c>
      <c r="B46" s="1" t="s">
        <v>15</v>
      </c>
      <c r="C46" s="1" t="s">
        <v>20</v>
      </c>
      <c r="D46" s="1" t="str">
        <f t="shared" si="2"/>
        <v>Air Max 270</v>
      </c>
      <c r="E46" s="5">
        <v>650</v>
      </c>
      <c r="F46" s="1">
        <v>1</v>
      </c>
      <c r="G46" s="1" t="s">
        <v>13</v>
      </c>
      <c r="H46" s="1">
        <v>42</v>
      </c>
      <c r="I46" s="1" t="s">
        <v>14</v>
      </c>
      <c r="J46" s="21">
        <f>Tabela1[[#This Row],[Preço de Venda (R$)]]*Tabela1[[#This Row],[Quantidade Vendida]]</f>
        <v>650</v>
      </c>
      <c r="K46" s="6">
        <f t="shared" si="3"/>
        <v>5.2704127138571311E-2</v>
      </c>
      <c r="L46" s="1" t="str">
        <f t="shared" si="1"/>
        <v>2024/01</v>
      </c>
    </row>
    <row r="47" spans="1:12" s="4" customFormat="1" x14ac:dyDescent="0.25">
      <c r="A47" s="3">
        <v>45307</v>
      </c>
      <c r="B47" s="1" t="s">
        <v>7</v>
      </c>
      <c r="C47" s="1" t="s">
        <v>22</v>
      </c>
      <c r="D47" s="1" t="str">
        <f t="shared" si="2"/>
        <v>Dunk Low</v>
      </c>
      <c r="E47" s="5">
        <v>580</v>
      </c>
      <c r="F47" s="1">
        <v>1</v>
      </c>
      <c r="G47" s="1" t="s">
        <v>19</v>
      </c>
      <c r="H47" s="1">
        <v>27</v>
      </c>
      <c r="I47" s="1" t="s">
        <v>10</v>
      </c>
      <c r="J47" s="21">
        <f>Tabela1[[#This Row],[Preço de Venda (R$)]]*Tabela1[[#This Row],[Quantidade Vendida]]</f>
        <v>580</v>
      </c>
      <c r="K47" s="6">
        <f t="shared" si="3"/>
        <v>4.7028298062109786E-2</v>
      </c>
      <c r="L47" s="1" t="str">
        <f t="shared" si="1"/>
        <v>2024/01</v>
      </c>
    </row>
    <row r="48" spans="1:12" s="4" customFormat="1" x14ac:dyDescent="0.25">
      <c r="A48" s="3">
        <v>45308</v>
      </c>
      <c r="B48" s="1" t="s">
        <v>11</v>
      </c>
      <c r="C48" s="1" t="s">
        <v>24</v>
      </c>
      <c r="D48" s="1" t="str">
        <f t="shared" si="2"/>
        <v>SB Chron 2</v>
      </c>
      <c r="E48" s="5">
        <v>360</v>
      </c>
      <c r="F48" s="1">
        <v>1</v>
      </c>
      <c r="G48" s="1" t="s">
        <v>23</v>
      </c>
      <c r="H48" s="1">
        <v>30</v>
      </c>
      <c r="I48" s="1" t="s">
        <v>14</v>
      </c>
      <c r="J48" s="21">
        <f>Tabela1[[#This Row],[Preço de Venda (R$)]]*Tabela1[[#This Row],[Quantidade Vendida]]</f>
        <v>360</v>
      </c>
      <c r="K48" s="6">
        <f t="shared" si="3"/>
        <v>2.9187611480460517E-2</v>
      </c>
      <c r="L48" s="1" t="str">
        <f t="shared" si="1"/>
        <v>2024/01</v>
      </c>
    </row>
    <row r="49" spans="1:12" s="4" customFormat="1" x14ac:dyDescent="0.25">
      <c r="A49" s="3">
        <v>45309</v>
      </c>
      <c r="B49" s="1" t="s">
        <v>15</v>
      </c>
      <c r="C49" s="1" t="s">
        <v>26</v>
      </c>
      <c r="D49" s="1" t="str">
        <f t="shared" si="2"/>
        <v>Air VaporMax</v>
      </c>
      <c r="E49" s="5">
        <v>900</v>
      </c>
      <c r="F49" s="1">
        <v>1</v>
      </c>
      <c r="G49" s="1" t="s">
        <v>25</v>
      </c>
      <c r="H49" s="1">
        <v>23</v>
      </c>
      <c r="I49" s="1" t="s">
        <v>10</v>
      </c>
      <c r="J49" s="21">
        <f>Tabela1[[#This Row],[Preço de Venda (R$)]]*Tabela1[[#This Row],[Quantidade Vendida]]</f>
        <v>900</v>
      </c>
      <c r="K49" s="6">
        <f t="shared" si="3"/>
        <v>7.2974945268791044E-2</v>
      </c>
      <c r="L49" s="1" t="str">
        <f t="shared" si="1"/>
        <v>2024/01</v>
      </c>
    </row>
    <row r="50" spans="1:12" s="4" customFormat="1" x14ac:dyDescent="0.25">
      <c r="A50" s="3">
        <v>45310</v>
      </c>
      <c r="B50" s="1" t="s">
        <v>7</v>
      </c>
      <c r="C50" s="1" t="s">
        <v>28</v>
      </c>
      <c r="D50" s="1" t="str">
        <f t="shared" si="2"/>
        <v>Joyride</v>
      </c>
      <c r="E50" s="5">
        <v>780</v>
      </c>
      <c r="F50" s="1">
        <v>1</v>
      </c>
      <c r="G50" s="1" t="s">
        <v>31</v>
      </c>
      <c r="H50" s="1">
        <v>31</v>
      </c>
      <c r="I50" s="1" t="s">
        <v>14</v>
      </c>
      <c r="J50" s="21">
        <f>Tabela1[[#This Row],[Preço de Venda (R$)]]*Tabela1[[#This Row],[Quantidade Vendida]]</f>
        <v>780</v>
      </c>
      <c r="K50" s="6">
        <f t="shared" si="3"/>
        <v>6.3244952566285581E-2</v>
      </c>
      <c r="L50" s="1" t="str">
        <f t="shared" si="1"/>
        <v>2024/01</v>
      </c>
    </row>
    <row r="51" spans="1:12" s="4" customFormat="1" x14ac:dyDescent="0.25">
      <c r="A51" s="3">
        <v>45311</v>
      </c>
      <c r="B51" s="1" t="s">
        <v>11</v>
      </c>
      <c r="C51" s="1" t="s">
        <v>30</v>
      </c>
      <c r="D51" s="1" t="str">
        <f t="shared" si="2"/>
        <v>Metcon 6</v>
      </c>
      <c r="E51" s="5">
        <v>700</v>
      </c>
      <c r="F51" s="1">
        <v>1</v>
      </c>
      <c r="G51" s="1" t="s">
        <v>27</v>
      </c>
      <c r="H51" s="1">
        <v>28</v>
      </c>
      <c r="I51" s="1" t="s">
        <v>10</v>
      </c>
      <c r="J51" s="21">
        <f>Tabela1[[#This Row],[Preço de Venda (R$)]]*Tabela1[[#This Row],[Quantidade Vendida]]</f>
        <v>700</v>
      </c>
      <c r="K51" s="6">
        <f t="shared" si="3"/>
        <v>5.6753688989784334E-2</v>
      </c>
      <c r="L51" s="1" t="str">
        <f t="shared" si="1"/>
        <v>2024/01</v>
      </c>
    </row>
    <row r="52" spans="1:12" s="4" customFormat="1" x14ac:dyDescent="0.25">
      <c r="A52" s="3">
        <v>45312</v>
      </c>
      <c r="B52" s="1" t="s">
        <v>15</v>
      </c>
      <c r="C52" s="1" t="s">
        <v>8</v>
      </c>
      <c r="D52" s="1" t="str">
        <f t="shared" si="2"/>
        <v>Air Max 97</v>
      </c>
      <c r="E52" s="5">
        <v>750</v>
      </c>
      <c r="F52" s="1">
        <v>1</v>
      </c>
      <c r="G52" s="1" t="s">
        <v>42</v>
      </c>
      <c r="H52" s="1">
        <v>21</v>
      </c>
      <c r="I52" s="1" t="s">
        <v>14</v>
      </c>
      <c r="J52" s="21">
        <f>Tabela1[[#This Row],[Preço de Venda (R$)]]*Tabela1[[#This Row],[Quantidade Vendida]]</f>
        <v>750</v>
      </c>
      <c r="K52" s="6">
        <f t="shared" si="3"/>
        <v>6.0812454390659208E-2</v>
      </c>
      <c r="L52" s="1" t="str">
        <f t="shared" si="1"/>
        <v>2024/01</v>
      </c>
    </row>
    <row r="53" spans="1:12" s="4" customFormat="1" x14ac:dyDescent="0.25">
      <c r="A53" s="3">
        <v>45313</v>
      </c>
      <c r="B53" s="1" t="s">
        <v>7</v>
      </c>
      <c r="C53" s="1" t="s">
        <v>12</v>
      </c>
      <c r="D53" s="1" t="str">
        <f t="shared" si="2"/>
        <v>Revolution 5</v>
      </c>
      <c r="E53" s="5">
        <v>300</v>
      </c>
      <c r="F53" s="1">
        <v>1</v>
      </c>
      <c r="G53" s="1" t="s">
        <v>43</v>
      </c>
      <c r="H53" s="1">
        <v>33</v>
      </c>
      <c r="I53" s="1" t="s">
        <v>10</v>
      </c>
      <c r="J53" s="21">
        <f>Tabela1[[#This Row],[Preço de Venda (R$)]]*Tabela1[[#This Row],[Quantidade Vendida]]</f>
        <v>300</v>
      </c>
      <c r="K53" s="6">
        <f t="shared" si="3"/>
        <v>2.4324981756263683E-2</v>
      </c>
      <c r="L53" s="1" t="str">
        <f t="shared" si="1"/>
        <v>2024/01</v>
      </c>
    </row>
    <row r="54" spans="1:12" s="4" customFormat="1" x14ac:dyDescent="0.25">
      <c r="A54" s="3">
        <v>45314</v>
      </c>
      <c r="B54" s="1" t="s">
        <v>11</v>
      </c>
      <c r="C54" s="1" t="s">
        <v>16</v>
      </c>
      <c r="D54" s="1" t="str">
        <f t="shared" si="2"/>
        <v>Air Zoom Pegasus</v>
      </c>
      <c r="E54" s="5">
        <v>600</v>
      </c>
      <c r="F54" s="1">
        <v>1</v>
      </c>
      <c r="G54" s="1" t="s">
        <v>34</v>
      </c>
      <c r="H54" s="1">
        <v>26</v>
      </c>
      <c r="I54" s="1" t="s">
        <v>14</v>
      </c>
      <c r="J54" s="21">
        <f>Tabela1[[#This Row],[Preço de Venda (R$)]]*Tabela1[[#This Row],[Quantidade Vendida]]</f>
        <v>600</v>
      </c>
      <c r="K54" s="6">
        <f t="shared" si="3"/>
        <v>4.8646019134100861E-2</v>
      </c>
      <c r="L54" s="1" t="str">
        <f t="shared" si="1"/>
        <v>2024/01</v>
      </c>
    </row>
    <row r="55" spans="1:12" s="4" customFormat="1" x14ac:dyDescent="0.25">
      <c r="A55" s="3">
        <v>45315</v>
      </c>
      <c r="B55" s="1" t="s">
        <v>15</v>
      </c>
      <c r="C55" s="1" t="s">
        <v>18</v>
      </c>
      <c r="D55" s="1" t="str">
        <f t="shared" si="2"/>
        <v>Air Force 1</v>
      </c>
      <c r="E55" s="5">
        <v>550</v>
      </c>
      <c r="F55" s="1">
        <v>1</v>
      </c>
      <c r="G55" s="1" t="s">
        <v>33</v>
      </c>
      <c r="H55" s="1">
        <v>19</v>
      </c>
      <c r="I55" s="1" t="s">
        <v>10</v>
      </c>
      <c r="J55" s="21">
        <f>Tabela1[[#This Row],[Preço de Venda (R$)]]*Tabela1[[#This Row],[Quantidade Vendida]]</f>
        <v>550</v>
      </c>
      <c r="K55" s="6">
        <f t="shared" si="3"/>
        <v>4.459579988648342E-2</v>
      </c>
      <c r="L55" s="1" t="str">
        <f t="shared" si="1"/>
        <v>2024/01</v>
      </c>
    </row>
    <row r="56" spans="1:12" s="4" customFormat="1" x14ac:dyDescent="0.25">
      <c r="A56" s="3">
        <v>45316</v>
      </c>
      <c r="B56" s="1" t="s">
        <v>7</v>
      </c>
      <c r="C56" s="1" t="s">
        <v>20</v>
      </c>
      <c r="D56" s="1" t="str">
        <f t="shared" si="2"/>
        <v>Air Max 270</v>
      </c>
      <c r="E56" s="5">
        <v>650</v>
      </c>
      <c r="F56" s="1">
        <v>1</v>
      </c>
      <c r="G56" s="1" t="s">
        <v>29</v>
      </c>
      <c r="H56" s="1">
        <v>34</v>
      </c>
      <c r="I56" s="1" t="s">
        <v>14</v>
      </c>
      <c r="J56" s="21">
        <f>Tabela1[[#This Row],[Preço de Venda (R$)]]*Tabela1[[#This Row],[Quantidade Vendida]]</f>
        <v>650</v>
      </c>
      <c r="K56" s="6">
        <f t="shared" si="3"/>
        <v>5.2704127138571311E-2</v>
      </c>
      <c r="L56" s="1" t="str">
        <f t="shared" si="1"/>
        <v>2024/01</v>
      </c>
    </row>
    <row r="57" spans="1:12" s="4" customFormat="1" x14ac:dyDescent="0.25">
      <c r="A57" s="3">
        <v>45317</v>
      </c>
      <c r="B57" s="1" t="s">
        <v>11</v>
      </c>
      <c r="C57" s="1" t="s">
        <v>22</v>
      </c>
      <c r="D57" s="1" t="str">
        <f t="shared" si="2"/>
        <v>Dunk Low</v>
      </c>
      <c r="E57" s="5">
        <v>580</v>
      </c>
      <c r="F57" s="1">
        <v>1</v>
      </c>
      <c r="G57" s="1" t="s">
        <v>35</v>
      </c>
      <c r="H57" s="1">
        <v>37</v>
      </c>
      <c r="I57" s="1" t="s">
        <v>10</v>
      </c>
      <c r="J57" s="21">
        <f>Tabela1[[#This Row],[Preço de Venda (R$)]]*Tabela1[[#This Row],[Quantidade Vendida]]</f>
        <v>580</v>
      </c>
      <c r="K57" s="6">
        <f t="shared" si="3"/>
        <v>4.7024485162964161E-2</v>
      </c>
      <c r="L57" s="1" t="str">
        <f t="shared" si="1"/>
        <v>2024/01</v>
      </c>
    </row>
    <row r="58" spans="1:12" s="4" customFormat="1" x14ac:dyDescent="0.25">
      <c r="A58" s="3">
        <v>45318</v>
      </c>
      <c r="B58" s="1" t="s">
        <v>15</v>
      </c>
      <c r="C58" s="1" t="s">
        <v>24</v>
      </c>
      <c r="D58" s="1" t="str">
        <f t="shared" si="2"/>
        <v>SB Chron 2</v>
      </c>
      <c r="E58" s="5">
        <v>360</v>
      </c>
      <c r="F58" s="1">
        <v>1</v>
      </c>
      <c r="G58" s="1" t="s">
        <v>37</v>
      </c>
      <c r="H58" s="1">
        <v>29</v>
      </c>
      <c r="I58" s="1" t="s">
        <v>14</v>
      </c>
      <c r="J58" s="21">
        <f>Tabela1[[#This Row],[Preço de Venda (R$)]]*Tabela1[[#This Row],[Quantidade Vendida]]</f>
        <v>360</v>
      </c>
      <c r="K58" s="6">
        <f t="shared" si="3"/>
        <v>2.9189978107516418E-2</v>
      </c>
      <c r="L58" s="1" t="str">
        <f t="shared" si="1"/>
        <v>2024/01</v>
      </c>
    </row>
    <row r="59" spans="1:12" s="4" customFormat="1" x14ac:dyDescent="0.25">
      <c r="A59" s="3">
        <v>45319</v>
      </c>
      <c r="B59" s="1" t="s">
        <v>7</v>
      </c>
      <c r="C59" s="1" t="s">
        <v>26</v>
      </c>
      <c r="D59" s="1" t="str">
        <f t="shared" si="2"/>
        <v>Air VaporMax</v>
      </c>
      <c r="E59" s="5">
        <v>900</v>
      </c>
      <c r="F59" s="1">
        <v>1</v>
      </c>
      <c r="G59" s="1" t="s">
        <v>17</v>
      </c>
      <c r="H59" s="1">
        <v>25</v>
      </c>
      <c r="I59" s="1" t="s">
        <v>10</v>
      </c>
      <c r="J59" s="21">
        <f>Tabela1[[#This Row],[Preço de Venda (R$)]]*Tabela1[[#This Row],[Quantidade Vendida]]</f>
        <v>900</v>
      </c>
      <c r="K59" s="6">
        <f t="shared" si="3"/>
        <v>7.2974945268791044E-2</v>
      </c>
      <c r="L59" s="1" t="str">
        <f t="shared" si="1"/>
        <v>2024/01</v>
      </c>
    </row>
    <row r="60" spans="1:12" s="4" customFormat="1" x14ac:dyDescent="0.25">
      <c r="A60" s="3">
        <v>45320</v>
      </c>
      <c r="B60" s="1" t="s">
        <v>11</v>
      </c>
      <c r="C60" s="1" t="s">
        <v>28</v>
      </c>
      <c r="D60" s="1" t="str">
        <f t="shared" si="2"/>
        <v>Joyride</v>
      </c>
      <c r="E60" s="5">
        <v>780</v>
      </c>
      <c r="F60" s="1">
        <v>1</v>
      </c>
      <c r="G60" s="1" t="s">
        <v>32</v>
      </c>
      <c r="H60" s="1">
        <v>32</v>
      </c>
      <c r="I60" s="1" t="s">
        <v>14</v>
      </c>
      <c r="J60" s="21">
        <f>Tabela1[[#This Row],[Preço de Venda (R$)]]*Tabela1[[#This Row],[Quantidade Vendida]]</f>
        <v>780</v>
      </c>
      <c r="K60" s="6">
        <f t="shared" si="3"/>
        <v>6.3239824874331121E-2</v>
      </c>
      <c r="L60" s="1" t="str">
        <f t="shared" si="1"/>
        <v>2024/01</v>
      </c>
    </row>
    <row r="61" spans="1:12" s="4" customFormat="1" x14ac:dyDescent="0.25">
      <c r="A61" s="3">
        <v>45321</v>
      </c>
      <c r="B61" s="1" t="s">
        <v>15</v>
      </c>
      <c r="C61" s="1" t="s">
        <v>30</v>
      </c>
      <c r="D61" s="1" t="str">
        <f t="shared" si="2"/>
        <v>Metcon 6</v>
      </c>
      <c r="E61" s="5">
        <v>700</v>
      </c>
      <c r="F61" s="1">
        <v>1</v>
      </c>
      <c r="G61" s="1" t="s">
        <v>45</v>
      </c>
      <c r="H61" s="1">
        <v>24</v>
      </c>
      <c r="I61" s="1" t="s">
        <v>10</v>
      </c>
      <c r="J61" s="21">
        <f>Tabela1[[#This Row],[Preço de Venda (R$)]]*Tabela1[[#This Row],[Quantidade Vendida]]</f>
        <v>700</v>
      </c>
      <c r="K61" s="6">
        <f t="shared" si="3"/>
        <v>5.6758290764615263E-2</v>
      </c>
      <c r="L61" s="1" t="str">
        <f t="shared" si="1"/>
        <v>2024/01</v>
      </c>
    </row>
    <row r="62" spans="1:12" s="4" customFormat="1" x14ac:dyDescent="0.25">
      <c r="A62" s="3" t="s">
        <v>63</v>
      </c>
      <c r="B62" s="1" t="s">
        <v>7</v>
      </c>
      <c r="C62" s="1" t="s">
        <v>24</v>
      </c>
      <c r="D62" s="1" t="str">
        <f t="shared" si="2"/>
        <v>SB Chron 2</v>
      </c>
      <c r="E62" s="5" t="s">
        <v>60</v>
      </c>
      <c r="F62" s="1">
        <v>1</v>
      </c>
      <c r="G62" s="1" t="s">
        <v>19</v>
      </c>
      <c r="H62" s="1">
        <v>32</v>
      </c>
      <c r="I62" s="1" t="s">
        <v>10</v>
      </c>
      <c r="J62" s="21">
        <f>Tabela1[[#This Row],[Preço de Venda (R$)]]*Tabela1[[#This Row],[Quantidade Vendida]]</f>
        <v>359</v>
      </c>
      <c r="K62" s="6">
        <f t="shared" si="3"/>
        <v>2.9108894834995541E-2</v>
      </c>
      <c r="L62" s="1" t="str">
        <f t="shared" si="1"/>
        <v>2023/12</v>
      </c>
    </row>
    <row r="63" spans="1:12" s="4" customFormat="1" x14ac:dyDescent="0.25">
      <c r="A63" s="3" t="s">
        <v>64</v>
      </c>
      <c r="B63" s="1" t="s">
        <v>7</v>
      </c>
      <c r="C63" s="1" t="s">
        <v>20</v>
      </c>
      <c r="D63" s="1" t="str">
        <f t="shared" si="2"/>
        <v>Air Max 270</v>
      </c>
      <c r="E63" s="5" t="s">
        <v>59</v>
      </c>
      <c r="F63" s="1">
        <v>1</v>
      </c>
      <c r="G63" s="1" t="s">
        <v>46</v>
      </c>
      <c r="H63" s="1">
        <v>27</v>
      </c>
      <c r="I63" s="1" t="s">
        <v>14</v>
      </c>
      <c r="J63" s="21">
        <f>Tabela1[[#This Row],[Preço de Venda (R$)]]*Tabela1[[#This Row],[Quantidade Vendida]]</f>
        <v>649</v>
      </c>
      <c r="K63" s="6">
        <f t="shared" si="3"/>
        <v>5.2623043866050434E-2</v>
      </c>
      <c r="L63" s="1" t="str">
        <f t="shared" si="1"/>
        <v>2023/12</v>
      </c>
    </row>
    <row r="64" spans="1:12" s="4" customFormat="1" x14ac:dyDescent="0.25">
      <c r="A64" s="3" t="s">
        <v>65</v>
      </c>
      <c r="B64" s="1" t="s">
        <v>15</v>
      </c>
      <c r="C64" s="1" t="s">
        <v>22</v>
      </c>
      <c r="D64" s="1" t="str">
        <f t="shared" si="2"/>
        <v>Dunk Low</v>
      </c>
      <c r="E64" s="5" t="s">
        <v>62</v>
      </c>
      <c r="F64" s="1">
        <v>1</v>
      </c>
      <c r="G64" s="1" t="s">
        <v>19</v>
      </c>
      <c r="H64" s="1">
        <v>39</v>
      </c>
      <c r="I64" s="1" t="s">
        <v>10</v>
      </c>
      <c r="J64" s="21">
        <f>Tabela1[[#This Row],[Preço de Venda (R$)]]*Tabela1[[#This Row],[Quantidade Vendida]]</f>
        <v>579</v>
      </c>
      <c r="K64" s="6">
        <f t="shared" si="3"/>
        <v>4.6947214789588909E-2</v>
      </c>
      <c r="L64" s="1" t="str">
        <f t="shared" si="1"/>
        <v>2023/12</v>
      </c>
    </row>
    <row r="65" spans="1:12" x14ac:dyDescent="0.25">
      <c r="A65" s="3" t="s">
        <v>66</v>
      </c>
      <c r="B65" s="1" t="s">
        <v>11</v>
      </c>
      <c r="C65" s="1" t="s">
        <v>20</v>
      </c>
      <c r="D65" s="1" t="str">
        <f t="shared" si="2"/>
        <v>Air Max 270</v>
      </c>
      <c r="E65" s="5" t="s">
        <v>59</v>
      </c>
      <c r="F65" s="1">
        <v>1</v>
      </c>
      <c r="G65" s="1" t="s">
        <v>37</v>
      </c>
      <c r="H65" s="1">
        <v>29</v>
      </c>
      <c r="I65" s="1" t="s">
        <v>10</v>
      </c>
      <c r="J65" s="21">
        <f>Tabela1[[#This Row],[Preço de Venda (R$)]]*Tabela1[[#This Row],[Quantidade Vendida]]</f>
        <v>649</v>
      </c>
      <c r="K65" s="6">
        <f t="shared" si="3"/>
        <v>5.2618777363385764E-2</v>
      </c>
      <c r="L65" s="1" t="str">
        <f t="shared" si="1"/>
        <v>2023/12</v>
      </c>
    </row>
    <row r="66" spans="1:12" x14ac:dyDescent="0.25">
      <c r="A66" s="3" t="s">
        <v>67</v>
      </c>
      <c r="B66" s="1" t="s">
        <v>15</v>
      </c>
      <c r="C66" s="1" t="s">
        <v>24</v>
      </c>
      <c r="D66" s="1" t="str">
        <f t="shared" si="2"/>
        <v>SB Chron 2</v>
      </c>
      <c r="E66" s="5" t="s">
        <v>60</v>
      </c>
      <c r="F66" s="1">
        <v>1</v>
      </c>
      <c r="G66" s="1" t="s">
        <v>37</v>
      </c>
      <c r="H66" s="1">
        <v>36</v>
      </c>
      <c r="I66" s="1" t="s">
        <v>10</v>
      </c>
      <c r="J66" s="21">
        <f>Tabela1[[#This Row],[Preço de Venda (R$)]]*Tabela1[[#This Row],[Quantidade Vendida]]</f>
        <v>359</v>
      </c>
      <c r="K66" s="6">
        <f t="shared" ref="K66:K97" si="4">$E66/SUMIFS($E$2:$E$161, $B$2:$B$161, $B66)</f>
        <v>2.9108894834995541E-2</v>
      </c>
      <c r="L66" s="1" t="str">
        <f t="shared" ref="L66:L129" si="5">TEXT(A66,"aaaa/mm")</f>
        <v>2023/12</v>
      </c>
    </row>
    <row r="67" spans="1:12" x14ac:dyDescent="0.25">
      <c r="A67" s="3" t="s">
        <v>68</v>
      </c>
      <c r="B67" s="1" t="s">
        <v>15</v>
      </c>
      <c r="C67" s="1" t="s">
        <v>28</v>
      </c>
      <c r="D67" s="1" t="str">
        <f t="shared" ref="D67:D130" si="6">RIGHT(C67,LEN(C67)-FIND("Nike ",C67)-4)</f>
        <v>Joyride</v>
      </c>
      <c r="E67" s="5" t="s">
        <v>56</v>
      </c>
      <c r="F67" s="1">
        <v>2</v>
      </c>
      <c r="G67" s="1" t="s">
        <v>48</v>
      </c>
      <c r="H67" s="1">
        <v>32</v>
      </c>
      <c r="I67" s="1" t="s">
        <v>10</v>
      </c>
      <c r="J67" s="21">
        <f>Tabela1[[#This Row],[Preço de Venda (R$)]]*Tabela1[[#This Row],[Quantidade Vendida]]</f>
        <v>1558</v>
      </c>
      <c r="K67" s="6">
        <f t="shared" si="4"/>
        <v>6.3163869293764691E-2</v>
      </c>
      <c r="L67" s="1" t="str">
        <f t="shared" si="5"/>
        <v>2023/12</v>
      </c>
    </row>
    <row r="68" spans="1:12" x14ac:dyDescent="0.25">
      <c r="A68" s="3" t="s">
        <v>69</v>
      </c>
      <c r="B68" s="1" t="s">
        <v>7</v>
      </c>
      <c r="C68" s="1" t="s">
        <v>12</v>
      </c>
      <c r="D68" s="1" t="str">
        <f t="shared" si="6"/>
        <v>Revolution 5</v>
      </c>
      <c r="E68" s="5" t="s">
        <v>57</v>
      </c>
      <c r="F68" s="1">
        <v>2</v>
      </c>
      <c r="G68" s="1" t="s">
        <v>23</v>
      </c>
      <c r="H68" s="1">
        <v>23</v>
      </c>
      <c r="I68" s="1" t="s">
        <v>14</v>
      </c>
      <c r="J68" s="21">
        <f>Tabela1[[#This Row],[Preço de Venda (R$)]]*Tabela1[[#This Row],[Quantidade Vendida]]</f>
        <v>598</v>
      </c>
      <c r="K68" s="6">
        <f t="shared" si="4"/>
        <v>2.4243898483742803E-2</v>
      </c>
      <c r="L68" s="1" t="str">
        <f t="shared" si="5"/>
        <v>2023/12</v>
      </c>
    </row>
    <row r="69" spans="1:12" x14ac:dyDescent="0.25">
      <c r="A69" s="3" t="s">
        <v>70</v>
      </c>
      <c r="B69" s="1" t="s">
        <v>7</v>
      </c>
      <c r="C69" s="1" t="s">
        <v>16</v>
      </c>
      <c r="D69" s="1" t="str">
        <f t="shared" si="6"/>
        <v>Air Zoom Pegasus</v>
      </c>
      <c r="E69" s="5" t="s">
        <v>61</v>
      </c>
      <c r="F69" s="1">
        <v>1</v>
      </c>
      <c r="G69" s="1" t="s">
        <v>47</v>
      </c>
      <c r="H69" s="1">
        <v>28</v>
      </c>
      <c r="I69" s="1" t="s">
        <v>10</v>
      </c>
      <c r="J69" s="21">
        <f>Tabela1[[#This Row],[Preço de Venda (R$)]]*Tabela1[[#This Row],[Quantidade Vendida]]</f>
        <v>599</v>
      </c>
      <c r="K69" s="6">
        <f t="shared" si="4"/>
        <v>4.8568880240006489E-2</v>
      </c>
      <c r="L69" s="1" t="str">
        <f t="shared" si="5"/>
        <v>2023/12</v>
      </c>
    </row>
    <row r="70" spans="1:12" x14ac:dyDescent="0.25">
      <c r="A70" s="3" t="s">
        <v>71</v>
      </c>
      <c r="B70" s="1" t="s">
        <v>11</v>
      </c>
      <c r="C70" s="1" t="s">
        <v>20</v>
      </c>
      <c r="D70" s="1" t="str">
        <f t="shared" si="6"/>
        <v>Air Max 270</v>
      </c>
      <c r="E70" s="5" t="s">
        <v>59</v>
      </c>
      <c r="F70" s="1">
        <v>1</v>
      </c>
      <c r="G70" s="1" t="s">
        <v>39</v>
      </c>
      <c r="H70" s="1">
        <v>44</v>
      </c>
      <c r="I70" s="1" t="s">
        <v>14</v>
      </c>
      <c r="J70" s="21">
        <f>Tabela1[[#This Row],[Preço de Venda (R$)]]*Tabela1[[#This Row],[Quantidade Vendida]]</f>
        <v>649</v>
      </c>
      <c r="K70" s="6">
        <f t="shared" si="4"/>
        <v>5.2618777363385764E-2</v>
      </c>
      <c r="L70" s="1" t="str">
        <f t="shared" si="5"/>
        <v>2023/12</v>
      </c>
    </row>
    <row r="71" spans="1:12" x14ac:dyDescent="0.25">
      <c r="A71" s="3" t="s">
        <v>72</v>
      </c>
      <c r="B71" s="1" t="s">
        <v>15</v>
      </c>
      <c r="C71" s="1" t="s">
        <v>8</v>
      </c>
      <c r="D71" s="1" t="str">
        <f t="shared" si="6"/>
        <v>Air Max 97</v>
      </c>
      <c r="E71" s="5" t="s">
        <v>58</v>
      </c>
      <c r="F71" s="1">
        <v>2</v>
      </c>
      <c r="G71" s="1" t="s">
        <v>34</v>
      </c>
      <c r="H71" s="1">
        <v>18</v>
      </c>
      <c r="I71" s="1" t="s">
        <v>10</v>
      </c>
      <c r="J71" s="21">
        <f>Tabela1[[#This Row],[Preço de Venda (R$)]]*Tabela1[[#This Row],[Quantidade Vendida]]</f>
        <v>1498</v>
      </c>
      <c r="K71" s="6">
        <f t="shared" si="4"/>
        <v>6.0731371118138325E-2</v>
      </c>
      <c r="L71" s="1" t="str">
        <f t="shared" si="5"/>
        <v>2023/12</v>
      </c>
    </row>
    <row r="72" spans="1:12" x14ac:dyDescent="0.25">
      <c r="A72" s="3" t="s">
        <v>73</v>
      </c>
      <c r="B72" s="1" t="s">
        <v>15</v>
      </c>
      <c r="C72" s="1" t="s">
        <v>16</v>
      </c>
      <c r="D72" s="1" t="str">
        <f t="shared" si="6"/>
        <v>Air Zoom Pegasus</v>
      </c>
      <c r="E72" s="5" t="s">
        <v>61</v>
      </c>
      <c r="F72" s="1">
        <v>1</v>
      </c>
      <c r="G72" s="1" t="s">
        <v>33</v>
      </c>
      <c r="H72" s="1">
        <v>34</v>
      </c>
      <c r="I72" s="1" t="s">
        <v>10</v>
      </c>
      <c r="J72" s="21">
        <f>Tabela1[[#This Row],[Preço de Venda (R$)]]*Tabela1[[#This Row],[Quantidade Vendida]]</f>
        <v>599</v>
      </c>
      <c r="K72" s="6">
        <f t="shared" si="4"/>
        <v>4.8568880240006489E-2</v>
      </c>
      <c r="L72" s="1" t="str">
        <f t="shared" si="5"/>
        <v>2023/12</v>
      </c>
    </row>
    <row r="73" spans="1:12" x14ac:dyDescent="0.25">
      <c r="A73" s="3" t="s">
        <v>74</v>
      </c>
      <c r="B73" s="1" t="s">
        <v>15</v>
      </c>
      <c r="C73" s="1" t="s">
        <v>30</v>
      </c>
      <c r="D73" s="1" t="str">
        <f t="shared" si="6"/>
        <v>Metcon 6</v>
      </c>
      <c r="E73" s="5" t="s">
        <v>55</v>
      </c>
      <c r="F73" s="1">
        <v>1</v>
      </c>
      <c r="G73" s="1" t="s">
        <v>35</v>
      </c>
      <c r="H73" s="1">
        <v>32</v>
      </c>
      <c r="I73" s="1" t="s">
        <v>14</v>
      </c>
      <c r="J73" s="21">
        <f>Tabela1[[#This Row],[Preço de Venda (R$)]]*Tabela1[[#This Row],[Quantidade Vendida]]</f>
        <v>699</v>
      </c>
      <c r="K73" s="6">
        <f t="shared" si="4"/>
        <v>5.6677207492094379E-2</v>
      </c>
      <c r="L73" s="1" t="str">
        <f t="shared" si="5"/>
        <v>2023/12</v>
      </c>
    </row>
    <row r="74" spans="1:12" x14ac:dyDescent="0.25">
      <c r="A74" s="3" t="s">
        <v>75</v>
      </c>
      <c r="B74" s="1" t="s">
        <v>11</v>
      </c>
      <c r="C74" s="1" t="s">
        <v>28</v>
      </c>
      <c r="D74" s="1" t="str">
        <f t="shared" si="6"/>
        <v>Joyride</v>
      </c>
      <c r="E74" s="5" t="s">
        <v>56</v>
      </c>
      <c r="F74" s="1">
        <v>2</v>
      </c>
      <c r="G74" s="1" t="s">
        <v>39</v>
      </c>
      <c r="H74" s="1">
        <v>23</v>
      </c>
      <c r="I74" s="1" t="s">
        <v>14</v>
      </c>
      <c r="J74" s="21">
        <f>Tabela1[[#This Row],[Preço de Venda (R$)]]*Tabela1[[#This Row],[Quantidade Vendida]]</f>
        <v>1558</v>
      </c>
      <c r="K74" s="6">
        <f t="shared" si="4"/>
        <v>6.3158748175774285E-2</v>
      </c>
      <c r="L74" s="1" t="str">
        <f t="shared" si="5"/>
        <v>2023/12</v>
      </c>
    </row>
    <row r="75" spans="1:12" x14ac:dyDescent="0.25">
      <c r="A75" s="3" t="s">
        <v>76</v>
      </c>
      <c r="B75" s="1" t="s">
        <v>11</v>
      </c>
      <c r="C75" s="1" t="s">
        <v>18</v>
      </c>
      <c r="D75" s="1" t="str">
        <f t="shared" si="6"/>
        <v>Air Force 1</v>
      </c>
      <c r="E75" s="5" t="s">
        <v>54</v>
      </c>
      <c r="F75" s="1">
        <v>2</v>
      </c>
      <c r="G75" s="1" t="s">
        <v>38</v>
      </c>
      <c r="H75" s="1">
        <v>42</v>
      </c>
      <c r="I75" s="1" t="s">
        <v>10</v>
      </c>
      <c r="J75" s="21">
        <f>Tabela1[[#This Row],[Preço de Venda (R$)]]*Tabela1[[#This Row],[Quantidade Vendida]]</f>
        <v>1098</v>
      </c>
      <c r="K75" s="6">
        <f t="shared" si="4"/>
        <v>4.4511107507702284E-2</v>
      </c>
      <c r="L75" s="1" t="str">
        <f t="shared" si="5"/>
        <v>2023/12</v>
      </c>
    </row>
    <row r="76" spans="1:12" x14ac:dyDescent="0.25">
      <c r="A76" s="3" t="s">
        <v>77</v>
      </c>
      <c r="B76" s="1" t="s">
        <v>7</v>
      </c>
      <c r="C76" s="1" t="s">
        <v>30</v>
      </c>
      <c r="D76" s="1" t="str">
        <f t="shared" si="6"/>
        <v>Metcon 6</v>
      </c>
      <c r="E76" s="5" t="s">
        <v>55</v>
      </c>
      <c r="F76" s="1">
        <v>1</v>
      </c>
      <c r="G76" s="1" t="s">
        <v>36</v>
      </c>
      <c r="H76" s="1">
        <v>26</v>
      </c>
      <c r="I76" s="1" t="s">
        <v>10</v>
      </c>
      <c r="J76" s="21">
        <f>Tabela1[[#This Row],[Preço de Venda (R$)]]*Tabela1[[#This Row],[Quantidade Vendida]]</f>
        <v>699</v>
      </c>
      <c r="K76" s="6">
        <f t="shared" si="4"/>
        <v>5.6677207492094379E-2</v>
      </c>
      <c r="L76" s="1" t="str">
        <f t="shared" si="5"/>
        <v>2023/12</v>
      </c>
    </row>
    <row r="77" spans="1:12" x14ac:dyDescent="0.25">
      <c r="A77" s="3" t="s">
        <v>78</v>
      </c>
      <c r="B77" s="1" t="s">
        <v>15</v>
      </c>
      <c r="C77" s="1" t="s">
        <v>8</v>
      </c>
      <c r="D77" s="1" t="str">
        <f t="shared" si="6"/>
        <v>Air Max 97</v>
      </c>
      <c r="E77" s="5" t="s">
        <v>58</v>
      </c>
      <c r="F77" s="1">
        <v>1</v>
      </c>
      <c r="G77" s="1" t="s">
        <v>19</v>
      </c>
      <c r="H77" s="1">
        <v>36</v>
      </c>
      <c r="I77" s="1" t="s">
        <v>10</v>
      </c>
      <c r="J77" s="21">
        <f>Tabela1[[#This Row],[Preço de Venda (R$)]]*Tabela1[[#This Row],[Quantidade Vendida]]</f>
        <v>749</v>
      </c>
      <c r="K77" s="6">
        <f t="shared" si="4"/>
        <v>6.0731371118138325E-2</v>
      </c>
      <c r="L77" s="1" t="str">
        <f t="shared" si="5"/>
        <v>2023/12</v>
      </c>
    </row>
    <row r="78" spans="1:12" x14ac:dyDescent="0.25">
      <c r="A78" s="3" t="s">
        <v>79</v>
      </c>
      <c r="B78" s="1" t="s">
        <v>15</v>
      </c>
      <c r="C78" s="1" t="s">
        <v>30</v>
      </c>
      <c r="D78" s="1" t="str">
        <f t="shared" si="6"/>
        <v>Metcon 6</v>
      </c>
      <c r="E78" s="5" t="s">
        <v>55</v>
      </c>
      <c r="F78" s="1">
        <v>2</v>
      </c>
      <c r="G78" s="1" t="s">
        <v>43</v>
      </c>
      <c r="H78" s="1">
        <v>41</v>
      </c>
      <c r="I78" s="1" t="s">
        <v>14</v>
      </c>
      <c r="J78" s="21">
        <f>Tabela1[[#This Row],[Preço de Venda (R$)]]*Tabela1[[#This Row],[Quantidade Vendida]]</f>
        <v>1398</v>
      </c>
      <c r="K78" s="6">
        <f t="shared" si="4"/>
        <v>5.6677207492094379E-2</v>
      </c>
      <c r="L78" s="1" t="str">
        <f t="shared" si="5"/>
        <v>2023/12</v>
      </c>
    </row>
    <row r="79" spans="1:12" x14ac:dyDescent="0.25">
      <c r="A79" s="3" t="s">
        <v>80</v>
      </c>
      <c r="B79" s="1" t="s">
        <v>7</v>
      </c>
      <c r="C79" s="1" t="s">
        <v>16</v>
      </c>
      <c r="D79" s="1" t="str">
        <f t="shared" si="6"/>
        <v>Air Zoom Pegasus</v>
      </c>
      <c r="E79" s="5" t="s">
        <v>61</v>
      </c>
      <c r="F79" s="1">
        <v>1</v>
      </c>
      <c r="G79" s="1" t="s">
        <v>47</v>
      </c>
      <c r="H79" s="1">
        <v>38</v>
      </c>
      <c r="I79" s="1" t="s">
        <v>10</v>
      </c>
      <c r="J79" s="21">
        <f>Tabela1[[#This Row],[Preço de Venda (R$)]]*Tabela1[[#This Row],[Quantidade Vendida]]</f>
        <v>599</v>
      </c>
      <c r="K79" s="6">
        <f t="shared" si="4"/>
        <v>4.8568880240006489E-2</v>
      </c>
      <c r="L79" s="1" t="str">
        <f t="shared" si="5"/>
        <v>2023/12</v>
      </c>
    </row>
    <row r="80" spans="1:12" x14ac:dyDescent="0.25">
      <c r="A80" s="3" t="s">
        <v>81</v>
      </c>
      <c r="B80" s="1" t="s">
        <v>7</v>
      </c>
      <c r="C80" s="1" t="s">
        <v>24</v>
      </c>
      <c r="D80" s="1" t="str">
        <f t="shared" si="6"/>
        <v>SB Chron 2</v>
      </c>
      <c r="E80" s="5" t="s">
        <v>60</v>
      </c>
      <c r="F80" s="1">
        <v>1</v>
      </c>
      <c r="G80" s="1" t="s">
        <v>34</v>
      </c>
      <c r="H80" s="1">
        <v>42</v>
      </c>
      <c r="I80" s="1" t="s">
        <v>14</v>
      </c>
      <c r="J80" s="21">
        <f>Tabela1[[#This Row],[Preço de Venda (R$)]]*Tabela1[[#This Row],[Quantidade Vendida]]</f>
        <v>359</v>
      </c>
      <c r="K80" s="6">
        <f t="shared" si="4"/>
        <v>2.9108894834995541E-2</v>
      </c>
      <c r="L80" s="1" t="str">
        <f t="shared" si="5"/>
        <v>2023/12</v>
      </c>
    </row>
    <row r="81" spans="1:12" x14ac:dyDescent="0.25">
      <c r="A81" s="3" t="s">
        <v>82</v>
      </c>
      <c r="B81" s="1" t="s">
        <v>7</v>
      </c>
      <c r="C81" s="1" t="s">
        <v>12</v>
      </c>
      <c r="D81" s="1" t="str">
        <f t="shared" si="6"/>
        <v>Revolution 5</v>
      </c>
      <c r="E81" s="5" t="s">
        <v>57</v>
      </c>
      <c r="F81" s="1">
        <v>1</v>
      </c>
      <c r="G81" s="1" t="s">
        <v>29</v>
      </c>
      <c r="H81" s="1">
        <v>45</v>
      </c>
      <c r="I81" s="1" t="s">
        <v>10</v>
      </c>
      <c r="J81" s="21">
        <f>Tabela1[[#This Row],[Preço de Venda (R$)]]*Tabela1[[#This Row],[Quantidade Vendida]]</f>
        <v>299</v>
      </c>
      <c r="K81" s="6">
        <f t="shared" si="4"/>
        <v>2.4243898483742803E-2</v>
      </c>
      <c r="L81" s="1" t="str">
        <f t="shared" si="5"/>
        <v>2023/12</v>
      </c>
    </row>
    <row r="82" spans="1:12" x14ac:dyDescent="0.25">
      <c r="A82" s="3" t="s">
        <v>83</v>
      </c>
      <c r="B82" s="1" t="s">
        <v>15</v>
      </c>
      <c r="C82" s="1" t="s">
        <v>22</v>
      </c>
      <c r="D82" s="1" t="str">
        <f t="shared" si="6"/>
        <v>Dunk Low</v>
      </c>
      <c r="E82" s="5" t="s">
        <v>62</v>
      </c>
      <c r="F82" s="1">
        <v>1</v>
      </c>
      <c r="G82" s="1" t="s">
        <v>9</v>
      </c>
      <c r="H82" s="1">
        <v>31</v>
      </c>
      <c r="I82" s="1" t="s">
        <v>10</v>
      </c>
      <c r="J82" s="21">
        <f>Tabela1[[#This Row],[Preço de Venda (R$)]]*Tabela1[[#This Row],[Quantidade Vendida]]</f>
        <v>579</v>
      </c>
      <c r="K82" s="6">
        <f t="shared" si="4"/>
        <v>4.6947214789588909E-2</v>
      </c>
      <c r="L82" s="1" t="str">
        <f t="shared" si="5"/>
        <v>2023/12</v>
      </c>
    </row>
    <row r="83" spans="1:12" x14ac:dyDescent="0.25">
      <c r="A83" s="3" t="s">
        <v>84</v>
      </c>
      <c r="B83" s="1" t="s">
        <v>11</v>
      </c>
      <c r="C83" s="1" t="s">
        <v>20</v>
      </c>
      <c r="D83" s="1" t="str">
        <f t="shared" si="6"/>
        <v>Air Max 270</v>
      </c>
      <c r="E83" s="5" t="s">
        <v>59</v>
      </c>
      <c r="F83" s="1">
        <v>1</v>
      </c>
      <c r="G83" s="1" t="s">
        <v>27</v>
      </c>
      <c r="H83" s="1">
        <v>24</v>
      </c>
      <c r="I83" s="1" t="s">
        <v>10</v>
      </c>
      <c r="J83" s="21">
        <f>Tabela1[[#This Row],[Preço de Venda (R$)]]*Tabela1[[#This Row],[Quantidade Vendida]]</f>
        <v>649</v>
      </c>
      <c r="K83" s="6">
        <f t="shared" si="4"/>
        <v>5.2618777363385764E-2</v>
      </c>
      <c r="L83" s="1" t="str">
        <f t="shared" si="5"/>
        <v>2023/12</v>
      </c>
    </row>
    <row r="84" spans="1:12" x14ac:dyDescent="0.25">
      <c r="A84" s="3" t="s">
        <v>85</v>
      </c>
      <c r="B84" s="1" t="s">
        <v>7</v>
      </c>
      <c r="C84" s="1" t="s">
        <v>28</v>
      </c>
      <c r="D84" s="1" t="str">
        <f t="shared" si="6"/>
        <v>Joyride</v>
      </c>
      <c r="E84" s="5" t="s">
        <v>56</v>
      </c>
      <c r="F84" s="1">
        <v>2</v>
      </c>
      <c r="G84" s="1" t="s">
        <v>29</v>
      </c>
      <c r="H84" s="1">
        <v>39</v>
      </c>
      <c r="I84" s="1" t="s">
        <v>10</v>
      </c>
      <c r="J84" s="21">
        <f>Tabela1[[#This Row],[Preço de Venda (R$)]]*Tabela1[[#This Row],[Quantidade Vendida]]</f>
        <v>1558</v>
      </c>
      <c r="K84" s="6">
        <f t="shared" si="4"/>
        <v>6.3163869293764691E-2</v>
      </c>
      <c r="L84" s="1" t="str">
        <f t="shared" si="5"/>
        <v>2023/12</v>
      </c>
    </row>
    <row r="85" spans="1:12" x14ac:dyDescent="0.25">
      <c r="A85" s="3" t="s">
        <v>86</v>
      </c>
      <c r="B85" s="1" t="s">
        <v>7</v>
      </c>
      <c r="C85" s="1" t="s">
        <v>12</v>
      </c>
      <c r="D85" s="1" t="str">
        <f t="shared" si="6"/>
        <v>Revolution 5</v>
      </c>
      <c r="E85" s="5" t="s">
        <v>57</v>
      </c>
      <c r="F85" s="1">
        <v>1</v>
      </c>
      <c r="G85" s="1" t="s">
        <v>42</v>
      </c>
      <c r="H85" s="1">
        <v>45</v>
      </c>
      <c r="I85" s="1" t="s">
        <v>10</v>
      </c>
      <c r="J85" s="21">
        <f>Tabela1[[#This Row],[Preço de Venda (R$)]]*Tabela1[[#This Row],[Quantidade Vendida]]</f>
        <v>299</v>
      </c>
      <c r="K85" s="6">
        <f t="shared" si="4"/>
        <v>2.4243898483742803E-2</v>
      </c>
      <c r="L85" s="1" t="str">
        <f t="shared" si="5"/>
        <v>2023/12</v>
      </c>
    </row>
    <row r="86" spans="1:12" x14ac:dyDescent="0.25">
      <c r="A86" s="3" t="s">
        <v>87</v>
      </c>
      <c r="B86" s="1" t="s">
        <v>7</v>
      </c>
      <c r="C86" s="1" t="s">
        <v>22</v>
      </c>
      <c r="D86" s="1" t="str">
        <f t="shared" si="6"/>
        <v>Dunk Low</v>
      </c>
      <c r="E86" s="5" t="s">
        <v>62</v>
      </c>
      <c r="F86" s="1">
        <v>1</v>
      </c>
      <c r="G86" s="1" t="s">
        <v>32</v>
      </c>
      <c r="H86" s="1">
        <v>18</v>
      </c>
      <c r="I86" s="1" t="s">
        <v>14</v>
      </c>
      <c r="J86" s="21">
        <f>Tabela1[[#This Row],[Preço de Venda (R$)]]*Tabela1[[#This Row],[Quantidade Vendida]]</f>
        <v>579</v>
      </c>
      <c r="K86" s="6">
        <f t="shared" si="4"/>
        <v>4.6947214789588909E-2</v>
      </c>
      <c r="L86" s="1" t="str">
        <f t="shared" si="5"/>
        <v>2023/12</v>
      </c>
    </row>
    <row r="87" spans="1:12" x14ac:dyDescent="0.25">
      <c r="A87" s="3" t="s">
        <v>88</v>
      </c>
      <c r="B87" s="1" t="s">
        <v>7</v>
      </c>
      <c r="C87" s="1" t="s">
        <v>20</v>
      </c>
      <c r="D87" s="1" t="str">
        <f t="shared" si="6"/>
        <v>Air Max 270</v>
      </c>
      <c r="E87" s="5" t="s">
        <v>59</v>
      </c>
      <c r="F87" s="1">
        <v>1</v>
      </c>
      <c r="G87" s="1" t="s">
        <v>34</v>
      </c>
      <c r="H87" s="1">
        <v>27</v>
      </c>
      <c r="I87" s="1" t="s">
        <v>10</v>
      </c>
      <c r="J87" s="21">
        <f>Tabela1[[#This Row],[Preço de Venda (R$)]]*Tabela1[[#This Row],[Quantidade Vendida]]</f>
        <v>649</v>
      </c>
      <c r="K87" s="6">
        <f t="shared" si="4"/>
        <v>5.2623043866050434E-2</v>
      </c>
      <c r="L87" s="1" t="str">
        <f t="shared" si="5"/>
        <v>2023/12</v>
      </c>
    </row>
    <row r="88" spans="1:12" x14ac:dyDescent="0.25">
      <c r="A88" s="3" t="s">
        <v>89</v>
      </c>
      <c r="B88" s="1" t="s">
        <v>11</v>
      </c>
      <c r="C88" s="1" t="s">
        <v>22</v>
      </c>
      <c r="D88" s="1" t="str">
        <f t="shared" si="6"/>
        <v>Dunk Low</v>
      </c>
      <c r="E88" s="5" t="s">
        <v>62</v>
      </c>
      <c r="F88" s="1">
        <v>1</v>
      </c>
      <c r="G88" s="1" t="s">
        <v>32</v>
      </c>
      <c r="H88" s="1">
        <v>29</v>
      </c>
      <c r="I88" s="1" t="s">
        <v>10</v>
      </c>
      <c r="J88" s="21">
        <f>Tabela1[[#This Row],[Preço de Venda (R$)]]*Tabela1[[#This Row],[Quantidade Vendida]]</f>
        <v>579</v>
      </c>
      <c r="K88" s="6">
        <f t="shared" si="4"/>
        <v>4.6943408464407331E-2</v>
      </c>
      <c r="L88" s="1" t="str">
        <f t="shared" si="5"/>
        <v>2023/12</v>
      </c>
    </row>
    <row r="89" spans="1:12" x14ac:dyDescent="0.25">
      <c r="A89" s="3" t="s">
        <v>90</v>
      </c>
      <c r="B89" s="1" t="s">
        <v>15</v>
      </c>
      <c r="C89" s="1" t="s">
        <v>28</v>
      </c>
      <c r="D89" s="1" t="str">
        <f t="shared" si="6"/>
        <v>Joyride</v>
      </c>
      <c r="E89" s="5" t="s">
        <v>56</v>
      </c>
      <c r="F89" s="1">
        <v>1</v>
      </c>
      <c r="G89" s="1" t="s">
        <v>48</v>
      </c>
      <c r="H89" s="1">
        <v>40</v>
      </c>
      <c r="I89" s="1" t="s">
        <v>10</v>
      </c>
      <c r="J89" s="21">
        <f>Tabela1[[#This Row],[Preço de Venda (R$)]]*Tabela1[[#This Row],[Quantidade Vendida]]</f>
        <v>779</v>
      </c>
      <c r="K89" s="6">
        <f t="shared" si="4"/>
        <v>6.3163869293764691E-2</v>
      </c>
      <c r="L89" s="1" t="str">
        <f t="shared" si="5"/>
        <v>2023/12</v>
      </c>
    </row>
    <row r="90" spans="1:12" x14ac:dyDescent="0.25">
      <c r="A90" s="3" t="s">
        <v>91</v>
      </c>
      <c r="B90" s="1" t="s">
        <v>15</v>
      </c>
      <c r="C90" s="1" t="s">
        <v>22</v>
      </c>
      <c r="D90" s="1" t="str">
        <f t="shared" si="6"/>
        <v>Dunk Low</v>
      </c>
      <c r="E90" s="5" t="s">
        <v>62</v>
      </c>
      <c r="F90" s="1">
        <v>1</v>
      </c>
      <c r="G90" s="1" t="s">
        <v>41</v>
      </c>
      <c r="H90" s="1">
        <v>24</v>
      </c>
      <c r="I90" s="1" t="s">
        <v>10</v>
      </c>
      <c r="J90" s="21">
        <f>Tabela1[[#This Row],[Preço de Venda (R$)]]*Tabela1[[#This Row],[Quantidade Vendida]]</f>
        <v>579</v>
      </c>
      <c r="K90" s="6">
        <f t="shared" si="4"/>
        <v>4.6947214789588909E-2</v>
      </c>
      <c r="L90" s="1" t="str">
        <f t="shared" si="5"/>
        <v>2023/12</v>
      </c>
    </row>
    <row r="91" spans="1:12" x14ac:dyDescent="0.25">
      <c r="A91" s="3" t="s">
        <v>92</v>
      </c>
      <c r="B91" s="1" t="s">
        <v>11</v>
      </c>
      <c r="C91" s="1" t="s">
        <v>22</v>
      </c>
      <c r="D91" s="1" t="str">
        <f t="shared" si="6"/>
        <v>Dunk Low</v>
      </c>
      <c r="E91" s="5" t="s">
        <v>62</v>
      </c>
      <c r="F91" s="1">
        <v>1</v>
      </c>
      <c r="G91" s="1" t="s">
        <v>23</v>
      </c>
      <c r="H91" s="1">
        <v>28</v>
      </c>
      <c r="I91" s="1" t="s">
        <v>10</v>
      </c>
      <c r="J91" s="21">
        <f>Tabela1[[#This Row],[Preço de Venda (R$)]]*Tabela1[[#This Row],[Quantidade Vendida]]</f>
        <v>579</v>
      </c>
      <c r="K91" s="6">
        <f t="shared" si="4"/>
        <v>4.6943408464407331E-2</v>
      </c>
      <c r="L91" s="1" t="str">
        <f t="shared" si="5"/>
        <v>2023/12</v>
      </c>
    </row>
    <row r="92" spans="1:12" x14ac:dyDescent="0.25">
      <c r="A92" s="3" t="s">
        <v>93</v>
      </c>
      <c r="B92" s="1" t="s">
        <v>7</v>
      </c>
      <c r="C92" s="1" t="s">
        <v>26</v>
      </c>
      <c r="D92" s="1" t="str">
        <f t="shared" si="6"/>
        <v>Air VaporMax</v>
      </c>
      <c r="E92" s="5" t="s">
        <v>53</v>
      </c>
      <c r="F92" s="1">
        <v>1</v>
      </c>
      <c r="G92" s="1" t="s">
        <v>37</v>
      </c>
      <c r="H92" s="1">
        <v>24</v>
      </c>
      <c r="I92" s="1" t="s">
        <v>14</v>
      </c>
      <c r="J92" s="21">
        <f>Tabela1[[#This Row],[Preço de Venda (R$)]]*Tabela1[[#This Row],[Quantidade Vendida]]</f>
        <v>899</v>
      </c>
      <c r="K92" s="6">
        <f t="shared" si="4"/>
        <v>7.2893861996270168E-2</v>
      </c>
      <c r="L92" s="1" t="str">
        <f t="shared" si="5"/>
        <v>2023/12</v>
      </c>
    </row>
    <row r="93" spans="1:12" x14ac:dyDescent="0.25">
      <c r="A93" s="3" t="s">
        <v>94</v>
      </c>
      <c r="B93" s="1" t="s">
        <v>7</v>
      </c>
      <c r="C93" s="1" t="s">
        <v>26</v>
      </c>
      <c r="D93" s="1" t="str">
        <f t="shared" si="6"/>
        <v>Air VaporMax</v>
      </c>
      <c r="E93" s="5" t="s">
        <v>53</v>
      </c>
      <c r="F93" s="1">
        <v>1</v>
      </c>
      <c r="G93" s="1" t="s">
        <v>43</v>
      </c>
      <c r="H93" s="1">
        <v>20</v>
      </c>
      <c r="I93" s="1" t="s">
        <v>10</v>
      </c>
      <c r="J93" s="21">
        <f>Tabela1[[#This Row],[Preço de Venda (R$)]]*Tabela1[[#This Row],[Quantidade Vendida]]</f>
        <v>899</v>
      </c>
      <c r="K93" s="6">
        <f t="shared" si="4"/>
        <v>7.2893861996270168E-2</v>
      </c>
      <c r="L93" s="1" t="str">
        <f t="shared" si="5"/>
        <v>2024/01</v>
      </c>
    </row>
    <row r="94" spans="1:12" x14ac:dyDescent="0.25">
      <c r="A94" s="3" t="s">
        <v>95</v>
      </c>
      <c r="B94" s="1" t="s">
        <v>7</v>
      </c>
      <c r="C94" s="1" t="s">
        <v>28</v>
      </c>
      <c r="D94" s="1" t="str">
        <f t="shared" si="6"/>
        <v>Joyride</v>
      </c>
      <c r="E94" s="5" t="s">
        <v>56</v>
      </c>
      <c r="F94" s="1">
        <v>2</v>
      </c>
      <c r="G94" s="1" t="s">
        <v>32</v>
      </c>
      <c r="H94" s="1">
        <v>20</v>
      </c>
      <c r="I94" s="1" t="s">
        <v>14</v>
      </c>
      <c r="J94" s="21">
        <f>Tabela1[[#This Row],[Preço de Venda (R$)]]*Tabela1[[#This Row],[Quantidade Vendida]]</f>
        <v>1558</v>
      </c>
      <c r="K94" s="6">
        <f t="shared" si="4"/>
        <v>6.3163869293764691E-2</v>
      </c>
      <c r="L94" s="1" t="str">
        <f t="shared" si="5"/>
        <v>2024/01</v>
      </c>
    </row>
    <row r="95" spans="1:12" x14ac:dyDescent="0.25">
      <c r="A95" s="3" t="s">
        <v>96</v>
      </c>
      <c r="B95" s="1" t="s">
        <v>7</v>
      </c>
      <c r="C95" s="1" t="s">
        <v>8</v>
      </c>
      <c r="D95" s="1" t="str">
        <f t="shared" si="6"/>
        <v>Air Max 97</v>
      </c>
      <c r="E95" s="5" t="s">
        <v>58</v>
      </c>
      <c r="F95" s="1">
        <v>1</v>
      </c>
      <c r="G95" s="1" t="s">
        <v>17</v>
      </c>
      <c r="H95" s="1">
        <v>22</v>
      </c>
      <c r="I95" s="1" t="s">
        <v>14</v>
      </c>
      <c r="J95" s="21">
        <f>Tabela1[[#This Row],[Preço de Venda (R$)]]*Tabela1[[#This Row],[Quantidade Vendida]]</f>
        <v>749</v>
      </c>
      <c r="K95" s="6">
        <f t="shared" si="4"/>
        <v>6.0731371118138325E-2</v>
      </c>
      <c r="L95" s="1" t="str">
        <f t="shared" si="5"/>
        <v>2024/01</v>
      </c>
    </row>
    <row r="96" spans="1:12" x14ac:dyDescent="0.25">
      <c r="A96" s="3" t="s">
        <v>97</v>
      </c>
      <c r="B96" s="1" t="s">
        <v>11</v>
      </c>
      <c r="C96" s="1" t="s">
        <v>16</v>
      </c>
      <c r="D96" s="1" t="str">
        <f t="shared" si="6"/>
        <v>Air Zoom Pegasus</v>
      </c>
      <c r="E96" s="5" t="s">
        <v>61</v>
      </c>
      <c r="F96" s="1">
        <v>1</v>
      </c>
      <c r="G96" s="1" t="s">
        <v>36</v>
      </c>
      <c r="H96" s="1">
        <v>39</v>
      </c>
      <c r="I96" s="1" t="s">
        <v>10</v>
      </c>
      <c r="J96" s="21">
        <f>Tabela1[[#This Row],[Preço de Venda (R$)]]*Tabela1[[#This Row],[Quantidade Vendida]]</f>
        <v>599</v>
      </c>
      <c r="K96" s="6">
        <f t="shared" si="4"/>
        <v>4.8564942435544024E-2</v>
      </c>
      <c r="L96" s="1" t="str">
        <f t="shared" si="5"/>
        <v>2024/01</v>
      </c>
    </row>
    <row r="97" spans="1:12" x14ac:dyDescent="0.25">
      <c r="A97" s="3" t="s">
        <v>98</v>
      </c>
      <c r="B97" s="1" t="s">
        <v>11</v>
      </c>
      <c r="C97" s="1" t="s">
        <v>16</v>
      </c>
      <c r="D97" s="1" t="str">
        <f t="shared" si="6"/>
        <v>Air Zoom Pegasus</v>
      </c>
      <c r="E97" s="5" t="s">
        <v>61</v>
      </c>
      <c r="F97" s="1">
        <v>1</v>
      </c>
      <c r="G97" s="1" t="s">
        <v>37</v>
      </c>
      <c r="H97" s="1">
        <v>20</v>
      </c>
      <c r="I97" s="1" t="s">
        <v>14</v>
      </c>
      <c r="J97" s="21">
        <f>Tabela1[[#This Row],[Preço de Venda (R$)]]*Tabela1[[#This Row],[Quantidade Vendida]]</f>
        <v>599</v>
      </c>
      <c r="K97" s="6">
        <f t="shared" si="4"/>
        <v>4.8564942435544024E-2</v>
      </c>
      <c r="L97" s="1" t="str">
        <f t="shared" si="5"/>
        <v>2024/01</v>
      </c>
    </row>
    <row r="98" spans="1:12" x14ac:dyDescent="0.25">
      <c r="A98" s="3" t="s">
        <v>99</v>
      </c>
      <c r="B98" s="1" t="s">
        <v>11</v>
      </c>
      <c r="C98" s="1" t="s">
        <v>22</v>
      </c>
      <c r="D98" s="1" t="str">
        <f t="shared" si="6"/>
        <v>Dunk Low</v>
      </c>
      <c r="E98" s="5" t="s">
        <v>62</v>
      </c>
      <c r="F98" s="1">
        <v>2</v>
      </c>
      <c r="G98" s="1" t="s">
        <v>17</v>
      </c>
      <c r="H98" s="1">
        <v>29</v>
      </c>
      <c r="I98" s="1" t="s">
        <v>10</v>
      </c>
      <c r="J98" s="21">
        <f>Tabela1[[#This Row],[Preço de Venda (R$)]]*Tabela1[[#This Row],[Quantidade Vendida]]</f>
        <v>1158</v>
      </c>
      <c r="K98" s="6">
        <f t="shared" ref="K98:K129" si="7">$E98/SUMIFS($E$2:$E$161, $B$2:$B$161, $B98)</f>
        <v>4.6943408464407331E-2</v>
      </c>
      <c r="L98" s="1" t="str">
        <f t="shared" si="5"/>
        <v>2024/01</v>
      </c>
    </row>
    <row r="99" spans="1:12" x14ac:dyDescent="0.25">
      <c r="A99" s="3" t="s">
        <v>100</v>
      </c>
      <c r="B99" s="1" t="s">
        <v>15</v>
      </c>
      <c r="C99" s="1" t="s">
        <v>24</v>
      </c>
      <c r="D99" s="1" t="str">
        <f t="shared" si="6"/>
        <v>SB Chron 2</v>
      </c>
      <c r="E99" s="5" t="s">
        <v>60</v>
      </c>
      <c r="F99" s="1">
        <v>2</v>
      </c>
      <c r="G99" s="1" t="s">
        <v>25</v>
      </c>
      <c r="H99" s="1">
        <v>29</v>
      </c>
      <c r="I99" s="1" t="s">
        <v>10</v>
      </c>
      <c r="J99" s="21">
        <f>Tabela1[[#This Row],[Preço de Venda (R$)]]*Tabela1[[#This Row],[Quantidade Vendida]]</f>
        <v>718</v>
      </c>
      <c r="K99" s="6">
        <f t="shared" si="7"/>
        <v>2.9108894834995541E-2</v>
      </c>
      <c r="L99" s="1" t="str">
        <f t="shared" si="5"/>
        <v>2024/01</v>
      </c>
    </row>
    <row r="100" spans="1:12" x14ac:dyDescent="0.25">
      <c r="A100" s="3" t="s">
        <v>101</v>
      </c>
      <c r="B100" s="1" t="s">
        <v>7</v>
      </c>
      <c r="C100" s="1" t="s">
        <v>16</v>
      </c>
      <c r="D100" s="1" t="str">
        <f t="shared" si="6"/>
        <v>Air Zoom Pegasus</v>
      </c>
      <c r="E100" s="5" t="s">
        <v>61</v>
      </c>
      <c r="F100" s="1">
        <v>1</v>
      </c>
      <c r="G100" s="1" t="s">
        <v>9</v>
      </c>
      <c r="H100" s="1">
        <v>19</v>
      </c>
      <c r="I100" s="1" t="s">
        <v>10</v>
      </c>
      <c r="J100" s="21">
        <f>Tabela1[[#This Row],[Preço de Venda (R$)]]*Tabela1[[#This Row],[Quantidade Vendida]]</f>
        <v>599</v>
      </c>
      <c r="K100" s="6">
        <f t="shared" si="7"/>
        <v>4.8568880240006489E-2</v>
      </c>
      <c r="L100" s="1" t="str">
        <f t="shared" si="5"/>
        <v>2024/01</v>
      </c>
    </row>
    <row r="101" spans="1:12" x14ac:dyDescent="0.25">
      <c r="A101" s="3" t="s">
        <v>102</v>
      </c>
      <c r="B101" s="1" t="s">
        <v>7</v>
      </c>
      <c r="C101" s="1" t="s">
        <v>8</v>
      </c>
      <c r="D101" s="1" t="str">
        <f t="shared" si="6"/>
        <v>Air Max 97</v>
      </c>
      <c r="E101" s="5" t="s">
        <v>58</v>
      </c>
      <c r="F101" s="1">
        <v>2</v>
      </c>
      <c r="G101" s="1" t="s">
        <v>41</v>
      </c>
      <c r="H101" s="1">
        <v>20</v>
      </c>
      <c r="I101" s="1" t="s">
        <v>10</v>
      </c>
      <c r="J101" s="21">
        <f>Tabela1[[#This Row],[Preço de Venda (R$)]]*Tabela1[[#This Row],[Quantidade Vendida]]</f>
        <v>1498</v>
      </c>
      <c r="K101" s="6">
        <f t="shared" si="7"/>
        <v>6.0731371118138325E-2</v>
      </c>
      <c r="L101" s="1" t="str">
        <f t="shared" si="5"/>
        <v>2024/01</v>
      </c>
    </row>
    <row r="102" spans="1:12" x14ac:dyDescent="0.25">
      <c r="A102" s="3" t="s">
        <v>103</v>
      </c>
      <c r="B102" s="1" t="s">
        <v>15</v>
      </c>
      <c r="C102" s="1" t="s">
        <v>28</v>
      </c>
      <c r="D102" s="1" t="str">
        <f t="shared" si="6"/>
        <v>Joyride</v>
      </c>
      <c r="E102" s="5" t="s">
        <v>56</v>
      </c>
      <c r="F102" s="1">
        <v>1</v>
      </c>
      <c r="G102" s="1" t="s">
        <v>25</v>
      </c>
      <c r="H102" s="1">
        <v>42</v>
      </c>
      <c r="I102" s="1" t="s">
        <v>10</v>
      </c>
      <c r="J102" s="21">
        <f>Tabela1[[#This Row],[Preço de Venda (R$)]]*Tabela1[[#This Row],[Quantidade Vendida]]</f>
        <v>779</v>
      </c>
      <c r="K102" s="6">
        <f t="shared" si="7"/>
        <v>6.3163869293764691E-2</v>
      </c>
      <c r="L102" s="1" t="str">
        <f t="shared" si="5"/>
        <v>2024/01</v>
      </c>
    </row>
    <row r="103" spans="1:12" x14ac:dyDescent="0.25">
      <c r="A103" s="3" t="s">
        <v>104</v>
      </c>
      <c r="B103" s="1" t="s">
        <v>7</v>
      </c>
      <c r="C103" s="1" t="s">
        <v>20</v>
      </c>
      <c r="D103" s="1" t="str">
        <f t="shared" si="6"/>
        <v>Air Max 270</v>
      </c>
      <c r="E103" s="5" t="s">
        <v>59</v>
      </c>
      <c r="F103" s="1">
        <v>1</v>
      </c>
      <c r="G103" s="1" t="s">
        <v>9</v>
      </c>
      <c r="H103" s="1">
        <v>22</v>
      </c>
      <c r="I103" s="1" t="s">
        <v>14</v>
      </c>
      <c r="J103" s="21">
        <f>Tabela1[[#This Row],[Preço de Venda (R$)]]*Tabela1[[#This Row],[Quantidade Vendida]]</f>
        <v>649</v>
      </c>
      <c r="K103" s="6">
        <f t="shared" si="7"/>
        <v>5.2623043866050434E-2</v>
      </c>
      <c r="L103" s="1" t="str">
        <f t="shared" si="5"/>
        <v>2024/01</v>
      </c>
    </row>
    <row r="104" spans="1:12" x14ac:dyDescent="0.25">
      <c r="A104" s="3" t="s">
        <v>105</v>
      </c>
      <c r="B104" s="1" t="s">
        <v>7</v>
      </c>
      <c r="C104" s="1" t="s">
        <v>20</v>
      </c>
      <c r="D104" s="1" t="str">
        <f t="shared" si="6"/>
        <v>Air Max 270</v>
      </c>
      <c r="E104" s="5" t="s">
        <v>59</v>
      </c>
      <c r="F104" s="1">
        <v>2</v>
      </c>
      <c r="G104" s="1" t="s">
        <v>37</v>
      </c>
      <c r="H104" s="1">
        <v>31</v>
      </c>
      <c r="I104" s="1" t="s">
        <v>10</v>
      </c>
      <c r="J104" s="21">
        <f>Tabela1[[#This Row],[Preço de Venda (R$)]]*Tabela1[[#This Row],[Quantidade Vendida]]</f>
        <v>1298</v>
      </c>
      <c r="K104" s="6">
        <f t="shared" si="7"/>
        <v>5.2623043866050434E-2</v>
      </c>
      <c r="L104" s="1" t="str">
        <f t="shared" si="5"/>
        <v>2024/01</v>
      </c>
    </row>
    <row r="105" spans="1:12" x14ac:dyDescent="0.25">
      <c r="A105" s="3" t="s">
        <v>106</v>
      </c>
      <c r="B105" s="1" t="s">
        <v>11</v>
      </c>
      <c r="C105" s="1" t="s">
        <v>30</v>
      </c>
      <c r="D105" s="1" t="str">
        <f t="shared" si="6"/>
        <v>Metcon 6</v>
      </c>
      <c r="E105" s="5" t="s">
        <v>55</v>
      </c>
      <c r="F105" s="1">
        <v>2</v>
      </c>
      <c r="G105" s="1" t="s">
        <v>43</v>
      </c>
      <c r="H105" s="1">
        <v>38</v>
      </c>
      <c r="I105" s="1" t="s">
        <v>10</v>
      </c>
      <c r="J105" s="21">
        <f>Tabela1[[#This Row],[Preço de Venda (R$)]]*Tabela1[[#This Row],[Quantidade Vendida]]</f>
        <v>1398</v>
      </c>
      <c r="K105" s="6">
        <f t="shared" si="7"/>
        <v>5.6672612291227505E-2</v>
      </c>
      <c r="L105" s="1" t="str">
        <f t="shared" si="5"/>
        <v>2024/01</v>
      </c>
    </row>
    <row r="106" spans="1:12" x14ac:dyDescent="0.25">
      <c r="A106" s="3" t="s">
        <v>107</v>
      </c>
      <c r="B106" s="1" t="s">
        <v>15</v>
      </c>
      <c r="C106" s="1" t="s">
        <v>16</v>
      </c>
      <c r="D106" s="1" t="str">
        <f t="shared" si="6"/>
        <v>Air Zoom Pegasus</v>
      </c>
      <c r="E106" s="5" t="s">
        <v>61</v>
      </c>
      <c r="F106" s="1">
        <v>1</v>
      </c>
      <c r="G106" s="1" t="s">
        <v>46</v>
      </c>
      <c r="H106" s="1">
        <v>33</v>
      </c>
      <c r="I106" s="1" t="s">
        <v>10</v>
      </c>
      <c r="J106" s="21">
        <f>Tabela1[[#This Row],[Preço de Venda (R$)]]*Tabela1[[#This Row],[Quantidade Vendida]]</f>
        <v>599</v>
      </c>
      <c r="K106" s="6">
        <f t="shared" si="7"/>
        <v>4.8568880240006489E-2</v>
      </c>
      <c r="L106" s="1" t="str">
        <f t="shared" si="5"/>
        <v>2024/01</v>
      </c>
    </row>
    <row r="107" spans="1:12" x14ac:dyDescent="0.25">
      <c r="A107" s="3" t="s">
        <v>108</v>
      </c>
      <c r="B107" s="1" t="s">
        <v>7</v>
      </c>
      <c r="C107" s="1" t="s">
        <v>26</v>
      </c>
      <c r="D107" s="1" t="str">
        <f t="shared" si="6"/>
        <v>Air VaporMax</v>
      </c>
      <c r="E107" s="5" t="s">
        <v>53</v>
      </c>
      <c r="F107" s="1">
        <v>1</v>
      </c>
      <c r="G107" s="1" t="s">
        <v>33</v>
      </c>
      <c r="H107" s="1">
        <v>21</v>
      </c>
      <c r="I107" s="1" t="s">
        <v>14</v>
      </c>
      <c r="J107" s="21">
        <f>Tabela1[[#This Row],[Preço de Venda (R$)]]*Tabela1[[#This Row],[Quantidade Vendida]]</f>
        <v>899</v>
      </c>
      <c r="K107" s="6">
        <f t="shared" si="7"/>
        <v>7.2893861996270168E-2</v>
      </c>
      <c r="L107" s="1" t="str">
        <f t="shared" si="5"/>
        <v>2024/01</v>
      </c>
    </row>
    <row r="108" spans="1:12" x14ac:dyDescent="0.25">
      <c r="A108" s="3" t="s">
        <v>109</v>
      </c>
      <c r="B108" s="1" t="s">
        <v>7</v>
      </c>
      <c r="C108" s="1" t="s">
        <v>24</v>
      </c>
      <c r="D108" s="1" t="str">
        <f t="shared" si="6"/>
        <v>SB Chron 2</v>
      </c>
      <c r="E108" s="5" t="s">
        <v>60</v>
      </c>
      <c r="F108" s="1">
        <v>2</v>
      </c>
      <c r="G108" s="1" t="s">
        <v>33</v>
      </c>
      <c r="H108" s="1">
        <v>24</v>
      </c>
      <c r="I108" s="1" t="s">
        <v>14</v>
      </c>
      <c r="J108" s="21">
        <f>Tabela1[[#This Row],[Preço de Venda (R$)]]*Tabela1[[#This Row],[Quantidade Vendida]]</f>
        <v>718</v>
      </c>
      <c r="K108" s="6">
        <f t="shared" si="7"/>
        <v>2.9108894834995541E-2</v>
      </c>
      <c r="L108" s="1" t="str">
        <f t="shared" si="5"/>
        <v>2024/01</v>
      </c>
    </row>
    <row r="109" spans="1:12" x14ac:dyDescent="0.25">
      <c r="A109" s="3" t="s">
        <v>110</v>
      </c>
      <c r="B109" s="1" t="s">
        <v>7</v>
      </c>
      <c r="C109" s="1" t="s">
        <v>8</v>
      </c>
      <c r="D109" s="1" t="str">
        <f t="shared" si="6"/>
        <v>Air Max 97</v>
      </c>
      <c r="E109" s="5" t="s">
        <v>58</v>
      </c>
      <c r="F109" s="1">
        <v>1</v>
      </c>
      <c r="G109" s="1" t="s">
        <v>44</v>
      </c>
      <c r="H109" s="1">
        <v>32</v>
      </c>
      <c r="I109" s="1" t="s">
        <v>10</v>
      </c>
      <c r="J109" s="21">
        <f>Tabela1[[#This Row],[Preço de Venda (R$)]]*Tabela1[[#This Row],[Quantidade Vendida]]</f>
        <v>749</v>
      </c>
      <c r="K109" s="6">
        <f t="shared" si="7"/>
        <v>6.0731371118138325E-2</v>
      </c>
      <c r="L109" s="1" t="str">
        <f t="shared" si="5"/>
        <v>2024/01</v>
      </c>
    </row>
    <row r="110" spans="1:12" x14ac:dyDescent="0.25">
      <c r="A110" s="3" t="s">
        <v>111</v>
      </c>
      <c r="B110" s="1" t="s">
        <v>15</v>
      </c>
      <c r="C110" s="1" t="s">
        <v>22</v>
      </c>
      <c r="D110" s="1" t="str">
        <f t="shared" si="6"/>
        <v>Dunk Low</v>
      </c>
      <c r="E110" s="5" t="s">
        <v>62</v>
      </c>
      <c r="F110" s="1">
        <v>1</v>
      </c>
      <c r="G110" s="1" t="s">
        <v>39</v>
      </c>
      <c r="H110" s="1">
        <v>22</v>
      </c>
      <c r="I110" s="1" t="s">
        <v>14</v>
      </c>
      <c r="J110" s="21">
        <f>Tabela1[[#This Row],[Preço de Venda (R$)]]*Tabela1[[#This Row],[Quantidade Vendida]]</f>
        <v>579</v>
      </c>
      <c r="K110" s="6">
        <f t="shared" si="7"/>
        <v>4.6947214789588909E-2</v>
      </c>
      <c r="L110" s="1" t="str">
        <f t="shared" si="5"/>
        <v>2024/01</v>
      </c>
    </row>
    <row r="111" spans="1:12" x14ac:dyDescent="0.25">
      <c r="A111" s="3" t="s">
        <v>112</v>
      </c>
      <c r="B111" s="1" t="s">
        <v>15</v>
      </c>
      <c r="C111" s="1" t="s">
        <v>18</v>
      </c>
      <c r="D111" s="1" t="str">
        <f t="shared" si="6"/>
        <v>Air Force 1</v>
      </c>
      <c r="E111" s="5" t="s">
        <v>54</v>
      </c>
      <c r="F111" s="1">
        <v>1</v>
      </c>
      <c r="G111" s="1" t="s">
        <v>42</v>
      </c>
      <c r="H111" s="1">
        <v>29</v>
      </c>
      <c r="I111" s="1" t="s">
        <v>14</v>
      </c>
      <c r="J111" s="21">
        <f>Tabela1[[#This Row],[Preço de Venda (R$)]]*Tabela1[[#This Row],[Quantidade Vendida]]</f>
        <v>549</v>
      </c>
      <c r="K111" s="6">
        <f t="shared" si="7"/>
        <v>4.4514716613962536E-2</v>
      </c>
      <c r="L111" s="1" t="str">
        <f t="shared" si="5"/>
        <v>2024/01</v>
      </c>
    </row>
    <row r="112" spans="1:12" x14ac:dyDescent="0.25">
      <c r="A112" s="3" t="s">
        <v>113</v>
      </c>
      <c r="B112" s="1" t="s">
        <v>11</v>
      </c>
      <c r="C112" s="1" t="s">
        <v>24</v>
      </c>
      <c r="D112" s="1" t="str">
        <f t="shared" si="6"/>
        <v>SB Chron 2</v>
      </c>
      <c r="E112" s="5" t="s">
        <v>60</v>
      </c>
      <c r="F112" s="1">
        <v>1</v>
      </c>
      <c r="G112" s="1" t="s">
        <v>38</v>
      </c>
      <c r="H112" s="1">
        <v>38</v>
      </c>
      <c r="I112" s="1" t="s">
        <v>14</v>
      </c>
      <c r="J112" s="21">
        <f>Tabela1[[#This Row],[Preço de Venda (R$)]]*Tabela1[[#This Row],[Quantidade Vendida]]</f>
        <v>359</v>
      </c>
      <c r="K112" s="6">
        <f t="shared" si="7"/>
        <v>2.9106534781903681E-2</v>
      </c>
      <c r="L112" s="1" t="str">
        <f t="shared" si="5"/>
        <v>2024/01</v>
      </c>
    </row>
    <row r="113" spans="1:12" x14ac:dyDescent="0.25">
      <c r="A113" s="3" t="s">
        <v>114</v>
      </c>
      <c r="B113" s="1" t="s">
        <v>7</v>
      </c>
      <c r="C113" s="1" t="s">
        <v>18</v>
      </c>
      <c r="D113" s="1" t="str">
        <f t="shared" si="6"/>
        <v>Air Force 1</v>
      </c>
      <c r="E113" s="5" t="s">
        <v>54</v>
      </c>
      <c r="F113" s="1">
        <v>2</v>
      </c>
      <c r="G113" s="1" t="s">
        <v>46</v>
      </c>
      <c r="H113" s="1">
        <v>27</v>
      </c>
      <c r="I113" s="1" t="s">
        <v>10</v>
      </c>
      <c r="J113" s="21">
        <f>Tabela1[[#This Row],[Preço de Venda (R$)]]*Tabela1[[#This Row],[Quantidade Vendida]]</f>
        <v>1098</v>
      </c>
      <c r="K113" s="6">
        <f t="shared" si="7"/>
        <v>4.4514716613962536E-2</v>
      </c>
      <c r="L113" s="1" t="str">
        <f t="shared" si="5"/>
        <v>2024/01</v>
      </c>
    </row>
    <row r="114" spans="1:12" x14ac:dyDescent="0.25">
      <c r="A114" s="3" t="s">
        <v>115</v>
      </c>
      <c r="B114" s="1" t="s">
        <v>11</v>
      </c>
      <c r="C114" s="1" t="s">
        <v>24</v>
      </c>
      <c r="D114" s="1" t="str">
        <f t="shared" si="6"/>
        <v>SB Chron 2</v>
      </c>
      <c r="E114" s="5" t="s">
        <v>60</v>
      </c>
      <c r="F114" s="1">
        <v>2</v>
      </c>
      <c r="G114" s="1" t="s">
        <v>41</v>
      </c>
      <c r="H114" s="1">
        <v>44</v>
      </c>
      <c r="I114" s="1" t="s">
        <v>10</v>
      </c>
      <c r="J114" s="21">
        <f>Tabela1[[#This Row],[Preço de Venda (R$)]]*Tabela1[[#This Row],[Quantidade Vendida]]</f>
        <v>718</v>
      </c>
      <c r="K114" s="6">
        <f t="shared" si="7"/>
        <v>2.9106534781903681E-2</v>
      </c>
      <c r="L114" s="1" t="str">
        <f t="shared" si="5"/>
        <v>2024/01</v>
      </c>
    </row>
    <row r="115" spans="1:12" x14ac:dyDescent="0.25">
      <c r="A115" s="3" t="s">
        <v>116</v>
      </c>
      <c r="B115" s="1" t="s">
        <v>7</v>
      </c>
      <c r="C115" s="1" t="s">
        <v>8</v>
      </c>
      <c r="D115" s="1" t="str">
        <f t="shared" si="6"/>
        <v>Air Max 97</v>
      </c>
      <c r="E115" s="5" t="s">
        <v>58</v>
      </c>
      <c r="F115" s="1">
        <v>1</v>
      </c>
      <c r="G115" s="1" t="s">
        <v>27</v>
      </c>
      <c r="H115" s="1">
        <v>25</v>
      </c>
      <c r="I115" s="1" t="s">
        <v>14</v>
      </c>
      <c r="J115" s="21">
        <f>Tabela1[[#This Row],[Preço de Venda (R$)]]*Tabela1[[#This Row],[Quantidade Vendida]]</f>
        <v>749</v>
      </c>
      <c r="K115" s="6">
        <f t="shared" si="7"/>
        <v>6.0731371118138325E-2</v>
      </c>
      <c r="L115" s="1" t="str">
        <f t="shared" si="5"/>
        <v>2024/01</v>
      </c>
    </row>
    <row r="116" spans="1:12" x14ac:dyDescent="0.25">
      <c r="A116" s="3" t="s">
        <v>117</v>
      </c>
      <c r="B116" s="1" t="s">
        <v>7</v>
      </c>
      <c r="C116" s="1" t="s">
        <v>18</v>
      </c>
      <c r="D116" s="1" t="str">
        <f t="shared" si="6"/>
        <v>Air Force 1</v>
      </c>
      <c r="E116" s="5" t="s">
        <v>54</v>
      </c>
      <c r="F116" s="1">
        <v>1</v>
      </c>
      <c r="G116" s="1" t="s">
        <v>44</v>
      </c>
      <c r="H116" s="1">
        <v>41</v>
      </c>
      <c r="I116" s="1" t="s">
        <v>10</v>
      </c>
      <c r="J116" s="21">
        <f>Tabela1[[#This Row],[Preço de Venda (R$)]]*Tabela1[[#This Row],[Quantidade Vendida]]</f>
        <v>549</v>
      </c>
      <c r="K116" s="6">
        <f t="shared" si="7"/>
        <v>4.4514716613962536E-2</v>
      </c>
      <c r="L116" s="1" t="str">
        <f t="shared" si="5"/>
        <v>2024/01</v>
      </c>
    </row>
    <row r="117" spans="1:12" x14ac:dyDescent="0.25">
      <c r="A117" s="3" t="s">
        <v>118</v>
      </c>
      <c r="B117" s="1" t="s">
        <v>11</v>
      </c>
      <c r="C117" s="1" t="s">
        <v>12</v>
      </c>
      <c r="D117" s="1" t="str">
        <f t="shared" si="6"/>
        <v>Revolution 5</v>
      </c>
      <c r="E117" s="5" t="s">
        <v>57</v>
      </c>
      <c r="F117" s="1">
        <v>2</v>
      </c>
      <c r="G117" s="1" t="s">
        <v>23</v>
      </c>
      <c r="H117" s="1">
        <v>35</v>
      </c>
      <c r="I117" s="1" t="s">
        <v>14</v>
      </c>
      <c r="J117" s="21">
        <f>Tabela1[[#This Row],[Preço de Venda (R$)]]*Tabela1[[#This Row],[Quantidade Vendida]]</f>
        <v>598</v>
      </c>
      <c r="K117" s="6">
        <f t="shared" si="7"/>
        <v>2.4241932868493594E-2</v>
      </c>
      <c r="L117" s="1" t="str">
        <f t="shared" si="5"/>
        <v>2024/01</v>
      </c>
    </row>
    <row r="118" spans="1:12" x14ac:dyDescent="0.25">
      <c r="A118" s="3" t="s">
        <v>119</v>
      </c>
      <c r="B118" s="1" t="s">
        <v>7</v>
      </c>
      <c r="C118" s="1" t="s">
        <v>24</v>
      </c>
      <c r="D118" s="1" t="str">
        <f t="shared" si="6"/>
        <v>SB Chron 2</v>
      </c>
      <c r="E118" s="5" t="s">
        <v>60</v>
      </c>
      <c r="F118" s="1">
        <v>1</v>
      </c>
      <c r="G118" s="1" t="s">
        <v>33</v>
      </c>
      <c r="H118" s="1">
        <v>43</v>
      </c>
      <c r="I118" s="1" t="s">
        <v>10</v>
      </c>
      <c r="J118" s="21">
        <f>Tabela1[[#This Row],[Preço de Venda (R$)]]*Tabela1[[#This Row],[Quantidade Vendida]]</f>
        <v>359</v>
      </c>
      <c r="K118" s="6">
        <f t="shared" si="7"/>
        <v>2.9108894834995541E-2</v>
      </c>
      <c r="L118" s="1" t="str">
        <f t="shared" si="5"/>
        <v>2024/01</v>
      </c>
    </row>
    <row r="119" spans="1:12" x14ac:dyDescent="0.25">
      <c r="A119" s="3" t="s">
        <v>120</v>
      </c>
      <c r="B119" s="1" t="s">
        <v>7</v>
      </c>
      <c r="C119" s="1" t="s">
        <v>26</v>
      </c>
      <c r="D119" s="1" t="str">
        <f t="shared" si="6"/>
        <v>Air VaporMax</v>
      </c>
      <c r="E119" s="5" t="s">
        <v>53</v>
      </c>
      <c r="F119" s="1">
        <v>1</v>
      </c>
      <c r="G119" s="1" t="s">
        <v>44</v>
      </c>
      <c r="H119" s="1">
        <v>21</v>
      </c>
      <c r="I119" s="1" t="s">
        <v>10</v>
      </c>
      <c r="J119" s="21">
        <f>Tabela1[[#This Row],[Preço de Venda (R$)]]*Tabela1[[#This Row],[Quantidade Vendida]]</f>
        <v>899</v>
      </c>
      <c r="K119" s="6">
        <f t="shared" si="7"/>
        <v>7.2893861996270168E-2</v>
      </c>
      <c r="L119" s="1" t="str">
        <f t="shared" si="5"/>
        <v>2024/01</v>
      </c>
    </row>
    <row r="120" spans="1:12" x14ac:dyDescent="0.25">
      <c r="A120" s="3" t="s">
        <v>121</v>
      </c>
      <c r="B120" s="1" t="s">
        <v>7</v>
      </c>
      <c r="C120" s="1" t="s">
        <v>22</v>
      </c>
      <c r="D120" s="1" t="str">
        <f t="shared" si="6"/>
        <v>Dunk Low</v>
      </c>
      <c r="E120" s="5" t="s">
        <v>62</v>
      </c>
      <c r="F120" s="1">
        <v>1</v>
      </c>
      <c r="G120" s="1" t="s">
        <v>42</v>
      </c>
      <c r="H120" s="1">
        <v>37</v>
      </c>
      <c r="I120" s="1" t="s">
        <v>14</v>
      </c>
      <c r="J120" s="21">
        <f>Tabela1[[#This Row],[Preço de Venda (R$)]]*Tabela1[[#This Row],[Quantidade Vendida]]</f>
        <v>579</v>
      </c>
      <c r="K120" s="6">
        <f t="shared" si="7"/>
        <v>4.6947214789588909E-2</v>
      </c>
      <c r="L120" s="1" t="str">
        <f t="shared" si="5"/>
        <v>2024/01</v>
      </c>
    </row>
    <row r="121" spans="1:12" x14ac:dyDescent="0.25">
      <c r="A121" s="3" t="s">
        <v>122</v>
      </c>
      <c r="B121" s="1" t="s">
        <v>11</v>
      </c>
      <c r="C121" s="1" t="s">
        <v>20</v>
      </c>
      <c r="D121" s="1" t="str">
        <f t="shared" si="6"/>
        <v>Air Max 270</v>
      </c>
      <c r="E121" s="5" t="s">
        <v>59</v>
      </c>
      <c r="F121" s="1">
        <v>1</v>
      </c>
      <c r="G121" s="1" t="s">
        <v>46</v>
      </c>
      <c r="H121" s="1">
        <v>41</v>
      </c>
      <c r="I121" s="1" t="s">
        <v>14</v>
      </c>
      <c r="J121" s="21">
        <f>Tabela1[[#This Row],[Preço de Venda (R$)]]*Tabela1[[#This Row],[Quantidade Vendida]]</f>
        <v>649</v>
      </c>
      <c r="K121" s="6">
        <f t="shared" si="7"/>
        <v>5.2618777363385764E-2</v>
      </c>
      <c r="L121" s="1" t="str">
        <f t="shared" si="5"/>
        <v>2024/01</v>
      </c>
    </row>
    <row r="122" spans="1:12" x14ac:dyDescent="0.25">
      <c r="A122" s="3" t="s">
        <v>123</v>
      </c>
      <c r="B122" s="1" t="s">
        <v>7</v>
      </c>
      <c r="C122" s="1" t="s">
        <v>28</v>
      </c>
      <c r="D122" s="1" t="str">
        <f t="shared" si="6"/>
        <v>Joyride</v>
      </c>
      <c r="E122" s="5" t="s">
        <v>56</v>
      </c>
      <c r="F122" s="1">
        <v>1</v>
      </c>
      <c r="G122" s="1" t="s">
        <v>39</v>
      </c>
      <c r="H122" s="1">
        <v>37</v>
      </c>
      <c r="I122" s="1" t="s">
        <v>10</v>
      </c>
      <c r="J122" s="21">
        <f>Tabela1[[#This Row],[Preço de Venda (R$)]]*Tabela1[[#This Row],[Quantidade Vendida]]</f>
        <v>779</v>
      </c>
      <c r="K122" s="6">
        <f t="shared" si="7"/>
        <v>6.3163869293764691E-2</v>
      </c>
      <c r="L122" s="1" t="str">
        <f t="shared" si="5"/>
        <v>2024/01</v>
      </c>
    </row>
    <row r="123" spans="1:12" x14ac:dyDescent="0.25">
      <c r="A123" s="3" t="s">
        <v>124</v>
      </c>
      <c r="B123" s="1" t="s">
        <v>15</v>
      </c>
      <c r="C123" s="1" t="s">
        <v>30</v>
      </c>
      <c r="D123" s="1" t="str">
        <f t="shared" si="6"/>
        <v>Metcon 6</v>
      </c>
      <c r="E123" s="5" t="s">
        <v>55</v>
      </c>
      <c r="F123" s="1">
        <v>2</v>
      </c>
      <c r="G123" s="1" t="s">
        <v>31</v>
      </c>
      <c r="H123" s="1">
        <v>27</v>
      </c>
      <c r="I123" s="1" t="s">
        <v>10</v>
      </c>
      <c r="J123" s="21">
        <f>Tabela1[[#This Row],[Preço de Venda (R$)]]*Tabela1[[#This Row],[Quantidade Vendida]]</f>
        <v>1398</v>
      </c>
      <c r="K123" s="6">
        <f t="shared" si="7"/>
        <v>5.6677207492094379E-2</v>
      </c>
      <c r="L123" s="1" t="str">
        <f t="shared" si="5"/>
        <v>2024/01</v>
      </c>
    </row>
    <row r="124" spans="1:12" x14ac:dyDescent="0.25">
      <c r="A124" s="3" t="s">
        <v>125</v>
      </c>
      <c r="B124" s="1" t="s">
        <v>11</v>
      </c>
      <c r="C124" s="1" t="s">
        <v>22</v>
      </c>
      <c r="D124" s="1" t="str">
        <f t="shared" si="6"/>
        <v>Dunk Low</v>
      </c>
      <c r="E124" s="5" t="s">
        <v>62</v>
      </c>
      <c r="F124" s="1">
        <v>1</v>
      </c>
      <c r="G124" s="1" t="s">
        <v>41</v>
      </c>
      <c r="H124" s="1">
        <v>45</v>
      </c>
      <c r="I124" s="1" t="s">
        <v>10</v>
      </c>
      <c r="J124" s="21">
        <f>Tabela1[[#This Row],[Preço de Venda (R$)]]*Tabela1[[#This Row],[Quantidade Vendida]]</f>
        <v>579</v>
      </c>
      <c r="K124" s="6">
        <f t="shared" si="7"/>
        <v>4.6943408464407331E-2</v>
      </c>
      <c r="L124" s="1" t="str">
        <f t="shared" si="5"/>
        <v>2024/02</v>
      </c>
    </row>
    <row r="125" spans="1:12" x14ac:dyDescent="0.25">
      <c r="A125" s="3" t="s">
        <v>126</v>
      </c>
      <c r="B125" s="1" t="s">
        <v>15</v>
      </c>
      <c r="C125" s="1" t="s">
        <v>30</v>
      </c>
      <c r="D125" s="1" t="str">
        <f t="shared" si="6"/>
        <v>Metcon 6</v>
      </c>
      <c r="E125" s="5" t="s">
        <v>55</v>
      </c>
      <c r="F125" s="1">
        <v>1</v>
      </c>
      <c r="G125" s="1" t="s">
        <v>38</v>
      </c>
      <c r="H125" s="1">
        <v>18</v>
      </c>
      <c r="I125" s="1" t="s">
        <v>10</v>
      </c>
      <c r="J125" s="21">
        <f>Tabela1[[#This Row],[Preço de Venda (R$)]]*Tabela1[[#This Row],[Quantidade Vendida]]</f>
        <v>699</v>
      </c>
      <c r="K125" s="6">
        <f t="shared" si="7"/>
        <v>5.6677207492094379E-2</v>
      </c>
      <c r="L125" s="1" t="str">
        <f t="shared" si="5"/>
        <v>2024/02</v>
      </c>
    </row>
    <row r="126" spans="1:12" x14ac:dyDescent="0.25">
      <c r="A126" s="3" t="s">
        <v>127</v>
      </c>
      <c r="B126" s="1" t="s">
        <v>15</v>
      </c>
      <c r="C126" s="1" t="s">
        <v>30</v>
      </c>
      <c r="D126" s="1" t="str">
        <f t="shared" si="6"/>
        <v>Metcon 6</v>
      </c>
      <c r="E126" s="5" t="s">
        <v>55</v>
      </c>
      <c r="F126" s="1">
        <v>1</v>
      </c>
      <c r="G126" s="1" t="s">
        <v>34</v>
      </c>
      <c r="H126" s="1">
        <v>36</v>
      </c>
      <c r="I126" s="1" t="s">
        <v>14</v>
      </c>
      <c r="J126" s="21">
        <f>Tabela1[[#This Row],[Preço de Venda (R$)]]*Tabela1[[#This Row],[Quantidade Vendida]]</f>
        <v>699</v>
      </c>
      <c r="K126" s="6">
        <f t="shared" si="7"/>
        <v>5.6677207492094379E-2</v>
      </c>
      <c r="L126" s="1" t="str">
        <f t="shared" si="5"/>
        <v>2024/02</v>
      </c>
    </row>
    <row r="127" spans="1:12" x14ac:dyDescent="0.25">
      <c r="A127" s="3" t="s">
        <v>128</v>
      </c>
      <c r="B127" s="1" t="s">
        <v>15</v>
      </c>
      <c r="C127" s="1" t="s">
        <v>20</v>
      </c>
      <c r="D127" s="1" t="str">
        <f t="shared" si="6"/>
        <v>Air Max 270</v>
      </c>
      <c r="E127" s="5" t="s">
        <v>59</v>
      </c>
      <c r="F127" s="1">
        <v>2</v>
      </c>
      <c r="G127" s="1" t="s">
        <v>42</v>
      </c>
      <c r="H127" s="1">
        <v>40</v>
      </c>
      <c r="I127" s="1" t="s">
        <v>10</v>
      </c>
      <c r="J127" s="21">
        <f>Tabela1[[#This Row],[Preço de Venda (R$)]]*Tabela1[[#This Row],[Quantidade Vendida]]</f>
        <v>1298</v>
      </c>
      <c r="K127" s="6">
        <f t="shared" si="7"/>
        <v>5.2623043866050434E-2</v>
      </c>
      <c r="L127" s="1" t="str">
        <f t="shared" si="5"/>
        <v>2024/02</v>
      </c>
    </row>
    <row r="128" spans="1:12" x14ac:dyDescent="0.25">
      <c r="A128" s="3" t="s">
        <v>129</v>
      </c>
      <c r="B128" s="1" t="s">
        <v>7</v>
      </c>
      <c r="C128" s="1" t="s">
        <v>8</v>
      </c>
      <c r="D128" s="1" t="str">
        <f t="shared" si="6"/>
        <v>Air Max 97</v>
      </c>
      <c r="E128" s="5" t="s">
        <v>58</v>
      </c>
      <c r="F128" s="1">
        <v>1</v>
      </c>
      <c r="G128" s="1" t="s">
        <v>39</v>
      </c>
      <c r="H128" s="1">
        <v>18</v>
      </c>
      <c r="I128" s="1" t="s">
        <v>14</v>
      </c>
      <c r="J128" s="21">
        <f>Tabela1[[#This Row],[Preço de Venda (R$)]]*Tabela1[[#This Row],[Quantidade Vendida]]</f>
        <v>749</v>
      </c>
      <c r="K128" s="6">
        <f t="shared" si="7"/>
        <v>6.0731371118138325E-2</v>
      </c>
      <c r="L128" s="1" t="str">
        <f t="shared" si="5"/>
        <v>2024/02</v>
      </c>
    </row>
    <row r="129" spans="1:12" x14ac:dyDescent="0.25">
      <c r="A129" s="3" t="s">
        <v>130</v>
      </c>
      <c r="B129" s="1" t="s">
        <v>15</v>
      </c>
      <c r="C129" s="1" t="s">
        <v>12</v>
      </c>
      <c r="D129" s="1" t="str">
        <f t="shared" si="6"/>
        <v>Revolution 5</v>
      </c>
      <c r="E129" s="5" t="s">
        <v>57</v>
      </c>
      <c r="F129" s="1">
        <v>1</v>
      </c>
      <c r="G129" s="1" t="s">
        <v>36</v>
      </c>
      <c r="H129" s="1">
        <v>39</v>
      </c>
      <c r="I129" s="1" t="s">
        <v>10</v>
      </c>
      <c r="J129" s="21">
        <f>Tabela1[[#This Row],[Preço de Venda (R$)]]*Tabela1[[#This Row],[Quantidade Vendida]]</f>
        <v>299</v>
      </c>
      <c r="K129" s="6">
        <f t="shared" si="7"/>
        <v>2.4243898483742803E-2</v>
      </c>
      <c r="L129" s="1" t="str">
        <f t="shared" si="5"/>
        <v>2024/02</v>
      </c>
    </row>
    <row r="130" spans="1:12" x14ac:dyDescent="0.25">
      <c r="A130" s="3" t="s">
        <v>131</v>
      </c>
      <c r="B130" s="1" t="s">
        <v>11</v>
      </c>
      <c r="C130" s="1" t="s">
        <v>26</v>
      </c>
      <c r="D130" s="1" t="str">
        <f t="shared" si="6"/>
        <v>Air VaporMax</v>
      </c>
      <c r="E130" s="5" t="s">
        <v>53</v>
      </c>
      <c r="F130" s="1">
        <v>1</v>
      </c>
      <c r="G130" s="1" t="s">
        <v>35</v>
      </c>
      <c r="H130" s="1">
        <v>21</v>
      </c>
      <c r="I130" s="1" t="s">
        <v>14</v>
      </c>
      <c r="J130" s="21">
        <f>Tabela1[[#This Row],[Preço de Venda (R$)]]*Tabela1[[#This Row],[Quantidade Vendida]]</f>
        <v>899</v>
      </c>
      <c r="K130" s="6">
        <f t="shared" ref="K130:K161" si="8">$E130/SUMIFS($E$2:$E$161, $B$2:$B$161, $B130)</f>
        <v>7.2887952002594458E-2</v>
      </c>
      <c r="L130" s="1" t="str">
        <f t="shared" ref="L130:L161" si="9">TEXT(A130,"aaaa/mm")</f>
        <v>2024/02</v>
      </c>
    </row>
    <row r="131" spans="1:12" x14ac:dyDescent="0.25">
      <c r="A131" s="3" t="s">
        <v>132</v>
      </c>
      <c r="B131" s="1" t="s">
        <v>7</v>
      </c>
      <c r="C131" s="1" t="s">
        <v>12</v>
      </c>
      <c r="D131" s="1" t="str">
        <f t="shared" ref="D131:D161" si="10">RIGHT(C131,LEN(C131)-FIND("Nike ",C131)-4)</f>
        <v>Revolution 5</v>
      </c>
      <c r="E131" s="5" t="s">
        <v>57</v>
      </c>
      <c r="F131" s="1">
        <v>1</v>
      </c>
      <c r="G131" s="1" t="s">
        <v>43</v>
      </c>
      <c r="H131" s="1">
        <v>19</v>
      </c>
      <c r="I131" s="1" t="s">
        <v>14</v>
      </c>
      <c r="J131" s="21">
        <f>Tabela1[[#This Row],[Preço de Venda (R$)]]*Tabela1[[#This Row],[Quantidade Vendida]]</f>
        <v>299</v>
      </c>
      <c r="K131" s="6">
        <f t="shared" si="8"/>
        <v>2.4243898483742803E-2</v>
      </c>
      <c r="L131" s="1" t="str">
        <f t="shared" si="9"/>
        <v>2024/02</v>
      </c>
    </row>
    <row r="132" spans="1:12" x14ac:dyDescent="0.25">
      <c r="A132" s="3" t="s">
        <v>133</v>
      </c>
      <c r="B132" s="1" t="s">
        <v>11</v>
      </c>
      <c r="C132" s="1" t="s">
        <v>26</v>
      </c>
      <c r="D132" s="1" t="str">
        <f t="shared" si="10"/>
        <v>Air VaporMax</v>
      </c>
      <c r="E132" s="5" t="s">
        <v>53</v>
      </c>
      <c r="F132" s="1">
        <v>2</v>
      </c>
      <c r="G132" s="1" t="s">
        <v>13</v>
      </c>
      <c r="H132" s="1">
        <v>19</v>
      </c>
      <c r="I132" s="1" t="s">
        <v>14</v>
      </c>
      <c r="J132" s="21">
        <f>Tabela1[[#This Row],[Preço de Venda (R$)]]*Tabela1[[#This Row],[Quantidade Vendida]]</f>
        <v>1798</v>
      </c>
      <c r="K132" s="6">
        <f t="shared" si="8"/>
        <v>7.2887952002594458E-2</v>
      </c>
      <c r="L132" s="1" t="str">
        <f t="shared" si="9"/>
        <v>2024/02</v>
      </c>
    </row>
    <row r="133" spans="1:12" x14ac:dyDescent="0.25">
      <c r="A133" s="3" t="s">
        <v>134</v>
      </c>
      <c r="B133" s="1" t="s">
        <v>11</v>
      </c>
      <c r="C133" s="1" t="s">
        <v>30</v>
      </c>
      <c r="D133" s="1" t="str">
        <f t="shared" si="10"/>
        <v>Metcon 6</v>
      </c>
      <c r="E133" s="5" t="s">
        <v>55</v>
      </c>
      <c r="F133" s="1">
        <v>1</v>
      </c>
      <c r="G133" s="1" t="s">
        <v>43</v>
      </c>
      <c r="H133" s="1">
        <v>26</v>
      </c>
      <c r="I133" s="1" t="s">
        <v>14</v>
      </c>
      <c r="J133" s="21">
        <f>Tabela1[[#This Row],[Preço de Venda (R$)]]*Tabela1[[#This Row],[Quantidade Vendida]]</f>
        <v>699</v>
      </c>
      <c r="K133" s="6">
        <f t="shared" si="8"/>
        <v>5.6672612291227505E-2</v>
      </c>
      <c r="L133" s="1" t="str">
        <f t="shared" si="9"/>
        <v>2024/02</v>
      </c>
    </row>
    <row r="134" spans="1:12" x14ac:dyDescent="0.25">
      <c r="A134" s="3" t="s">
        <v>135</v>
      </c>
      <c r="B134" s="1" t="s">
        <v>7</v>
      </c>
      <c r="C134" s="1" t="s">
        <v>12</v>
      </c>
      <c r="D134" s="1" t="str">
        <f t="shared" si="10"/>
        <v>Revolution 5</v>
      </c>
      <c r="E134" s="5" t="s">
        <v>57</v>
      </c>
      <c r="F134" s="1">
        <v>1</v>
      </c>
      <c r="G134" s="1" t="s">
        <v>38</v>
      </c>
      <c r="H134" s="1">
        <v>20</v>
      </c>
      <c r="I134" s="1" t="s">
        <v>10</v>
      </c>
      <c r="J134" s="21">
        <f>Tabela1[[#This Row],[Preço de Venda (R$)]]*Tabela1[[#This Row],[Quantidade Vendida]]</f>
        <v>299</v>
      </c>
      <c r="K134" s="6">
        <f t="shared" si="8"/>
        <v>2.4243898483742803E-2</v>
      </c>
      <c r="L134" s="1" t="str">
        <f t="shared" si="9"/>
        <v>2024/02</v>
      </c>
    </row>
    <row r="135" spans="1:12" x14ac:dyDescent="0.25">
      <c r="A135" s="3" t="s">
        <v>136</v>
      </c>
      <c r="B135" s="1" t="s">
        <v>7</v>
      </c>
      <c r="C135" s="1" t="s">
        <v>24</v>
      </c>
      <c r="D135" s="1" t="str">
        <f t="shared" si="10"/>
        <v>SB Chron 2</v>
      </c>
      <c r="E135" s="5" t="s">
        <v>60</v>
      </c>
      <c r="F135" s="1">
        <v>1</v>
      </c>
      <c r="G135" s="1" t="s">
        <v>36</v>
      </c>
      <c r="H135" s="1">
        <v>18</v>
      </c>
      <c r="I135" s="1" t="s">
        <v>10</v>
      </c>
      <c r="J135" s="21">
        <f>Tabela1[[#This Row],[Preço de Venda (R$)]]*Tabela1[[#This Row],[Quantidade Vendida]]</f>
        <v>359</v>
      </c>
      <c r="K135" s="6">
        <f t="shared" si="8"/>
        <v>2.9108894834995541E-2</v>
      </c>
      <c r="L135" s="1" t="str">
        <f t="shared" si="9"/>
        <v>2024/02</v>
      </c>
    </row>
    <row r="136" spans="1:12" x14ac:dyDescent="0.25">
      <c r="A136" s="3" t="s">
        <v>137</v>
      </c>
      <c r="B136" s="1" t="s">
        <v>15</v>
      </c>
      <c r="C136" s="1" t="s">
        <v>16</v>
      </c>
      <c r="D136" s="1" t="str">
        <f t="shared" si="10"/>
        <v>Air Zoom Pegasus</v>
      </c>
      <c r="E136" s="5" t="s">
        <v>61</v>
      </c>
      <c r="F136" s="1">
        <v>1</v>
      </c>
      <c r="G136" s="1" t="s">
        <v>41</v>
      </c>
      <c r="H136" s="1">
        <v>20</v>
      </c>
      <c r="I136" s="1" t="s">
        <v>14</v>
      </c>
      <c r="J136" s="21">
        <f>Tabela1[[#This Row],[Preço de Venda (R$)]]*Tabela1[[#This Row],[Quantidade Vendida]]</f>
        <v>599</v>
      </c>
      <c r="K136" s="6">
        <f t="shared" si="8"/>
        <v>4.8568880240006489E-2</v>
      </c>
      <c r="L136" s="1" t="str">
        <f t="shared" si="9"/>
        <v>2024/02</v>
      </c>
    </row>
    <row r="137" spans="1:12" x14ac:dyDescent="0.25">
      <c r="A137" s="3" t="s">
        <v>138</v>
      </c>
      <c r="B137" s="1" t="s">
        <v>15</v>
      </c>
      <c r="C137" s="1" t="s">
        <v>22</v>
      </c>
      <c r="D137" s="1" t="str">
        <f t="shared" si="10"/>
        <v>Dunk Low</v>
      </c>
      <c r="E137" s="5" t="s">
        <v>62</v>
      </c>
      <c r="F137" s="1">
        <v>1</v>
      </c>
      <c r="G137" s="1" t="s">
        <v>21</v>
      </c>
      <c r="H137" s="1">
        <v>33</v>
      </c>
      <c r="I137" s="1" t="s">
        <v>14</v>
      </c>
      <c r="J137" s="21">
        <f>Tabela1[[#This Row],[Preço de Venda (R$)]]*Tabela1[[#This Row],[Quantidade Vendida]]</f>
        <v>579</v>
      </c>
      <c r="K137" s="6">
        <f t="shared" si="8"/>
        <v>4.6947214789588909E-2</v>
      </c>
      <c r="L137" s="1" t="str">
        <f t="shared" si="9"/>
        <v>2024/02</v>
      </c>
    </row>
    <row r="138" spans="1:12" x14ac:dyDescent="0.25">
      <c r="A138" s="3" t="s">
        <v>139</v>
      </c>
      <c r="B138" s="1" t="s">
        <v>7</v>
      </c>
      <c r="C138" s="1" t="s">
        <v>8</v>
      </c>
      <c r="D138" s="1" t="str">
        <f t="shared" si="10"/>
        <v>Air Max 97</v>
      </c>
      <c r="E138" s="5" t="s">
        <v>58</v>
      </c>
      <c r="F138" s="1">
        <v>1</v>
      </c>
      <c r="G138" s="1" t="s">
        <v>25</v>
      </c>
      <c r="H138" s="1">
        <v>30</v>
      </c>
      <c r="I138" s="1" t="s">
        <v>10</v>
      </c>
      <c r="J138" s="21">
        <f>Tabela1[[#This Row],[Preço de Venda (R$)]]*Tabela1[[#This Row],[Quantidade Vendida]]</f>
        <v>749</v>
      </c>
      <c r="K138" s="6">
        <f t="shared" si="8"/>
        <v>6.0731371118138325E-2</v>
      </c>
      <c r="L138" s="1" t="str">
        <f t="shared" si="9"/>
        <v>2024/02</v>
      </c>
    </row>
    <row r="139" spans="1:12" x14ac:dyDescent="0.25">
      <c r="A139" s="3" t="s">
        <v>140</v>
      </c>
      <c r="B139" s="1" t="s">
        <v>11</v>
      </c>
      <c r="C139" s="1" t="s">
        <v>18</v>
      </c>
      <c r="D139" s="1" t="str">
        <f t="shared" si="10"/>
        <v>Air Force 1</v>
      </c>
      <c r="E139" s="5" t="s">
        <v>54</v>
      </c>
      <c r="F139" s="1">
        <v>1</v>
      </c>
      <c r="G139" s="1" t="s">
        <v>43</v>
      </c>
      <c r="H139" s="1">
        <v>33</v>
      </c>
      <c r="I139" s="1" t="s">
        <v>14</v>
      </c>
      <c r="J139" s="21">
        <f>Tabela1[[#This Row],[Preço de Venda (R$)]]*Tabela1[[#This Row],[Quantidade Vendida]]</f>
        <v>549</v>
      </c>
      <c r="K139" s="6">
        <f t="shared" si="8"/>
        <v>4.4511107507702284E-2</v>
      </c>
      <c r="L139" s="1" t="str">
        <f t="shared" si="9"/>
        <v>2024/02</v>
      </c>
    </row>
    <row r="140" spans="1:12" x14ac:dyDescent="0.25">
      <c r="A140" s="3" t="s">
        <v>141</v>
      </c>
      <c r="B140" s="1" t="s">
        <v>15</v>
      </c>
      <c r="C140" s="1" t="s">
        <v>28</v>
      </c>
      <c r="D140" s="1" t="str">
        <f t="shared" si="10"/>
        <v>Joyride</v>
      </c>
      <c r="E140" s="5" t="s">
        <v>56</v>
      </c>
      <c r="F140" s="1">
        <v>2</v>
      </c>
      <c r="G140" s="1" t="s">
        <v>13</v>
      </c>
      <c r="H140" s="1">
        <v>45</v>
      </c>
      <c r="I140" s="1" t="s">
        <v>10</v>
      </c>
      <c r="J140" s="21">
        <f>Tabela1[[#This Row],[Preço de Venda (R$)]]*Tabela1[[#This Row],[Quantidade Vendida]]</f>
        <v>1558</v>
      </c>
      <c r="K140" s="6">
        <f t="shared" si="8"/>
        <v>6.3163869293764691E-2</v>
      </c>
      <c r="L140" s="1" t="str">
        <f t="shared" si="9"/>
        <v>2024/02</v>
      </c>
    </row>
    <row r="141" spans="1:12" x14ac:dyDescent="0.25">
      <c r="A141" s="3" t="s">
        <v>142</v>
      </c>
      <c r="B141" s="1" t="s">
        <v>11</v>
      </c>
      <c r="C141" s="1" t="s">
        <v>16</v>
      </c>
      <c r="D141" s="1" t="str">
        <f t="shared" si="10"/>
        <v>Air Zoom Pegasus</v>
      </c>
      <c r="E141" s="5" t="s">
        <v>61</v>
      </c>
      <c r="F141" s="1">
        <v>1</v>
      </c>
      <c r="G141" s="1" t="s">
        <v>35</v>
      </c>
      <c r="H141" s="1">
        <v>44</v>
      </c>
      <c r="I141" s="1" t="s">
        <v>10</v>
      </c>
      <c r="J141" s="21">
        <f>Tabela1[[#This Row],[Preço de Venda (R$)]]*Tabela1[[#This Row],[Quantidade Vendida]]</f>
        <v>599</v>
      </c>
      <c r="K141" s="6">
        <f t="shared" si="8"/>
        <v>4.8564942435544024E-2</v>
      </c>
      <c r="L141" s="1" t="str">
        <f t="shared" si="9"/>
        <v>2024/02</v>
      </c>
    </row>
    <row r="142" spans="1:12" x14ac:dyDescent="0.25">
      <c r="A142" s="3" t="s">
        <v>143</v>
      </c>
      <c r="B142" s="1" t="s">
        <v>7</v>
      </c>
      <c r="C142" s="1" t="s">
        <v>16</v>
      </c>
      <c r="D142" s="1" t="str">
        <f t="shared" si="10"/>
        <v>Air Zoom Pegasus</v>
      </c>
      <c r="E142" s="5" t="s">
        <v>61</v>
      </c>
      <c r="F142" s="1">
        <v>1</v>
      </c>
      <c r="G142" s="1" t="s">
        <v>25</v>
      </c>
      <c r="H142" s="1">
        <v>30</v>
      </c>
      <c r="I142" s="1" t="s">
        <v>14</v>
      </c>
      <c r="J142" s="21">
        <f>Tabela1[[#This Row],[Preço de Venda (R$)]]*Tabela1[[#This Row],[Quantidade Vendida]]</f>
        <v>599</v>
      </c>
      <c r="K142" s="6">
        <f t="shared" si="8"/>
        <v>4.8568880240006489E-2</v>
      </c>
      <c r="L142" s="1" t="str">
        <f t="shared" si="9"/>
        <v>2024/02</v>
      </c>
    </row>
    <row r="143" spans="1:12" x14ac:dyDescent="0.25">
      <c r="A143" s="3" t="s">
        <v>144</v>
      </c>
      <c r="B143" s="1" t="s">
        <v>11</v>
      </c>
      <c r="C143" s="1" t="s">
        <v>26</v>
      </c>
      <c r="D143" s="1" t="str">
        <f t="shared" si="10"/>
        <v>Air VaporMax</v>
      </c>
      <c r="E143" s="5" t="s">
        <v>53</v>
      </c>
      <c r="F143" s="1">
        <v>1</v>
      </c>
      <c r="G143" s="1" t="s">
        <v>45</v>
      </c>
      <c r="H143" s="1">
        <v>41</v>
      </c>
      <c r="I143" s="1" t="s">
        <v>14</v>
      </c>
      <c r="J143" s="21">
        <f>Tabela1[[#This Row],[Preço de Venda (R$)]]*Tabela1[[#This Row],[Quantidade Vendida]]</f>
        <v>899</v>
      </c>
      <c r="K143" s="6">
        <f t="shared" si="8"/>
        <v>7.2887952002594458E-2</v>
      </c>
      <c r="L143" s="1" t="str">
        <f t="shared" si="9"/>
        <v>2024/02</v>
      </c>
    </row>
    <row r="144" spans="1:12" x14ac:dyDescent="0.25">
      <c r="A144" s="3" t="s">
        <v>145</v>
      </c>
      <c r="B144" s="1" t="s">
        <v>11</v>
      </c>
      <c r="C144" s="1" t="s">
        <v>12</v>
      </c>
      <c r="D144" s="1" t="str">
        <f t="shared" si="10"/>
        <v>Revolution 5</v>
      </c>
      <c r="E144" s="5" t="s">
        <v>57</v>
      </c>
      <c r="F144" s="1">
        <v>1</v>
      </c>
      <c r="G144" s="1" t="s">
        <v>43</v>
      </c>
      <c r="H144" s="1">
        <v>26</v>
      </c>
      <c r="I144" s="1" t="s">
        <v>10</v>
      </c>
      <c r="J144" s="21">
        <f>Tabela1[[#This Row],[Preço de Venda (R$)]]*Tabela1[[#This Row],[Quantidade Vendida]]</f>
        <v>299</v>
      </c>
      <c r="K144" s="6">
        <f t="shared" si="8"/>
        <v>2.4241932868493594E-2</v>
      </c>
      <c r="L144" s="1" t="str">
        <f t="shared" si="9"/>
        <v>2024/02</v>
      </c>
    </row>
    <row r="145" spans="1:12" x14ac:dyDescent="0.25">
      <c r="A145" s="3" t="s">
        <v>146</v>
      </c>
      <c r="B145" s="1" t="s">
        <v>15</v>
      </c>
      <c r="C145" s="1" t="s">
        <v>20</v>
      </c>
      <c r="D145" s="1" t="str">
        <f t="shared" si="10"/>
        <v>Air Max 270</v>
      </c>
      <c r="E145" s="5" t="s">
        <v>59</v>
      </c>
      <c r="F145" s="1">
        <v>1</v>
      </c>
      <c r="G145" s="1" t="s">
        <v>17</v>
      </c>
      <c r="H145" s="1">
        <v>41</v>
      </c>
      <c r="I145" s="1" t="s">
        <v>10</v>
      </c>
      <c r="J145" s="21">
        <f>Tabela1[[#This Row],[Preço de Venda (R$)]]*Tabela1[[#This Row],[Quantidade Vendida]]</f>
        <v>649</v>
      </c>
      <c r="K145" s="6">
        <f t="shared" si="8"/>
        <v>5.2623043866050434E-2</v>
      </c>
      <c r="L145" s="1" t="str">
        <f t="shared" si="9"/>
        <v>2024/02</v>
      </c>
    </row>
    <row r="146" spans="1:12" x14ac:dyDescent="0.25">
      <c r="A146" s="3" t="s">
        <v>147</v>
      </c>
      <c r="B146" s="1" t="s">
        <v>7</v>
      </c>
      <c r="C146" s="1" t="s">
        <v>12</v>
      </c>
      <c r="D146" s="1" t="str">
        <f t="shared" si="10"/>
        <v>Revolution 5</v>
      </c>
      <c r="E146" s="5" t="s">
        <v>57</v>
      </c>
      <c r="F146" s="1">
        <v>1</v>
      </c>
      <c r="G146" s="1" t="s">
        <v>17</v>
      </c>
      <c r="H146" s="1">
        <v>32</v>
      </c>
      <c r="I146" s="1" t="s">
        <v>14</v>
      </c>
      <c r="J146" s="21">
        <f>Tabela1[[#This Row],[Preço de Venda (R$)]]*Tabela1[[#This Row],[Quantidade Vendida]]</f>
        <v>299</v>
      </c>
      <c r="K146" s="6">
        <f t="shared" si="8"/>
        <v>2.4243898483742803E-2</v>
      </c>
      <c r="L146" s="1" t="str">
        <f t="shared" si="9"/>
        <v>2024/02</v>
      </c>
    </row>
    <row r="147" spans="1:12" x14ac:dyDescent="0.25">
      <c r="A147" s="3" t="s">
        <v>148</v>
      </c>
      <c r="B147" s="1" t="s">
        <v>15</v>
      </c>
      <c r="C147" s="1" t="s">
        <v>30</v>
      </c>
      <c r="D147" s="1" t="str">
        <f t="shared" si="10"/>
        <v>Metcon 6</v>
      </c>
      <c r="E147" s="5" t="s">
        <v>55</v>
      </c>
      <c r="F147" s="1">
        <v>1</v>
      </c>
      <c r="G147" s="1" t="s">
        <v>47</v>
      </c>
      <c r="H147" s="1">
        <v>24</v>
      </c>
      <c r="I147" s="1" t="s">
        <v>10</v>
      </c>
      <c r="J147" s="21">
        <f>Tabela1[[#This Row],[Preço de Venda (R$)]]*Tabela1[[#This Row],[Quantidade Vendida]]</f>
        <v>699</v>
      </c>
      <c r="K147" s="6">
        <f t="shared" si="8"/>
        <v>5.6677207492094379E-2</v>
      </c>
      <c r="L147" s="1" t="str">
        <f t="shared" si="9"/>
        <v>2024/02</v>
      </c>
    </row>
    <row r="148" spans="1:12" x14ac:dyDescent="0.25">
      <c r="A148" s="3" t="s">
        <v>149</v>
      </c>
      <c r="B148" s="1" t="s">
        <v>15</v>
      </c>
      <c r="C148" s="1" t="s">
        <v>26</v>
      </c>
      <c r="D148" s="1" t="str">
        <f t="shared" si="10"/>
        <v>Air VaporMax</v>
      </c>
      <c r="E148" s="5" t="s">
        <v>53</v>
      </c>
      <c r="F148" s="1">
        <v>2</v>
      </c>
      <c r="G148" s="1" t="s">
        <v>29</v>
      </c>
      <c r="H148" s="1">
        <v>21</v>
      </c>
      <c r="I148" s="1" t="s">
        <v>10</v>
      </c>
      <c r="J148" s="21">
        <f>Tabela1[[#This Row],[Preço de Venda (R$)]]*Tabela1[[#This Row],[Quantidade Vendida]]</f>
        <v>1798</v>
      </c>
      <c r="K148" s="6">
        <f t="shared" si="8"/>
        <v>7.2893861996270168E-2</v>
      </c>
      <c r="L148" s="1" t="str">
        <f t="shared" si="9"/>
        <v>2024/02</v>
      </c>
    </row>
    <row r="149" spans="1:12" x14ac:dyDescent="0.25">
      <c r="A149" s="3" t="s">
        <v>150</v>
      </c>
      <c r="B149" s="1" t="s">
        <v>15</v>
      </c>
      <c r="C149" s="1" t="s">
        <v>20</v>
      </c>
      <c r="D149" s="1" t="str">
        <f t="shared" si="10"/>
        <v>Air Max 270</v>
      </c>
      <c r="E149" s="5" t="s">
        <v>59</v>
      </c>
      <c r="F149" s="9">
        <v>1</v>
      </c>
      <c r="G149" s="1" t="s">
        <v>35</v>
      </c>
      <c r="H149" s="1">
        <v>45</v>
      </c>
      <c r="I149" s="1" t="s">
        <v>14</v>
      </c>
      <c r="J149" s="21">
        <f>Tabela1[[#This Row],[Preço de Venda (R$)]]*Tabela1[[#This Row],[Quantidade Vendida]]</f>
        <v>649</v>
      </c>
      <c r="K149" s="6">
        <f t="shared" si="8"/>
        <v>5.2623043866050434E-2</v>
      </c>
      <c r="L149" s="1" t="str">
        <f t="shared" si="9"/>
        <v>2024/02</v>
      </c>
    </row>
    <row r="150" spans="1:12" x14ac:dyDescent="0.25">
      <c r="A150" s="3" t="s">
        <v>151</v>
      </c>
      <c r="B150" s="1" t="s">
        <v>11</v>
      </c>
      <c r="C150" s="1" t="s">
        <v>30</v>
      </c>
      <c r="D150" s="1" t="str">
        <f t="shared" si="10"/>
        <v>Metcon 6</v>
      </c>
      <c r="E150" s="5" t="s">
        <v>55</v>
      </c>
      <c r="F150" s="1">
        <v>1</v>
      </c>
      <c r="G150" s="1" t="s">
        <v>31</v>
      </c>
      <c r="H150" s="1">
        <v>30</v>
      </c>
      <c r="I150" s="1" t="s">
        <v>14</v>
      </c>
      <c r="J150" s="21">
        <f>Tabela1[[#This Row],[Preço de Venda (R$)]]*Tabela1[[#This Row],[Quantidade Vendida]]</f>
        <v>699</v>
      </c>
      <c r="K150" s="6">
        <f t="shared" si="8"/>
        <v>5.6672612291227505E-2</v>
      </c>
      <c r="L150" s="1" t="str">
        <f t="shared" si="9"/>
        <v>2024/02</v>
      </c>
    </row>
    <row r="151" spans="1:12" x14ac:dyDescent="0.25">
      <c r="A151" s="3" t="s">
        <v>152</v>
      </c>
      <c r="B151" s="1" t="s">
        <v>15</v>
      </c>
      <c r="C151" s="1" t="s">
        <v>18</v>
      </c>
      <c r="D151" s="1" t="str">
        <f t="shared" si="10"/>
        <v>Air Force 1</v>
      </c>
      <c r="E151" s="5" t="s">
        <v>54</v>
      </c>
      <c r="F151" s="1">
        <v>2</v>
      </c>
      <c r="G151" s="1" t="s">
        <v>42</v>
      </c>
      <c r="H151" s="1">
        <v>43</v>
      </c>
      <c r="I151" s="1" t="s">
        <v>10</v>
      </c>
      <c r="J151" s="21">
        <f>Tabela1[[#This Row],[Preço de Venda (R$)]]*Tabela1[[#This Row],[Quantidade Vendida]]</f>
        <v>1098</v>
      </c>
      <c r="K151" s="6">
        <f t="shared" si="8"/>
        <v>4.4514716613962536E-2</v>
      </c>
      <c r="L151" s="1" t="str">
        <f t="shared" si="9"/>
        <v>2024/02</v>
      </c>
    </row>
    <row r="152" spans="1:12" x14ac:dyDescent="0.25">
      <c r="A152" s="3" t="s">
        <v>153</v>
      </c>
      <c r="B152" s="1" t="s">
        <v>11</v>
      </c>
      <c r="C152" s="1" t="s">
        <v>30</v>
      </c>
      <c r="D152" s="1" t="str">
        <f t="shared" si="10"/>
        <v>Metcon 6</v>
      </c>
      <c r="E152" s="5" t="s">
        <v>55</v>
      </c>
      <c r="F152" s="1">
        <v>1</v>
      </c>
      <c r="G152" s="1" t="s">
        <v>13</v>
      </c>
      <c r="H152" s="1">
        <v>45</v>
      </c>
      <c r="I152" s="1" t="s">
        <v>10</v>
      </c>
      <c r="J152" s="21">
        <f>Tabela1[[#This Row],[Preço de Venda (R$)]]*Tabela1[[#This Row],[Quantidade Vendida]]</f>
        <v>699</v>
      </c>
      <c r="K152" s="6">
        <f t="shared" si="8"/>
        <v>5.6672612291227505E-2</v>
      </c>
      <c r="L152" s="1" t="str">
        <f t="shared" si="9"/>
        <v>2024/02</v>
      </c>
    </row>
    <row r="153" spans="1:12" x14ac:dyDescent="0.25">
      <c r="A153" s="3" t="s">
        <v>154</v>
      </c>
      <c r="B153" s="1" t="s">
        <v>15</v>
      </c>
      <c r="C153" s="1" t="s">
        <v>16</v>
      </c>
      <c r="D153" s="1" t="str">
        <f t="shared" si="10"/>
        <v>Air Zoom Pegasus</v>
      </c>
      <c r="E153" s="5" t="s">
        <v>61</v>
      </c>
      <c r="F153" s="1">
        <v>2</v>
      </c>
      <c r="G153" s="1" t="s">
        <v>36</v>
      </c>
      <c r="H153" s="1">
        <v>27</v>
      </c>
      <c r="I153" s="1" t="s">
        <v>10</v>
      </c>
      <c r="J153" s="21">
        <f>Tabela1[[#This Row],[Preço de Venda (R$)]]*Tabela1[[#This Row],[Quantidade Vendida]]</f>
        <v>1198</v>
      </c>
      <c r="K153" s="6">
        <f t="shared" si="8"/>
        <v>4.8568880240006489E-2</v>
      </c>
      <c r="L153" s="1" t="str">
        <f t="shared" si="9"/>
        <v>2024/03</v>
      </c>
    </row>
    <row r="154" spans="1:12" x14ac:dyDescent="0.25">
      <c r="A154" s="3" t="s">
        <v>155</v>
      </c>
      <c r="B154" s="1" t="s">
        <v>15</v>
      </c>
      <c r="C154" s="1" t="s">
        <v>30</v>
      </c>
      <c r="D154" s="1" t="str">
        <f t="shared" si="10"/>
        <v>Metcon 6</v>
      </c>
      <c r="E154" s="5" t="s">
        <v>55</v>
      </c>
      <c r="F154" s="1">
        <v>2</v>
      </c>
      <c r="G154" s="1" t="s">
        <v>13</v>
      </c>
      <c r="H154" s="1">
        <v>18</v>
      </c>
      <c r="I154" s="1" t="s">
        <v>14</v>
      </c>
      <c r="J154" s="21">
        <f>Tabela1[[#This Row],[Preço de Venda (R$)]]*Tabela1[[#This Row],[Quantidade Vendida]]</f>
        <v>1398</v>
      </c>
      <c r="K154" s="6">
        <f t="shared" si="8"/>
        <v>5.6677207492094379E-2</v>
      </c>
      <c r="L154" s="1" t="str">
        <f t="shared" si="9"/>
        <v>2024/03</v>
      </c>
    </row>
    <row r="155" spans="1:12" x14ac:dyDescent="0.25">
      <c r="A155" s="3" t="s">
        <v>156</v>
      </c>
      <c r="B155" s="1" t="s">
        <v>15</v>
      </c>
      <c r="C155" s="1" t="s">
        <v>26</v>
      </c>
      <c r="D155" s="1" t="str">
        <f t="shared" si="10"/>
        <v>Air VaporMax</v>
      </c>
      <c r="E155" s="5" t="s">
        <v>53</v>
      </c>
      <c r="F155" s="1">
        <v>1</v>
      </c>
      <c r="G155" s="1" t="s">
        <v>27</v>
      </c>
      <c r="H155" s="1">
        <v>39</v>
      </c>
      <c r="I155" s="1" t="s">
        <v>10</v>
      </c>
      <c r="J155" s="21">
        <f>Tabela1[[#This Row],[Preço de Venda (R$)]]*Tabela1[[#This Row],[Quantidade Vendida]]</f>
        <v>899</v>
      </c>
      <c r="K155" s="6">
        <f t="shared" si="8"/>
        <v>7.2893861996270168E-2</v>
      </c>
      <c r="L155" s="1" t="str">
        <f t="shared" si="9"/>
        <v>2024/03</v>
      </c>
    </row>
    <row r="156" spans="1:12" x14ac:dyDescent="0.25">
      <c r="A156" s="3" t="s">
        <v>157</v>
      </c>
      <c r="B156" s="1" t="s">
        <v>7</v>
      </c>
      <c r="C156" s="1" t="s">
        <v>8</v>
      </c>
      <c r="D156" s="1" t="str">
        <f t="shared" si="10"/>
        <v>Air Max 97</v>
      </c>
      <c r="E156" s="5" t="s">
        <v>58</v>
      </c>
      <c r="F156" s="1">
        <v>1</v>
      </c>
      <c r="G156" s="1" t="s">
        <v>39</v>
      </c>
      <c r="H156" s="1">
        <v>39</v>
      </c>
      <c r="I156" s="1" t="s">
        <v>10</v>
      </c>
      <c r="J156" s="21">
        <f>Tabela1[[#This Row],[Preço de Venda (R$)]]*Tabela1[[#This Row],[Quantidade Vendida]]</f>
        <v>749</v>
      </c>
      <c r="K156" s="6">
        <f t="shared" si="8"/>
        <v>6.0731371118138325E-2</v>
      </c>
      <c r="L156" s="1" t="str">
        <f t="shared" si="9"/>
        <v>2024/03</v>
      </c>
    </row>
    <row r="157" spans="1:12" x14ac:dyDescent="0.25">
      <c r="A157" s="3" t="s">
        <v>158</v>
      </c>
      <c r="B157" s="1" t="s">
        <v>11</v>
      </c>
      <c r="C157" s="1" t="s">
        <v>24</v>
      </c>
      <c r="D157" s="1" t="str">
        <f t="shared" si="10"/>
        <v>SB Chron 2</v>
      </c>
      <c r="E157" s="5" t="s">
        <v>60</v>
      </c>
      <c r="F157" s="1">
        <v>1</v>
      </c>
      <c r="G157" s="1" t="s">
        <v>39</v>
      </c>
      <c r="H157" s="1">
        <v>32</v>
      </c>
      <c r="I157" s="1" t="s">
        <v>14</v>
      </c>
      <c r="J157" s="21">
        <f>Tabela1[[#This Row],[Preço de Venda (R$)]]*Tabela1[[#This Row],[Quantidade Vendida]]</f>
        <v>359</v>
      </c>
      <c r="K157" s="6">
        <f t="shared" si="8"/>
        <v>2.9106534781903681E-2</v>
      </c>
      <c r="L157" s="1" t="str">
        <f t="shared" si="9"/>
        <v>2024/03</v>
      </c>
    </row>
    <row r="158" spans="1:12" x14ac:dyDescent="0.25">
      <c r="A158" s="3" t="s">
        <v>159</v>
      </c>
      <c r="B158" s="1" t="s">
        <v>11</v>
      </c>
      <c r="C158" s="1" t="s">
        <v>22</v>
      </c>
      <c r="D158" s="1" t="str">
        <f t="shared" si="10"/>
        <v>Dunk Low</v>
      </c>
      <c r="E158" s="5" t="s">
        <v>62</v>
      </c>
      <c r="F158" s="1">
        <v>1</v>
      </c>
      <c r="G158" s="1" t="s">
        <v>48</v>
      </c>
      <c r="H158" s="1">
        <v>26</v>
      </c>
      <c r="I158" s="1" t="s">
        <v>10</v>
      </c>
      <c r="J158" s="21">
        <f>Tabela1[[#This Row],[Preço de Venda (R$)]]*Tabela1[[#This Row],[Quantidade Vendida]]</f>
        <v>579</v>
      </c>
      <c r="K158" s="6">
        <f t="shared" si="8"/>
        <v>4.6943408464407331E-2</v>
      </c>
      <c r="L158" s="1" t="str">
        <f t="shared" si="9"/>
        <v>2024/03</v>
      </c>
    </row>
    <row r="159" spans="1:12" x14ac:dyDescent="0.25">
      <c r="A159" s="3" t="s">
        <v>160</v>
      </c>
      <c r="B159" s="1" t="s">
        <v>11</v>
      </c>
      <c r="C159" s="1" t="s">
        <v>16</v>
      </c>
      <c r="D159" s="1" t="str">
        <f t="shared" si="10"/>
        <v>Air Zoom Pegasus</v>
      </c>
      <c r="E159" s="5" t="s">
        <v>61</v>
      </c>
      <c r="F159" s="1">
        <v>1</v>
      </c>
      <c r="G159" s="1" t="s">
        <v>17</v>
      </c>
      <c r="H159" s="1">
        <v>28</v>
      </c>
      <c r="I159" s="1" t="s">
        <v>14</v>
      </c>
      <c r="J159" s="21">
        <f>Tabela1[[#This Row],[Preço de Venda (R$)]]*Tabela1[[#This Row],[Quantidade Vendida]]</f>
        <v>599</v>
      </c>
      <c r="K159" s="6">
        <f t="shared" si="8"/>
        <v>4.8564942435544024E-2</v>
      </c>
      <c r="L159" s="1" t="str">
        <f t="shared" si="9"/>
        <v>2024/03</v>
      </c>
    </row>
    <row r="160" spans="1:12" x14ac:dyDescent="0.25">
      <c r="A160" s="3" t="s">
        <v>161</v>
      </c>
      <c r="B160" s="1" t="s">
        <v>11</v>
      </c>
      <c r="C160" s="1" t="s">
        <v>20</v>
      </c>
      <c r="D160" s="1" t="str">
        <f t="shared" si="10"/>
        <v>Air Max 270</v>
      </c>
      <c r="E160" s="5" t="s">
        <v>59</v>
      </c>
      <c r="F160" s="1">
        <v>1</v>
      </c>
      <c r="G160" s="1" t="s">
        <v>41</v>
      </c>
      <c r="H160" s="1">
        <v>29</v>
      </c>
      <c r="I160" s="1" t="s">
        <v>14</v>
      </c>
      <c r="J160" s="21">
        <f>Tabela1[[#This Row],[Preço de Venda (R$)]]*Tabela1[[#This Row],[Quantidade Vendida]]</f>
        <v>649</v>
      </c>
      <c r="K160" s="6">
        <f t="shared" si="8"/>
        <v>5.2618777363385764E-2</v>
      </c>
      <c r="L160" s="1" t="str">
        <f t="shared" si="9"/>
        <v>2024/03</v>
      </c>
    </row>
    <row r="161" spans="1:12" x14ac:dyDescent="0.25">
      <c r="A161" s="3" t="s">
        <v>162</v>
      </c>
      <c r="B161" s="1" t="s">
        <v>7</v>
      </c>
      <c r="C161" s="1" t="s">
        <v>22</v>
      </c>
      <c r="D161" s="1" t="str">
        <f t="shared" si="10"/>
        <v>Dunk Low</v>
      </c>
      <c r="E161" s="5" t="s">
        <v>62</v>
      </c>
      <c r="F161" s="1">
        <v>1</v>
      </c>
      <c r="G161" s="1" t="s">
        <v>27</v>
      </c>
      <c r="H161" s="1">
        <v>27</v>
      </c>
      <c r="I161" s="1" t="s">
        <v>10</v>
      </c>
      <c r="J161" s="21">
        <f>Tabela1[[#This Row],[Preço de Venda (R$)]]*Tabela1[[#This Row],[Quantidade Vendida]]</f>
        <v>579</v>
      </c>
      <c r="K161" s="6">
        <f t="shared" si="8"/>
        <v>4.6947214789588909E-2</v>
      </c>
      <c r="L161" s="1" t="str">
        <f t="shared" si="9"/>
        <v>2024/03</v>
      </c>
    </row>
    <row r="162" spans="1:12" x14ac:dyDescent="0.25">
      <c r="A162" s="3"/>
      <c r="B162" s="1"/>
      <c r="C162" s="1"/>
      <c r="D162" s="1"/>
      <c r="E162" s="5"/>
      <c r="F162" s="1"/>
      <c r="G162" s="1"/>
      <c r="H162" s="1"/>
      <c r="I162" s="1"/>
      <c r="J162" s="4"/>
      <c r="K162" s="6"/>
    </row>
  </sheetData>
  <conditionalFormatting sqref="C2:C162">
    <cfRule type="cellIs" dxfId="0" priority="3" operator="equal">
      <formula>"Nike Air Max 97"</formula>
    </cfRule>
  </conditionalFormatting>
  <pageMargins left="0.511811024" right="0.511811024" top="0.78740157499999996" bottom="0.78740157499999996" header="0.31496062000000002" footer="0.31496062000000002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DD655-06C6-4F70-BB9E-1839FB63727D}">
  <dimension ref="B2:P52"/>
  <sheetViews>
    <sheetView showGridLines="0" topLeftCell="E4" workbookViewId="0">
      <selection activeCell="K21" sqref="K21"/>
    </sheetView>
  </sheetViews>
  <sheetFormatPr defaultRowHeight="15" x14ac:dyDescent="0.25"/>
  <cols>
    <col min="2" max="2" width="18.42578125" bestFit="1" customWidth="1"/>
    <col min="3" max="4" width="27.85546875" bestFit="1" customWidth="1"/>
    <col min="5" max="5" width="10.85546875" bestFit="1" customWidth="1"/>
    <col min="6" max="6" width="18.42578125" bestFit="1" customWidth="1"/>
    <col min="7" max="7" width="27.85546875" bestFit="1" customWidth="1"/>
    <col min="8" max="8" width="10.42578125" bestFit="1" customWidth="1"/>
    <col min="9" max="9" width="10.85546875" bestFit="1" customWidth="1"/>
    <col min="10" max="10" width="10.42578125" bestFit="1" customWidth="1"/>
    <col min="11" max="11" width="21.5703125" bestFit="1" customWidth="1"/>
    <col min="12" max="12" width="27.85546875" bestFit="1" customWidth="1"/>
    <col min="13" max="14" width="10.42578125" bestFit="1" customWidth="1"/>
    <col min="15" max="15" width="20.140625" bestFit="1" customWidth="1"/>
    <col min="16" max="16" width="10.85546875" bestFit="1" customWidth="1"/>
    <col min="17" max="22" width="10.42578125" bestFit="1" customWidth="1"/>
    <col min="23" max="23" width="10.85546875" bestFit="1" customWidth="1"/>
    <col min="24" max="25" width="10.42578125" bestFit="1" customWidth="1"/>
    <col min="26" max="26" width="10.85546875" bestFit="1" customWidth="1"/>
    <col min="27" max="34" width="10.42578125" bestFit="1" customWidth="1"/>
    <col min="35" max="36" width="10.85546875" bestFit="1" customWidth="1"/>
    <col min="37" max="40" width="10.42578125" bestFit="1" customWidth="1"/>
    <col min="41" max="41" width="10.85546875" bestFit="1" customWidth="1"/>
    <col min="42" max="44" width="10.42578125" bestFit="1" customWidth="1"/>
    <col min="45" max="45" width="10.85546875" bestFit="1" customWidth="1"/>
    <col min="46" max="47" width="10.42578125" bestFit="1" customWidth="1"/>
    <col min="48" max="48" width="10.85546875" bestFit="1" customWidth="1"/>
    <col min="49" max="49" width="10.42578125" bestFit="1" customWidth="1"/>
    <col min="50" max="50" width="10.85546875" bestFit="1" customWidth="1"/>
    <col min="51" max="52" width="10.42578125" bestFit="1" customWidth="1"/>
    <col min="53" max="53" width="10.85546875" bestFit="1" customWidth="1"/>
    <col min="54" max="60" width="10.42578125" bestFit="1" customWidth="1"/>
    <col min="61" max="62" width="10.85546875" bestFit="1" customWidth="1"/>
    <col min="63" max="71" width="10.42578125" bestFit="1" customWidth="1"/>
    <col min="72" max="72" width="10.85546875" bestFit="1" customWidth="1"/>
    <col min="73" max="79" width="10.42578125" bestFit="1" customWidth="1"/>
    <col min="80" max="80" width="10.85546875" bestFit="1" customWidth="1"/>
    <col min="81" max="84" width="10.42578125" bestFit="1" customWidth="1"/>
    <col min="85" max="85" width="10.85546875" bestFit="1" customWidth="1"/>
    <col min="86" max="93" width="10.42578125" bestFit="1" customWidth="1"/>
    <col min="94" max="94" width="10.85546875" bestFit="1" customWidth="1"/>
    <col min="95" max="100" width="10.42578125" bestFit="1" customWidth="1"/>
    <col min="101" max="101" width="10.85546875" bestFit="1" customWidth="1"/>
    <col min="102" max="107" width="10.42578125" bestFit="1" customWidth="1"/>
    <col min="108" max="108" width="10.85546875" bestFit="1" customWidth="1"/>
    <col min="109" max="114" width="10.42578125" bestFit="1" customWidth="1"/>
    <col min="115" max="115" width="10.85546875" bestFit="1" customWidth="1"/>
    <col min="116" max="119" width="10.42578125" bestFit="1" customWidth="1"/>
    <col min="120" max="120" width="10.85546875" bestFit="1" customWidth="1"/>
    <col min="121" max="134" width="10.42578125" bestFit="1" customWidth="1"/>
    <col min="135" max="135" width="10.85546875" bestFit="1" customWidth="1"/>
    <col min="136" max="139" width="10.42578125" bestFit="1" customWidth="1"/>
    <col min="140" max="140" width="10.85546875" bestFit="1" customWidth="1"/>
    <col min="141" max="162" width="10.42578125" bestFit="1" customWidth="1"/>
    <col min="163" max="163" width="12.85546875" bestFit="1" customWidth="1"/>
  </cols>
  <sheetData>
    <row r="2" spans="2:16" x14ac:dyDescent="0.25">
      <c r="B2" s="24" t="s">
        <v>172</v>
      </c>
      <c r="C2" s="24"/>
      <c r="D2" s="24"/>
      <c r="E2" s="24"/>
      <c r="F2" s="24"/>
    </row>
    <row r="5" spans="2:16" x14ac:dyDescent="0.25">
      <c r="B5" t="s">
        <v>177</v>
      </c>
      <c r="I5" s="23">
        <f>AVERAGEIF(Tabela1[Gênero do Comprador],"Masculino",Tabela1[Idade do Comprador])</f>
        <v>31.166666666666668</v>
      </c>
      <c r="J5" s="23">
        <f>AVERAGEIF(Tabela1[Gênero do Comprador],"Feminino",Tabela1[Idade do Comprador])</f>
        <v>28.414285714285715</v>
      </c>
    </row>
    <row r="10" spans="2:16" x14ac:dyDescent="0.25">
      <c r="B10" s="20" t="s">
        <v>180</v>
      </c>
      <c r="C10" t="s">
        <v>188</v>
      </c>
    </row>
    <row r="11" spans="2:16" x14ac:dyDescent="0.25">
      <c r="F11" t="s">
        <v>7</v>
      </c>
      <c r="G11" s="19">
        <f>GETPIVOTDATA("Venda total",$B$12,"Loja de Venda","Loja A")</f>
        <v>15207</v>
      </c>
      <c r="K11" t="s">
        <v>185</v>
      </c>
    </row>
    <row r="12" spans="2:16" x14ac:dyDescent="0.25">
      <c r="B12" s="20" t="s">
        <v>173</v>
      </c>
      <c r="C12" t="s">
        <v>179</v>
      </c>
      <c r="F12" t="s">
        <v>11</v>
      </c>
      <c r="G12" s="19">
        <f>GETPIVOTDATA("Venda total",$B$12,"Loja de Venda","Loja B")</f>
        <v>12224</v>
      </c>
    </row>
    <row r="13" spans="2:16" x14ac:dyDescent="0.25">
      <c r="B13" s="18" t="s">
        <v>7</v>
      </c>
      <c r="C13" s="22">
        <v>15207</v>
      </c>
      <c r="F13" t="s">
        <v>15</v>
      </c>
      <c r="G13" s="19">
        <f>GETPIVOTDATA("Venda total",$B$12,"Loja de Venda","Loja C")</f>
        <v>17377</v>
      </c>
    </row>
    <row r="14" spans="2:16" x14ac:dyDescent="0.25">
      <c r="B14" s="18" t="s">
        <v>11</v>
      </c>
      <c r="C14" s="22">
        <v>12224</v>
      </c>
      <c r="F14" t="s">
        <v>174</v>
      </c>
      <c r="G14" s="19">
        <f>GETPIVOTDATA("Venda total",$B$12)</f>
        <v>44808</v>
      </c>
      <c r="K14" s="20" t="s">
        <v>180</v>
      </c>
      <c r="L14" t="s">
        <v>188</v>
      </c>
    </row>
    <row r="15" spans="2:16" x14ac:dyDescent="0.25">
      <c r="B15" s="18" t="s">
        <v>15</v>
      </c>
      <c r="C15" s="22">
        <v>17377</v>
      </c>
    </row>
    <row r="16" spans="2:16" x14ac:dyDescent="0.25">
      <c r="B16" s="18" t="s">
        <v>174</v>
      </c>
      <c r="C16" s="22">
        <v>44808</v>
      </c>
      <c r="K16" s="20" t="s">
        <v>173</v>
      </c>
      <c r="L16" t="s">
        <v>182</v>
      </c>
      <c r="O16" t="s">
        <v>186</v>
      </c>
      <c r="P16" t="str">
        <f>K17</f>
        <v>Nike Joyride</v>
      </c>
    </row>
    <row r="17" spans="2:13" x14ac:dyDescent="0.25">
      <c r="K17" s="18" t="s">
        <v>28</v>
      </c>
      <c r="L17" s="25">
        <v>10</v>
      </c>
    </row>
    <row r="18" spans="2:13" x14ac:dyDescent="0.25">
      <c r="K18" s="18" t="s">
        <v>22</v>
      </c>
      <c r="L18" s="25">
        <v>10</v>
      </c>
    </row>
    <row r="19" spans="2:13" x14ac:dyDescent="0.25">
      <c r="B19" t="s">
        <v>183</v>
      </c>
      <c r="K19" s="18" t="s">
        <v>12</v>
      </c>
      <c r="L19" s="25">
        <v>9</v>
      </c>
    </row>
    <row r="20" spans="2:13" x14ac:dyDescent="0.25">
      <c r="K20" s="18" t="s">
        <v>20</v>
      </c>
      <c r="L20" s="25">
        <v>8</v>
      </c>
    </row>
    <row r="21" spans="2:13" x14ac:dyDescent="0.25">
      <c r="K21" s="18" t="s">
        <v>24</v>
      </c>
      <c r="L21" s="25">
        <v>7</v>
      </c>
    </row>
    <row r="22" spans="2:13" x14ac:dyDescent="0.25">
      <c r="B22" s="20" t="s">
        <v>180</v>
      </c>
      <c r="C22" t="s">
        <v>188</v>
      </c>
      <c r="K22" s="18" t="s">
        <v>30</v>
      </c>
      <c r="L22" s="25">
        <v>7</v>
      </c>
    </row>
    <row r="23" spans="2:13" x14ac:dyDescent="0.25">
      <c r="K23" s="18" t="s">
        <v>16</v>
      </c>
      <c r="L23" s="25">
        <v>7</v>
      </c>
    </row>
    <row r="24" spans="2:13" x14ac:dyDescent="0.25">
      <c r="B24" s="20" t="s">
        <v>173</v>
      </c>
      <c r="C24" t="s">
        <v>182</v>
      </c>
      <c r="K24" s="18" t="s">
        <v>8</v>
      </c>
      <c r="L24" s="25">
        <v>6</v>
      </c>
    </row>
    <row r="25" spans="2:13" x14ac:dyDescent="0.25">
      <c r="B25" s="18" t="s">
        <v>23</v>
      </c>
      <c r="C25" s="25">
        <v>6</v>
      </c>
      <c r="K25" s="18" t="s">
        <v>26</v>
      </c>
      <c r="L25" s="25">
        <v>5</v>
      </c>
    </row>
    <row r="26" spans="2:13" x14ac:dyDescent="0.25">
      <c r="B26" s="18" t="s">
        <v>34</v>
      </c>
      <c r="C26" s="25">
        <v>6</v>
      </c>
      <c r="K26" s="18" t="s">
        <v>18</v>
      </c>
      <c r="L26" s="25">
        <v>5</v>
      </c>
    </row>
    <row r="27" spans="2:13" x14ac:dyDescent="0.25">
      <c r="B27" s="18" t="s">
        <v>39</v>
      </c>
      <c r="C27" s="25">
        <v>5</v>
      </c>
      <c r="K27" s="18" t="s">
        <v>174</v>
      </c>
      <c r="L27" s="25">
        <v>74</v>
      </c>
    </row>
    <row r="28" spans="2:13" x14ac:dyDescent="0.25">
      <c r="B28" s="18" t="s">
        <v>48</v>
      </c>
      <c r="C28" s="25">
        <v>5</v>
      </c>
      <c r="F28" t="s">
        <v>184</v>
      </c>
      <c r="G28">
        <f>GETPIVOTDATA("Quantidade Vendida",$B$24)</f>
        <v>74</v>
      </c>
    </row>
    <row r="29" spans="2:13" x14ac:dyDescent="0.25">
      <c r="B29" s="18" t="s">
        <v>37</v>
      </c>
      <c r="C29" s="25">
        <v>4</v>
      </c>
    </row>
    <row r="30" spans="2:13" x14ac:dyDescent="0.25">
      <c r="B30" s="18" t="s">
        <v>29</v>
      </c>
      <c r="C30" s="25">
        <v>4</v>
      </c>
    </row>
    <row r="31" spans="2:13" x14ac:dyDescent="0.25">
      <c r="B31" s="18" t="s">
        <v>19</v>
      </c>
      <c r="C31" s="25">
        <v>4</v>
      </c>
      <c r="M31" s="18" t="s">
        <v>175</v>
      </c>
    </row>
    <row r="32" spans="2:13" x14ac:dyDescent="0.25">
      <c r="B32" s="18" t="s">
        <v>43</v>
      </c>
      <c r="C32" s="25">
        <v>4</v>
      </c>
    </row>
    <row r="33" spans="2:13" x14ac:dyDescent="0.25">
      <c r="B33" s="18" t="s">
        <v>9</v>
      </c>
      <c r="C33" s="25">
        <v>3</v>
      </c>
    </row>
    <row r="34" spans="2:13" x14ac:dyDescent="0.25">
      <c r="B34" s="18" t="s">
        <v>32</v>
      </c>
      <c r="C34" s="25">
        <v>3</v>
      </c>
      <c r="F34" s="18" t="s">
        <v>176</v>
      </c>
    </row>
    <row r="35" spans="2:13" x14ac:dyDescent="0.25">
      <c r="B35" s="18" t="s">
        <v>38</v>
      </c>
      <c r="C35" s="25">
        <v>3</v>
      </c>
      <c r="M35" s="18" t="s">
        <v>176</v>
      </c>
    </row>
    <row r="36" spans="2:13" x14ac:dyDescent="0.25">
      <c r="B36" s="18" t="s">
        <v>47</v>
      </c>
      <c r="C36" s="25">
        <v>3</v>
      </c>
      <c r="F36" s="20" t="s">
        <v>180</v>
      </c>
      <c r="G36" t="s">
        <v>188</v>
      </c>
    </row>
    <row r="37" spans="2:13" x14ac:dyDescent="0.25">
      <c r="B37" s="18" t="s">
        <v>13</v>
      </c>
      <c r="C37" s="25">
        <v>2</v>
      </c>
    </row>
    <row r="38" spans="2:13" x14ac:dyDescent="0.25">
      <c r="B38" s="18" t="s">
        <v>27</v>
      </c>
      <c r="C38" s="25">
        <v>2</v>
      </c>
      <c r="F38" s="20" t="s">
        <v>173</v>
      </c>
      <c r="G38" t="s">
        <v>182</v>
      </c>
    </row>
    <row r="39" spans="2:13" x14ac:dyDescent="0.25">
      <c r="B39" s="18" t="s">
        <v>33</v>
      </c>
      <c r="C39" s="25">
        <v>2</v>
      </c>
      <c r="F39" s="18" t="s">
        <v>23</v>
      </c>
      <c r="G39" s="25">
        <v>6</v>
      </c>
    </row>
    <row r="40" spans="2:13" x14ac:dyDescent="0.25">
      <c r="B40" s="18" t="s">
        <v>36</v>
      </c>
      <c r="C40" s="25">
        <v>2</v>
      </c>
      <c r="F40" s="18" t="s">
        <v>34</v>
      </c>
      <c r="G40" s="25">
        <v>6</v>
      </c>
    </row>
    <row r="41" spans="2:13" x14ac:dyDescent="0.25">
      <c r="B41" s="18" t="s">
        <v>46</v>
      </c>
      <c r="C41" s="25">
        <v>2</v>
      </c>
      <c r="F41" s="18" t="s">
        <v>48</v>
      </c>
      <c r="G41" s="25">
        <v>5</v>
      </c>
    </row>
    <row r="42" spans="2:13" x14ac:dyDescent="0.25">
      <c r="B42" s="18" t="s">
        <v>41</v>
      </c>
      <c r="C42" s="25">
        <v>2</v>
      </c>
      <c r="F42" s="18" t="s">
        <v>39</v>
      </c>
      <c r="G42" s="25">
        <v>5</v>
      </c>
    </row>
    <row r="43" spans="2:13" x14ac:dyDescent="0.25">
      <c r="B43" s="18" t="s">
        <v>35</v>
      </c>
      <c r="C43" s="25">
        <v>2</v>
      </c>
      <c r="F43" s="18" t="s">
        <v>43</v>
      </c>
      <c r="G43" s="25">
        <v>4</v>
      </c>
    </row>
    <row r="44" spans="2:13" x14ac:dyDescent="0.25">
      <c r="B44" s="18" t="s">
        <v>21</v>
      </c>
      <c r="C44" s="25">
        <v>2</v>
      </c>
      <c r="F44" s="18" t="s">
        <v>19</v>
      </c>
      <c r="G44" s="25">
        <v>4</v>
      </c>
    </row>
    <row r="45" spans="2:13" x14ac:dyDescent="0.25">
      <c r="B45" s="18" t="s">
        <v>42</v>
      </c>
      <c r="C45" s="25">
        <v>2</v>
      </c>
      <c r="F45" s="18" t="s">
        <v>37</v>
      </c>
      <c r="G45" s="25">
        <v>4</v>
      </c>
    </row>
    <row r="46" spans="2:13" x14ac:dyDescent="0.25">
      <c r="B46" s="18" t="s">
        <v>31</v>
      </c>
      <c r="C46" s="25">
        <v>1</v>
      </c>
      <c r="F46" s="18" t="s">
        <v>29</v>
      </c>
      <c r="G46" s="25">
        <v>4</v>
      </c>
    </row>
    <row r="47" spans="2:13" x14ac:dyDescent="0.25">
      <c r="B47" s="18" t="s">
        <v>17</v>
      </c>
      <c r="C47" s="25">
        <v>1</v>
      </c>
      <c r="F47" s="18" t="s">
        <v>47</v>
      </c>
      <c r="G47" s="25">
        <v>3</v>
      </c>
    </row>
    <row r="48" spans="2:13" x14ac:dyDescent="0.25">
      <c r="B48" s="18" t="s">
        <v>44</v>
      </c>
      <c r="C48" s="25">
        <v>1</v>
      </c>
      <c r="F48" s="18" t="s">
        <v>9</v>
      </c>
      <c r="G48" s="25">
        <v>3</v>
      </c>
    </row>
    <row r="49" spans="2:7" x14ac:dyDescent="0.25">
      <c r="B49" s="18" t="s">
        <v>25</v>
      </c>
      <c r="C49" s="25">
        <v>1</v>
      </c>
      <c r="F49" s="18" t="s">
        <v>32</v>
      </c>
      <c r="G49" s="25">
        <v>3</v>
      </c>
    </row>
    <row r="50" spans="2:7" x14ac:dyDescent="0.25">
      <c r="B50" s="18" t="s">
        <v>45</v>
      </c>
      <c r="C50" s="25">
        <v>1</v>
      </c>
      <c r="F50" s="18" t="s">
        <v>38</v>
      </c>
      <c r="G50" s="25">
        <v>3</v>
      </c>
    </row>
    <row r="51" spans="2:7" x14ac:dyDescent="0.25">
      <c r="B51" s="18" t="s">
        <v>40</v>
      </c>
      <c r="C51" s="25">
        <v>1</v>
      </c>
      <c r="F51" s="18" t="s">
        <v>174</v>
      </c>
      <c r="G51" s="25">
        <v>50</v>
      </c>
    </row>
    <row r="52" spans="2:7" x14ac:dyDescent="0.25">
      <c r="B52" s="18" t="s">
        <v>174</v>
      </c>
      <c r="C52" s="25">
        <v>74</v>
      </c>
    </row>
  </sheetData>
  <mergeCells count="1">
    <mergeCell ref="B2:F2"/>
  </mergeCells>
  <pageMargins left="0.511811024" right="0.511811024" top="0.78740157499999996" bottom="0.78740157499999996" header="0.31496062000000002" footer="0.31496062000000002"/>
  <drawing r:id="rId5"/>
  <extLst>
    <ext xmlns:x14="http://schemas.microsoft.com/office/spreadsheetml/2009/9/main" uri="{A8765BA9-456A-4dab-B4F3-ACF838C121DE}">
      <x14:slicerList>
        <x14:slicer r:id="rId6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8F283-8E7B-4CE1-BFCC-5A417FB82986}">
  <dimension ref="A1:S136"/>
  <sheetViews>
    <sheetView showGridLines="0" showRowColHeaders="0" tabSelected="1" zoomScale="85" zoomScaleNormal="85" workbookViewId="0">
      <selection activeCell="B44" sqref="B44"/>
    </sheetView>
  </sheetViews>
  <sheetFormatPr defaultRowHeight="15" x14ac:dyDescent="0.25"/>
  <cols>
    <col min="1" max="1" width="27.42578125" style="11" customWidth="1"/>
    <col min="2" max="2" width="3.5703125" customWidth="1"/>
    <col min="12" max="12" width="6.5703125" customWidth="1"/>
  </cols>
  <sheetData>
    <row r="1" spans="1:19" s="11" customFormat="1" x14ac:dyDescent="0.25"/>
    <row r="2" spans="1:19" s="11" customFormat="1" ht="27.75" customHeight="1" thickBot="1" x14ac:dyDescent="0.5">
      <c r="C2" s="17" t="s">
        <v>181</v>
      </c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</row>
    <row r="3" spans="1:19" s="11" customFormat="1" ht="19.5" customHeight="1" thickTop="1" x14ac:dyDescent="0.25"/>
    <row r="4" spans="1:19" s="10" customFormat="1" ht="8.25" customHeight="1" x14ac:dyDescent="0.25">
      <c r="A4" s="11"/>
    </row>
    <row r="5" spans="1:19" s="10" customFormat="1" ht="7.5" customHeight="1" x14ac:dyDescent="0.25">
      <c r="A5" s="11"/>
    </row>
    <row r="6" spans="1:19" s="10" customFormat="1" ht="10.5" customHeight="1" x14ac:dyDescent="0.25">
      <c r="A6" s="11"/>
    </row>
    <row r="7" spans="1:19" s="10" customFormat="1" ht="9.75" customHeight="1" x14ac:dyDescent="0.25">
      <c r="A7" s="11"/>
    </row>
    <row r="8" spans="1:19" s="10" customFormat="1" ht="11.25" customHeight="1" x14ac:dyDescent="0.25">
      <c r="A8" s="11"/>
    </row>
    <row r="9" spans="1:19" s="10" customFormat="1" x14ac:dyDescent="0.25">
      <c r="A9" s="11"/>
    </row>
    <row r="10" spans="1:19" s="10" customFormat="1" x14ac:dyDescent="0.25">
      <c r="A10" s="11"/>
    </row>
    <row r="11" spans="1:19" s="10" customFormat="1" ht="14.25" customHeight="1" x14ac:dyDescent="0.25">
      <c r="A11" s="11"/>
    </row>
    <row r="12" spans="1:19" s="10" customFormat="1" x14ac:dyDescent="0.25">
      <c r="A12" s="11"/>
    </row>
    <row r="13" spans="1:19" s="10" customFormat="1" x14ac:dyDescent="0.25">
      <c r="A13" s="11"/>
    </row>
    <row r="14" spans="1:19" s="10" customFormat="1" x14ac:dyDescent="0.25">
      <c r="A14" s="11"/>
    </row>
    <row r="15" spans="1:19" s="10" customFormat="1" x14ac:dyDescent="0.25">
      <c r="A15" s="11"/>
    </row>
    <row r="16" spans="1:19" s="10" customFormat="1" x14ac:dyDescent="0.25">
      <c r="A16" s="11"/>
    </row>
    <row r="17" spans="1:1" s="10" customFormat="1" x14ac:dyDescent="0.25">
      <c r="A17" s="11"/>
    </row>
    <row r="18" spans="1:1" s="10" customFormat="1" x14ac:dyDescent="0.25">
      <c r="A18" s="11"/>
    </row>
    <row r="19" spans="1:1" s="10" customFormat="1" x14ac:dyDescent="0.25">
      <c r="A19" s="11"/>
    </row>
    <row r="20" spans="1:1" s="10" customFormat="1" x14ac:dyDescent="0.25">
      <c r="A20" s="11"/>
    </row>
    <row r="21" spans="1:1" s="10" customFormat="1" x14ac:dyDescent="0.25">
      <c r="A21" s="11"/>
    </row>
    <row r="22" spans="1:1" s="10" customFormat="1" x14ac:dyDescent="0.25">
      <c r="A22" s="11"/>
    </row>
    <row r="23" spans="1:1" s="10" customFormat="1" x14ac:dyDescent="0.25">
      <c r="A23" s="11"/>
    </row>
    <row r="24" spans="1:1" s="10" customFormat="1" x14ac:dyDescent="0.25">
      <c r="A24" s="11"/>
    </row>
    <row r="25" spans="1:1" s="10" customFormat="1" x14ac:dyDescent="0.25">
      <c r="A25" s="11"/>
    </row>
    <row r="26" spans="1:1" s="10" customFormat="1" x14ac:dyDescent="0.25">
      <c r="A26" s="11"/>
    </row>
    <row r="27" spans="1:1" s="10" customFormat="1" x14ac:dyDescent="0.25">
      <c r="A27" s="11"/>
    </row>
    <row r="28" spans="1:1" s="10" customFormat="1" x14ac:dyDescent="0.25">
      <c r="A28" s="11"/>
    </row>
    <row r="29" spans="1:1" s="10" customFormat="1" x14ac:dyDescent="0.25">
      <c r="A29" s="11"/>
    </row>
    <row r="30" spans="1:1" s="10" customFormat="1" x14ac:dyDescent="0.25">
      <c r="A30" s="11"/>
    </row>
    <row r="31" spans="1:1" s="10" customFormat="1" x14ac:dyDescent="0.25">
      <c r="A31" s="11"/>
    </row>
    <row r="32" spans="1:1" s="10" customFormat="1" x14ac:dyDescent="0.25">
      <c r="A32" s="11"/>
    </row>
    <row r="33" spans="1:1" s="10" customFormat="1" x14ac:dyDescent="0.25">
      <c r="A33" s="11"/>
    </row>
    <row r="34" spans="1:1" s="10" customFormat="1" x14ac:dyDescent="0.25">
      <c r="A34" s="11"/>
    </row>
    <row r="35" spans="1:1" s="10" customFormat="1" x14ac:dyDescent="0.25">
      <c r="A35" s="11"/>
    </row>
    <row r="36" spans="1:1" s="10" customFormat="1" x14ac:dyDescent="0.25">
      <c r="A36" s="11"/>
    </row>
    <row r="37" spans="1:1" s="10" customFormat="1" x14ac:dyDescent="0.25">
      <c r="A37" s="11"/>
    </row>
    <row r="38" spans="1:1" s="10" customFormat="1" x14ac:dyDescent="0.25">
      <c r="A38" s="11"/>
    </row>
    <row r="39" spans="1:1" s="10" customFormat="1" x14ac:dyDescent="0.25">
      <c r="A39" s="11"/>
    </row>
    <row r="40" spans="1:1" s="10" customFormat="1" x14ac:dyDescent="0.25">
      <c r="A40" s="11"/>
    </row>
    <row r="41" spans="1:1" s="10" customFormat="1" x14ac:dyDescent="0.25">
      <c r="A41" s="11"/>
    </row>
    <row r="42" spans="1:1" s="10" customFormat="1" x14ac:dyDescent="0.25">
      <c r="A42" s="11"/>
    </row>
    <row r="43" spans="1:1" s="10" customFormat="1" x14ac:dyDescent="0.25">
      <c r="A43" s="11"/>
    </row>
    <row r="44" spans="1:1" s="10" customFormat="1" x14ac:dyDescent="0.25">
      <c r="A44" s="11"/>
    </row>
    <row r="45" spans="1:1" s="10" customFormat="1" x14ac:dyDescent="0.25">
      <c r="A45" s="11"/>
    </row>
    <row r="46" spans="1:1" s="10" customFormat="1" x14ac:dyDescent="0.25">
      <c r="A46" s="11"/>
    </row>
    <row r="47" spans="1:1" s="10" customFormat="1" x14ac:dyDescent="0.25">
      <c r="A47" s="11"/>
    </row>
    <row r="48" spans="1:1" s="10" customFormat="1" x14ac:dyDescent="0.25">
      <c r="A48" s="11"/>
    </row>
    <row r="49" spans="1:1" s="10" customFormat="1" x14ac:dyDescent="0.25">
      <c r="A49" s="11"/>
    </row>
    <row r="50" spans="1:1" s="10" customFormat="1" x14ac:dyDescent="0.25">
      <c r="A50" s="11"/>
    </row>
    <row r="51" spans="1:1" s="10" customFormat="1" x14ac:dyDescent="0.25">
      <c r="A51" s="11"/>
    </row>
    <row r="52" spans="1:1" s="10" customFormat="1" x14ac:dyDescent="0.25">
      <c r="A52" s="11"/>
    </row>
    <row r="53" spans="1:1" s="10" customFormat="1" x14ac:dyDescent="0.25">
      <c r="A53" s="11"/>
    </row>
    <row r="54" spans="1:1" s="10" customFormat="1" x14ac:dyDescent="0.25">
      <c r="A54" s="11"/>
    </row>
    <row r="55" spans="1:1" s="10" customFormat="1" x14ac:dyDescent="0.25">
      <c r="A55" s="11"/>
    </row>
    <row r="56" spans="1:1" s="10" customFormat="1" x14ac:dyDescent="0.25">
      <c r="A56" s="11"/>
    </row>
    <row r="57" spans="1:1" s="10" customFormat="1" x14ac:dyDescent="0.25">
      <c r="A57" s="11"/>
    </row>
    <row r="58" spans="1:1" s="10" customFormat="1" x14ac:dyDescent="0.25">
      <c r="A58" s="11"/>
    </row>
    <row r="59" spans="1:1" s="10" customFormat="1" x14ac:dyDescent="0.25">
      <c r="A59" s="11"/>
    </row>
    <row r="60" spans="1:1" s="10" customFormat="1" x14ac:dyDescent="0.25">
      <c r="A60" s="11"/>
    </row>
    <row r="61" spans="1:1" s="10" customFormat="1" x14ac:dyDescent="0.25">
      <c r="A61" s="11"/>
    </row>
    <row r="62" spans="1:1" s="10" customFormat="1" x14ac:dyDescent="0.25">
      <c r="A62" s="11"/>
    </row>
    <row r="63" spans="1:1" s="10" customFormat="1" x14ac:dyDescent="0.25">
      <c r="A63" s="11"/>
    </row>
    <row r="64" spans="1:1" s="10" customFormat="1" x14ac:dyDescent="0.25">
      <c r="A64" s="11"/>
    </row>
    <row r="65" spans="1:1" s="10" customFormat="1" x14ac:dyDescent="0.25">
      <c r="A65" s="11"/>
    </row>
    <row r="66" spans="1:1" s="10" customFormat="1" x14ac:dyDescent="0.25">
      <c r="A66" s="11"/>
    </row>
    <row r="67" spans="1:1" s="10" customFormat="1" x14ac:dyDescent="0.25">
      <c r="A67" s="11"/>
    </row>
    <row r="68" spans="1:1" s="10" customFormat="1" x14ac:dyDescent="0.25">
      <c r="A68" s="11"/>
    </row>
    <row r="69" spans="1:1" s="10" customFormat="1" x14ac:dyDescent="0.25">
      <c r="A69" s="11"/>
    </row>
    <row r="70" spans="1:1" s="10" customFormat="1" x14ac:dyDescent="0.25">
      <c r="A70" s="11"/>
    </row>
    <row r="71" spans="1:1" s="10" customFormat="1" x14ac:dyDescent="0.25">
      <c r="A71" s="11"/>
    </row>
    <row r="72" spans="1:1" s="10" customFormat="1" x14ac:dyDescent="0.25">
      <c r="A72" s="11"/>
    </row>
    <row r="73" spans="1:1" s="10" customFormat="1" x14ac:dyDescent="0.25">
      <c r="A73" s="11"/>
    </row>
    <row r="74" spans="1:1" s="10" customFormat="1" x14ac:dyDescent="0.25">
      <c r="A74" s="11"/>
    </row>
    <row r="75" spans="1:1" s="10" customFormat="1" x14ac:dyDescent="0.25">
      <c r="A75" s="11"/>
    </row>
    <row r="76" spans="1:1" s="10" customFormat="1" x14ac:dyDescent="0.25">
      <c r="A76" s="11"/>
    </row>
    <row r="77" spans="1:1" s="10" customFormat="1" x14ac:dyDescent="0.25">
      <c r="A77" s="11"/>
    </row>
    <row r="78" spans="1:1" s="10" customFormat="1" x14ac:dyDescent="0.25">
      <c r="A78" s="11"/>
    </row>
    <row r="79" spans="1:1" s="10" customFormat="1" x14ac:dyDescent="0.25">
      <c r="A79" s="11"/>
    </row>
    <row r="80" spans="1:1" s="10" customFormat="1" x14ac:dyDescent="0.25">
      <c r="A80" s="11"/>
    </row>
    <row r="81" spans="1:1" s="10" customFormat="1" x14ac:dyDescent="0.25">
      <c r="A81" s="11"/>
    </row>
    <row r="82" spans="1:1" s="10" customFormat="1" x14ac:dyDescent="0.25">
      <c r="A82" s="11"/>
    </row>
    <row r="83" spans="1:1" s="10" customFormat="1" x14ac:dyDescent="0.25">
      <c r="A83" s="11"/>
    </row>
    <row r="84" spans="1:1" s="10" customFormat="1" x14ac:dyDescent="0.25">
      <c r="A84" s="11"/>
    </row>
    <row r="85" spans="1:1" s="10" customFormat="1" x14ac:dyDescent="0.25">
      <c r="A85" s="11"/>
    </row>
    <row r="86" spans="1:1" s="10" customFormat="1" x14ac:dyDescent="0.25">
      <c r="A86" s="11"/>
    </row>
    <row r="87" spans="1:1" s="10" customFormat="1" x14ac:dyDescent="0.25">
      <c r="A87" s="11"/>
    </row>
    <row r="88" spans="1:1" s="10" customFormat="1" x14ac:dyDescent="0.25">
      <c r="A88" s="11"/>
    </row>
    <row r="89" spans="1:1" s="10" customFormat="1" x14ac:dyDescent="0.25">
      <c r="A89" s="11"/>
    </row>
    <row r="90" spans="1:1" s="10" customFormat="1" x14ac:dyDescent="0.25">
      <c r="A90" s="11"/>
    </row>
    <row r="91" spans="1:1" s="10" customFormat="1" x14ac:dyDescent="0.25">
      <c r="A91" s="11"/>
    </row>
    <row r="92" spans="1:1" s="10" customFormat="1" x14ac:dyDescent="0.25">
      <c r="A92" s="11"/>
    </row>
    <row r="93" spans="1:1" s="10" customFormat="1" x14ac:dyDescent="0.25">
      <c r="A93" s="11"/>
    </row>
    <row r="94" spans="1:1" s="10" customFormat="1" x14ac:dyDescent="0.25">
      <c r="A94" s="11"/>
    </row>
    <row r="95" spans="1:1" s="10" customFormat="1" x14ac:dyDescent="0.25">
      <c r="A95" s="11"/>
    </row>
    <row r="96" spans="1:1" s="10" customFormat="1" x14ac:dyDescent="0.25">
      <c r="A96" s="11"/>
    </row>
    <row r="97" spans="1:1" s="10" customFormat="1" x14ac:dyDescent="0.25">
      <c r="A97" s="11"/>
    </row>
    <row r="98" spans="1:1" s="10" customFormat="1" x14ac:dyDescent="0.25">
      <c r="A98" s="11"/>
    </row>
    <row r="99" spans="1:1" s="10" customFormat="1" x14ac:dyDescent="0.25">
      <c r="A99" s="11"/>
    </row>
    <row r="100" spans="1:1" s="10" customFormat="1" x14ac:dyDescent="0.25">
      <c r="A100" s="11"/>
    </row>
    <row r="101" spans="1:1" s="10" customFormat="1" x14ac:dyDescent="0.25">
      <c r="A101" s="11"/>
    </row>
    <row r="102" spans="1:1" s="10" customFormat="1" x14ac:dyDescent="0.25">
      <c r="A102" s="11"/>
    </row>
    <row r="103" spans="1:1" s="10" customFormat="1" x14ac:dyDescent="0.25">
      <c r="A103" s="11"/>
    </row>
    <row r="104" spans="1:1" s="10" customFormat="1" x14ac:dyDescent="0.25">
      <c r="A104" s="11"/>
    </row>
    <row r="105" spans="1:1" s="10" customFormat="1" x14ac:dyDescent="0.25">
      <c r="A105" s="11"/>
    </row>
    <row r="106" spans="1:1" s="10" customFormat="1" x14ac:dyDescent="0.25">
      <c r="A106" s="11"/>
    </row>
    <row r="107" spans="1:1" s="10" customFormat="1" x14ac:dyDescent="0.25">
      <c r="A107" s="11"/>
    </row>
    <row r="108" spans="1:1" s="10" customFormat="1" x14ac:dyDescent="0.25">
      <c r="A108" s="11"/>
    </row>
    <row r="109" spans="1:1" s="10" customFormat="1" x14ac:dyDescent="0.25">
      <c r="A109" s="11"/>
    </row>
    <row r="110" spans="1:1" s="10" customFormat="1" x14ac:dyDescent="0.25">
      <c r="A110" s="11"/>
    </row>
    <row r="111" spans="1:1" s="10" customFormat="1" x14ac:dyDescent="0.25">
      <c r="A111" s="11"/>
    </row>
    <row r="112" spans="1:1" s="10" customFormat="1" x14ac:dyDescent="0.25">
      <c r="A112" s="11"/>
    </row>
    <row r="113" spans="1:1" s="10" customFormat="1" x14ac:dyDescent="0.25">
      <c r="A113" s="11"/>
    </row>
    <row r="114" spans="1:1" s="10" customFormat="1" x14ac:dyDescent="0.25">
      <c r="A114" s="11"/>
    </row>
    <row r="115" spans="1:1" s="10" customFormat="1" x14ac:dyDescent="0.25">
      <c r="A115" s="11"/>
    </row>
    <row r="116" spans="1:1" s="10" customFormat="1" x14ac:dyDescent="0.25">
      <c r="A116" s="11"/>
    </row>
    <row r="117" spans="1:1" s="10" customFormat="1" x14ac:dyDescent="0.25">
      <c r="A117" s="11"/>
    </row>
    <row r="118" spans="1:1" s="10" customFormat="1" x14ac:dyDescent="0.25">
      <c r="A118" s="11"/>
    </row>
    <row r="119" spans="1:1" s="10" customFormat="1" x14ac:dyDescent="0.25">
      <c r="A119" s="11"/>
    </row>
    <row r="120" spans="1:1" s="10" customFormat="1" x14ac:dyDescent="0.25">
      <c r="A120" s="11"/>
    </row>
    <row r="121" spans="1:1" s="10" customFormat="1" x14ac:dyDescent="0.25">
      <c r="A121" s="11"/>
    </row>
    <row r="122" spans="1:1" s="10" customFormat="1" x14ac:dyDescent="0.25">
      <c r="A122" s="11"/>
    </row>
    <row r="123" spans="1:1" s="10" customFormat="1" x14ac:dyDescent="0.25">
      <c r="A123" s="11"/>
    </row>
    <row r="124" spans="1:1" s="10" customFormat="1" x14ac:dyDescent="0.25">
      <c r="A124" s="11"/>
    </row>
    <row r="125" spans="1:1" s="10" customFormat="1" x14ac:dyDescent="0.25">
      <c r="A125" s="11"/>
    </row>
    <row r="126" spans="1:1" s="10" customFormat="1" x14ac:dyDescent="0.25">
      <c r="A126" s="11"/>
    </row>
    <row r="127" spans="1:1" s="10" customFormat="1" x14ac:dyDescent="0.25">
      <c r="A127" s="11"/>
    </row>
    <row r="128" spans="1:1" s="10" customFormat="1" x14ac:dyDescent="0.25">
      <c r="A128" s="11"/>
    </row>
    <row r="129" spans="1:1" s="10" customFormat="1" x14ac:dyDescent="0.25">
      <c r="A129" s="11"/>
    </row>
    <row r="130" spans="1:1" s="10" customFormat="1" x14ac:dyDescent="0.25">
      <c r="A130" s="11"/>
    </row>
    <row r="131" spans="1:1" s="10" customFormat="1" x14ac:dyDescent="0.25">
      <c r="A131" s="11"/>
    </row>
    <row r="132" spans="1:1" s="10" customFormat="1" x14ac:dyDescent="0.25">
      <c r="A132" s="11"/>
    </row>
    <row r="133" spans="1:1" s="10" customFormat="1" x14ac:dyDescent="0.25">
      <c r="A133" s="11"/>
    </row>
    <row r="134" spans="1:1" s="10" customFormat="1" x14ac:dyDescent="0.25">
      <c r="A134" s="11"/>
    </row>
    <row r="135" spans="1:1" s="10" customFormat="1" x14ac:dyDescent="0.25">
      <c r="A135" s="11"/>
    </row>
    <row r="136" spans="1:1" s="10" customFormat="1" x14ac:dyDescent="0.25">
      <c r="A136" s="11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DE06F-AE42-44C8-A069-7AD670EBBC48}">
  <dimension ref="A1"/>
  <sheetViews>
    <sheetView workbookViewId="0">
      <selection activeCell="P16" sqref="P16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ar um novo documento." ma:contentTypeScope="" ma:versionID="bf2bf9583ec1df50a97eb032e73ea74b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096b82791b39bbae62349d3751914034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Etiqueta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Props1.xml><?xml version="1.0" encoding="utf-8"?>
<ds:datastoreItem xmlns:ds="http://schemas.openxmlformats.org/officeDocument/2006/customXml" ds:itemID="{57FC75C5-326D-4131-824B-890355521C1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237E7D2-1DFE-401B-83AF-9C6661E78B6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BDFAE05-DE0C-45B3-9835-C9EF4258C72A}">
  <ds:schemaRefs>
    <ds:schemaRef ds:uri="3019d89f-f031-4d1e-b7d8-a3aff2a03c55"/>
    <ds:schemaRef ds:uri="http://purl.org/dc/terms/"/>
    <ds:schemaRef ds:uri="http://schemas.microsoft.com/office/infopath/2007/PartnerControls"/>
    <ds:schemaRef ds:uri="http://www.w3.org/XML/1998/namespace"/>
    <ds:schemaRef ds:uri="http://schemas.microsoft.com/office/2006/documentManagement/types"/>
    <ds:schemaRef ds:uri="http://schemas.openxmlformats.org/package/2006/metadata/core-properties"/>
    <ds:schemaRef ds:uri="http://purl.org/dc/dcmitype/"/>
    <ds:schemaRef ds:uri="878716db-020a-4087-b0dc-18eb9c1797a2"/>
    <ds:schemaRef ds:uri="http://schemas.microsoft.com/office/2006/metadata/properties"/>
    <ds:schemaRef ds:uri="http://purl.org/dc/elements/1.1/"/>
    <ds:schemaRef ds:uri="851b35d3-0456-4d6a-bc2f-da927e91d158"/>
    <ds:schemaRef ds:uri="19483571-f922-4e8e-9c1c-26f0a225213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Assets</vt:lpstr>
      <vt:lpstr>Base</vt:lpstr>
      <vt:lpstr>Cálculos</vt:lpstr>
      <vt:lpstr>Dashboard</vt:lpstr>
      <vt:lpstr>Extra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Daniel Vieira Guimarães</cp:lastModifiedBy>
  <dcterms:created xsi:type="dcterms:W3CDTF">2024-12-17T22:39:16Z</dcterms:created>
  <dcterms:modified xsi:type="dcterms:W3CDTF">2025-09-25T02:24:48Z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  <property fmtid="{D5CDD505-2E9C-101B-9397-08002B2CF9AE}" pid="3" name="MediaServiceImageTags">
    <vt:lpwstr/>
  </property>
</Properties>
</file>